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CC82EC5-6CE7-41AC-913B-60B458403AAA}" xr6:coauthVersionLast="47" xr6:coauthVersionMax="47" xr10:uidLastSave="{00000000-0000-0000-0000-000000000000}"/>
  <bookViews>
    <workbookView xWindow="-31455" yWindow="1680" windowWidth="30855" windowHeight="18675" firstSheet="2" activeTab="4" xr2:uid="{00000000-000D-0000-FFFF-FFFF00000000}"/>
  </bookViews>
  <sheets>
    <sheet name="IMS Dollars" sheetId="34" r:id="rId1"/>
    <sheet name="Sandoz" sheetId="25" r:id="rId2"/>
    <sheet name="IMS Alpha" sheetId="33" r:id="rId3"/>
    <sheet name="Master" sheetId="35" r:id="rId4"/>
    <sheet name="Main" sheetId="13" r:id="rId5"/>
    <sheet name="Model" sheetId="1" r:id="rId6"/>
    <sheet name="Cosentyx" sheetId="36" r:id="rId7"/>
    <sheet name="Entresto" sheetId="37" r:id="rId8"/>
    <sheet name="Lucentis" sheetId="27" r:id="rId9"/>
    <sheet name="Gilenya" sheetId="10" r:id="rId10"/>
    <sheet name="Exjade" sheetId="29" r:id="rId11"/>
    <sheet name="Sandostatin" sheetId="28" r:id="rId12"/>
    <sheet name="Gleevec" sheetId="4" r:id="rId13"/>
    <sheet name="Tekturna" sheetId="7" r:id="rId14"/>
    <sheet name="Galvus" sheetId="8" r:id="rId15"/>
    <sheet name="Tasigna" sheetId="16" r:id="rId16"/>
    <sheet name="Xolair" sheetId="31" r:id="rId17"/>
    <sheet name="Zometa" sheetId="5" r:id="rId18"/>
    <sheet name="Femara" sheetId="6" r:id="rId19"/>
    <sheet name="indacaterol" sheetId="14" r:id="rId20"/>
    <sheet name="Focalin" sheetId="19" r:id="rId21"/>
    <sheet name="Aclasta" sheetId="18" r:id="rId22"/>
    <sheet name="Exforge" sheetId="9" r:id="rId23"/>
    <sheet name="Lotrel" sheetId="17" r:id="rId24"/>
    <sheet name="Afinitor" sheetId="21" r:id="rId25"/>
    <sheet name="Ilaris" sheetId="22" r:id="rId26"/>
    <sheet name="Consumer" sheetId="23" r:id="rId27"/>
    <sheet name="Vaccines" sheetId="24" r:id="rId28"/>
    <sheet name="Menveo" sheetId="30" r:id="rId29"/>
    <sheet name="Diovan" sheetId="2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77" i="1" l="1"/>
  <c r="AL77" i="1"/>
  <c r="AP93" i="1"/>
  <c r="AP89" i="1"/>
  <c r="AP84" i="1"/>
  <c r="AL78" i="1"/>
  <c r="AN78" i="1"/>
  <c r="AP78" i="1"/>
  <c r="AP83" i="1" s="1"/>
  <c r="AN83" i="1"/>
  <c r="AO78" i="1"/>
  <c r="AL76" i="1"/>
  <c r="AP76" i="1"/>
  <c r="AQ83" i="1"/>
  <c r="AR83" i="1"/>
  <c r="AS83" i="1"/>
  <c r="AT83" i="1"/>
  <c r="AU83" i="1"/>
  <c r="AV83" i="1"/>
  <c r="AO83" i="1"/>
  <c r="AW83" i="1"/>
  <c r="BA99" i="1" s="1"/>
  <c r="BA95" i="1"/>
  <c r="BA94" i="1"/>
  <c r="BA92" i="1"/>
  <c r="BA91" i="1"/>
  <c r="BA90" i="1"/>
  <c r="BA85" i="1"/>
  <c r="BA84" i="1"/>
  <c r="BA72" i="1"/>
  <c r="BA83" i="1"/>
  <c r="BE99" i="1"/>
  <c r="AW72" i="1"/>
  <c r="BC99" i="1"/>
  <c r="BD99" i="1"/>
  <c r="BB91" i="1"/>
  <c r="BB84" i="1"/>
  <c r="AX83" i="1"/>
  <c r="AX72" i="1"/>
  <c r="BB72" i="1"/>
  <c r="BG99" i="1"/>
  <c r="BC91" i="1"/>
  <c r="BC90" i="1"/>
  <c r="BC85" i="1"/>
  <c r="BC84" i="1"/>
  <c r="BC70" i="1"/>
  <c r="BC72" i="1"/>
  <c r="BD72" i="1"/>
  <c r="BC83" i="1"/>
  <c r="AY72" i="1"/>
  <c r="AY83" i="1"/>
  <c r="BD91" i="1"/>
  <c r="BD84" i="1"/>
  <c r="AZ72" i="1"/>
  <c r="AZ83" i="1"/>
  <c r="BI99" i="1"/>
  <c r="BE91" i="1"/>
  <c r="BE84" i="1"/>
  <c r="BE85" i="1"/>
  <c r="BE90" i="1" s="1"/>
  <c r="BE83" i="1"/>
  <c r="BB83" i="1"/>
  <c r="BF99" i="1" s="1"/>
  <c r="BJ99" i="1"/>
  <c r="BK99" i="1"/>
  <c r="BL99" i="1"/>
  <c r="BG95" i="1"/>
  <c r="BG92" i="1"/>
  <c r="BG94" i="1" s="1"/>
  <c r="BG93" i="1"/>
  <c r="BG91" i="1"/>
  <c r="BG90" i="1"/>
  <c r="BG85" i="1"/>
  <c r="BG84" i="1"/>
  <c r="BG72" i="1"/>
  <c r="BH95" i="1"/>
  <c r="BH91" i="1"/>
  <c r="BH92" i="1"/>
  <c r="BH94" i="1" s="1"/>
  <c r="BH90" i="1"/>
  <c r="BH85" i="1"/>
  <c r="BH84" i="1"/>
  <c r="BD83" i="1"/>
  <c r="BH99" i="1" s="1"/>
  <c r="BH72" i="1"/>
  <c r="BI91" i="1"/>
  <c r="BI84" i="1"/>
  <c r="BM99" i="1"/>
  <c r="BI85" i="1"/>
  <c r="BI90" i="1" s="1"/>
  <c r="BI92" i="1" s="1"/>
  <c r="BI94" i="1" s="1"/>
  <c r="BI95" i="1" s="1"/>
  <c r="BE72" i="1"/>
  <c r="BI72" i="1"/>
  <c r="BJ91" i="1"/>
  <c r="BJ84" i="1"/>
  <c r="BF91" i="1"/>
  <c r="BF84" i="1"/>
  <c r="BF85" i="1"/>
  <c r="BF90" i="1" s="1"/>
  <c r="BF92" i="1" s="1"/>
  <c r="BF94" i="1" s="1"/>
  <c r="BF95" i="1" s="1"/>
  <c r="BF83" i="1"/>
  <c r="BF72" i="1"/>
  <c r="BJ72" i="1"/>
  <c r="BJ83" i="1"/>
  <c r="BJ85" i="1" s="1"/>
  <c r="BJ90" i="1" s="1"/>
  <c r="BK77" i="1"/>
  <c r="BK91" i="1"/>
  <c r="BK84" i="1"/>
  <c r="BK83" i="1"/>
  <c r="BI83" i="1"/>
  <c r="BH83" i="1"/>
  <c r="BG83" i="1"/>
  <c r="BS91" i="1"/>
  <c r="BT91" i="1"/>
  <c r="BT84" i="1"/>
  <c r="BU91" i="1"/>
  <c r="BU84" i="1"/>
  <c r="BV84" i="1"/>
  <c r="BV91" i="1"/>
  <c r="BW84" i="1"/>
  <c r="BW91" i="1"/>
  <c r="BW77" i="1"/>
  <c r="BX91" i="1"/>
  <c r="BX84" i="1"/>
  <c r="BX77" i="1"/>
  <c r="BY91" i="1"/>
  <c r="BY84" i="1"/>
  <c r="BY77" i="1"/>
  <c r="BZ91" i="1"/>
  <c r="BZ84" i="1"/>
  <c r="BZ77" i="1"/>
  <c r="CA91" i="1"/>
  <c r="CA90" i="1"/>
  <c r="CA84" i="1"/>
  <c r="CA85" i="1"/>
  <c r="CA77" i="1"/>
  <c r="CB91" i="1"/>
  <c r="CB84" i="1"/>
  <c r="CH7" i="1"/>
  <c r="CG7" i="1"/>
  <c r="CF7" i="1"/>
  <c r="CE7" i="1"/>
  <c r="CD7" i="1"/>
  <c r="CC7" i="1"/>
  <c r="CH6" i="1"/>
  <c r="CG6" i="1"/>
  <c r="CF6" i="1"/>
  <c r="CE6" i="1"/>
  <c r="CD6" i="1"/>
  <c r="CC6" i="1"/>
  <c r="CH5" i="1"/>
  <c r="CG5" i="1"/>
  <c r="CF5" i="1"/>
  <c r="CE5" i="1"/>
  <c r="CD5" i="1"/>
  <c r="CC5" i="1"/>
  <c r="CF4" i="1"/>
  <c r="CE4" i="1"/>
  <c r="CD4" i="1"/>
  <c r="CH4" i="1" s="1"/>
  <c r="CC4" i="1"/>
  <c r="CG4" i="1" s="1"/>
  <c r="CH3" i="1"/>
  <c r="CG3" i="1"/>
  <c r="CF3" i="1"/>
  <c r="CE3" i="1"/>
  <c r="CD3" i="1"/>
  <c r="CC3" i="1"/>
  <c r="CB85" i="1"/>
  <c r="CB90" i="1" s="1"/>
  <c r="CB92" i="1" s="1"/>
  <c r="CB94" i="1" s="1"/>
  <c r="CB95" i="1" s="1"/>
  <c r="CB77" i="1"/>
  <c r="CB83" i="1"/>
  <c r="CA83" i="1"/>
  <c r="BV77" i="1"/>
  <c r="BU77" i="1"/>
  <c r="BU106" i="1"/>
  <c r="BV106" i="1"/>
  <c r="BV105" i="1"/>
  <c r="BU105" i="1"/>
  <c r="BU109" i="1"/>
  <c r="BZ109" i="1"/>
  <c r="BZ106" i="1"/>
  <c r="BZ105" i="1"/>
  <c r="BY105" i="1"/>
  <c r="BX105" i="1"/>
  <c r="BW105" i="1"/>
  <c r="BX106" i="1"/>
  <c r="BW106" i="1"/>
  <c r="BS106" i="1"/>
  <c r="BR106" i="1"/>
  <c r="BQ106" i="1"/>
  <c r="BS105" i="1"/>
  <c r="BR105" i="1"/>
  <c r="BQ105" i="1"/>
  <c r="BT106" i="1"/>
  <c r="BT105" i="1"/>
  <c r="BS109" i="1"/>
  <c r="BR109" i="1"/>
  <c r="BQ109" i="1"/>
  <c r="BT109" i="1"/>
  <c r="BT77" i="1"/>
  <c r="BT83" i="1" s="1"/>
  <c r="BL91" i="1"/>
  <c r="BL84" i="1"/>
  <c r="BP93" i="1"/>
  <c r="BP91" i="1"/>
  <c r="BP84" i="1"/>
  <c r="BL70" i="1"/>
  <c r="BL83" i="1" s="1"/>
  <c r="BP70" i="1"/>
  <c r="BM70" i="1"/>
  <c r="BM83" i="1" s="1"/>
  <c r="BM91" i="1"/>
  <c r="BM84" i="1"/>
  <c r="BQ91" i="1"/>
  <c r="BQ84" i="1"/>
  <c r="BQ70" i="1"/>
  <c r="BR91" i="1"/>
  <c r="BR84" i="1"/>
  <c r="BN93" i="1"/>
  <c r="BN91" i="1"/>
  <c r="BN84" i="1"/>
  <c r="BR77" i="1"/>
  <c r="BN70" i="1"/>
  <c r="BN83" i="1" s="1"/>
  <c r="BR70" i="1"/>
  <c r="BS84" i="1"/>
  <c r="AP85" i="1" l="1"/>
  <c r="AP90" i="1" s="1"/>
  <c r="AP92" i="1" s="1"/>
  <c r="AP94" i="1" s="1"/>
  <c r="AP95" i="1" s="1"/>
  <c r="BB85" i="1"/>
  <c r="BB90" i="1" s="1"/>
  <c r="BB92" i="1" s="1"/>
  <c r="BB94" i="1" s="1"/>
  <c r="BB95" i="1" s="1"/>
  <c r="BB99" i="1"/>
  <c r="BC92" i="1"/>
  <c r="BC94" i="1" s="1"/>
  <c r="BC95" i="1" s="1"/>
  <c r="BD85" i="1"/>
  <c r="BE92" i="1"/>
  <c r="BE94" i="1" s="1"/>
  <c r="BE95" i="1" s="1"/>
  <c r="BN99" i="1"/>
  <c r="BJ92" i="1"/>
  <c r="BJ94" i="1" s="1"/>
  <c r="BJ95" i="1" s="1"/>
  <c r="BK85" i="1"/>
  <c r="BK90" i="1" s="1"/>
  <c r="BK92" i="1" s="1"/>
  <c r="BK94" i="1" s="1"/>
  <c r="BK95" i="1" s="1"/>
  <c r="CA92" i="1"/>
  <c r="CA94" i="1" s="1"/>
  <c r="CA95" i="1" s="1"/>
  <c r="BM85" i="1"/>
  <c r="BM114" i="1" s="1"/>
  <c r="BX109" i="1"/>
  <c r="BV109" i="1"/>
  <c r="BY109" i="1"/>
  <c r="BW109" i="1"/>
  <c r="BY106" i="1"/>
  <c r="BU83" i="1"/>
  <c r="BU85" i="1" s="1"/>
  <c r="BY83" i="1"/>
  <c r="BY85" i="1" s="1"/>
  <c r="BZ83" i="1"/>
  <c r="BZ85" i="1" s="1"/>
  <c r="BW83" i="1"/>
  <c r="CA99" i="1" s="1"/>
  <c r="BV83" i="1"/>
  <c r="BV85" i="1" s="1"/>
  <c r="BX83" i="1"/>
  <c r="BL85" i="1"/>
  <c r="BL90" i="1" s="1"/>
  <c r="BL92" i="1" s="1"/>
  <c r="BL94" i="1" s="1"/>
  <c r="BL95" i="1" s="1"/>
  <c r="BT85" i="1"/>
  <c r="BN85" i="1"/>
  <c r="BO91" i="1"/>
  <c r="BO84" i="1"/>
  <c r="BR83" i="1"/>
  <c r="BQ83" i="1"/>
  <c r="BP83" i="1"/>
  <c r="BS77" i="1"/>
  <c r="C21" i="1"/>
  <c r="G21" i="1"/>
  <c r="W21" i="1"/>
  <c r="CV21" i="1" s="1"/>
  <c r="AA21" i="1"/>
  <c r="CW21" i="1" s="1"/>
  <c r="CS21" i="1"/>
  <c r="CT21" i="1"/>
  <c r="CU21" i="1"/>
  <c r="CX21" i="1"/>
  <c r="CY21" i="1" s="1"/>
  <c r="BO70" i="1"/>
  <c r="BO83" i="1" s="1"/>
  <c r="BO99" i="1" s="1"/>
  <c r="BS70" i="1"/>
  <c r="AN77" i="1"/>
  <c r="AN73" i="1"/>
  <c r="AN76" i="1"/>
  <c r="AM78" i="1"/>
  <c r="AM83" i="1" s="1"/>
  <c r="AL83" i="1"/>
  <c r="AP99" i="1" s="1"/>
  <c r="AK78" i="1"/>
  <c r="AK83" i="1" s="1"/>
  <c r="AJ78" i="1"/>
  <c r="AJ83" i="1" s="1"/>
  <c r="AI78" i="1"/>
  <c r="AI83" i="1" s="1"/>
  <c r="BD90" i="1" l="1"/>
  <c r="BD92" i="1" s="1"/>
  <c r="BD94" i="1" s="1"/>
  <c r="BD95" i="1" s="1"/>
  <c r="BM90" i="1"/>
  <c r="BM92" i="1" s="1"/>
  <c r="BM94" i="1" s="1"/>
  <c r="BM95" i="1" s="1"/>
  <c r="BP85" i="1"/>
  <c r="BP99" i="1"/>
  <c r="CB99" i="1"/>
  <c r="BX85" i="1"/>
  <c r="BW85" i="1"/>
  <c r="BT90" i="1"/>
  <c r="BT92" i="1" s="1"/>
  <c r="BT94" i="1" s="1"/>
  <c r="BT95" i="1" s="1"/>
  <c r="BT114" i="1"/>
  <c r="BX99" i="1"/>
  <c r="BV99" i="1"/>
  <c r="BZ99" i="1"/>
  <c r="BU99" i="1"/>
  <c r="BY99" i="1"/>
  <c r="BN90" i="1"/>
  <c r="BN92" i="1" s="1"/>
  <c r="BN94" i="1" s="1"/>
  <c r="BN95" i="1" s="1"/>
  <c r="BN114" i="1"/>
  <c r="BS83" i="1"/>
  <c r="BS99" i="1" s="1"/>
  <c r="BO85" i="1"/>
  <c r="BT99" i="1"/>
  <c r="BP90" i="1"/>
  <c r="BP92" i="1" s="1"/>
  <c r="BP94" i="1" s="1"/>
  <c r="BP95" i="1" s="1"/>
  <c r="BP114" i="1"/>
  <c r="BQ85" i="1"/>
  <c r="BQ99" i="1"/>
  <c r="BR85" i="1"/>
  <c r="BR99" i="1"/>
  <c r="CZ21" i="1"/>
  <c r="DA21" i="1" s="1"/>
  <c r="DB21" i="1" s="1"/>
  <c r="DC21" i="1" s="1"/>
  <c r="DD21" i="1" s="1"/>
  <c r="CV24" i="1"/>
  <c r="BW99" i="1" l="1"/>
  <c r="BX114" i="1"/>
  <c r="BX90" i="1"/>
  <c r="BX92" i="1" s="1"/>
  <c r="BX94" i="1" s="1"/>
  <c r="BX95" i="1" s="1"/>
  <c r="BW114" i="1"/>
  <c r="BW90" i="1"/>
  <c r="BW92" i="1" s="1"/>
  <c r="BW94" i="1" s="1"/>
  <c r="BW95" i="1" s="1"/>
  <c r="BZ114" i="1"/>
  <c r="BZ90" i="1"/>
  <c r="BZ92" i="1" s="1"/>
  <c r="BZ94" i="1" s="1"/>
  <c r="BZ95" i="1" s="1"/>
  <c r="BV90" i="1"/>
  <c r="BV92" i="1" s="1"/>
  <c r="BV114" i="1"/>
  <c r="BY114" i="1"/>
  <c r="BY90" i="1"/>
  <c r="BY92" i="1" s="1"/>
  <c r="BY94" i="1" s="1"/>
  <c r="BY95" i="1" s="1"/>
  <c r="BU114" i="1"/>
  <c r="BU90" i="1"/>
  <c r="BU92" i="1" s="1"/>
  <c r="BU94" i="1" s="1"/>
  <c r="BU95" i="1" s="1"/>
  <c r="BS85" i="1"/>
  <c r="BS90" i="1" s="1"/>
  <c r="BS92" i="1" s="1"/>
  <c r="BS94" i="1" s="1"/>
  <c r="BS95" i="1" s="1"/>
  <c r="BR90" i="1"/>
  <c r="BR92" i="1" s="1"/>
  <c r="BR94" i="1" s="1"/>
  <c r="BR95" i="1" s="1"/>
  <c r="BR114" i="1"/>
  <c r="BQ90" i="1"/>
  <c r="BQ92" i="1" s="1"/>
  <c r="BQ94" i="1" s="1"/>
  <c r="BQ95" i="1" s="1"/>
  <c r="BQ114" i="1"/>
  <c r="BO90" i="1"/>
  <c r="BO92" i="1" s="1"/>
  <c r="BO94" i="1" s="1"/>
  <c r="BO95" i="1" s="1"/>
  <c r="BO114" i="1"/>
  <c r="CW71" i="1"/>
  <c r="CW74" i="1"/>
  <c r="CW70" i="1"/>
  <c r="CW12" i="1"/>
  <c r="CW55" i="1"/>
  <c r="CW54" i="1"/>
  <c r="CW31" i="1"/>
  <c r="CW32" i="1"/>
  <c r="CW53" i="1"/>
  <c r="CW52" i="1"/>
  <c r="CW51" i="1"/>
  <c r="CW50" i="1"/>
  <c r="CW11" i="1"/>
  <c r="CW48" i="1"/>
  <c r="CW46" i="1"/>
  <c r="CW45" i="1"/>
  <c r="CW44" i="1"/>
  <c r="CW25" i="1"/>
  <c r="CW43" i="1"/>
  <c r="CW33" i="1"/>
  <c r="CW23" i="1"/>
  <c r="CV23" i="1"/>
  <c r="CW8" i="1"/>
  <c r="CW29" i="1"/>
  <c r="CW22" i="1"/>
  <c r="CW42" i="1"/>
  <c r="CV42" i="1"/>
  <c r="CV19" i="1"/>
  <c r="CW19" i="1"/>
  <c r="CW15" i="1"/>
  <c r="CW16" i="1"/>
  <c r="CV49" i="1"/>
  <c r="CV15" i="1"/>
  <c r="AG82" i="1"/>
  <c r="AF82" i="1"/>
  <c r="AG81" i="1"/>
  <c r="AF81" i="1"/>
  <c r="AG80" i="1"/>
  <c r="AF80" i="1"/>
  <c r="AG79" i="1"/>
  <c r="AF79" i="1"/>
  <c r="AF77" i="1"/>
  <c r="AG77" i="1" s="1"/>
  <c r="AH77" i="1" s="1"/>
  <c r="AF74" i="1"/>
  <c r="AG74" i="1" s="1"/>
  <c r="AH74" i="1" s="1"/>
  <c r="AF70" i="1"/>
  <c r="AG70" i="1" s="1"/>
  <c r="AH70" i="1" s="1"/>
  <c r="CX32" i="1"/>
  <c r="CX46" i="1"/>
  <c r="CX24" i="1"/>
  <c r="CY24" i="1" s="1"/>
  <c r="CX19" i="1"/>
  <c r="BS114" i="1" l="1"/>
  <c r="BV94" i="1"/>
  <c r="BV95" i="1" s="1"/>
  <c r="CX15" i="1"/>
  <c r="CX74" i="1"/>
  <c r="CX53" i="1"/>
  <c r="CX70" i="1"/>
  <c r="CX16" i="1"/>
  <c r="CX49" i="1"/>
  <c r="CX43" i="1"/>
  <c r="CX44" i="1"/>
  <c r="CX11" i="1"/>
  <c r="CX50" i="1"/>
  <c r="CX52" i="1"/>
  <c r="CX29" i="1"/>
  <c r="CX31" i="1"/>
  <c r="CX55" i="1"/>
  <c r="CX25" i="1"/>
  <c r="CX45" i="1"/>
  <c r="CX48" i="1"/>
  <c r="CX47" i="1"/>
  <c r="CX51" i="1"/>
  <c r="CX22" i="1"/>
  <c r="CX54" i="1"/>
  <c r="CX12" i="1"/>
  <c r="CX77" i="1"/>
  <c r="CX23" i="1"/>
  <c r="CX8" i="1"/>
  <c r="CX42" i="1"/>
  <c r="AE73" i="1"/>
  <c r="AE76" i="1"/>
  <c r="AF76" i="1" s="1"/>
  <c r="AG76" i="1" s="1"/>
  <c r="AH76" i="1" s="1"/>
  <c r="AD77" i="1"/>
  <c r="AD73" i="1"/>
  <c r="AD76" i="1"/>
  <c r="AD78" i="1" l="1"/>
  <c r="AE78" i="1"/>
  <c r="AE83" i="1" s="1"/>
  <c r="AF73" i="1"/>
  <c r="CX76" i="1"/>
  <c r="CX33" i="1"/>
  <c r="AC110" i="1"/>
  <c r="AB110" i="1"/>
  <c r="AC109" i="1"/>
  <c r="AB109" i="1"/>
  <c r="AC108" i="1"/>
  <c r="AB108" i="1"/>
  <c r="AC107" i="1"/>
  <c r="AB107" i="1"/>
  <c r="AC104" i="1"/>
  <c r="AB104" i="1"/>
  <c r="AC103" i="1"/>
  <c r="AB103" i="1"/>
  <c r="AC93" i="1"/>
  <c r="AC91" i="1"/>
  <c r="AC89" i="1"/>
  <c r="AC84" i="1"/>
  <c r="AC77" i="1"/>
  <c r="AB77" i="1"/>
  <c r="AC76" i="1"/>
  <c r="AC73" i="1"/>
  <c r="AG73" i="1" l="1"/>
  <c r="AF78" i="1"/>
  <c r="AF83" i="1" s="1"/>
  <c r="CV54" i="1"/>
  <c r="AH73" i="1" l="1"/>
  <c r="AG78" i="1"/>
  <c r="AG83" i="1" s="1"/>
  <c r="AB91" i="1"/>
  <c r="AB89" i="1"/>
  <c r="AB84" i="1"/>
  <c r="AB76" i="1"/>
  <c r="AB73" i="1"/>
  <c r="CX73" i="1" l="1"/>
  <c r="AH78" i="1"/>
  <c r="AA93" i="1"/>
  <c r="AA91" i="1"/>
  <c r="AA89" i="1"/>
  <c r="AA84" i="1"/>
  <c r="AA109" i="1" l="1"/>
  <c r="AA110" i="1"/>
  <c r="AA108" i="1"/>
  <c r="AA107" i="1"/>
  <c r="AD80" i="1"/>
  <c r="AD79" i="1"/>
  <c r="AD81" i="1"/>
  <c r="AD82" i="1"/>
  <c r="AC60" i="1"/>
  <c r="CW60" i="1" s="1"/>
  <c r="AA73" i="1"/>
  <c r="CW73" i="1" s="1"/>
  <c r="AA76" i="1"/>
  <c r="CW76" i="1" s="1"/>
  <c r="AA77" i="1"/>
  <c r="CW77" i="1" s="1"/>
  <c r="AA47" i="1"/>
  <c r="CW47" i="1" s="1"/>
  <c r="AA49" i="1"/>
  <c r="CW49" i="1" s="1"/>
  <c r="AA24" i="1"/>
  <c r="CW79" i="1" l="1"/>
  <c r="AH79" i="1"/>
  <c r="AA78" i="1"/>
  <c r="AE101" i="1" s="1"/>
  <c r="AH82" i="1"/>
  <c r="CX82" i="1" s="1"/>
  <c r="CW82" i="1"/>
  <c r="AH80" i="1"/>
  <c r="CX80" i="1" s="1"/>
  <c r="CW80" i="1"/>
  <c r="AA104" i="1"/>
  <c r="CW24" i="1"/>
  <c r="CW81" i="1"/>
  <c r="AH81" i="1"/>
  <c r="CX81" i="1" s="1"/>
  <c r="AC78" i="1"/>
  <c r="AC83" i="1" s="1"/>
  <c r="AD83" i="1"/>
  <c r="Z93" i="1"/>
  <c r="Z91" i="1"/>
  <c r="Z89" i="1"/>
  <c r="Z84" i="1"/>
  <c r="Z77" i="1"/>
  <c r="Z76" i="1"/>
  <c r="Z74" i="1"/>
  <c r="Z73" i="1"/>
  <c r="AH83" i="1" l="1"/>
  <c r="AA83" i="1"/>
  <c r="AA117" i="1" s="1"/>
  <c r="CX79" i="1"/>
  <c r="AC116" i="1"/>
  <c r="AC85" i="1"/>
  <c r="AC115" i="1"/>
  <c r="AC117" i="1"/>
  <c r="Z78" i="1"/>
  <c r="Y104" i="1"/>
  <c r="Y91" i="1"/>
  <c r="Y89" i="1"/>
  <c r="Y84" i="1"/>
  <c r="Y74" i="1"/>
  <c r="Y77" i="1"/>
  <c r="Y73" i="1"/>
  <c r="Y76" i="1"/>
  <c r="X77" i="1"/>
  <c r="X84" i="1"/>
  <c r="X76" i="1"/>
  <c r="X73" i="1"/>
  <c r="X71" i="1"/>
  <c r="X74" i="1"/>
  <c r="X93" i="1"/>
  <c r="X91" i="1"/>
  <c r="BU16" i="34"/>
  <c r="BT16" i="34"/>
  <c r="CA16" i="34"/>
  <c r="BZ16" i="34"/>
  <c r="AYW16" i="34"/>
  <c r="AYV16" i="34"/>
  <c r="BY16" i="34"/>
  <c r="BX16" i="34"/>
  <c r="BW16" i="34"/>
  <c r="BV16" i="34"/>
  <c r="BS16" i="34"/>
  <c r="BR16" i="34"/>
  <c r="BQ16" i="34"/>
  <c r="BP16" i="34"/>
  <c r="BO16" i="34"/>
  <c r="BN16" i="34"/>
  <c r="AE16" i="34"/>
  <c r="AD16" i="34"/>
  <c r="X33" i="34"/>
  <c r="Y33" i="34"/>
  <c r="Z33" i="34"/>
  <c r="AA33" i="34"/>
  <c r="AB33" i="34"/>
  <c r="AC33" i="34"/>
  <c r="AD33" i="34"/>
  <c r="Y82" i="34"/>
  <c r="X82" i="34"/>
  <c r="W82" i="34"/>
  <c r="V82" i="34"/>
  <c r="U82" i="34"/>
  <c r="T82" i="34"/>
  <c r="W33" i="34"/>
  <c r="V33" i="34"/>
  <c r="BM16" i="34"/>
  <c r="BL16" i="34"/>
  <c r="BK16" i="34"/>
  <c r="BJ16" i="34"/>
  <c r="BI16" i="34"/>
  <c r="BH16" i="34"/>
  <c r="BG16" i="34"/>
  <c r="BF16" i="34"/>
  <c r="BE16" i="34"/>
  <c r="BD16" i="34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C16" i="34"/>
  <c r="AB16" i="34"/>
  <c r="AA16" i="34"/>
  <c r="Z16" i="34"/>
  <c r="Y16" i="34"/>
  <c r="X16" i="34"/>
  <c r="X18" i="34" s="1"/>
  <c r="W16" i="34"/>
  <c r="V16" i="34"/>
  <c r="J66" i="34"/>
  <c r="K66" i="34"/>
  <c r="K49" i="34"/>
  <c r="J49" i="34"/>
  <c r="H66" i="34"/>
  <c r="I66" i="34"/>
  <c r="H49" i="34"/>
  <c r="I49" i="34"/>
  <c r="G81" i="34"/>
  <c r="F81" i="34"/>
  <c r="G80" i="34"/>
  <c r="F80" i="34"/>
  <c r="G79" i="34"/>
  <c r="F79" i="34"/>
  <c r="G78" i="34"/>
  <c r="F78" i="34"/>
  <c r="G77" i="34"/>
  <c r="F77" i="34"/>
  <c r="G76" i="34"/>
  <c r="F76" i="34"/>
  <c r="G75" i="34"/>
  <c r="F75" i="34"/>
  <c r="G74" i="34"/>
  <c r="F74" i="34"/>
  <c r="G73" i="34"/>
  <c r="F73" i="34"/>
  <c r="G72" i="34"/>
  <c r="F72" i="34"/>
  <c r="G71" i="34"/>
  <c r="F71" i="34"/>
  <c r="G70" i="34"/>
  <c r="F70" i="34"/>
  <c r="G69" i="34"/>
  <c r="F69" i="34"/>
  <c r="G65" i="34"/>
  <c r="F65" i="34"/>
  <c r="G64" i="34"/>
  <c r="F64" i="34"/>
  <c r="G63" i="34"/>
  <c r="F63" i="34"/>
  <c r="G62" i="34"/>
  <c r="F62" i="34"/>
  <c r="G61" i="34"/>
  <c r="F61" i="34"/>
  <c r="G60" i="34"/>
  <c r="F60" i="34"/>
  <c r="G59" i="34"/>
  <c r="F59" i="34"/>
  <c r="G58" i="34"/>
  <c r="F58" i="34"/>
  <c r="G57" i="34"/>
  <c r="F57" i="34"/>
  <c r="G56" i="34"/>
  <c r="F56" i="34"/>
  <c r="G55" i="34"/>
  <c r="F55" i="34"/>
  <c r="G54" i="34"/>
  <c r="F54" i="34"/>
  <c r="G53" i="34"/>
  <c r="F53" i="34"/>
  <c r="G48" i="34"/>
  <c r="F48" i="34"/>
  <c r="G47" i="34"/>
  <c r="F47" i="34"/>
  <c r="G46" i="34"/>
  <c r="F46" i="34"/>
  <c r="G45" i="34"/>
  <c r="F45" i="34"/>
  <c r="G44" i="34"/>
  <c r="F44" i="34"/>
  <c r="G43" i="34"/>
  <c r="F43" i="34"/>
  <c r="G42" i="34"/>
  <c r="F42" i="34"/>
  <c r="G41" i="34"/>
  <c r="F41" i="34"/>
  <c r="G40" i="34"/>
  <c r="F40" i="34"/>
  <c r="G39" i="34"/>
  <c r="F39" i="34"/>
  <c r="G38" i="34"/>
  <c r="F38" i="34"/>
  <c r="G37" i="34"/>
  <c r="F37" i="34"/>
  <c r="G36" i="34"/>
  <c r="F36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6" i="34"/>
  <c r="F26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W103" i="1"/>
  <c r="D33" i="34"/>
  <c r="E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D16" i="34"/>
  <c r="E16" i="34"/>
  <c r="H16" i="34"/>
  <c r="I16" i="34"/>
  <c r="I17" i="34" s="1"/>
  <c r="J16" i="34"/>
  <c r="K16" i="34"/>
  <c r="L16" i="34"/>
  <c r="M16" i="34"/>
  <c r="N16" i="34"/>
  <c r="N17" i="34" s="1"/>
  <c r="O16" i="34"/>
  <c r="O17" i="34" s="1"/>
  <c r="P16" i="34"/>
  <c r="Q16" i="34"/>
  <c r="Q17" i="34" s="1"/>
  <c r="R16" i="34"/>
  <c r="S16" i="34"/>
  <c r="T16" i="34"/>
  <c r="U16" i="34"/>
  <c r="U17" i="34" s="1"/>
  <c r="D82" i="34"/>
  <c r="E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C82" i="34"/>
  <c r="B82" i="34"/>
  <c r="C66" i="34"/>
  <c r="B66" i="34"/>
  <c r="C49" i="34"/>
  <c r="B49" i="34"/>
  <c r="C33" i="34"/>
  <c r="C16" i="34"/>
  <c r="B33" i="34"/>
  <c r="B16" i="34"/>
  <c r="B18" i="34" s="1"/>
  <c r="CZ58" i="1"/>
  <c r="DA58" i="1" s="1"/>
  <c r="DB58" i="1" s="1"/>
  <c r="DC58" i="1" s="1"/>
  <c r="W58" i="1"/>
  <c r="W74" i="1" s="1"/>
  <c r="CY42" i="1"/>
  <c r="CZ42" i="1" s="1"/>
  <c r="DA42" i="1" s="1"/>
  <c r="DB42" i="1" s="1"/>
  <c r="DC42" i="1" s="1"/>
  <c r="DD42" i="1" s="1"/>
  <c r="V146" i="1"/>
  <c r="V138" i="1"/>
  <c r="V140" i="1" s="1"/>
  <c r="V132" i="1"/>
  <c r="CU31" i="1"/>
  <c r="CU54" i="1"/>
  <c r="H77" i="1"/>
  <c r="J77" i="1"/>
  <c r="CR76" i="1"/>
  <c r="K77" i="1"/>
  <c r="CS77" i="1" s="1"/>
  <c r="O77" i="1"/>
  <c r="P77" i="1"/>
  <c r="Q77" i="1"/>
  <c r="R77" i="1"/>
  <c r="S77" i="1"/>
  <c r="T77" i="1"/>
  <c r="U77" i="1"/>
  <c r="V77" i="1"/>
  <c r="CU100" i="1"/>
  <c r="W132" i="1"/>
  <c r="W71" i="1"/>
  <c r="CU45" i="1"/>
  <c r="CT45" i="1"/>
  <c r="CU48" i="1"/>
  <c r="CU53" i="1"/>
  <c r="X103" i="1"/>
  <c r="Y103" i="1"/>
  <c r="Z108" i="1"/>
  <c r="Y108" i="1"/>
  <c r="X108" i="1"/>
  <c r="W109" i="1"/>
  <c r="V109" i="1"/>
  <c r="U109" i="1"/>
  <c r="T109" i="1"/>
  <c r="R109" i="1"/>
  <c r="Q109" i="1"/>
  <c r="CQ80" i="1"/>
  <c r="CU80" i="1"/>
  <c r="CT80" i="1"/>
  <c r="CS80" i="1"/>
  <c r="CV8" i="1"/>
  <c r="CY8" i="1" s="1"/>
  <c r="CZ8" i="1" s="1"/>
  <c r="DA8" i="1" s="1"/>
  <c r="DB8" i="1" s="1"/>
  <c r="DC8" i="1" s="1"/>
  <c r="DD8" i="1" s="1"/>
  <c r="CV91" i="1"/>
  <c r="CV22" i="1"/>
  <c r="CV59" i="1"/>
  <c r="CV12" i="1"/>
  <c r="W77" i="1"/>
  <c r="CV31" i="1"/>
  <c r="CV44" i="1"/>
  <c r="CY44" i="1" s="1"/>
  <c r="CZ44" i="1" s="1"/>
  <c r="DA44" i="1" s="1"/>
  <c r="DB44" i="1" s="1"/>
  <c r="DC44" i="1" s="1"/>
  <c r="DD44" i="1" s="1"/>
  <c r="CY81" i="1"/>
  <c r="CZ81" i="1" s="1"/>
  <c r="DA81" i="1" s="1"/>
  <c r="DB81" i="1" s="1"/>
  <c r="DC81" i="1" s="1"/>
  <c r="DD81" i="1" s="1"/>
  <c r="DA59" i="1"/>
  <c r="DB59" i="1" s="1"/>
  <c r="DC59" i="1" s="1"/>
  <c r="DD59" i="1" s="1"/>
  <c r="X107" i="1"/>
  <c r="X104" i="1"/>
  <c r="CV60" i="1"/>
  <c r="CV45" i="1"/>
  <c r="CY45" i="1" s="1"/>
  <c r="CZ45" i="1" s="1"/>
  <c r="DA45" i="1" s="1"/>
  <c r="DB45" i="1" s="1"/>
  <c r="DC45" i="1" s="1"/>
  <c r="DD45" i="1" s="1"/>
  <c r="Z110" i="1"/>
  <c r="Y110" i="1"/>
  <c r="Z109" i="1"/>
  <c r="Y109" i="1"/>
  <c r="X109" i="1"/>
  <c r="CV70" i="1"/>
  <c r="CY70" i="1" s="1"/>
  <c r="CZ70" i="1" s="1"/>
  <c r="DA70" i="1" s="1"/>
  <c r="DB70" i="1" s="1"/>
  <c r="DC70" i="1" s="1"/>
  <c r="DD70" i="1" s="1"/>
  <c r="CV51" i="1"/>
  <c r="CY51" i="1" s="1"/>
  <c r="CZ51" i="1" s="1"/>
  <c r="DA51" i="1" s="1"/>
  <c r="DB51" i="1" s="1"/>
  <c r="DC51" i="1" s="1"/>
  <c r="DD51" i="1" s="1"/>
  <c r="CV33" i="1"/>
  <c r="CY33" i="1" s="1"/>
  <c r="CZ33" i="1" s="1"/>
  <c r="DA33" i="1" s="1"/>
  <c r="DB33" i="1" s="1"/>
  <c r="DC33" i="1" s="1"/>
  <c r="DD33" i="1" s="1"/>
  <c r="CV43" i="1"/>
  <c r="CY43" i="1" s="1"/>
  <c r="CZ43" i="1" s="1"/>
  <c r="DA43" i="1" s="1"/>
  <c r="DB43" i="1" s="1"/>
  <c r="DC43" i="1" s="1"/>
  <c r="CV50" i="1"/>
  <c r="CY50" i="1" s="1"/>
  <c r="CZ50" i="1" s="1"/>
  <c r="DA50" i="1" s="1"/>
  <c r="DB50" i="1" s="1"/>
  <c r="DC50" i="1" s="1"/>
  <c r="CV46" i="1"/>
  <c r="CY46" i="1" s="1"/>
  <c r="CZ46" i="1" s="1"/>
  <c r="DA46" i="1" s="1"/>
  <c r="DB46" i="1" s="1"/>
  <c r="DC46" i="1" s="1"/>
  <c r="DD46" i="1" s="1"/>
  <c r="CY54" i="1"/>
  <c r="CZ54" i="1" s="1"/>
  <c r="DA54" i="1" s="1"/>
  <c r="DB54" i="1" s="1"/>
  <c r="DC54" i="1" s="1"/>
  <c r="DD54" i="1" s="1"/>
  <c r="CY15" i="1"/>
  <c r="CZ15" i="1" s="1"/>
  <c r="DA15" i="1" s="1"/>
  <c r="DB15" i="1" s="1"/>
  <c r="DC15" i="1" s="1"/>
  <c r="DD15" i="1" s="1"/>
  <c r="U25" i="1"/>
  <c r="CV62" i="1"/>
  <c r="J84" i="1"/>
  <c r="J74" i="1"/>
  <c r="J70" i="1"/>
  <c r="J71" i="1"/>
  <c r="J76" i="1"/>
  <c r="J73" i="1"/>
  <c r="J93" i="1"/>
  <c r="J91" i="1"/>
  <c r="M110" i="1"/>
  <c r="L110" i="1"/>
  <c r="J110" i="1"/>
  <c r="I110" i="1"/>
  <c r="H110" i="1"/>
  <c r="L108" i="1"/>
  <c r="M108" i="1"/>
  <c r="Q108" i="1"/>
  <c r="P108" i="1"/>
  <c r="O108" i="1"/>
  <c r="N108" i="1"/>
  <c r="P109" i="1"/>
  <c r="O109" i="1"/>
  <c r="N109" i="1"/>
  <c r="M109" i="1"/>
  <c r="L109" i="1"/>
  <c r="J109" i="1"/>
  <c r="I109" i="1"/>
  <c r="H109" i="1"/>
  <c r="Q107" i="1"/>
  <c r="P107" i="1"/>
  <c r="O107" i="1"/>
  <c r="T107" i="1"/>
  <c r="S107" i="1"/>
  <c r="R107" i="1"/>
  <c r="I104" i="1"/>
  <c r="I103" i="1"/>
  <c r="I93" i="1"/>
  <c r="I91" i="1"/>
  <c r="I84" i="1"/>
  <c r="I74" i="1"/>
  <c r="I76" i="1"/>
  <c r="I77" i="1"/>
  <c r="I71" i="1"/>
  <c r="E71" i="1"/>
  <c r="H93" i="1"/>
  <c r="H91" i="1"/>
  <c r="H89" i="1"/>
  <c r="H74" i="1"/>
  <c r="H73" i="1"/>
  <c r="H72" i="1"/>
  <c r="H71" i="1"/>
  <c r="G93" i="1"/>
  <c r="G91" i="1"/>
  <c r="G84" i="1"/>
  <c r="G82" i="1"/>
  <c r="K110" i="1" s="1"/>
  <c r="G80" i="1"/>
  <c r="G109" i="1" s="1"/>
  <c r="G70" i="1"/>
  <c r="G77" i="1"/>
  <c r="G71" i="1"/>
  <c r="G76" i="1"/>
  <c r="G74" i="1"/>
  <c r="F93" i="1"/>
  <c r="F91" i="1"/>
  <c r="F84" i="1"/>
  <c r="F71" i="1"/>
  <c r="F76" i="1"/>
  <c r="E72" i="1"/>
  <c r="C93" i="1"/>
  <c r="C91" i="1"/>
  <c r="C84" i="1"/>
  <c r="C77" i="1"/>
  <c r="C76" i="1"/>
  <c r="C74" i="1"/>
  <c r="D76" i="1"/>
  <c r="D71" i="1"/>
  <c r="E93" i="1"/>
  <c r="E91" i="1"/>
  <c r="E84" i="1"/>
  <c r="E76" i="1"/>
  <c r="E74" i="1"/>
  <c r="E70" i="1"/>
  <c r="CR75" i="1"/>
  <c r="K74" i="1"/>
  <c r="N75" i="1"/>
  <c r="M75" i="1"/>
  <c r="L75" i="1"/>
  <c r="L72" i="1"/>
  <c r="M72" i="1"/>
  <c r="N72" i="1"/>
  <c r="M73" i="1"/>
  <c r="L73" i="1"/>
  <c r="K73" i="1"/>
  <c r="CR73" i="1"/>
  <c r="CY23" i="1"/>
  <c r="CZ23" i="1" s="1"/>
  <c r="DA23" i="1" s="1"/>
  <c r="DB23" i="1" s="1"/>
  <c r="DC23" i="1" s="1"/>
  <c r="CR104" i="1"/>
  <c r="CU102" i="1"/>
  <c r="U108" i="1"/>
  <c r="T108" i="1"/>
  <c r="S108" i="1"/>
  <c r="R108" i="1"/>
  <c r="W108" i="1"/>
  <c r="V108" i="1"/>
  <c r="S109" i="1"/>
  <c r="W110" i="1"/>
  <c r="W107" i="1"/>
  <c r="W104" i="1"/>
  <c r="V103" i="1"/>
  <c r="W91" i="1"/>
  <c r="W89" i="1"/>
  <c r="W84" i="1"/>
  <c r="W73" i="1"/>
  <c r="W76" i="1"/>
  <c r="V110" i="1"/>
  <c r="Q110" i="1"/>
  <c r="P110" i="1"/>
  <c r="O110" i="1"/>
  <c r="N110" i="1"/>
  <c r="R110" i="1"/>
  <c r="S110" i="1"/>
  <c r="T110" i="1"/>
  <c r="U110" i="1"/>
  <c r="CU93" i="1"/>
  <c r="CU88" i="1"/>
  <c r="CU87" i="1"/>
  <c r="CU86" i="1"/>
  <c r="CU82" i="1"/>
  <c r="CT82" i="1"/>
  <c r="CU79" i="1"/>
  <c r="V91" i="1"/>
  <c r="V89" i="1"/>
  <c r="V84" i="1"/>
  <c r="U107" i="1"/>
  <c r="V107" i="1"/>
  <c r="R74" i="1"/>
  <c r="R70" i="1"/>
  <c r="R71" i="1"/>
  <c r="R73" i="1"/>
  <c r="R76" i="1"/>
  <c r="V73" i="1"/>
  <c r="V71" i="1"/>
  <c r="V76" i="1"/>
  <c r="V74" i="1"/>
  <c r="CU16" i="1"/>
  <c r="CU47" i="1"/>
  <c r="U91" i="1"/>
  <c r="U89" i="1"/>
  <c r="U84" i="1"/>
  <c r="U76" i="1"/>
  <c r="U74" i="1"/>
  <c r="U73" i="1"/>
  <c r="U71" i="1"/>
  <c r="CU33" i="1"/>
  <c r="G29" i="1"/>
  <c r="CU29" i="1"/>
  <c r="S89" i="1"/>
  <c r="S132" i="1"/>
  <c r="S138" i="1"/>
  <c r="S140" i="1" s="1"/>
  <c r="S146" i="1"/>
  <c r="O74" i="1"/>
  <c r="O71" i="1"/>
  <c r="O70" i="1"/>
  <c r="P89" i="1"/>
  <c r="T89" i="1"/>
  <c r="CU23" i="1"/>
  <c r="R132" i="1"/>
  <c r="R146" i="1"/>
  <c r="T132" i="1"/>
  <c r="T146" i="1"/>
  <c r="R138" i="1"/>
  <c r="R140" i="1" s="1"/>
  <c r="T138" i="1"/>
  <c r="T140" i="1" s="1"/>
  <c r="D84" i="1"/>
  <c r="K5" i="13"/>
  <c r="S70" i="1"/>
  <c r="CU15" i="1"/>
  <c r="CU49" i="1"/>
  <c r="CU42" i="1"/>
  <c r="CU32" i="1"/>
  <c r="CU19" i="1"/>
  <c r="CU43" i="1"/>
  <c r="CU46" i="1"/>
  <c r="CU52" i="1"/>
  <c r="CU51" i="1"/>
  <c r="CU11" i="1"/>
  <c r="U104" i="1"/>
  <c r="U103" i="1"/>
  <c r="S104" i="1"/>
  <c r="S103" i="1"/>
  <c r="S91" i="1"/>
  <c r="S84" i="1"/>
  <c r="T8" i="1"/>
  <c r="U8" i="1" s="1"/>
  <c r="T104" i="1"/>
  <c r="T103" i="1"/>
  <c r="R84" i="1"/>
  <c r="T84" i="1"/>
  <c r="T74" i="1"/>
  <c r="T73" i="1"/>
  <c r="P73" i="1"/>
  <c r="T71" i="1"/>
  <c r="P74" i="1"/>
  <c r="P71" i="1"/>
  <c r="T76" i="1"/>
  <c r="R91" i="1"/>
  <c r="R89" i="1"/>
  <c r="R86" i="1"/>
  <c r="CT86" i="1" s="1"/>
  <c r="N74" i="1"/>
  <c r="CT96" i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CT93" i="1"/>
  <c r="CT88" i="1"/>
  <c r="CT87" i="1"/>
  <c r="Q84" i="1"/>
  <c r="CS79" i="1"/>
  <c r="CS82" i="1"/>
  <c r="CT79" i="1"/>
  <c r="CT23" i="1"/>
  <c r="CT11" i="1"/>
  <c r="CT19" i="1"/>
  <c r="CT53" i="1"/>
  <c r="CT52" i="1"/>
  <c r="CT29" i="1"/>
  <c r="CT46" i="1"/>
  <c r="CT50" i="1"/>
  <c r="CT43" i="1"/>
  <c r="CT16" i="1"/>
  <c r="CT42" i="1"/>
  <c r="CT58" i="1"/>
  <c r="CT33" i="1"/>
  <c r="CT32" i="1"/>
  <c r="CT47" i="1"/>
  <c r="CT15" i="1"/>
  <c r="CT24" i="1"/>
  <c r="S73" i="1"/>
  <c r="S71" i="1"/>
  <c r="S76" i="1"/>
  <c r="S74" i="1"/>
  <c r="Q104" i="1"/>
  <c r="Q103" i="1"/>
  <c r="Q89" i="1"/>
  <c r="Q91" i="1"/>
  <c r="Q73" i="1"/>
  <c r="Q71" i="1"/>
  <c r="Q76" i="1"/>
  <c r="Q74" i="1"/>
  <c r="CT62" i="1"/>
  <c r="CT48" i="1"/>
  <c r="CT49" i="1"/>
  <c r="CT51" i="1"/>
  <c r="CS15" i="1"/>
  <c r="CS47" i="1"/>
  <c r="CS32" i="1"/>
  <c r="CS33" i="1"/>
  <c r="CS58" i="1"/>
  <c r="CS42" i="1"/>
  <c r="CS43" i="1"/>
  <c r="CS50" i="1"/>
  <c r="CS46" i="1"/>
  <c r="CS52" i="1"/>
  <c r="CS53" i="1"/>
  <c r="CY19" i="1"/>
  <c r="CZ19" i="1" s="1"/>
  <c r="DA19" i="1" s="1"/>
  <c r="DB19" i="1" s="1"/>
  <c r="DC19" i="1" s="1"/>
  <c r="CT44" i="1"/>
  <c r="CT8" i="1"/>
  <c r="DA25" i="1"/>
  <c r="DB25" i="1" s="1"/>
  <c r="DC25" i="1" s="1"/>
  <c r="CZ55" i="1"/>
  <c r="DA55" i="1" s="1"/>
  <c r="DB55" i="1" s="1"/>
  <c r="DC55" i="1" s="1"/>
  <c r="DA12" i="1"/>
  <c r="DB12" i="1" s="1"/>
  <c r="DC12" i="1" s="1"/>
  <c r="DD12" i="1" s="1"/>
  <c r="CS70" i="1"/>
  <c r="K71" i="1"/>
  <c r="L71" i="1"/>
  <c r="N71" i="1"/>
  <c r="N73" i="1"/>
  <c r="L74" i="1"/>
  <c r="M74" i="1"/>
  <c r="K76" i="1"/>
  <c r="L76" i="1"/>
  <c r="N76" i="1"/>
  <c r="M84" i="1"/>
  <c r="M89" i="1"/>
  <c r="M91" i="1"/>
  <c r="CS103" i="1"/>
  <c r="CS24" i="1"/>
  <c r="CS49" i="1"/>
  <c r="CS16" i="1"/>
  <c r="CS29" i="1"/>
  <c r="CS19" i="1"/>
  <c r="CS51" i="1"/>
  <c r="CS62" i="1"/>
  <c r="CS11" i="1"/>
  <c r="CS48" i="1"/>
  <c r="CS8" i="1"/>
  <c r="CR71" i="1"/>
  <c r="CR74" i="1"/>
  <c r="P76" i="1"/>
  <c r="P84" i="1"/>
  <c r="P91" i="1"/>
  <c r="L84" i="1"/>
  <c r="L89" i="1"/>
  <c r="L91" i="1"/>
  <c r="P104" i="1"/>
  <c r="P103" i="1"/>
  <c r="O73" i="1"/>
  <c r="O76" i="1"/>
  <c r="O84" i="1"/>
  <c r="O89" i="1"/>
  <c r="O91" i="1"/>
  <c r="CN78" i="1"/>
  <c r="CO78" i="1"/>
  <c r="CP78" i="1"/>
  <c r="CZ2" i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H33" i="1"/>
  <c r="H76" i="1" s="1"/>
  <c r="H58" i="1"/>
  <c r="CS96" i="1"/>
  <c r="CR103" i="1"/>
  <c r="DD118" i="1"/>
  <c r="DC118" i="1"/>
  <c r="DB118" i="1"/>
  <c r="DA118" i="1"/>
  <c r="N84" i="1"/>
  <c r="N89" i="1"/>
  <c r="N91" i="1"/>
  <c r="K84" i="1"/>
  <c r="K91" i="1"/>
  <c r="R104" i="1"/>
  <c r="R103" i="1"/>
  <c r="N104" i="1"/>
  <c r="M104" i="1"/>
  <c r="L104" i="1"/>
  <c r="G24" i="1"/>
  <c r="J104" i="1"/>
  <c r="H104" i="1"/>
  <c r="C24" i="1"/>
  <c r="N103" i="1"/>
  <c r="M103" i="1"/>
  <c r="L103" i="1"/>
  <c r="J103" i="1"/>
  <c r="H103" i="1"/>
  <c r="O104" i="1"/>
  <c r="O103" i="1"/>
  <c r="H84" i="1"/>
  <c r="C8" i="19"/>
  <c r="C7" i="19"/>
  <c r="CR91" i="1"/>
  <c r="CQ71" i="1"/>
  <c r="CQ73" i="1"/>
  <c r="CQ74" i="1"/>
  <c r="CQ75" i="1"/>
  <c r="CQ76" i="1"/>
  <c r="CQ84" i="1"/>
  <c r="CQ91" i="1"/>
  <c r="CS118" i="1"/>
  <c r="CT118" i="1"/>
  <c r="CU118" i="1"/>
  <c r="CV118" i="1"/>
  <c r="CW118" i="1"/>
  <c r="CX118" i="1"/>
  <c r="CY118" i="1"/>
  <c r="CZ118" i="1"/>
  <c r="F74" i="1"/>
  <c r="H132" i="1"/>
  <c r="F132" i="1"/>
  <c r="D74" i="1"/>
  <c r="D91" i="1"/>
  <c r="C49" i="1"/>
  <c r="C32" i="1"/>
  <c r="C15" i="1"/>
  <c r="C52" i="1"/>
  <c r="C47" i="1"/>
  <c r="C42" i="1"/>
  <c r="C50" i="1"/>
  <c r="C53" i="1"/>
  <c r="C71" i="1" s="1"/>
  <c r="G62" i="1"/>
  <c r="G49" i="1"/>
  <c r="G32" i="1"/>
  <c r="G15" i="1"/>
  <c r="G52" i="1"/>
  <c r="G47" i="1"/>
  <c r="G42" i="1"/>
  <c r="G50" i="1"/>
  <c r="G53" i="1"/>
  <c r="G11" i="1"/>
  <c r="V104" i="1"/>
  <c r="CU62" i="1"/>
  <c r="CU50" i="1"/>
  <c r="CU44" i="1"/>
  <c r="CU58" i="1"/>
  <c r="CU24" i="1"/>
  <c r="CV79" i="1"/>
  <c r="CV82" i="1"/>
  <c r="CY82" i="1" s="1"/>
  <c r="CZ82" i="1" s="1"/>
  <c r="DA82" i="1" s="1"/>
  <c r="DB82" i="1" s="1"/>
  <c r="DC82" i="1" s="1"/>
  <c r="DD82" i="1" s="1"/>
  <c r="X110" i="1"/>
  <c r="CV80" i="1"/>
  <c r="CV11" i="1"/>
  <c r="CY11" i="1" s="1"/>
  <c r="CZ11" i="1" s="1"/>
  <c r="DA11" i="1" s="1"/>
  <c r="DB11" i="1" s="1"/>
  <c r="DC11" i="1" s="1"/>
  <c r="DD11" i="1" s="1"/>
  <c r="CY49" i="1"/>
  <c r="CZ49" i="1" s="1"/>
  <c r="DA49" i="1" s="1"/>
  <c r="DB49" i="1" s="1"/>
  <c r="DC49" i="1" s="1"/>
  <c r="DD49" i="1" s="1"/>
  <c r="CV47" i="1"/>
  <c r="CY47" i="1" s="1"/>
  <c r="CZ47" i="1" s="1"/>
  <c r="DA47" i="1" s="1"/>
  <c r="DB47" i="1" s="1"/>
  <c r="DC47" i="1" s="1"/>
  <c r="DD47" i="1" s="1"/>
  <c r="CV32" i="1"/>
  <c r="CY32" i="1" s="1"/>
  <c r="CZ32" i="1" s="1"/>
  <c r="DA32" i="1" s="1"/>
  <c r="DB32" i="1" s="1"/>
  <c r="DC32" i="1" s="1"/>
  <c r="DD32" i="1" s="1"/>
  <c r="CV52" i="1"/>
  <c r="CY52" i="1" s="1"/>
  <c r="CZ52" i="1" s="1"/>
  <c r="DA52" i="1" s="1"/>
  <c r="DB52" i="1" s="1"/>
  <c r="DC52" i="1" s="1"/>
  <c r="CV25" i="1"/>
  <c r="CV48" i="1"/>
  <c r="CY48" i="1" s="1"/>
  <c r="CZ48" i="1" s="1"/>
  <c r="DA48" i="1" s="1"/>
  <c r="DB48" i="1" s="1"/>
  <c r="DC48" i="1" s="1"/>
  <c r="Z107" i="1"/>
  <c r="CV29" i="1"/>
  <c r="CY29" i="1" s="1"/>
  <c r="CZ29" i="1" s="1"/>
  <c r="DA29" i="1" s="1"/>
  <c r="DB29" i="1" s="1"/>
  <c r="DC29" i="1" s="1"/>
  <c r="CV55" i="1"/>
  <c r="CV53" i="1"/>
  <c r="CY53" i="1" s="1"/>
  <c r="CZ53" i="1" s="1"/>
  <c r="DA53" i="1" s="1"/>
  <c r="DB53" i="1" s="1"/>
  <c r="DC53" i="1" s="1"/>
  <c r="DD53" i="1" s="1"/>
  <c r="T17" i="34" l="1"/>
  <c r="H17" i="34"/>
  <c r="S17" i="34"/>
  <c r="E17" i="34"/>
  <c r="P17" i="34"/>
  <c r="AA115" i="1"/>
  <c r="AA118" i="1" s="1"/>
  <c r="AA85" i="1"/>
  <c r="AA90" i="1" s="1"/>
  <c r="AA119" i="1" s="1"/>
  <c r="AA116" i="1"/>
  <c r="AE99" i="1"/>
  <c r="CY79" i="1"/>
  <c r="CZ79" i="1" s="1"/>
  <c r="DA79" i="1" s="1"/>
  <c r="DB79" i="1" s="1"/>
  <c r="DC79" i="1" s="1"/>
  <c r="DD79" i="1" s="1"/>
  <c r="R17" i="34"/>
  <c r="D17" i="34"/>
  <c r="F82" i="34"/>
  <c r="G82" i="34"/>
  <c r="Y18" i="34"/>
  <c r="M17" i="34"/>
  <c r="L17" i="34"/>
  <c r="F16" i="34"/>
  <c r="K17" i="34"/>
  <c r="G16" i="34"/>
  <c r="J17" i="34"/>
  <c r="CT89" i="1"/>
  <c r="CU71" i="1"/>
  <c r="L78" i="1"/>
  <c r="L83" i="1" s="1"/>
  <c r="L85" i="1" s="1"/>
  <c r="L114" i="1" s="1"/>
  <c r="U70" i="1"/>
  <c r="U78" i="1" s="1"/>
  <c r="CU84" i="1"/>
  <c r="R147" i="1"/>
  <c r="CT70" i="1"/>
  <c r="CU76" i="1"/>
  <c r="G110" i="1"/>
  <c r="F78" i="1"/>
  <c r="F83" i="1" s="1"/>
  <c r="F115" i="1" s="1"/>
  <c r="CU103" i="1"/>
  <c r="CU91" i="1"/>
  <c r="AC118" i="1"/>
  <c r="CT73" i="1"/>
  <c r="CS71" i="1"/>
  <c r="CU89" i="1"/>
  <c r="R78" i="1"/>
  <c r="R83" i="1" s="1"/>
  <c r="R131" i="1" s="1"/>
  <c r="W78" i="1"/>
  <c r="W83" i="1" s="1"/>
  <c r="AA99" i="1" s="1"/>
  <c r="CS72" i="1"/>
  <c r="CS75" i="1"/>
  <c r="E78" i="1"/>
  <c r="E83" i="1" s="1"/>
  <c r="E117" i="1" s="1"/>
  <c r="CV58" i="1"/>
  <c r="CM78" i="1"/>
  <c r="CT91" i="1"/>
  <c r="CT76" i="1"/>
  <c r="CT74" i="1"/>
  <c r="CU74" i="1"/>
  <c r="V147" i="1"/>
  <c r="AA103" i="1"/>
  <c r="CW103" i="1"/>
  <c r="AC90" i="1"/>
  <c r="AC114" i="1"/>
  <c r="CS73" i="1"/>
  <c r="CV71" i="1"/>
  <c r="K78" i="1"/>
  <c r="K83" i="1" s="1"/>
  <c r="K85" i="1" s="1"/>
  <c r="K90" i="1" s="1"/>
  <c r="K92" i="1" s="1"/>
  <c r="CV109" i="1"/>
  <c r="Q78" i="1"/>
  <c r="Q83" i="1" s="1"/>
  <c r="Q116" i="1" s="1"/>
  <c r="CU73" i="1"/>
  <c r="S147" i="1"/>
  <c r="CU104" i="1"/>
  <c r="CS76" i="1"/>
  <c r="D78" i="1"/>
  <c r="D83" i="1" s="1"/>
  <c r="D116" i="1" s="1"/>
  <c r="CR78" i="1"/>
  <c r="W18" i="34"/>
  <c r="CT103" i="1"/>
  <c r="CU107" i="1"/>
  <c r="T147" i="1"/>
  <c r="J78" i="1"/>
  <c r="J83" i="1" s="1"/>
  <c r="J116" i="1" s="1"/>
  <c r="F49" i="34"/>
  <c r="K103" i="1"/>
  <c r="G103" i="1"/>
  <c r="G58" i="1"/>
  <c r="G78" i="1" s="1"/>
  <c r="H78" i="1"/>
  <c r="Z104" i="1"/>
  <c r="Z103" i="1"/>
  <c r="CU77" i="1"/>
  <c r="S78" i="1"/>
  <c r="CT77" i="1"/>
  <c r="P78" i="1"/>
  <c r="CR80" i="1"/>
  <c r="K109" i="1"/>
  <c r="CU25" i="1"/>
  <c r="K104" i="1"/>
  <c r="G104" i="1"/>
  <c r="N78" i="1"/>
  <c r="T70" i="1"/>
  <c r="CU8" i="1"/>
  <c r="CT71" i="1"/>
  <c r="O78" i="1"/>
  <c r="M78" i="1"/>
  <c r="CU109" i="1"/>
  <c r="CT109" i="1"/>
  <c r="CV73" i="1"/>
  <c r="CY73" i="1" s="1"/>
  <c r="CZ73" i="1" s="1"/>
  <c r="DA73" i="1" s="1"/>
  <c r="DB73" i="1" s="1"/>
  <c r="DC73" i="1" s="1"/>
  <c r="DD73" i="1" s="1"/>
  <c r="CQ78" i="1"/>
  <c r="CQ83" i="1" s="1"/>
  <c r="C78" i="1"/>
  <c r="C83" i="1" s="1"/>
  <c r="CT104" i="1"/>
  <c r="CS104" i="1"/>
  <c r="CS74" i="1"/>
  <c r="DG102" i="1"/>
  <c r="K8" i="13"/>
  <c r="V78" i="1"/>
  <c r="I78" i="1"/>
  <c r="F33" i="34"/>
  <c r="F66" i="34"/>
  <c r="V17" i="34"/>
  <c r="Y78" i="1"/>
  <c r="G49" i="34"/>
  <c r="X78" i="1"/>
  <c r="X83" i="1" s="1"/>
  <c r="X117" i="1" s="1"/>
  <c r="G66" i="34"/>
  <c r="CV77" i="1"/>
  <c r="CV76" i="1"/>
  <c r="CV74" i="1"/>
  <c r="CY74" i="1" s="1"/>
  <c r="CZ74" i="1" s="1"/>
  <c r="DA74" i="1" s="1"/>
  <c r="DB74" i="1" s="1"/>
  <c r="DC74" i="1" s="1"/>
  <c r="DD74" i="1" s="1"/>
  <c r="CV16" i="1"/>
  <c r="CY16" i="1" s="1"/>
  <c r="CZ16" i="1" s="1"/>
  <c r="DA16" i="1" s="1"/>
  <c r="DB16" i="1" s="1"/>
  <c r="DC16" i="1" s="1"/>
  <c r="DD16" i="1" s="1"/>
  <c r="G33" i="34"/>
  <c r="G17" i="34" s="1"/>
  <c r="V18" i="34"/>
  <c r="W17" i="34"/>
  <c r="Y17" i="34"/>
  <c r="X17" i="34"/>
  <c r="C18" i="34"/>
  <c r="B17" i="34"/>
  <c r="G18" i="34"/>
  <c r="F18" i="34"/>
  <c r="T18" i="34"/>
  <c r="R18" i="34"/>
  <c r="P18" i="34"/>
  <c r="N18" i="34"/>
  <c r="L18" i="34"/>
  <c r="J18" i="34"/>
  <c r="H18" i="34"/>
  <c r="D18" i="34"/>
  <c r="U18" i="34"/>
  <c r="S18" i="34"/>
  <c r="Q18" i="34"/>
  <c r="O18" i="34"/>
  <c r="M18" i="34"/>
  <c r="K18" i="34"/>
  <c r="I18" i="34"/>
  <c r="E18" i="34"/>
  <c r="C17" i="34"/>
  <c r="AA114" i="1" l="1"/>
  <c r="AA92" i="1"/>
  <c r="AA94" i="1" s="1"/>
  <c r="F17" i="34"/>
  <c r="R115" i="1"/>
  <c r="L90" i="1"/>
  <c r="L92" i="1" s="1"/>
  <c r="L94" i="1" s="1"/>
  <c r="L116" i="1"/>
  <c r="L117" i="1"/>
  <c r="L115" i="1"/>
  <c r="W115" i="1"/>
  <c r="E116" i="1"/>
  <c r="R85" i="1"/>
  <c r="R90" i="1" s="1"/>
  <c r="R101" i="1"/>
  <c r="E115" i="1"/>
  <c r="E118" i="1" s="1"/>
  <c r="R116" i="1"/>
  <c r="E85" i="1"/>
  <c r="E90" i="1" s="1"/>
  <c r="R117" i="1"/>
  <c r="W154" i="1"/>
  <c r="F85" i="1"/>
  <c r="F90" i="1" s="1"/>
  <c r="F119" i="1" s="1"/>
  <c r="W116" i="1"/>
  <c r="W101" i="1"/>
  <c r="W117" i="1"/>
  <c r="K115" i="1"/>
  <c r="K117" i="1"/>
  <c r="W152" i="1"/>
  <c r="W85" i="1"/>
  <c r="W90" i="1" s="1"/>
  <c r="AA111" i="1" s="1"/>
  <c r="F117" i="1"/>
  <c r="F118" i="1" s="1"/>
  <c r="W156" i="1"/>
  <c r="W158" i="1"/>
  <c r="F116" i="1"/>
  <c r="J117" i="1"/>
  <c r="K114" i="1"/>
  <c r="J85" i="1"/>
  <c r="J90" i="1" s="1"/>
  <c r="J119" i="1" s="1"/>
  <c r="CR83" i="1"/>
  <c r="CR85" i="1" s="1"/>
  <c r="K116" i="1"/>
  <c r="CT78" i="1"/>
  <c r="CT83" i="1" s="1"/>
  <c r="CV103" i="1"/>
  <c r="CS78" i="1"/>
  <c r="CS83" i="1" s="1"/>
  <c r="AC92" i="1"/>
  <c r="AC119" i="1"/>
  <c r="Q117" i="1"/>
  <c r="CX103" i="1"/>
  <c r="D115" i="1"/>
  <c r="D117" i="1"/>
  <c r="J101" i="1"/>
  <c r="D85" i="1"/>
  <c r="D114" i="1" s="1"/>
  <c r="J99" i="1"/>
  <c r="J115" i="1"/>
  <c r="Q115" i="1"/>
  <c r="Q85" i="1"/>
  <c r="K119" i="1"/>
  <c r="X115" i="1"/>
  <c r="X118" i="1" s="1"/>
  <c r="X116" i="1"/>
  <c r="X85" i="1"/>
  <c r="X114" i="1" s="1"/>
  <c r="K120" i="1"/>
  <c r="K94" i="1"/>
  <c r="G101" i="1"/>
  <c r="K101" i="1"/>
  <c r="G83" i="1"/>
  <c r="I101" i="1"/>
  <c r="I83" i="1"/>
  <c r="CQ116" i="1"/>
  <c r="CQ117" i="1"/>
  <c r="CQ115" i="1"/>
  <c r="CQ85" i="1"/>
  <c r="CU70" i="1"/>
  <c r="CU78" i="1" s="1"/>
  <c r="T78" i="1"/>
  <c r="X101" i="1" s="1"/>
  <c r="P83" i="1"/>
  <c r="P101" i="1"/>
  <c r="V83" i="1"/>
  <c r="V99" i="1" s="1"/>
  <c r="V101" i="1"/>
  <c r="O83" i="1"/>
  <c r="O101" i="1"/>
  <c r="N101" i="1"/>
  <c r="N83" i="1"/>
  <c r="CR109" i="1"/>
  <c r="CS109" i="1"/>
  <c r="C116" i="1"/>
  <c r="C115" i="1"/>
  <c r="C85" i="1"/>
  <c r="C117" i="1"/>
  <c r="CZ24" i="1"/>
  <c r="DA24" i="1" s="1"/>
  <c r="DB24" i="1" s="1"/>
  <c r="DC24" i="1" s="1"/>
  <c r="DD24" i="1" s="1"/>
  <c r="CV104" i="1"/>
  <c r="M83" i="1"/>
  <c r="M101" i="1"/>
  <c r="Q101" i="1"/>
  <c r="U101" i="1"/>
  <c r="U83" i="1"/>
  <c r="CR101" i="1"/>
  <c r="S83" i="1"/>
  <c r="S101" i="1"/>
  <c r="L101" i="1"/>
  <c r="H101" i="1"/>
  <c r="H83" i="1"/>
  <c r="CW109" i="1"/>
  <c r="CY80" i="1"/>
  <c r="CZ80" i="1" s="1"/>
  <c r="DA80" i="1" s="1"/>
  <c r="DB80" i="1" s="1"/>
  <c r="DC80" i="1" s="1"/>
  <c r="DD80" i="1" s="1"/>
  <c r="CY76" i="1"/>
  <c r="CZ76" i="1" s="1"/>
  <c r="DA76" i="1" s="1"/>
  <c r="DB76" i="1" s="1"/>
  <c r="DC76" i="1" s="1"/>
  <c r="DD76" i="1" s="1"/>
  <c r="Z101" i="1"/>
  <c r="CV78" i="1"/>
  <c r="CV83" i="1" s="1"/>
  <c r="Y83" i="1"/>
  <c r="AC99" i="1" s="1"/>
  <c r="Y101" i="1"/>
  <c r="R118" i="1" l="1"/>
  <c r="AA120" i="1"/>
  <c r="W118" i="1"/>
  <c r="L120" i="1"/>
  <c r="L119" i="1"/>
  <c r="L118" i="1"/>
  <c r="E114" i="1"/>
  <c r="R114" i="1"/>
  <c r="J118" i="1"/>
  <c r="Q118" i="1"/>
  <c r="W92" i="1"/>
  <c r="W120" i="1" s="1"/>
  <c r="K118" i="1"/>
  <c r="CW78" i="1"/>
  <c r="CW83" i="1" s="1"/>
  <c r="CW88" i="1" s="1"/>
  <c r="CR115" i="1"/>
  <c r="CS101" i="1"/>
  <c r="CR117" i="1"/>
  <c r="CT101" i="1"/>
  <c r="CR99" i="1"/>
  <c r="CR116" i="1"/>
  <c r="F114" i="1"/>
  <c r="F92" i="1"/>
  <c r="F120" i="1" s="1"/>
  <c r="J114" i="1"/>
  <c r="W114" i="1"/>
  <c r="J92" i="1"/>
  <c r="J94" i="1" s="1"/>
  <c r="J95" i="1" s="1"/>
  <c r="W119" i="1"/>
  <c r="J111" i="1"/>
  <c r="AC94" i="1"/>
  <c r="AC120" i="1"/>
  <c r="CY78" i="1"/>
  <c r="CY83" i="1" s="1"/>
  <c r="CX78" i="1"/>
  <c r="CX83" i="1" s="1"/>
  <c r="D90" i="1"/>
  <c r="D119" i="1" s="1"/>
  <c r="D118" i="1"/>
  <c r="AA95" i="1"/>
  <c r="AA121" i="1"/>
  <c r="Q114" i="1"/>
  <c r="Q90" i="1"/>
  <c r="X90" i="1"/>
  <c r="X92" i="1" s="1"/>
  <c r="X120" i="1" s="1"/>
  <c r="CQ118" i="1"/>
  <c r="C118" i="1"/>
  <c r="K95" i="1"/>
  <c r="K121" i="1"/>
  <c r="CU101" i="1"/>
  <c r="CU83" i="1"/>
  <c r="CV99" i="1" s="1"/>
  <c r="Y99" i="1"/>
  <c r="Y85" i="1"/>
  <c r="Y114" i="1" s="1"/>
  <c r="M99" i="1"/>
  <c r="M116" i="1"/>
  <c r="M117" i="1"/>
  <c r="M85" i="1"/>
  <c r="M115" i="1"/>
  <c r="Q99" i="1"/>
  <c r="V117" i="1"/>
  <c r="V85" i="1"/>
  <c r="V131" i="1"/>
  <c r="V115" i="1"/>
  <c r="V116" i="1"/>
  <c r="I115" i="1"/>
  <c r="I117" i="1"/>
  <c r="I99" i="1"/>
  <c r="I85" i="1"/>
  <c r="I116" i="1"/>
  <c r="G115" i="1"/>
  <c r="K99" i="1"/>
  <c r="G99" i="1"/>
  <c r="G85" i="1"/>
  <c r="G117" i="1"/>
  <c r="G116" i="1"/>
  <c r="CS87" i="1"/>
  <c r="CS86" i="1"/>
  <c r="CS99" i="1"/>
  <c r="CS88" i="1"/>
  <c r="CS85" i="1"/>
  <c r="CR114" i="1"/>
  <c r="CR90" i="1"/>
  <c r="P115" i="1"/>
  <c r="P116" i="1"/>
  <c r="P99" i="1"/>
  <c r="P117" i="1"/>
  <c r="P85" i="1"/>
  <c r="R119" i="1"/>
  <c r="R92" i="1"/>
  <c r="H85" i="1"/>
  <c r="H99" i="1"/>
  <c r="H116" i="1"/>
  <c r="H117" i="1"/>
  <c r="H115" i="1"/>
  <c r="L99" i="1"/>
  <c r="S117" i="1"/>
  <c r="S85" i="1"/>
  <c r="S116" i="1"/>
  <c r="S131" i="1"/>
  <c r="S151" i="1"/>
  <c r="S115" i="1"/>
  <c r="S99" i="1"/>
  <c r="W99" i="1"/>
  <c r="O85" i="1"/>
  <c r="O117" i="1"/>
  <c r="O116" i="1"/>
  <c r="O99" i="1"/>
  <c r="O115" i="1"/>
  <c r="CT99" i="1"/>
  <c r="T83" i="1"/>
  <c r="T101" i="1"/>
  <c r="L95" i="1"/>
  <c r="L121" i="1"/>
  <c r="CQ114" i="1"/>
  <c r="CQ90" i="1"/>
  <c r="U115" i="1"/>
  <c r="U99" i="1"/>
  <c r="U117" i="1"/>
  <c r="U116" i="1"/>
  <c r="U85" i="1"/>
  <c r="C114" i="1"/>
  <c r="C90" i="1"/>
  <c r="E119" i="1"/>
  <c r="E92" i="1"/>
  <c r="N85" i="1"/>
  <c r="N117" i="1"/>
  <c r="N115" i="1"/>
  <c r="N99" i="1"/>
  <c r="N116" i="1"/>
  <c r="R99" i="1"/>
  <c r="Z83" i="1"/>
  <c r="AD99" i="1" s="1"/>
  <c r="CV88" i="1"/>
  <c r="CV86" i="1"/>
  <c r="CV85" i="1"/>
  <c r="CV84" i="1" s="1"/>
  <c r="CV87" i="1"/>
  <c r="Y116" i="1"/>
  <c r="Y115" i="1"/>
  <c r="Y117" i="1"/>
  <c r="W94" i="1" l="1"/>
  <c r="AA112" i="1" s="1"/>
  <c r="CY103" i="1"/>
  <c r="CW99" i="1"/>
  <c r="CZ78" i="1"/>
  <c r="CZ83" i="1" s="1"/>
  <c r="CZ88" i="1" s="1"/>
  <c r="CW85" i="1"/>
  <c r="CW84" i="1" s="1"/>
  <c r="CR118" i="1"/>
  <c r="F94" i="1"/>
  <c r="F95" i="1" s="1"/>
  <c r="CW86" i="1"/>
  <c r="CX99" i="1"/>
  <c r="D92" i="1"/>
  <c r="D120" i="1" s="1"/>
  <c r="J121" i="1"/>
  <c r="J120" i="1"/>
  <c r="AC95" i="1"/>
  <c r="AC121" i="1"/>
  <c r="V118" i="1"/>
  <c r="X119" i="1"/>
  <c r="CS90" i="1"/>
  <c r="CS119" i="1" s="1"/>
  <c r="Q119" i="1"/>
  <c r="Q92" i="1"/>
  <c r="M118" i="1"/>
  <c r="Z115" i="1"/>
  <c r="Z85" i="1"/>
  <c r="Z114" i="1" s="1"/>
  <c r="Z99" i="1"/>
  <c r="N118" i="1"/>
  <c r="O118" i="1"/>
  <c r="G118" i="1"/>
  <c r="G114" i="1"/>
  <c r="G90" i="1"/>
  <c r="I118" i="1"/>
  <c r="V90" i="1"/>
  <c r="V114" i="1"/>
  <c r="Y90" i="1"/>
  <c r="C119" i="1"/>
  <c r="C92" i="1"/>
  <c r="U90" i="1"/>
  <c r="U114" i="1"/>
  <c r="U118" i="1"/>
  <c r="CQ92" i="1"/>
  <c r="CQ94" i="1" s="1"/>
  <c r="CQ119" i="1"/>
  <c r="H118" i="1"/>
  <c r="H114" i="1"/>
  <c r="H90" i="1"/>
  <c r="P90" i="1"/>
  <c r="P114" i="1"/>
  <c r="P118" i="1"/>
  <c r="I90" i="1"/>
  <c r="I114" i="1"/>
  <c r="M90" i="1"/>
  <c r="M114" i="1"/>
  <c r="CU99" i="1"/>
  <c r="CU85" i="1"/>
  <c r="CU90" i="1" s="1"/>
  <c r="E94" i="1"/>
  <c r="E120" i="1"/>
  <c r="CT85" i="1"/>
  <c r="O90" i="1"/>
  <c r="O114" i="1"/>
  <c r="R94" i="1"/>
  <c r="R120" i="1"/>
  <c r="T85" i="1"/>
  <c r="T131" i="1"/>
  <c r="T99" i="1"/>
  <c r="T117" i="1"/>
  <c r="T115" i="1"/>
  <c r="T116" i="1"/>
  <c r="X99" i="1"/>
  <c r="N114" i="1"/>
  <c r="N90" i="1"/>
  <c r="S118" i="1"/>
  <c r="S114" i="1"/>
  <c r="S90" i="1"/>
  <c r="CR92" i="1"/>
  <c r="CR119" i="1"/>
  <c r="CS84" i="1"/>
  <c r="CX86" i="1"/>
  <c r="CX85" i="1"/>
  <c r="CX84" i="1" s="1"/>
  <c r="CX88" i="1"/>
  <c r="Z116" i="1"/>
  <c r="Z117" i="1"/>
  <c r="CV90" i="1"/>
  <c r="CV92" i="1" s="1"/>
  <c r="CV93" i="1" s="1"/>
  <c r="CV94" i="1" s="1"/>
  <c r="X94" i="1"/>
  <c r="Y118" i="1"/>
  <c r="CY85" i="1"/>
  <c r="CY84" i="1" s="1"/>
  <c r="CY86" i="1"/>
  <c r="CY88" i="1"/>
  <c r="CY99" i="1"/>
  <c r="DA78" i="1"/>
  <c r="DA83" i="1" s="1"/>
  <c r="W95" i="1" l="1"/>
  <c r="W121" i="1"/>
  <c r="CZ86" i="1"/>
  <c r="CZ99" i="1"/>
  <c r="CZ85" i="1"/>
  <c r="CZ84" i="1" s="1"/>
  <c r="CW90" i="1"/>
  <c r="CW119" i="1" s="1"/>
  <c r="F121" i="1"/>
  <c r="J112" i="1"/>
  <c r="D94" i="1"/>
  <c r="D121" i="1" s="1"/>
  <c r="CS92" i="1"/>
  <c r="CS93" i="1" s="1"/>
  <c r="CS94" i="1" s="1"/>
  <c r="Y92" i="1"/>
  <c r="Y120" i="1" s="1"/>
  <c r="AC111" i="1"/>
  <c r="Z118" i="1"/>
  <c r="Q94" i="1"/>
  <c r="Q120" i="1"/>
  <c r="Y119" i="1"/>
  <c r="T118" i="1"/>
  <c r="Y111" i="1"/>
  <c r="S111" i="1"/>
  <c r="S119" i="1"/>
  <c r="S92" i="1"/>
  <c r="W111" i="1"/>
  <c r="R95" i="1"/>
  <c r="R121" i="1"/>
  <c r="E121" i="1"/>
  <c r="E95" i="1"/>
  <c r="M111" i="1"/>
  <c r="M119" i="1"/>
  <c r="M92" i="1"/>
  <c r="Q111" i="1"/>
  <c r="G92" i="1"/>
  <c r="G111" i="1"/>
  <c r="G119" i="1"/>
  <c r="K111" i="1"/>
  <c r="N119" i="1"/>
  <c r="N92" i="1"/>
  <c r="N111" i="1"/>
  <c r="R111" i="1"/>
  <c r="T90" i="1"/>
  <c r="T114" i="1"/>
  <c r="O119" i="1"/>
  <c r="O92" i="1"/>
  <c r="O111" i="1"/>
  <c r="CU92" i="1"/>
  <c r="CU94" i="1" s="1"/>
  <c r="CU119" i="1"/>
  <c r="P119" i="1"/>
  <c r="P92" i="1"/>
  <c r="P111" i="1"/>
  <c r="U111" i="1"/>
  <c r="U92" i="1"/>
  <c r="U119" i="1"/>
  <c r="CR94" i="1"/>
  <c r="CR120" i="1"/>
  <c r="CT90" i="1"/>
  <c r="CT84" i="1"/>
  <c r="I92" i="1"/>
  <c r="I119" i="1"/>
  <c r="I111" i="1"/>
  <c r="H111" i="1"/>
  <c r="H119" i="1"/>
  <c r="H92" i="1"/>
  <c r="L111" i="1"/>
  <c r="CQ120" i="1"/>
  <c r="C120" i="1"/>
  <c r="C94" i="1"/>
  <c r="V92" i="1"/>
  <c r="V119" i="1"/>
  <c r="V111" i="1"/>
  <c r="CX90" i="1"/>
  <c r="CX119" i="1" s="1"/>
  <c r="Z90" i="1"/>
  <c r="CV119" i="1"/>
  <c r="X95" i="1"/>
  <c r="X121" i="1"/>
  <c r="DA85" i="1"/>
  <c r="DA84" i="1" s="1"/>
  <c r="DA86" i="1"/>
  <c r="DA99" i="1"/>
  <c r="DA88" i="1"/>
  <c r="DB78" i="1"/>
  <c r="DB83" i="1" s="1"/>
  <c r="CY90" i="1"/>
  <c r="CV95" i="1"/>
  <c r="CV121" i="1"/>
  <c r="CZ90" i="1" l="1"/>
  <c r="CZ119" i="1" s="1"/>
  <c r="D95" i="1"/>
  <c r="Q95" i="1"/>
  <c r="Q121" i="1"/>
  <c r="CS121" i="1"/>
  <c r="CS95" i="1"/>
  <c r="CT119" i="1"/>
  <c r="CT92" i="1"/>
  <c r="CT94" i="1" s="1"/>
  <c r="U94" i="1"/>
  <c r="U120" i="1"/>
  <c r="O120" i="1"/>
  <c r="O94" i="1"/>
  <c r="G120" i="1"/>
  <c r="G94" i="1"/>
  <c r="H120" i="1"/>
  <c r="H94" i="1"/>
  <c r="S94" i="1"/>
  <c r="S120" i="1"/>
  <c r="C121" i="1"/>
  <c r="C95" i="1"/>
  <c r="CQ121" i="1"/>
  <c r="CQ95" i="1"/>
  <c r="I94" i="1"/>
  <c r="I120" i="1"/>
  <c r="CR121" i="1"/>
  <c r="CR95" i="1"/>
  <c r="CU121" i="1"/>
  <c r="CU95" i="1"/>
  <c r="N120" i="1"/>
  <c r="N94" i="1"/>
  <c r="M94" i="1"/>
  <c r="M120" i="1"/>
  <c r="V94" i="1"/>
  <c r="V120" i="1"/>
  <c r="P120" i="1"/>
  <c r="P94" i="1"/>
  <c r="T119" i="1"/>
  <c r="T111" i="1"/>
  <c r="T92" i="1"/>
  <c r="X111" i="1"/>
  <c r="Z111" i="1"/>
  <c r="Z92" i="1"/>
  <c r="Z119" i="1"/>
  <c r="Y94" i="1"/>
  <c r="AC112" i="1" s="1"/>
  <c r="DB99" i="1"/>
  <c r="DB88" i="1"/>
  <c r="DB86" i="1"/>
  <c r="DB85" i="1"/>
  <c r="DA90" i="1"/>
  <c r="CY119" i="1"/>
  <c r="DD78" i="1"/>
  <c r="DD83" i="1" s="1"/>
  <c r="DC78" i="1"/>
  <c r="DC83" i="1" s="1"/>
  <c r="CR112" i="1" l="1"/>
  <c r="V112" i="1"/>
  <c r="V121" i="1"/>
  <c r="V95" i="1"/>
  <c r="P95" i="1"/>
  <c r="P121" i="1"/>
  <c r="P112" i="1"/>
  <c r="H112" i="1"/>
  <c r="H95" i="1"/>
  <c r="H121" i="1"/>
  <c r="L112" i="1"/>
  <c r="U95" i="1"/>
  <c r="U121" i="1"/>
  <c r="U112" i="1"/>
  <c r="T94" i="1"/>
  <c r="T120" i="1"/>
  <c r="M112" i="1"/>
  <c r="CS132" i="1"/>
  <c r="CT132" i="1" s="1"/>
  <c r="M95" i="1"/>
  <c r="M121" i="1"/>
  <c r="Q112" i="1"/>
  <c r="I95" i="1"/>
  <c r="I112" i="1"/>
  <c r="I121" i="1"/>
  <c r="O112" i="1"/>
  <c r="O95" i="1"/>
  <c r="O121" i="1"/>
  <c r="CS112" i="1"/>
  <c r="S112" i="1"/>
  <c r="S121" i="1"/>
  <c r="S95" i="1"/>
  <c r="W112" i="1"/>
  <c r="G95" i="1"/>
  <c r="G112" i="1"/>
  <c r="G121" i="1"/>
  <c r="K112" i="1"/>
  <c r="CT95" i="1"/>
  <c r="CT112" i="1" s="1"/>
  <c r="CT121" i="1"/>
  <c r="N95" i="1"/>
  <c r="N121" i="1"/>
  <c r="N112" i="1"/>
  <c r="R112" i="1"/>
  <c r="CV112" i="1"/>
  <c r="Z120" i="1"/>
  <c r="Y121" i="1"/>
  <c r="Y112" i="1"/>
  <c r="Y95" i="1"/>
  <c r="DB90" i="1"/>
  <c r="DB119" i="1" s="1"/>
  <c r="DC99" i="1"/>
  <c r="DC85" i="1"/>
  <c r="DC84" i="1" s="1"/>
  <c r="DC88" i="1"/>
  <c r="DC86" i="1"/>
  <c r="DA119" i="1"/>
  <c r="DD99" i="1"/>
  <c r="DD86" i="1"/>
  <c r="DD85" i="1"/>
  <c r="DD84" i="1" s="1"/>
  <c r="DD88" i="1"/>
  <c r="DB84" i="1"/>
  <c r="T112" i="1" l="1"/>
  <c r="T121" i="1"/>
  <c r="T95" i="1"/>
  <c r="X112" i="1"/>
  <c r="CU112" i="1"/>
  <c r="Z94" i="1"/>
  <c r="DD90" i="1"/>
  <c r="DC90" i="1"/>
  <c r="Z112" i="1" l="1"/>
  <c r="Z121" i="1"/>
  <c r="Z95" i="1"/>
  <c r="CV132" i="1"/>
  <c r="CW91" i="1" s="1"/>
  <c r="DC119" i="1"/>
  <c r="DD119" i="1"/>
  <c r="CW92" i="1" l="1"/>
  <c r="CW93" i="1" s="1"/>
  <c r="CW94" i="1" s="1"/>
  <c r="CW121" i="1" l="1"/>
  <c r="CW95" i="1"/>
  <c r="CW112" i="1" s="1"/>
  <c r="CW132" i="1"/>
  <c r="CX91" i="1" s="1"/>
  <c r="CX92" i="1" l="1"/>
  <c r="CX93" i="1" s="1"/>
  <c r="CX94" i="1" s="1"/>
  <c r="CX121" i="1" l="1"/>
  <c r="CX95" i="1"/>
  <c r="CX112" i="1" s="1"/>
  <c r="CX132" i="1"/>
  <c r="CY91" i="1" l="1"/>
  <c r="CY92" i="1" s="1"/>
  <c r="CY93" i="1" s="1"/>
  <c r="CY94" i="1" s="1"/>
  <c r="CY95" i="1" l="1"/>
  <c r="CY112" i="1" s="1"/>
  <c r="CY132" i="1"/>
  <c r="CZ91" i="1" s="1"/>
  <c r="CZ92" i="1" s="1"/>
  <c r="CZ93" i="1" s="1"/>
  <c r="CZ94" i="1" s="1"/>
  <c r="CY121" i="1"/>
  <c r="CZ95" i="1" l="1"/>
  <c r="CZ112" i="1" s="1"/>
  <c r="CZ121" i="1"/>
  <c r="CZ132" i="1"/>
  <c r="DA91" i="1" s="1"/>
  <c r="DA92" i="1" l="1"/>
  <c r="DA93" i="1" l="1"/>
  <c r="DA94" i="1" s="1"/>
  <c r="DA95" i="1" l="1"/>
  <c r="DA112" i="1" s="1"/>
  <c r="DA121" i="1"/>
  <c r="DA132" i="1"/>
  <c r="DB91" i="1" s="1"/>
  <c r="DB92" i="1" l="1"/>
  <c r="DB93" i="1" l="1"/>
  <c r="DB94" i="1" s="1"/>
  <c r="DB121" i="1" l="1"/>
  <c r="DB95" i="1"/>
  <c r="DB112" i="1" s="1"/>
  <c r="DB132" i="1"/>
  <c r="DC91" i="1" s="1"/>
  <c r="DC92" i="1" l="1"/>
  <c r="DC93" i="1" l="1"/>
  <c r="DC94" i="1" s="1"/>
  <c r="DC95" i="1" l="1"/>
  <c r="DC112" i="1" s="1"/>
  <c r="DC121" i="1"/>
  <c r="DC132" i="1"/>
  <c r="DD91" i="1" s="1"/>
  <c r="DD92" i="1" l="1"/>
  <c r="DD93" i="1" l="1"/>
  <c r="DD94" i="1" s="1"/>
  <c r="DE94" i="1" l="1"/>
  <c r="DF94" i="1" s="1"/>
  <c r="DG94" i="1" s="1"/>
  <c r="DH94" i="1" s="1"/>
  <c r="DI94" i="1" s="1"/>
  <c r="DJ94" i="1" s="1"/>
  <c r="DK94" i="1" s="1"/>
  <c r="DL94" i="1" s="1"/>
  <c r="DM94" i="1" s="1"/>
  <c r="DN94" i="1" s="1"/>
  <c r="DO94" i="1" s="1"/>
  <c r="DP94" i="1" s="1"/>
  <c r="DQ94" i="1" s="1"/>
  <c r="DR94" i="1" s="1"/>
  <c r="DS94" i="1" s="1"/>
  <c r="DT94" i="1" s="1"/>
  <c r="DU94" i="1" s="1"/>
  <c r="DV94" i="1" s="1"/>
  <c r="DW94" i="1" s="1"/>
  <c r="DX94" i="1" s="1"/>
  <c r="DY94" i="1" s="1"/>
  <c r="DZ94" i="1" s="1"/>
  <c r="EA94" i="1" s="1"/>
  <c r="EB94" i="1" s="1"/>
  <c r="EC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DG101" i="1" s="1"/>
  <c r="DD95" i="1"/>
  <c r="DD112" i="1" s="1"/>
  <c r="DD121" i="1"/>
  <c r="DD132" i="1"/>
  <c r="DH101" i="1" l="1"/>
  <c r="DG103" i="1"/>
  <c r="AB78" i="1" l="1"/>
  <c r="AB83" i="1" s="1"/>
  <c r="AB115" i="1" l="1"/>
  <c r="AB117" i="1"/>
  <c r="AB116" i="1"/>
  <c r="AB99" i="1"/>
  <c r="AB85" i="1"/>
  <c r="AB118" i="1" l="1"/>
  <c r="AB90" i="1"/>
  <c r="AB114" i="1"/>
  <c r="AB92" i="1" l="1"/>
  <c r="AB111" i="1"/>
  <c r="AB119" i="1"/>
  <c r="AB94" i="1" l="1"/>
  <c r="AB120" i="1"/>
  <c r="AB95" i="1" l="1"/>
  <c r="AB121" i="1"/>
  <c r="AB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</authors>
  <commentList>
    <comment ref="G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includes pediatric</t>
        </r>
      </text>
    </comment>
    <comment ref="J10" authorId="1" shapeId="0" xr:uid="{00000000-0006-0000-0300-000002000000}">
      <text>
        <r>
          <rPr>
            <sz val="9"/>
            <color indexed="81"/>
            <rFont val="Tahoma"/>
            <family val="2"/>
          </rPr>
          <t>MRK/SGP in 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BBerg</author>
    <author>Martin</author>
    <author>MSMB</author>
    <author>MSMB - Andre</author>
    <author>Martin Shkreli</author>
    <author xml:space="preserve"> </author>
    <author>RBC</author>
    <author>Bloomberg</author>
    <author>tc={9614A87E-F011-461D-8F8C-29142F45251F}</author>
    <author>tc={5D6FFF3E-BAEB-49F0-A0EF-C98B373C75D5}</author>
    <author>tc={70E4849B-DC98-4AFA-A560-FC5C488FDBBD}</author>
  </authors>
  <commentList>
    <comment ref="L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Medical nutrition divested 6/30/07</t>
        </r>
      </text>
    </comment>
    <comment ref="M2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Gerber divested 8/31/07</t>
        </r>
      </text>
    </comment>
    <comment ref="CL2" authorId="1" shapeId="0" xr:uid="{00000000-0006-0000-0400-000003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CM2" authorId="1" shapeId="0" xr:uid="{00000000-0006-0000-0400-000004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W11" authorId="2" shapeId="0" xr:uid="{00000000-0006-0000-04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80 ROW
0 US</t>
        </r>
      </text>
    </comment>
    <comment ref="U15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15" authorId="3" shapeId="0" xr:uid="{00000000-0006-0000-0400-00001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+10% lc</t>
        </r>
      </text>
    </comment>
    <comment ref="AC15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11% CC</t>
        </r>
      </text>
    </comment>
    <comment ref="V16" authorId="3" shapeId="0" xr:uid="{00000000-0006-0000-0400-00001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+44% lc</t>
        </r>
      </text>
    </comment>
    <comment ref="AC16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19% CC</t>
        </r>
      </text>
    </comment>
    <comment ref="X19" authorId="2" shapeId="0" xr:uid="{00000000-0006-0000-04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+9% y/y</t>
        </r>
      </text>
    </comment>
    <comment ref="CX19" authorId="4" shapeId="0" xr:uid="{00000000-0006-0000-04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Will likely expire when Diovan expires. 2019 combination patent.</t>
        </r>
      </text>
    </comment>
    <comment ref="S21" authorId="4" shapeId="0" xr:uid="{00000000-0006-0000-04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7% LC growth</t>
        </r>
      </text>
    </comment>
    <comment ref="U21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LC</t>
        </r>
      </text>
    </comment>
    <comment ref="V21" authorId="3" shapeId="0" xr:uid="{00000000-0006-0000-04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X21" authorId="2" shapeId="0" xr:uid="{00000000-0006-0000-04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IMS reports 1.06bn for Q2 for Diovan/HCT. 41% last quarter was in US. Implies heavy discounting.
TRX -1% y/y in the US.</t>
        </r>
      </text>
    </comment>
    <comment ref="AA21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-5% CC</t>
        </r>
      </text>
    </comment>
    <comment ref="AC21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-7% CC</t>
        </r>
      </text>
    </comment>
    <comment ref="AG21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Diovan US expiry</t>
        </r>
      </text>
    </comment>
    <comment ref="CX21" authorId="4" shapeId="0" xr:uid="{00000000-0006-0000-04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9/21 incl ped</t>
        </r>
      </text>
    </comment>
    <comment ref="CZ21" authorId="4" shapeId="0" xr:uid="{00000000-0006-0000-04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5% chance dose form or method patents are valid. 1% generic share.
Company believes will remain at $2bn (Q209 call). Japan is 20% of sales and company feels generics will impact less here.</t>
        </r>
      </text>
    </comment>
    <comment ref="S24" authorId="4" shapeId="0" xr:uid="{00000000-0006-0000-04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13% LC</t>
        </r>
      </text>
    </comment>
    <comment ref="U24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24" authorId="3" shapeId="0" xr:uid="{00000000-0006-0000-04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lc</t>
        </r>
      </text>
    </comment>
    <comment ref="X24" authorId="2" shapeId="0" xr:uid="{00000000-0006-0000-04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y/y. US 30% of sales.</t>
        </r>
      </text>
    </comment>
    <comment ref="AA24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CC</t>
        </r>
      </text>
    </comment>
    <comment ref="AC24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CC</t>
        </r>
      </text>
    </comment>
    <comment ref="DA24" authorId="4" shapeId="0" xr:uid="{00000000-0006-0000-04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6/4/2015 with ped</t>
        </r>
      </text>
    </comment>
    <comment ref="V29" authorId="3" shapeId="0" xr:uid="{00000000-0006-0000-0400-00001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AC29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CC</t>
        </r>
      </text>
    </comment>
    <comment ref="V32" authorId="3" shapeId="0" xr:uid="{00000000-0006-0000-0400-00002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+4% lc</t>
        </r>
      </text>
    </comment>
    <comment ref="N33" authorId="0" shapeId="0" xr:uid="{00000000-0006-0000-0400-000022000000}">
      <text>
        <r>
          <rPr>
            <sz val="8"/>
            <color indexed="81"/>
            <rFont val="Tahoma"/>
            <family val="2"/>
          </rPr>
          <t>0% US sales.</t>
        </r>
      </text>
    </comment>
    <comment ref="V33" authorId="3" shapeId="0" xr:uid="{00000000-0006-0000-0400-00002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E33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 US sales</t>
        </r>
      </text>
    </comment>
    <comment ref="V42" authorId="3" shapeId="0" xr:uid="{00000000-0006-0000-0400-00001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X42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Rx +15% y/y</t>
        </r>
      </text>
    </comment>
    <comment ref="CX42" authorId="5" shapeId="0" xr:uid="{00000000-0006-0000-0400-00001E000000}">
      <text>
        <r>
          <rPr>
            <sz val="8"/>
            <color indexed="81"/>
            <rFont val="Tahoma"/>
            <family val="2"/>
          </rPr>
          <t>August 14 2012 expiry</t>
        </r>
      </text>
    </comment>
    <comment ref="P47" authorId="6" shapeId="0" xr:uid="{00000000-0006-0000-0400-000026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Lost EU patents?</t>
        </r>
      </text>
    </comment>
    <comment ref="U47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17% LC</t>
        </r>
      </text>
    </comment>
    <comment ref="V47" authorId="3" shapeId="0" xr:uid="{00000000-0006-0000-04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+15% lc</t>
        </r>
      </text>
    </comment>
    <comment ref="X47" authorId="2" shapeId="0" xr:uid="{00000000-0006-0000-04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</t>
        </r>
      </text>
    </comment>
    <comment ref="U49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LC</t>
        </r>
      </text>
    </comment>
    <comment ref="V49" authorId="3" shapeId="0" xr:uid="{00000000-0006-0000-0400-00002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A49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CC</t>
        </r>
      </text>
    </comment>
    <comment ref="AC49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CC</t>
        </r>
      </text>
    </comment>
    <comment ref="N52" authorId="0" shapeId="0" xr:uid="{00000000-0006-0000-0400-00002E000000}">
      <text>
        <r>
          <rPr>
            <sz val="8"/>
            <color indexed="81"/>
            <rFont val="Tahoma"/>
            <family val="2"/>
          </rPr>
          <t>October 2007 generic entry</t>
        </r>
      </text>
    </comment>
    <comment ref="L62" authorId="7" shapeId="0" xr:uid="{00000000-0006-0000-0400-00002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launches at-risk generic</t>
        </r>
      </text>
    </comment>
    <comment ref="S73" authorId="4" shapeId="0" xr:uid="{00000000-0006-0000-0400-00003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Now includes Elidel and Prexige?</t>
        </r>
      </text>
    </comment>
    <comment ref="H77" authorId="2" shapeId="0" xr:uid="{00000000-0006-0000-0400-00003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26m Enablex</t>
        </r>
      </text>
    </comment>
    <comment ref="J77" authorId="2" shapeId="0" xr:uid="{00000000-0006-0000-0400-00003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38m Enablex</t>
        </r>
      </text>
    </comment>
    <comment ref="K77" authorId="2" shapeId="0" xr:uid="{00000000-0006-0000-0400-00003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Enablex</t>
        </r>
      </text>
    </comment>
    <comment ref="L77" authorId="2" shapeId="0" xr:uid="{00000000-0006-0000-0400-00003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43m Enablex</t>
        </r>
      </text>
    </comment>
    <comment ref="M77" authorId="2" shapeId="0" xr:uid="{00000000-0006-0000-0400-00003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47m Enablex</t>
        </r>
      </text>
    </comment>
    <comment ref="N77" authorId="2" shapeId="0" xr:uid="{00000000-0006-0000-0400-00003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51m Enablex</t>
        </r>
      </text>
    </comment>
    <comment ref="O77" authorId="2" shapeId="0" xr:uid="{00000000-0006-0000-04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46m Enablex</t>
        </r>
      </text>
    </comment>
    <comment ref="P77" authorId="2" shapeId="0" xr:uid="{00000000-0006-0000-0400-00003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49m Enablex</t>
        </r>
      </text>
    </comment>
    <comment ref="Q77" authorId="2" shapeId="0" xr:uid="{00000000-0006-0000-0400-00003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Enablex</t>
        </r>
      </text>
    </comment>
    <comment ref="R77" authorId="2" shapeId="0" xr:uid="{00000000-0006-0000-0400-00003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S77" authorId="2" shapeId="0" xr:uid="{00000000-0006-0000-04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T77" authorId="2" shapeId="0" xr:uid="{00000000-0006-0000-0400-00003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55m Enablex</t>
        </r>
      </text>
    </comment>
    <comment ref="U77" authorId="2" shapeId="0" xr:uid="{00000000-0006-0000-0400-00003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57m Enablex</t>
        </r>
      </text>
    </comment>
    <comment ref="V77" authorId="2" shapeId="0" xr:uid="{00000000-0006-0000-04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59m Enablex</t>
        </r>
      </text>
    </comment>
    <comment ref="CS77" authorId="2" shapeId="0" xr:uid="{00000000-0006-0000-0400-00003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179m Enablex</t>
        </r>
      </text>
    </comment>
    <comment ref="CT77" authorId="2" shapeId="0" xr:uid="{00000000-0006-0000-0400-00004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201m Enablex</t>
        </r>
      </text>
    </comment>
    <comment ref="CU77" authorId="2" shapeId="0" xr:uid="{00000000-0006-0000-0400-00004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223m Enablex</t>
        </r>
      </text>
    </comment>
    <comment ref="R78" authorId="6" shapeId="0" xr:uid="{00000000-0006-0000-0400-00004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HSD y/y guidance</t>
        </r>
      </text>
    </comment>
    <comment ref="CS78" authorId="4" shapeId="0" xr:uid="{00000000-0006-0000-04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 single digit growth</t>
        </r>
      </text>
    </comment>
    <comment ref="CT78" authorId="4" shapeId="0" xr:uid="{00000000-0006-0000-0400-00004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Q407, Q108: LSD guidance
was DD guid??</t>
        </r>
      </text>
    </comment>
    <comment ref="CU78" authorId="4" shapeId="0" xr:uid="{00000000-0006-0000-0400-00004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V78" authorId="4" shapeId="0" xr:uid="{00000000-0006-0000-04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W78" authorId="4" shapeId="0" xr:uid="{00000000-0006-0000-0400-00004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P79" authorId="4" shapeId="0" xr:uid="{00000000-0006-0000-04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H5N1 deliveries</t>
        </r>
      </text>
    </comment>
    <comment ref="R79" authorId="3" shapeId="0" xr:uid="{00000000-0006-0000-04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was 491</t>
        </r>
      </text>
    </comment>
    <comment ref="W79" authorId="2" shapeId="0" xr:uid="{00000000-0006-0000-0400-00004A000000}">
      <text>
        <r>
          <rPr>
            <sz val="9"/>
            <color indexed="81"/>
            <rFont val="Tahoma"/>
            <family val="2"/>
          </rPr>
          <t>H1N1 contribution of 1.1bn?</t>
        </r>
      </text>
    </comment>
    <comment ref="CS79" authorId="4" shapeId="0" xr:uid="{00000000-0006-0000-0400-00004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expect DD growth</t>
        </r>
      </text>
    </comment>
    <comment ref="X80" authorId="2" shapeId="0" xr:uid="{00000000-0006-0000-0400-00004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1951 consensus</t>
        </r>
      </text>
    </comment>
    <comment ref="Y80" authorId="2" shapeId="0" xr:uid="{00000000-0006-0000-0400-00004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Lovenox launched</t>
        </r>
      </text>
    </comment>
    <comment ref="AC80" authorId="1" shapeId="0" xr:uid="{00000000-0006-0000-0400-00004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1% CC</t>
        </r>
      </text>
    </comment>
    <comment ref="CU80" authorId="2" shapeId="0" xr:uid="{00000000-0006-0000-0400-00004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CV80" authorId="2" shapeId="0" xr:uid="{00000000-0006-0000-0400-00005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Y81" authorId="1" shapeId="0" xr:uid="{00000000-0006-0000-0400-00005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1138</t>
        </r>
      </text>
    </comment>
    <comment ref="AC81" authorId="1" shapeId="0" xr:uid="{00000000-0006-0000-0400-00005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CC</t>
        </r>
      </text>
    </comment>
    <comment ref="V82" authorId="3" shapeId="0" xr:uid="{00000000-0006-0000-04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
Prevacid 24H</t>
        </r>
      </text>
    </comment>
    <comment ref="X82" authorId="2" shapeId="0" xr:uid="{00000000-0006-0000-0400-00005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1451 consensus</t>
        </r>
      </text>
    </comment>
    <comment ref="R83" authorId="3" shapeId="0" xr:uid="{00000000-0006-0000-04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10027 actual
10077 in Q409 report</t>
        </r>
      </text>
    </comment>
    <comment ref="X83" authorId="2" shapeId="0" xr:uid="{00000000-0006-0000-0400-00005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11460 consensus pre-EPS</t>
        </r>
      </text>
    </comment>
    <comment ref="AC83" authorId="1" shapeId="0" xr:uid="{00000000-0006-0000-0400-00005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>12% CC</t>
        </r>
      </text>
    </comment>
    <comment ref="AL83" authorId="8" shapeId="0" xr:uid="{9614A87E-F011-461D-8F8C-29142F45251F}">
      <text>
        <t>[Threaded comment]
Your version of Excel allows you to read this threaded comment; however, any edits to it will get removed if the file is opened in a newer version of Excel. Learn more: https://go.microsoft.com/fwlink/?linkid=870924
Comment:
    14926 reported excl Diagnostics
15078 initially reported</t>
      </text>
    </comment>
    <comment ref="AP83" authorId="9" shapeId="0" xr:uid="{5D6FFF3E-BAEB-49F0-A0EF-C98B373C75D5}">
      <text>
        <t>[Threaded comment]
Your version of Excel allows you to read this threaded comment; however, any edits to it will get removed if the file is opened in a newer version of Excel. Learn more: https://go.microsoft.com/fwlink/?linkid=870924
Comment:
    14663 reported</t>
      </text>
    </comment>
    <comment ref="CR83" authorId="0" shapeId="0" xr:uid="{00000000-0006-0000-0400-000058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34393</t>
        </r>
      </text>
    </comment>
    <comment ref="CS83" authorId="0" shapeId="0" xr:uid="{00000000-0006-0000-0400-000059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38072</t>
        </r>
      </text>
    </comment>
    <comment ref="CT83" authorId="6" shapeId="0" xr:uid="{00000000-0006-0000-0400-00005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Q407, Q108: MSD increase</t>
        </r>
      </text>
    </comment>
    <comment ref="CU83" authorId="2" shapeId="0" xr:uid="{00000000-0006-0000-0400-00005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44267 published</t>
        </r>
      </text>
    </comment>
    <comment ref="W90" authorId="2" shapeId="0" xr:uid="{00000000-0006-0000-0400-00005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3.5bn reported
3.9bn "core" reported, +48% y/y, +41% cc</t>
        </r>
      </text>
    </comment>
    <comment ref="CS90" authorId="0" shapeId="0" xr:uid="{00000000-0006-0000-0400-00005D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7815 continuing ops excl environmental and forward</t>
        </r>
      </text>
    </comment>
    <comment ref="CU90" authorId="2" shapeId="0" xr:uid="{00000000-0006-0000-0400-00005E000000}">
      <text>
        <r>
          <rPr>
            <sz val="9"/>
            <color indexed="81"/>
            <rFont val="Tahoma"/>
            <family val="2"/>
          </rPr>
          <t>9982 published OpInc</t>
        </r>
      </text>
    </comment>
    <comment ref="O94" authorId="0" shapeId="0" xr:uid="{00000000-0006-0000-0400-00005F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expects slow 1H</t>
        </r>
      </text>
    </comment>
    <comment ref="V94" authorId="3" shapeId="0" xr:uid="{00000000-0006-0000-04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FCF 3349</t>
        </r>
      </text>
    </comment>
    <comment ref="W94" authorId="2" shapeId="0" xr:uid="{00000000-0006-0000-0400-000061000000}">
      <text>
        <r>
          <rPr>
            <sz val="9"/>
            <color indexed="81"/>
            <rFont val="Tahoma"/>
            <family val="2"/>
          </rPr>
          <t>reported 2948 (+49%, 41% cc)
"core" 3.3bn, +44% (36% cc)</t>
        </r>
      </text>
    </comment>
    <comment ref="X94" authorId="2" shapeId="0" xr:uid="{00000000-0006-0000-0400-00006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2535 consensus</t>
        </r>
      </text>
    </comment>
    <comment ref="CU94" authorId="4" shapeId="0" xr:uid="{00000000-0006-0000-0400-00006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Record NI in LC</t>
        </r>
      </text>
    </comment>
    <comment ref="X95" authorId="2" shapeId="0" xr:uid="{00000000-0006-0000-0400-00006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1.11 consensus</t>
        </r>
      </text>
    </comment>
    <comment ref="CV97" authorId="2" shapeId="0" xr:uid="{00000000-0006-0000-0400-00006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5.32</t>
        </r>
      </text>
    </comment>
    <comment ref="CW97" authorId="2" shapeId="0" xr:uid="{00000000-0006-0000-0400-00006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6.12</t>
        </r>
      </text>
    </comment>
    <comment ref="AP99" authorId="10" shapeId="0" xr:uid="{70E4849B-DC98-4AFA-A560-FC5C488FDBBD}">
      <text>
        <t>[Threaded comment]
Your version of Excel allows you to read this threaded comment; however, any edits to it will get removed if the file is opened in a newer version of Excel. Learn more: https://go.microsoft.com/fwlink/?linkid=870924
Comment:
    +4% cc</t>
      </text>
    </comment>
    <comment ref="CR99" authorId="4" shapeId="0" xr:uid="{00000000-0006-0000-0400-00006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Volume added 6%
Acquisitions 7%
Price 1%</t>
        </r>
      </text>
    </comment>
    <comment ref="CS99" authorId="4" shapeId="0" xr:uid="{00000000-0006-0000-0400-00006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mid-high-single digit guidance given on Q4 call</t>
        </r>
      </text>
    </comment>
    <comment ref="CT99" authorId="4" shapeId="0" xr:uid="{00000000-0006-0000-04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pharma growth guidance. 6% volume, 4% FX -1% pricing</t>
        </r>
      </text>
    </comment>
    <comment ref="CU99" authorId="4" shapeId="0" xr:uid="{00000000-0006-0000-0400-00006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Q2: MSD growth in LC
Q1: MSD growth in LC</t>
        </r>
      </text>
    </comment>
    <comment ref="CV99" authorId="3" shapeId="0" xr:uid="{00000000-0006-0000-0400-00006B000000}">
      <text>
        <r>
          <rPr>
            <sz val="9"/>
            <color indexed="81"/>
            <rFont val="Tahoma"/>
            <family val="2"/>
          </rPr>
          <t>Q210: M-HSD% CC
Q110: reaffirms MSD% CC</t>
        </r>
      </text>
    </comment>
    <comment ref="P100" authorId="4" shapeId="0" xr:uid="{00000000-0006-0000-0400-00006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2% 1H08 vs 1H07. Pricing and acquisition had no impact for 1H08.</t>
        </r>
      </text>
    </comment>
    <comment ref="CU102" authorId="4" shapeId="0" xr:uid="{00000000-0006-0000-0400-00006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Q209: at least HSD in LC
Q109: M-HSD in LC</t>
        </r>
      </text>
    </comment>
    <comment ref="W103" authorId="3" shapeId="0" xr:uid="{00000000-0006-0000-0400-00006E000000}">
      <text>
        <r>
          <rPr>
            <sz val="9"/>
            <color indexed="81"/>
            <rFont val="Tahoma"/>
            <family val="2"/>
          </rPr>
          <t>-1% CC</t>
        </r>
      </text>
    </comment>
    <comment ref="Y103" authorId="2" shapeId="0" xr:uid="{00000000-0006-0000-0400-00006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CC 2%</t>
        </r>
      </text>
    </comment>
    <comment ref="W104" authorId="3" shapeId="0" xr:uid="{00000000-0006-0000-0400-000070000000}">
      <text>
        <r>
          <rPr>
            <sz val="9"/>
            <color indexed="81"/>
            <rFont val="Tahoma"/>
            <family val="2"/>
          </rPr>
          <t>8% CC</t>
        </r>
      </text>
    </comment>
    <comment ref="Y104" authorId="2" shapeId="0" xr:uid="{00000000-0006-0000-0400-00007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6% CC</t>
        </r>
      </text>
    </comment>
    <comment ref="W109" authorId="3" shapeId="0" xr:uid="{00000000-0006-0000-0400-000072000000}">
      <text>
        <r>
          <rPr>
            <sz val="9"/>
            <color indexed="81"/>
            <rFont val="Tahoma"/>
            <family val="2"/>
          </rPr>
          <t>9% CC - includes EBEWE?</t>
        </r>
      </text>
    </comment>
    <comment ref="V110" authorId="3" shapeId="0" xr:uid="{00000000-0006-0000-0400-00007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</t>
        </r>
      </text>
    </comment>
    <comment ref="S111" authorId="4" shapeId="0" xr:uid="{00000000-0006-0000-0400-00007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1Q up 7% in LC</t>
        </r>
      </text>
    </comment>
    <comment ref="T111" authorId="4" shapeId="0" xr:uid="{00000000-0006-0000-0400-00007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2Q up 13% in LC</t>
        </r>
      </text>
    </comment>
    <comment ref="W111" authorId="3" shapeId="0" xr:uid="{00000000-0006-0000-0400-000076000000}">
      <text>
        <r>
          <rPr>
            <sz val="9"/>
            <color indexed="81"/>
            <rFont val="Tahoma"/>
            <family val="2"/>
          </rPr>
          <t>42% CC, 50% reported</t>
        </r>
      </text>
    </comment>
    <comment ref="W112" authorId="3" shapeId="0" xr:uid="{00000000-0006-0000-0400-000077000000}">
      <text>
        <r>
          <rPr>
            <sz val="9"/>
            <color indexed="81"/>
            <rFont val="Tahoma"/>
            <family val="2"/>
          </rPr>
          <t>36% core CC
40% CC</t>
        </r>
      </text>
    </comment>
    <comment ref="CS119" authorId="4" shapeId="0" xr:uid="{00000000-0006-0000-0400-00007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pharma margin drops by 100bps</t>
        </r>
      </text>
    </comment>
    <comment ref="J122" authorId="4" shapeId="0" xr:uid="{00000000-0006-0000-0400-00007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252 discontinued ops</t>
        </r>
      </text>
    </comment>
    <comment ref="S123" authorId="4" shapeId="0" xr:uid="{00000000-0006-0000-0400-00007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-1403 FX effects</t>
        </r>
      </text>
    </comment>
    <comment ref="T123" authorId="4" shapeId="0" xr:uid="{00000000-0006-0000-0400-00007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1415 FX effects</t>
        </r>
      </text>
    </comment>
    <comment ref="CZ132" authorId="3" shapeId="0" xr:uid="{00000000-0006-0000-04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Return to net cash position 4 years post-ACL</t>
        </r>
      </text>
    </comment>
    <comment ref="W161" authorId="2" shapeId="0" xr:uid="{00000000-0006-0000-0400-00007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c/c</t>
        </r>
      </text>
    </comment>
  </commentList>
</comments>
</file>

<file path=xl/sharedStrings.xml><?xml version="1.0" encoding="utf-8"?>
<sst xmlns="http://schemas.openxmlformats.org/spreadsheetml/2006/main" count="7039" uniqueCount="1601">
  <si>
    <t>Lamisil</t>
  </si>
  <si>
    <t>Lotrel</t>
  </si>
  <si>
    <t>Sandoz</t>
  </si>
  <si>
    <t>Femara</t>
  </si>
  <si>
    <t>Comtan</t>
  </si>
  <si>
    <t>Xolair</t>
  </si>
  <si>
    <t>Hypertension</t>
  </si>
  <si>
    <t>Branded Name</t>
  </si>
  <si>
    <t>Generic Name</t>
  </si>
  <si>
    <t>valsartan</t>
  </si>
  <si>
    <t>Mechanism</t>
  </si>
  <si>
    <t>Approved/Launched</t>
  </si>
  <si>
    <t>IP</t>
  </si>
  <si>
    <t>Indication</t>
  </si>
  <si>
    <t>Usage</t>
  </si>
  <si>
    <t>AII/ARB (angiotensin II receptor antagonist). Prevents binding of angiotensin II to the AT1 receptor.</t>
  </si>
  <si>
    <t>Competition</t>
  </si>
  <si>
    <t>Hypertension, Heart Failure</t>
  </si>
  <si>
    <t>CCBs, ACEs and BBs. FRX/Sankyo's Benicar, BMY/SNY's Avapro</t>
  </si>
  <si>
    <t>Share</t>
  </si>
  <si>
    <t>Gleevec/Glivec</t>
  </si>
  <si>
    <t>imatinib mesylate</t>
  </si>
  <si>
    <t>CML</t>
  </si>
  <si>
    <t>CML, GIST</t>
  </si>
  <si>
    <t>Administration</t>
  </si>
  <si>
    <t>oral</t>
  </si>
  <si>
    <t>Oral</t>
  </si>
  <si>
    <t>US Prevalence</t>
  </si>
  <si>
    <t>WW Prevalence</t>
  </si>
  <si>
    <t>BCR-ABL tyrosine kinase inhibitor</t>
  </si>
  <si>
    <t>chemotherapy</t>
  </si>
  <si>
    <t>Efficacy</t>
  </si>
  <si>
    <t>Safety</t>
  </si>
  <si>
    <t>GIST</t>
  </si>
  <si>
    <t>US diagnosis</t>
  </si>
  <si>
    <t>3k-6k</t>
  </si>
  <si>
    <t>94% RR in chronic CML, 43% RR in GIST</t>
  </si>
  <si>
    <t>New Glivec indications</t>
  </si>
  <si>
    <t xml:space="preserve">GIST adjuvant </t>
  </si>
  <si>
    <t>phase 3</t>
  </si>
  <si>
    <t>HR prostate</t>
  </si>
  <si>
    <t>phase 2</t>
  </si>
  <si>
    <t>&lt;10k</t>
  </si>
  <si>
    <t>100k+</t>
  </si>
  <si>
    <t>ALL</t>
  </si>
  <si>
    <t>4k</t>
  </si>
  <si>
    <t>GBM</t>
  </si>
  <si>
    <t>25k</t>
  </si>
  <si>
    <t>IPF</t>
  </si>
  <si>
    <t>200k</t>
  </si>
  <si>
    <t>Cost</t>
  </si>
  <si>
    <t>$24k annual</t>
  </si>
  <si>
    <t>Zometa/Aclasta</t>
  </si>
  <si>
    <t>zoledronic acid</t>
  </si>
  <si>
    <t>15-minute IV q3w or q4w</t>
  </si>
  <si>
    <t>Bone metastases (occurs in 20% of solid tumors)</t>
  </si>
  <si>
    <t>Bone metastases</t>
  </si>
  <si>
    <t>Aclasta is seeking approval for Paget's disease and osteoporosis</t>
  </si>
  <si>
    <t>YE2005: Approval in Paget's after receiving approvable letter for FDA.</t>
  </si>
  <si>
    <t>2007: File Aclasta NDA for osteoporosis</t>
  </si>
  <si>
    <t>Osteoporosis</t>
  </si>
  <si>
    <t>letrozole</t>
  </si>
  <si>
    <t>adjuvant treatment of early breast cancer</t>
  </si>
  <si>
    <t>post-tamoxifen, front-line for post-menopausal women with HR+</t>
  </si>
  <si>
    <t>Bone depletion</t>
  </si>
  <si>
    <t>30.1% share of market in April 2005. Growth is +44%. Aromatase inhibitors are taking share from Tamoxifen.</t>
  </si>
  <si>
    <t>cyclosporine</t>
  </si>
  <si>
    <t>Generic name</t>
  </si>
  <si>
    <t>alikersan</t>
  </si>
  <si>
    <t>Ownership</t>
  </si>
  <si>
    <t>Status</t>
  </si>
  <si>
    <t>renin inhibitor</t>
  </si>
  <si>
    <t>reduces A1C 1.1% over 52 weeks. Weight-neutral which is negative vs. Byetta but positive vs. most other drugs</t>
  </si>
  <si>
    <t>SPP100 lowers PRA (plasma renin activity). Lower PRA could mean lower CV events</t>
  </si>
  <si>
    <t>2007, hopes to extend to 2012</t>
  </si>
  <si>
    <t>data in 2H06 from 3 surrogate outcome studies to support potential improved end-organ protection</t>
  </si>
  <si>
    <t>3 major morbidity and mortality studies, data 2011</t>
  </si>
  <si>
    <t>500m peak sales guidance</t>
  </si>
  <si>
    <t>p2 looked like tysabri</t>
  </si>
  <si>
    <t>missed non-inferiority vs. metformin</t>
  </si>
  <si>
    <t>MRK doing qd dosing for their drug??</t>
  </si>
  <si>
    <t>doc says half-life of DPP4 inhibition similar between drugs. Mrk a little longer</t>
  </si>
  <si>
    <t>Exforge</t>
  </si>
  <si>
    <t>Brand name</t>
  </si>
  <si>
    <t>Study 2306 showed superior sbp and dbp reduction for 300mg Rasilez vs. 10mg ramipril</t>
  </si>
  <si>
    <t>Study 2307 showed superior systolic but not diastolic. However ramipril can be given up to 20mg.</t>
  </si>
  <si>
    <t>Study 2302 showed persistent effect even one month after withdrawal.</t>
  </si>
  <si>
    <t>Rasilez seems to reduce side effects of other agents (% of cough with ACE inhibitor and edema with CCB)</t>
  </si>
  <si>
    <t>AHA data</t>
  </si>
  <si>
    <t>Head-to-head vs lisinopril/hct showed just as good BP reduction. Exforge vs amlodipine vs diovan data forthcoming? Exforge causes less edema than amlodipine monotherapy?</t>
  </si>
  <si>
    <t>HTN</t>
  </si>
  <si>
    <t>Class</t>
  </si>
  <si>
    <t>ARB</t>
  </si>
  <si>
    <t>CML/GIST</t>
  </si>
  <si>
    <t>Brand Name</t>
  </si>
  <si>
    <t>Indacaterol</t>
  </si>
  <si>
    <t>Admin</t>
  </si>
  <si>
    <t>potential combination with asmanex</t>
  </si>
  <si>
    <t>Asthma, COPD</t>
  </si>
  <si>
    <t>Rights</t>
  </si>
  <si>
    <t>Parkinson's</t>
  </si>
  <si>
    <t>T2D</t>
  </si>
  <si>
    <t>DPP4</t>
  </si>
  <si>
    <t>NVA237</t>
  </si>
  <si>
    <t>antimuscarinic</t>
  </si>
  <si>
    <t>COPD</t>
  </si>
  <si>
    <t>ABN912</t>
  </si>
  <si>
    <t>anti-MCP-1 mab</t>
  </si>
  <si>
    <t>Asthma?</t>
  </si>
  <si>
    <t>nilotinib, AMN107</t>
  </si>
  <si>
    <t>Bcr-Abl</t>
  </si>
  <si>
    <t>Economics</t>
  </si>
  <si>
    <t>June 2011</t>
  </si>
  <si>
    <t>Main</t>
  </si>
  <si>
    <t>June 2011, but MYL attempting generic (FTF)</t>
  </si>
  <si>
    <t>approved in 1997</t>
  </si>
  <si>
    <t>AZN's Arimidex</t>
  </si>
  <si>
    <t>Arimidex</t>
  </si>
  <si>
    <t>Revenue</t>
  </si>
  <si>
    <t>Pharmaceuticals</t>
  </si>
  <si>
    <t>Consumer</t>
  </si>
  <si>
    <t>Exjade</t>
  </si>
  <si>
    <t>Omnitrope</t>
  </si>
  <si>
    <t>JE</t>
  </si>
  <si>
    <t>Other Cardio</t>
  </si>
  <si>
    <t>Other Oncology</t>
  </si>
  <si>
    <t>Other Ophthal</t>
  </si>
  <si>
    <t>COGS</t>
  </si>
  <si>
    <t>Gross Profit</t>
  </si>
  <si>
    <t>M&amp;S</t>
  </si>
  <si>
    <t>R&amp;D</t>
  </si>
  <si>
    <t>G&amp;A</t>
  </si>
  <si>
    <t>Other</t>
  </si>
  <si>
    <t>Operating Income</t>
  </si>
  <si>
    <t>Pretax Income</t>
  </si>
  <si>
    <t>Taxes</t>
  </si>
  <si>
    <t>Net Income</t>
  </si>
  <si>
    <t>EPS</t>
  </si>
  <si>
    <t>Shares</t>
  </si>
  <si>
    <t>Net Cash</t>
  </si>
  <si>
    <t>Clinical Trials</t>
  </si>
  <si>
    <t>Pulmonary function issues - restrictive pattern in function that is potentially fibrotic</t>
  </si>
  <si>
    <t xml:space="preserve">p3s to begin by year end - pulmonary function will be monitored </t>
  </si>
  <si>
    <t>Renin</t>
  </si>
  <si>
    <t>GALIANT</t>
  </si>
  <si>
    <t>n=7500 comparing Galvus to TZDs</t>
  </si>
  <si>
    <t>Sued TEVA and PRX who are making a generic. NVS contends patent lasts until 2017.</t>
  </si>
  <si>
    <t>Dear Dr letter on severe CHF 10/19/2006. Hepatotoxicity (1-4%), fluid retention syndrome (2-18%), neutropenia (8-46%), thrombocytopenia (1-31%)</t>
  </si>
  <si>
    <t>III</t>
  </si>
  <si>
    <t>qd LABA</t>
  </si>
  <si>
    <t>Depression</t>
  </si>
  <si>
    <t>Amlodipine expires in October 2007.</t>
  </si>
  <si>
    <t>Paragraph IV</t>
  </si>
  <si>
    <t>Focalin</t>
  </si>
  <si>
    <t>ADHD</t>
  </si>
  <si>
    <t>Q306</t>
  </si>
  <si>
    <t>Q106</t>
  </si>
  <si>
    <t>Q206</t>
  </si>
  <si>
    <t>Q405</t>
  </si>
  <si>
    <t>Q305</t>
  </si>
  <si>
    <t>Q205</t>
  </si>
  <si>
    <t>Q105</t>
  </si>
  <si>
    <t>Hepatitis C</t>
  </si>
  <si>
    <t>Hepatitis B</t>
  </si>
  <si>
    <t>Hepsera</t>
  </si>
  <si>
    <t>Tasigna (nilotinib)</t>
  </si>
  <si>
    <t>CBST</t>
  </si>
  <si>
    <t>II</t>
  </si>
  <si>
    <t>IDIX</t>
  </si>
  <si>
    <t>Phase II study of nilotinib in imatinib-resistant or intolerant patients with CML in Blast Crisis or R/R Ph+ ALL</t>
  </si>
  <si>
    <t>Phase II study of nilotinib in patients with imatinib resistant or intolerant CML in chronic phase, accelerated phase or blast crisis who have failed dasatinib</t>
  </si>
  <si>
    <t>Phase II study of nilotinib in systemic mastocytosis</t>
  </si>
  <si>
    <t>Phase II study of nilotinib in hypereosiniphilic syndrome</t>
  </si>
  <si>
    <t>Exjade (deferasirox)</t>
  </si>
  <si>
    <t>NKS104</t>
  </si>
  <si>
    <t>Dyslipidemia</t>
  </si>
  <si>
    <t>pitavastatin</t>
  </si>
  <si>
    <t>Lifecycle Strategy</t>
  </si>
  <si>
    <t>ARB+CCB</t>
  </si>
  <si>
    <t>Q406</t>
  </si>
  <si>
    <t>Other Respiratory</t>
  </si>
  <si>
    <t>Sales Growth</t>
  </si>
  <si>
    <t>Gross Margin</t>
  </si>
  <si>
    <t>M&amp;S % of sales</t>
  </si>
  <si>
    <t>R&amp;D % of sales</t>
  </si>
  <si>
    <t>G&amp;A % of sales</t>
  </si>
  <si>
    <t>Operating Margin</t>
  </si>
  <si>
    <t>Tax Rate</t>
  </si>
  <si>
    <t>Earnings Growth</t>
  </si>
  <si>
    <t>Consensus</t>
  </si>
  <si>
    <t>5,399,578 - 3/21/2012 COM patent. 2016 method of use patent and 2017 solid dosage form patent.</t>
  </si>
  <si>
    <t>Timeline</t>
  </si>
  <si>
    <t>HDAC</t>
  </si>
  <si>
    <t>mPC, mRCC</t>
  </si>
  <si>
    <t>mTOR</t>
  </si>
  <si>
    <t>IFN</t>
  </si>
  <si>
    <t>PKC412</t>
  </si>
  <si>
    <t>Merck believes Galvus has off-target activity. Novartis believes the lesions are a 'dose effect' as primates are 17x more sensitive to DPP4 inhibition (in terms of blood glucose reduction).</t>
  </si>
  <si>
    <t>DPP-IV inhibitor. Less selective than Januvia. Could alter beta-cell progression</t>
  </si>
  <si>
    <t>2nd cycle review 2/07 PDUFA. Skin lesion tox seen in primates (this was not seen with Januvia). Many feel a 2nd approvable is forthcoming.</t>
  </si>
  <si>
    <t>FDA noted 'dppv selectivity' theory on skin lesions is speculation.</t>
  </si>
  <si>
    <t>5 DPP4 inhibitors were tested positive for skin lesions, many of which were less selective.</t>
  </si>
  <si>
    <t>Januvia showed a small but SS increase in rash in clinical trials.</t>
  </si>
  <si>
    <t>MRK had a second DPP4 that tested positive for skin rashes and was tested at much higher doses than Januvia.</t>
  </si>
  <si>
    <t>FOIA docs reveal a Januvia vs sulphonylurea head-to-head phase II study which demonstrated inferiority for Januvia.</t>
  </si>
  <si>
    <t>Galvus vs SU - Q1 2007</t>
  </si>
  <si>
    <t>VEGF</t>
  </si>
  <si>
    <t>Guidance</t>
  </si>
  <si>
    <t>valsartan, amlodipine</t>
  </si>
  <si>
    <t>US approval 12/22/2006, EU approval 1/18/2007. Launch pending 9/2007 expiration of amlodipine besylate patent.</t>
  </si>
  <si>
    <t>Phase 3 data has been presented</t>
  </si>
  <si>
    <t>Tekturna, fka Rasilez, fka SPP100</t>
  </si>
  <si>
    <t>Speedel has royalties (~15%?)</t>
  </si>
  <si>
    <t>FDA extends PDUFA by 3 months on 12/14/2006. Novartis submitted more data in early December regarding colonic mucosa.</t>
  </si>
  <si>
    <t>Tasigna</t>
  </si>
  <si>
    <t>fingolimod</t>
  </si>
  <si>
    <t>Galvus (vildagliptin)</t>
  </si>
  <si>
    <t>Galvus, fka LAF237</t>
  </si>
  <si>
    <t>vildagliptin</t>
  </si>
  <si>
    <t>~2% royalty to OSIP???</t>
  </si>
  <si>
    <t>Type 2 Diabetes.</t>
  </si>
  <si>
    <t>Breast Cancer</t>
  </si>
  <si>
    <t>Glivec-Resistant CML</t>
  </si>
  <si>
    <t>Postmenopausal Osteoporosis</t>
  </si>
  <si>
    <t>Dosing</t>
  </si>
  <si>
    <t>Biphosphonate</t>
  </si>
  <si>
    <t>Once yearly (qy)</t>
  </si>
  <si>
    <t>PKC</t>
  </si>
  <si>
    <t>Transplantation</t>
  </si>
  <si>
    <t>Iron Chelator</t>
  </si>
  <si>
    <t>Iron Overload</t>
  </si>
  <si>
    <t>Aurograb</t>
  </si>
  <si>
    <t>QMF149 (indacaterol+Asmanex)</t>
  </si>
  <si>
    <t>QVA149 (indacaterol+NVA237)</t>
  </si>
  <si>
    <t>FDA asked for new trial in patients with renal impairment.</t>
  </si>
  <si>
    <t>Net Margin</t>
  </si>
  <si>
    <t>SG&amp;A &amp; of sales</t>
  </si>
  <si>
    <t>24-month phase II data? - AAN 2007</t>
  </si>
  <si>
    <t>55% reduction in clinical relapses in 1.25mg and 53% reduction in 5mg at 6 months.</t>
  </si>
  <si>
    <t>n~2000, FTY720 vs placebo</t>
  </si>
  <si>
    <t>Cash USD</t>
  </si>
  <si>
    <t>MC CHF</t>
  </si>
  <si>
    <t>Adderall, Concerta, Focalin/Ritalin, Strattera</t>
  </si>
  <si>
    <t>Rx</t>
  </si>
  <si>
    <t>NRx</t>
  </si>
  <si>
    <t>TRx</t>
  </si>
  <si>
    <t>Aclasta/Reclast (EU)</t>
  </si>
  <si>
    <t>EU approval - September 2007</t>
  </si>
  <si>
    <t>MS; Transplantation studies failed?</t>
  </si>
  <si>
    <t>Approved 8/19/2007 in US and 10/5/2007 in EU.</t>
  </si>
  <si>
    <t>Debt USD</t>
  </si>
  <si>
    <t>Price CHF</t>
  </si>
  <si>
    <t>Q107</t>
  </si>
  <si>
    <t>Q207</t>
  </si>
  <si>
    <t>Q307</t>
  </si>
  <si>
    <t>TOBI</t>
  </si>
  <si>
    <t>Q407</t>
  </si>
  <si>
    <t>Valdoxan AGO178 (agomelatine)</t>
  </si>
  <si>
    <t>Approved</t>
  </si>
  <si>
    <t>10/30/2007 FDA</t>
  </si>
  <si>
    <t>Dosage</t>
  </si>
  <si>
    <t>400mg orally bid.</t>
  </si>
  <si>
    <t>Side Effects</t>
  </si>
  <si>
    <t>Glivec-Refractory/Resistant Philadelphia-Chromosome Positive CML.Chronic Phase/Accelerated Phase.</t>
  </si>
  <si>
    <t>Myelosuppression/cytopenia. QT prolongation including sudden death has been seen (5/867) trial and similar in EAP.</t>
  </si>
  <si>
    <t>Bcr-Abl Kinase inhibitor. Overcomes 32/33 imatinib-resistant mutations. 20-60nM at Bcr-Abl, 69nM at PDGFR and 210nM at c-KIT.</t>
  </si>
  <si>
    <t xml:space="preserve">Phase II pivotal study of nilotinib in imatinib-resistant or intolerant patients with CML in accelerated phase/chronic phase </t>
  </si>
  <si>
    <t>73% imatinib resistant, 27% intolerant.</t>
  </si>
  <si>
    <t>Chronic phase response rate was 40% (28% CR, 12% PR). Accelerated phase response rate was 26%.</t>
  </si>
  <si>
    <t xml:space="preserve">  Not active against T315I mutation.</t>
  </si>
  <si>
    <t xml:space="preserve">  Mean placebo-adjusted QTcF from baseline was 18msec in placebo-controlled study.</t>
  </si>
  <si>
    <t xml:space="preserve">  Mean placebo-adjusted QTcF from baseline in pivotal study was 10msec with &gt;60sec increase occurring in 2.1% of patients and &gt;500msec occurring in &lt;1%.</t>
  </si>
  <si>
    <t>Gleevec (imatinib)</t>
  </si>
  <si>
    <t>Lotensin + Norvasc (benazepril, amlodipine)</t>
  </si>
  <si>
    <t>ACE</t>
  </si>
  <si>
    <t>TEVA, RDY Paragraph IV. RDY has filed for a combination using a different salt.</t>
  </si>
  <si>
    <t xml:space="preserve">  May 2007 at-risk launch from TEVA.</t>
  </si>
  <si>
    <t>Q108</t>
  </si>
  <si>
    <t>Q208</t>
  </si>
  <si>
    <t>Q308</t>
  </si>
  <si>
    <t>Q408</t>
  </si>
  <si>
    <t>Other Arthritis</t>
  </si>
  <si>
    <t>Adjusted Net</t>
  </si>
  <si>
    <t>terbinafine</t>
  </si>
  <si>
    <t>TKI</t>
  </si>
  <si>
    <t>IV</t>
  </si>
  <si>
    <t>Bisphosphonate</t>
  </si>
  <si>
    <t>Aclasta given QY is in phase 3s</t>
  </si>
  <si>
    <t>PMO, Bone Mets</t>
  </si>
  <si>
    <t>Biphosphonate (inhibits osteoclast-mediated bone resorption).</t>
  </si>
  <si>
    <t>2012?</t>
  </si>
  <si>
    <t>Osteonecrosis of the jaw, renal impairment.</t>
  </si>
  <si>
    <t>denosumab, pamidronate generic.</t>
  </si>
  <si>
    <t>HORIZON - Phase III published in NEJM</t>
  </si>
  <si>
    <t>QY dosing lowered fracture rates.</t>
  </si>
  <si>
    <t>Neoral/Sandimmune (cyclosporine)</t>
  </si>
  <si>
    <t>Transplant/Psoriasis</t>
  </si>
  <si>
    <t>Sandostatin (octreotide)</t>
  </si>
  <si>
    <t>Menveo</t>
  </si>
  <si>
    <t>Multiple Sclerosis</t>
  </si>
  <si>
    <t>Betaseron</t>
  </si>
  <si>
    <t>AAN 2008 showed 7 cases of skin cancer (2-3%). 16% elevated liver enzyme &gt;3x ULN.</t>
  </si>
  <si>
    <t>Phase III ABCSG-12 n=1803 Stage I/II ER+ BC</t>
  </si>
  <si>
    <t>Reduced risk of cancer recurrence or death by 36%.</t>
  </si>
  <si>
    <t>Phase III TOPS</t>
  </si>
  <si>
    <t>800mg vs 400mg failed to show SS improvement.</t>
  </si>
  <si>
    <t>Renal Cell Carcinoma</t>
  </si>
  <si>
    <t>2.5% OSIP</t>
  </si>
  <si>
    <t>Servier</t>
  </si>
  <si>
    <t>De Novo</t>
  </si>
  <si>
    <t>Sales LC Growth</t>
  </si>
  <si>
    <t>9/12/2012</t>
  </si>
  <si>
    <t>EU only</t>
  </si>
  <si>
    <t>Vaccines &amp; Diagnostics</t>
  </si>
  <si>
    <t>COPD, Asthma</t>
  </si>
  <si>
    <t>Phase 2 data on asthma, COPD?</t>
  </si>
  <si>
    <t>qd versus bid for the group (formoterol, salmeterol).</t>
  </si>
  <si>
    <t>qd LABA combo</t>
  </si>
  <si>
    <t>MEDX</t>
  </si>
  <si>
    <t>CAPS, Muckle-Wells</t>
  </si>
  <si>
    <t>IL-1B</t>
  </si>
  <si>
    <t>Injection</t>
  </si>
  <si>
    <t>Diovan Y/Y</t>
  </si>
  <si>
    <t>Gleevec Y/Y</t>
  </si>
  <si>
    <t>CFFO</t>
  </si>
  <si>
    <t>Published Net Income</t>
  </si>
  <si>
    <t>Published Adj NI</t>
  </si>
  <si>
    <t>Aromatase</t>
  </si>
  <si>
    <t>Acromegaly, Carcinoid</t>
  </si>
  <si>
    <t>Injected</t>
  </si>
  <si>
    <t>Antibody</t>
  </si>
  <si>
    <t>Alzheimer's</t>
  </si>
  <si>
    <t>Asthma</t>
  </si>
  <si>
    <t>Oral, Patch</t>
  </si>
  <si>
    <t>SC</t>
  </si>
  <si>
    <t>Melatonin</t>
  </si>
  <si>
    <t>EU Only</t>
  </si>
  <si>
    <t>RECORD-1 Phase III</t>
  </si>
  <si>
    <t>n=400 stopped early for meeting PFS versus placebo.</t>
  </si>
  <si>
    <t>Cushing's Disease, Acromegaly, Carcinoid</t>
  </si>
  <si>
    <t>Vaccine</t>
  </si>
  <si>
    <t>Mat</t>
  </si>
  <si>
    <t>Dis</t>
  </si>
  <si>
    <t>NPV</t>
  </si>
  <si>
    <t>6395728 combination patent expires 2019.</t>
  </si>
  <si>
    <t>Current</t>
  </si>
  <si>
    <t xml:space="preserve"> </t>
  </si>
  <si>
    <t>Exforge (combination with Norvasc), Rasilez (next-generation Renin inhibitor)</t>
  </si>
  <si>
    <t>AHU377</t>
  </si>
  <si>
    <t>MRSA</t>
  </si>
  <si>
    <t>MenB</t>
  </si>
  <si>
    <t>Meningitis B</t>
  </si>
  <si>
    <t>Other CNS/Oph</t>
  </si>
  <si>
    <t>SBR759</t>
  </si>
  <si>
    <t>Hyperphosphatemia</t>
  </si>
  <si>
    <t>ATI355</t>
  </si>
  <si>
    <t>Spinal Cord Injury</t>
  </si>
  <si>
    <t>Antibiotic</t>
  </si>
  <si>
    <t>Zyvox</t>
  </si>
  <si>
    <t>Mitsubishi</t>
  </si>
  <si>
    <t>Spihingosine-1-phosphate receptor agonist.</t>
  </si>
  <si>
    <t>Licensed from Mitsubishi Tanabe.</t>
  </si>
  <si>
    <t>n=1275, enrollment completed in September 2007.</t>
  </si>
  <si>
    <t>TRANFORMS - 1-year study vs Avonex - Data in Early 2009</t>
  </si>
  <si>
    <t>Reduced GdE by 80%?</t>
  </si>
  <si>
    <t>n=281 treated, n=173 completed 3 years of treatment.</t>
  </si>
  <si>
    <t xml:space="preserve">  90% were Gd-free at 3 years.</t>
  </si>
  <si>
    <t>Small increase in airway resistance seen in the 24-week portion but not the 3-year.</t>
  </si>
  <si>
    <t>34% had low white blood cell counts, 16% elevated liver enzymes, 14% increased creatinine and 7% increased cholesterol.</t>
  </si>
  <si>
    <t>2 deaths in this study from zoster encephalitis in the 1.25mg arm.</t>
  </si>
  <si>
    <t>Europe Phase III - FREEDOMS - Data in Late 2009.</t>
  </si>
  <si>
    <t>INFORMS</t>
  </si>
  <si>
    <t>n=650 1-year endpoint</t>
  </si>
  <si>
    <t>15 zoster reactivations.</t>
  </si>
  <si>
    <t>2-year study; testing lower doses of 1.25mg and 0.5mg , so may show lower efficacy.</t>
  </si>
  <si>
    <t>Testing lower doses, so may show lower efficacy. Reportedly significant enrollment problems.</t>
  </si>
  <si>
    <t>BHQ880</t>
  </si>
  <si>
    <t>Myeloma</t>
  </si>
  <si>
    <t>DKK1</t>
  </si>
  <si>
    <t>I</t>
  </si>
  <si>
    <t>Galapagos</t>
  </si>
  <si>
    <t>FCF</t>
  </si>
  <si>
    <t>Company says 7 skin neoplasms is in-line with ABCRs.</t>
  </si>
  <si>
    <t>Blood pressure, wheezing/dyspnea, brachycardia (temporary when starting dosing), elevated LEFTs (5-14%), mild arrythymias</t>
  </si>
  <si>
    <t>Q109</t>
  </si>
  <si>
    <t>Q209</t>
  </si>
  <si>
    <t>Q309</t>
  </si>
  <si>
    <t>Q409</t>
  </si>
  <si>
    <t>Anti-IL-17</t>
  </si>
  <si>
    <t>Pharma LC Growth</t>
  </si>
  <si>
    <t>Afinitor (everolimus)</t>
  </si>
  <si>
    <t>mTOR inhibitor</t>
  </si>
  <si>
    <t>Afinitor fka RAD001</t>
  </si>
  <si>
    <t>everolimus</t>
  </si>
  <si>
    <t>3/30/2009 USA approval. EU approval pending?</t>
  </si>
  <si>
    <t>Ilaris, fka ACZ885</t>
  </si>
  <si>
    <t>3/2009 US</t>
  </si>
  <si>
    <t>6/2009 US</t>
  </si>
  <si>
    <t>canakinumab</t>
  </si>
  <si>
    <t>Approved 6/18/2009 in the US.</t>
  </si>
  <si>
    <t>IL-1beta antibody.</t>
  </si>
  <si>
    <t>6/2009?: Prevacid 24HR gains US approval.</t>
  </si>
  <si>
    <t>Ilaris (canakinumab)</t>
  </si>
  <si>
    <t>3/2009 WW</t>
  </si>
  <si>
    <t>May 2009: Acquires EBEWE Pharma for $1.3bn.</t>
  </si>
  <si>
    <t>Geographies</t>
  </si>
  <si>
    <t>Q209: Announces Japan is 20% of sales.</t>
  </si>
  <si>
    <t>7/2009: Influenza A (H1N1) clinical trials set to start</t>
  </si>
  <si>
    <t>6/2008: Delivered H5N1 vaccine?</t>
  </si>
  <si>
    <t>Egg and cell-vaccine based manufacturing.</t>
  </si>
  <si>
    <t>Q3 2009: Wilson plant reinspection.</t>
  </si>
  <si>
    <t>Other (Roche, Alcon)</t>
  </si>
  <si>
    <t>9/12/2012?</t>
  </si>
  <si>
    <t>Transplant</t>
  </si>
  <si>
    <t>CRL</t>
  </si>
  <si>
    <t>100%?</t>
  </si>
  <si>
    <t>HGH</t>
  </si>
  <si>
    <t>Binocrit (epoetin alfa)</t>
  </si>
  <si>
    <t>Zarzio (filgrastim)</t>
  </si>
  <si>
    <t>Cash</t>
  </si>
  <si>
    <t>OCA</t>
  </si>
  <si>
    <t>A/R</t>
  </si>
  <si>
    <t>Inventories</t>
  </si>
  <si>
    <t>DSO</t>
  </si>
  <si>
    <t>Financial Assets/NCA</t>
  </si>
  <si>
    <t>Intangibles</t>
  </si>
  <si>
    <t>PP&amp;E</t>
  </si>
  <si>
    <t>Total Assets</t>
  </si>
  <si>
    <t>OCL</t>
  </si>
  <si>
    <t>Debt</t>
  </si>
  <si>
    <t>Payables</t>
  </si>
  <si>
    <t>ONCL</t>
  </si>
  <si>
    <t>Total Liabilities</t>
  </si>
  <si>
    <t>Equity</t>
  </si>
  <si>
    <t>CIBA Vision: contact lenses. Suing JNJ over Oasys "Jump" patents.</t>
  </si>
  <si>
    <t>Change In Cash</t>
  </si>
  <si>
    <t>Diovan, Co-Diovan</t>
  </si>
  <si>
    <t>Product Lines</t>
  </si>
  <si>
    <t>Co-Diovan</t>
  </si>
  <si>
    <t>Meningitis ACWY</t>
  </si>
  <si>
    <t>Voltaren (diclofenac)</t>
  </si>
  <si>
    <t>Oral, Gel</t>
  </si>
  <si>
    <t>?</t>
  </si>
  <si>
    <t>NSAID</t>
  </si>
  <si>
    <t>Osteoarthritis</t>
  </si>
  <si>
    <t>Encepur: TBE-vaccine: tick-borne encephalitis</t>
  </si>
  <si>
    <t>Employees</t>
  </si>
  <si>
    <t>Leponex</t>
  </si>
  <si>
    <t>Renin/ARB</t>
  </si>
  <si>
    <t>Papers</t>
  </si>
  <si>
    <t>Letrozole Therapy Alone or in Sequence with Tamoxifen in Women with Breast Cancer. BIG 1-98, NEJM 2009;361:766-76.</t>
  </si>
  <si>
    <t>Aromatase inhibitor.</t>
  </si>
  <si>
    <t>ANDA tentative approval, P IV. 2012 COM, 2014 Salt, 2019 Transdermal.</t>
  </si>
  <si>
    <t>Q110</t>
  </si>
  <si>
    <t>Q210</t>
  </si>
  <si>
    <t>Q310</t>
  </si>
  <si>
    <t>Q410</t>
  </si>
  <si>
    <t>Roche partnership. Novartis sells ex-US, Roche sells in the US.</t>
  </si>
  <si>
    <t>Name</t>
  </si>
  <si>
    <t>Lucentis (ranibizumab)</t>
  </si>
  <si>
    <t>ranibizumab</t>
  </si>
  <si>
    <t>Intravitreal injection</t>
  </si>
  <si>
    <t>VEGF antibody fragment.</t>
  </si>
  <si>
    <t>Avastin</t>
  </si>
  <si>
    <t>Wet AMD</t>
  </si>
  <si>
    <t>Antibody protection.</t>
  </si>
  <si>
    <t>Sandostatin LAR</t>
  </si>
  <si>
    <t>octreotide</t>
  </si>
  <si>
    <t>Somatostatin</t>
  </si>
  <si>
    <t>Acromegaly, carcinoid tumors, VIPomas</t>
  </si>
  <si>
    <t>Similar to natural hormone somatostatin, but more potent inhibitor of growth hormone, glucagon and insulin.</t>
  </si>
  <si>
    <t>Molecule</t>
  </si>
  <si>
    <t>Very small peptide. 11 AA?</t>
  </si>
  <si>
    <t>IM</t>
  </si>
  <si>
    <t>Peptide/2014</t>
  </si>
  <si>
    <t>2014 use patents. COM patent expired 2002.</t>
  </si>
  <si>
    <t>deferasirox</t>
  </si>
  <si>
    <t>2017-2019</t>
  </si>
  <si>
    <t>Unclear</t>
  </si>
  <si>
    <t>GH deficiency</t>
  </si>
  <si>
    <t>Nutropin</t>
  </si>
  <si>
    <t>Biologic</t>
  </si>
  <si>
    <t>CELG</t>
  </si>
  <si>
    <t>ICLL</t>
  </si>
  <si>
    <t>Inhaled</t>
  </si>
  <si>
    <t>Geneva/Apothecon acquisitions in the 90s?</t>
  </si>
  <si>
    <t>Relaxin</t>
  </si>
  <si>
    <t>Heart Failure</t>
  </si>
  <si>
    <t>Lucentis Y/Y</t>
  </si>
  <si>
    <t>EV</t>
  </si>
  <si>
    <t>Onbrez Breezhaler QAB149 (indacaterol)</t>
  </si>
  <si>
    <t>AIN457</t>
  </si>
  <si>
    <t>Consumer Y/Y</t>
  </si>
  <si>
    <t>OTC: Excedrin, Gas-X, Maalox</t>
  </si>
  <si>
    <t>CAD106</t>
  </si>
  <si>
    <t>Cytos</t>
  </si>
  <si>
    <t>CRPC</t>
  </si>
  <si>
    <t>TKI258 (dovitinib)</t>
  </si>
  <si>
    <t>Sandoz Y/Y</t>
  </si>
  <si>
    <t>Vaccines Y/Y</t>
  </si>
  <si>
    <t>Pharma Growth</t>
  </si>
  <si>
    <t>Alisporivir</t>
  </si>
  <si>
    <t>Debiopharm</t>
  </si>
  <si>
    <t>Tegretol (epilepsy)</t>
  </si>
  <si>
    <t>Elidel (ezcema): 2003-2007: 235m, 349m, 270m, 179m, 176m, 152m.</t>
  </si>
  <si>
    <t>Prexige: 2005-2008: 8m, 47m, 91m, 23m</t>
  </si>
  <si>
    <t>Lamisil: 2001-2007: 833m, 874m, 978m, 1162m, 1133m, 978m, 595m</t>
  </si>
  <si>
    <t>Famvir: 2001-2007: 191m, 221m, 233m, 255m, 255m, 268m, 192m</t>
  </si>
  <si>
    <t>Visudyne: 2001-2006: 223m, 286m, 357m, 448m, 484m, 354m</t>
  </si>
  <si>
    <t>Miacalcic: 2001-2007: 419m, 395m, 389m, 377m, 377m, 339m, 281m</t>
  </si>
  <si>
    <t>Zelnorm: 2004-2008: 299m, 418m, 561m, 88m, 10m</t>
  </si>
  <si>
    <t>-</t>
  </si>
  <si>
    <t>Alcon</t>
  </si>
  <si>
    <t>Small/Old/Failed Products</t>
  </si>
  <si>
    <t>LIC447 (bipolar)</t>
  </si>
  <si>
    <t>Mastocytosis</t>
  </si>
  <si>
    <t>INC424</t>
  </si>
  <si>
    <t>Myelofibrosis</t>
  </si>
  <si>
    <t>INCY</t>
  </si>
  <si>
    <t>NCE</t>
  </si>
  <si>
    <t>LDE225</t>
  </si>
  <si>
    <t>Smoothened</t>
  </si>
  <si>
    <t>OPC759 (dry eye)</t>
  </si>
  <si>
    <t>None</t>
  </si>
  <si>
    <t>Xolair (omalizumab)</t>
  </si>
  <si>
    <t>Zortress/Certican (everolimus)</t>
  </si>
  <si>
    <t>/2009</t>
  </si>
  <si>
    <t>AFQ056</t>
  </si>
  <si>
    <t>Phase II "German" study presented at ARVO 2010</t>
  </si>
  <si>
    <t>Described Avastin superior to Lucentis.</t>
  </si>
  <si>
    <t>Phase III Myeloma Survival Study vs clodronate.</t>
  </si>
  <si>
    <t>16% improvement in OS. P=0.01.</t>
  </si>
  <si>
    <t>Phase II SEGA tumor pivotal study</t>
  </si>
  <si>
    <t>High response rate, filing.</t>
  </si>
  <si>
    <t>Phase III vs DTIC in Melanoma with c-Kit</t>
  </si>
  <si>
    <t>LBH589 (panobinostat)</t>
  </si>
  <si>
    <t>Co owns 6.3% of ROG VX, 43% of IDIX, 49% of NVS India and 54% of Pharma Farm (to be divested)</t>
  </si>
  <si>
    <t>CAPS, Gout</t>
  </si>
  <si>
    <t>Phase II Gout</t>
  </si>
  <si>
    <t>75% reduction in acute flares versus colchicine.</t>
  </si>
  <si>
    <t>Phase III "ENESTnd" Tasigna vs Gleecvec - published in NEJM 2010.</t>
  </si>
  <si>
    <t>Cancer</t>
  </si>
  <si>
    <t>HSP90</t>
  </si>
  <si>
    <t>BEZ235</t>
  </si>
  <si>
    <t>PI3K/MTOR</t>
  </si>
  <si>
    <t>BKM120</t>
  </si>
  <si>
    <t>PI3K</t>
  </si>
  <si>
    <t>LCL161</t>
  </si>
  <si>
    <t>IAP</t>
  </si>
  <si>
    <t>JAK1/2</t>
  </si>
  <si>
    <t>AUY922</t>
  </si>
  <si>
    <t>Gorlin's Syndrome, Cancer</t>
  </si>
  <si>
    <t>Cycophilin</t>
  </si>
  <si>
    <t>NIM811</t>
  </si>
  <si>
    <t>QAX028</t>
  </si>
  <si>
    <t>AEB071 (sotrastaurin)</t>
  </si>
  <si>
    <t>Hodgkin's Lymphoma</t>
  </si>
  <si>
    <t>Diagnostics - Procleix</t>
  </si>
  <si>
    <t>Filing</t>
  </si>
  <si>
    <t>Starlix</t>
  </si>
  <si>
    <t>Tifacogin</t>
  </si>
  <si>
    <t>Sosei/VEC</t>
  </si>
  <si>
    <t>Low ASP keeps ex-US/EU large.</t>
  </si>
  <si>
    <t>High ASP hurts tail.</t>
  </si>
  <si>
    <t>Avastin disintermediates?</t>
  </si>
  <si>
    <t>PTK787</t>
  </si>
  <si>
    <t>VAK694</t>
  </si>
  <si>
    <t>Rhinitis</t>
  </si>
  <si>
    <t>Conservative? NVS insists ENESTnd data are meaningful.</t>
  </si>
  <si>
    <t>Fragile X, Chorea</t>
  </si>
  <si>
    <t>BGS649</t>
  </si>
  <si>
    <t>Endometriosis</t>
  </si>
  <si>
    <t>BFH772</t>
  </si>
  <si>
    <t>Psoriasis</t>
  </si>
  <si>
    <t>NVA237 (glycopyrrolate/glycopyrronium bromide)</t>
  </si>
  <si>
    <t>Muscarinic</t>
  </si>
  <si>
    <t>2018 expiry of 5559111 COM patent.</t>
  </si>
  <si>
    <t>Certihaler patents?</t>
  </si>
  <si>
    <t>LABA</t>
  </si>
  <si>
    <t>Symbicort</t>
  </si>
  <si>
    <t>Foradil (formoterol)</t>
  </si>
  <si>
    <t>2019 Device</t>
  </si>
  <si>
    <t>Myfortic (mycophenolic acid)</t>
  </si>
  <si>
    <t>Immunosuppressant</t>
  </si>
  <si>
    <t>2017 Method</t>
  </si>
  <si>
    <t>IP situation?</t>
  </si>
  <si>
    <t>Small molecule.</t>
  </si>
  <si>
    <t>BAF312</t>
  </si>
  <si>
    <t>PTZ601 (SSTI)</t>
  </si>
  <si>
    <t>LCI699 (HF)</t>
  </si>
  <si>
    <t>ARRY162</t>
  </si>
  <si>
    <t>MEK</t>
  </si>
  <si>
    <t>Onbrez development intelligent.</t>
  </si>
  <si>
    <t>Interferon license was not insightful.</t>
  </si>
  <si>
    <t>Elinogrel development questionable.</t>
  </si>
  <si>
    <t>Aggressive cancer development positive.</t>
  </si>
  <si>
    <t>Meningitis thrust bright.</t>
  </si>
  <si>
    <t>Diovan/Gleevec replacement reasonable.</t>
  </si>
  <si>
    <t>AIN457 development positive.</t>
  </si>
  <si>
    <t>EBEWE smart.</t>
  </si>
  <si>
    <t>Management new and unproven. Worrisomely positive.</t>
  </si>
  <si>
    <t>Menactra $600m product. Menomune?</t>
  </si>
  <si>
    <t>Menactra, Menomune, WYE?</t>
  </si>
  <si>
    <t>Menveo (oligosaccharide conjugate)</t>
  </si>
  <si>
    <t>BRICTSK</t>
  </si>
  <si>
    <t>Alcon deal good strategically.</t>
  </si>
  <si>
    <t>Odd guidance regarding return to cash 4 years post-ACL.</t>
  </si>
  <si>
    <t>Enablex (darifenacin): 179m, 201m, 223m (2007-2009)</t>
  </si>
  <si>
    <t>Doesn't include Menveo, MenB.</t>
  </si>
  <si>
    <t>Fanapt involvement questionable.</t>
  </si>
  <si>
    <t>Discount (7-5)</t>
  </si>
  <si>
    <t xml:space="preserve">  BRIC % of sales</t>
  </si>
  <si>
    <t>Europe</t>
  </si>
  <si>
    <t>LatAm+Canada Pharma</t>
  </si>
  <si>
    <t>Europe Pharma</t>
  </si>
  <si>
    <t>Japan Pharma</t>
  </si>
  <si>
    <t>BRICTSK Pharma</t>
  </si>
  <si>
    <t>US Pharma</t>
  </si>
  <si>
    <t>tacrolimus (Q1 2010)</t>
  </si>
  <si>
    <t>lansoprazole (Q1 2010)</t>
  </si>
  <si>
    <t>oxaliplatin (Q1 2010)</t>
  </si>
  <si>
    <t>Consumer - Prevacid24H, CIBA, Animal</t>
  </si>
  <si>
    <t xml:space="preserve">Animal Health: </t>
  </si>
  <si>
    <t xml:space="preserve">  Europe % of sales</t>
  </si>
  <si>
    <t>US</t>
  </si>
  <si>
    <t xml:space="preserve">  US % of sales</t>
  </si>
  <si>
    <t>AsiaPac</t>
  </si>
  <si>
    <t xml:space="preserve">  AsiaPac % of sales</t>
  </si>
  <si>
    <t>Average EUR rate</t>
  </si>
  <si>
    <t>Capex</t>
  </si>
  <si>
    <t>Management</t>
  </si>
  <si>
    <t>David Epstein: Head of Pharma</t>
  </si>
  <si>
    <t>Jeff George: Head of Sandoz</t>
  </si>
  <si>
    <t>Andrin Oswald: Head of V&amp;D</t>
  </si>
  <si>
    <t>George Gunn: Head of Consumer</t>
  </si>
  <si>
    <t>Trevor Mundel: Head of Pharma Development</t>
  </si>
  <si>
    <t>metaxalone (Q1 2010?)</t>
  </si>
  <si>
    <t>Pipeline</t>
  </si>
  <si>
    <t>Cancidas (MRK)</t>
  </si>
  <si>
    <t>Regulatory</t>
  </si>
  <si>
    <t>3/18/10: Novartis receives approval in the European Union for Menveo®, first quadrivalent conjugate vaccine in the EU to help prevent meningococcal disease</t>
  </si>
  <si>
    <t>None in Europe?</t>
  </si>
  <si>
    <t>ASTRONAUT</t>
  </si>
  <si>
    <t>Phase III ASPIRE - Failed - n=820 HF</t>
  </si>
  <si>
    <t>TG4010</t>
  </si>
  <si>
    <t>NSCLC</t>
  </si>
  <si>
    <t>Transgene</t>
  </si>
  <si>
    <t>Vaccines - Fluad?, TBE, Menveo, Optaflu</t>
  </si>
  <si>
    <t>Lyrica (PFE)</t>
  </si>
  <si>
    <t>Crestor (AZN) - Judge Farnan</t>
  </si>
  <si>
    <t>Eon Labs</t>
  </si>
  <si>
    <t>Psoriasis, Asthma, Gout, RA, Uvetis, MS</t>
  </si>
  <si>
    <t>Protez embarassing.</t>
  </si>
  <si>
    <t>Canada/LatAm</t>
  </si>
  <si>
    <t>Nuvigil (CEPH)</t>
  </si>
  <si>
    <t>Cayston shows superiority.</t>
  </si>
  <si>
    <t>Low ASP?</t>
  </si>
  <si>
    <t>Niaspan (ABT)</t>
  </si>
  <si>
    <t>Generic capsules ships 7/1/2010 (WPI).</t>
  </si>
  <si>
    <t>Lescol (fluvastatin, TEVA/MYL/PRX tentative approvals.)</t>
  </si>
  <si>
    <t>US sales of roughly $100m. No generic available as of 7/1/2010 but TEVA/PRX/MYL tentative approvals.</t>
  </si>
  <si>
    <t>omalizumab</t>
  </si>
  <si>
    <t>Roche</t>
  </si>
  <si>
    <t>Subcutaneous every 2-4 weeks.</t>
  </si>
  <si>
    <t>IgE antibody. 149 kD.</t>
  </si>
  <si>
    <t>Manufacturing</t>
  </si>
  <si>
    <t>CHO cell suspension culture. Nutrient medium contains gentamicin.</t>
  </si>
  <si>
    <t>Approvals</t>
  </si>
  <si>
    <t>European, Latin American, Japan (2009?), China to submit in 2011?</t>
  </si>
  <si>
    <t>Co-promote with Roche in the US.</t>
  </si>
  <si>
    <t>TRx Dollars</t>
  </si>
  <si>
    <t>TRx Count</t>
  </si>
  <si>
    <t>Metrics</t>
  </si>
  <si>
    <t>ZORTRESS</t>
  </si>
  <si>
    <t>ZONISAMIDE</t>
  </si>
  <si>
    <t>ZOMETA</t>
  </si>
  <si>
    <t>ZOLPIDEM TARTRATE</t>
  </si>
  <si>
    <t>ZELNORM</t>
  </si>
  <si>
    <t>ZADITOR</t>
  </si>
  <si>
    <t>YOHIMBINE HCL</t>
  </si>
  <si>
    <t>WARFARIN SODIUM</t>
  </si>
  <si>
    <t>VOLTAREN-XR</t>
  </si>
  <si>
    <t>VOLTAREN</t>
  </si>
  <si>
    <t>VIVELLE-DOT</t>
  </si>
  <si>
    <t>VIVELLE</t>
  </si>
  <si>
    <t>VITRON-C</t>
  </si>
  <si>
    <t>VITAMIN E</t>
  </si>
  <si>
    <t>VITAMIN B-6</t>
  </si>
  <si>
    <t>VITAMIN B-1</t>
  </si>
  <si>
    <t>VISUDYNE</t>
  </si>
  <si>
    <t>VISKEN</t>
  </si>
  <si>
    <t>VIOFORM-HC</t>
  </si>
  <si>
    <t>VIOFORM</t>
  </si>
  <si>
    <t>VERAPAMIL HCL</t>
  </si>
  <si>
    <t>VEETIDS</t>
  </si>
  <si>
    <t>VASOCON-A</t>
  </si>
  <si>
    <t>VASOCON</t>
  </si>
  <si>
    <t>VASOCLEAR-A</t>
  </si>
  <si>
    <t>VASOCLEAR</t>
  </si>
  <si>
    <t>VASOCINE</t>
  </si>
  <si>
    <t>VASOCIDIN</t>
  </si>
  <si>
    <t>VANCOMYCIN HCL</t>
  </si>
  <si>
    <t>VALTURNA</t>
  </si>
  <si>
    <t>VALPROIC ACID</t>
  </si>
  <si>
    <t>VALACYCLOVIR</t>
  </si>
  <si>
    <t>URSODIOL</t>
  </si>
  <si>
    <t>URINARY ANTISEPTIC #2</t>
  </si>
  <si>
    <t>ULTRACAL</t>
  </si>
  <si>
    <t>TYZEKA</t>
  </si>
  <si>
    <t>TRIPLE ANTIBIOTIC</t>
  </si>
  <si>
    <t>TRIOTANN</t>
  </si>
  <si>
    <t>TRIMOX</t>
  </si>
  <si>
    <t>TRILEPTAL</t>
  </si>
  <si>
    <t>TRIHEXY-2</t>
  </si>
  <si>
    <t>TRIFLUOPERAZINE HCL</t>
  </si>
  <si>
    <t>TRIAZOLAM</t>
  </si>
  <si>
    <t>TRIAMTERENE WITH HCTZ</t>
  </si>
  <si>
    <t>TRIAMINICOL</t>
  </si>
  <si>
    <t>TRIAMINIC TR</t>
  </si>
  <si>
    <t>TRIAMINIC NIGHT TIME</t>
  </si>
  <si>
    <t>TRIAMINIC EXPECTORANT</t>
  </si>
  <si>
    <t>TRIAMINIC COLD &amp; ALLERGY</t>
  </si>
  <si>
    <t>TRIAMINIC</t>
  </si>
  <si>
    <t>TRIAMCINOLONE ACETONIDE</t>
  </si>
  <si>
    <t>TRETINOIN</t>
  </si>
  <si>
    <t>TRAZODONE HCL</t>
  </si>
  <si>
    <t>TRANSDERM-SCOP</t>
  </si>
  <si>
    <t>TRANSDERM-NITRO</t>
  </si>
  <si>
    <t>TRANDOLAPRIL</t>
  </si>
  <si>
    <t>TRAMADOL HCL</t>
  </si>
  <si>
    <t>TOPIRAMATE</t>
  </si>
  <si>
    <t>TOLNAFTATE</t>
  </si>
  <si>
    <t>TOLAZAMIDE</t>
  </si>
  <si>
    <t>TOBRAMYCIN SULFATE</t>
  </si>
  <si>
    <t>TIZANIDINE HCL</t>
  </si>
  <si>
    <t>TIMOLOL MALEATE</t>
  </si>
  <si>
    <t>TICLOPIDINE HCL</t>
  </si>
  <si>
    <t>THIOTHIXENE</t>
  </si>
  <si>
    <t>THIORIDAZINE HCL</t>
  </si>
  <si>
    <t>THERAVIM-M</t>
  </si>
  <si>
    <t>THERAFLU</t>
  </si>
  <si>
    <t>THERA-PLUS</t>
  </si>
  <si>
    <t>THEOPHYLLINE ANHYDROUS</t>
  </si>
  <si>
    <t>THEOPHYLLINE</t>
  </si>
  <si>
    <t>TETRACYCLINE HCL</t>
  </si>
  <si>
    <t>TETRACAINE HCL</t>
  </si>
  <si>
    <t>TESTOSTERONE PROPIONATE</t>
  </si>
  <si>
    <t>TESTOSTERONE ENANTHATE</t>
  </si>
  <si>
    <t>TESTOSTERONE CYPIONATE</t>
  </si>
  <si>
    <t>TESTOSTERONE</t>
  </si>
  <si>
    <t>TERBINAFINE HCL</t>
  </si>
  <si>
    <t>TERAZOSIN HCL</t>
  </si>
  <si>
    <t>TEN-K</t>
  </si>
  <si>
    <t>TEMAZEPAM</t>
  </si>
  <si>
    <t>TEKTURNA HCT</t>
  </si>
  <si>
    <t>TEKTURNA</t>
  </si>
  <si>
    <t>TEGRETOL XR</t>
  </si>
  <si>
    <t>TEGRETOL</t>
  </si>
  <si>
    <t>TEARISOL</t>
  </si>
  <si>
    <t>TAVIST ND</t>
  </si>
  <si>
    <t>TAVIST-D</t>
  </si>
  <si>
    <t>TAVIST-1</t>
  </si>
  <si>
    <t>TAVIST</t>
  </si>
  <si>
    <t>TASIGNA</t>
  </si>
  <si>
    <t>TAMSULOSIN HCL</t>
  </si>
  <si>
    <t>TACROLIMUS</t>
  </si>
  <si>
    <t>T.E.P.</t>
  </si>
  <si>
    <t>SUNKIST VITAMIN C</t>
  </si>
  <si>
    <t>SUMATRIPTAN SUCCINATE</t>
  </si>
  <si>
    <t>SUMATRIPTAN</t>
  </si>
  <si>
    <t>SULINDAC</t>
  </si>
  <si>
    <t>SULFASALAZINE</t>
  </si>
  <si>
    <t>SULFAMETHOXAZOLE-TRIMETHOPRIM</t>
  </si>
  <si>
    <t>SULFADIAZINE</t>
  </si>
  <si>
    <t>SULF-10</t>
  </si>
  <si>
    <t>SUCRALFATE</t>
  </si>
  <si>
    <t>STARLIX</t>
  </si>
  <si>
    <t>STALEVO 75</t>
  </si>
  <si>
    <t>STALEVO 50</t>
  </si>
  <si>
    <t>STALEVO 200</t>
  </si>
  <si>
    <t>STALEVO 150</t>
  </si>
  <si>
    <t>STALEVO 125</t>
  </si>
  <si>
    <t>STALEVO 100</t>
  </si>
  <si>
    <t>STADOL</t>
  </si>
  <si>
    <t>SPIRONOLACTONE WITH HCTZ</t>
  </si>
  <si>
    <t>SPIRONOLACTONE</t>
  </si>
  <si>
    <t>SOTALOL</t>
  </si>
  <si>
    <t>SODIUM SULFACETAMIDE</t>
  </si>
  <si>
    <t>SLOW FE + FOLIC ACID</t>
  </si>
  <si>
    <t>SLOW FE</t>
  </si>
  <si>
    <t>SLOW-K</t>
  </si>
  <si>
    <t>SLOW-FE</t>
  </si>
  <si>
    <t>SIMVASTATIN</t>
  </si>
  <si>
    <t>SIMULECT</t>
  </si>
  <si>
    <t>SIMETHICONE</t>
  </si>
  <si>
    <t>SERTRALINE HCL</t>
  </si>
  <si>
    <t>SERPASIL-ESIDRIX #1</t>
  </si>
  <si>
    <t>SER-AP-ES</t>
  </si>
  <si>
    <t>SELENIUM SULFIDE</t>
  </si>
  <si>
    <t>SANSERT</t>
  </si>
  <si>
    <t>SANOREX</t>
  </si>
  <si>
    <t>SANDOSTATIN LAR</t>
  </si>
  <si>
    <t>SANDOSTATIN</t>
  </si>
  <si>
    <t>SANDIMMUNE</t>
  </si>
  <si>
    <t>SALSALATE</t>
  </si>
  <si>
    <t>RIVASTIGMINE</t>
  </si>
  <si>
    <t>RITALIN LA</t>
  </si>
  <si>
    <t>RITALIN-SR</t>
  </si>
  <si>
    <t>RITALIN</t>
  </si>
  <si>
    <t>RISPERIDONE ODT</t>
  </si>
  <si>
    <t>RIMANTADINE HCL</t>
  </si>
  <si>
    <t>RIMACTANE</t>
  </si>
  <si>
    <t>RIFAMPIN</t>
  </si>
  <si>
    <t>RIBAVIRIN</t>
  </si>
  <si>
    <t>RESOURCE PLUS</t>
  </si>
  <si>
    <t>RESOURCE DIABETIC</t>
  </si>
  <si>
    <t>RESOURCE</t>
  </si>
  <si>
    <t>RESERPINE</t>
  </si>
  <si>
    <t>RESCULA</t>
  </si>
  <si>
    <t>RESAID</t>
  </si>
  <si>
    <t>RELAXADON</t>
  </si>
  <si>
    <t>REGONOL</t>
  </si>
  <si>
    <t>REGITINE</t>
  </si>
  <si>
    <t>RECLAST</t>
  </si>
  <si>
    <t>RANITIDINE HCL</t>
  </si>
  <si>
    <t>RAMIPRIL</t>
  </si>
  <si>
    <t>RABAVERT</t>
  </si>
  <si>
    <t>QUINIDINE SULFATE</t>
  </si>
  <si>
    <t>QUINIDINE GLUCONATE</t>
  </si>
  <si>
    <t>PYRIDOSTIGMINE BROMIDE</t>
  </si>
  <si>
    <t>PSEUDOEPHEDRINE HCL</t>
  </si>
  <si>
    <t>PSEUDOEPHEDRINE-CHLORPHENIRAMI</t>
  </si>
  <si>
    <t>PSEUDO-CHLOR</t>
  </si>
  <si>
    <t>PROPYLTHIOURACIL</t>
  </si>
  <si>
    <t>PROPRANOLOL HCL</t>
  </si>
  <si>
    <t>PROPRANOLOL-HYDROCHLOROTHIAZID</t>
  </si>
  <si>
    <t>PROPOXYPHENE WITH APAP</t>
  </si>
  <si>
    <t>PROPOXYPHENE NAP WITH APAP</t>
  </si>
  <si>
    <t>PROPOXYPHENE HCL</t>
  </si>
  <si>
    <t>PROMETHAZINE WITH DM</t>
  </si>
  <si>
    <t>PROMETHAZINE WITH CODEINE</t>
  </si>
  <si>
    <t>PROMETHAZINE VC WITH CODEINE</t>
  </si>
  <si>
    <t>PROMETHAZINE VC</t>
  </si>
  <si>
    <t>PROMETHAZINE HCL</t>
  </si>
  <si>
    <t>PROLEUKIN</t>
  </si>
  <si>
    <t>PROCHLORPERAZINE MALEATE</t>
  </si>
  <si>
    <t>PROCAINAMIDE HCL</t>
  </si>
  <si>
    <t>PROBENECID WITH COLCHICINE</t>
  </si>
  <si>
    <t>PROBENECID</t>
  </si>
  <si>
    <t>PRINCIPEN</t>
  </si>
  <si>
    <t>PRENATAL WITH FOLIC ACID</t>
  </si>
  <si>
    <t>PRENATAL ONE</t>
  </si>
  <si>
    <t>PRENATAL-FOLIC NEW FORMULA</t>
  </si>
  <si>
    <t>PREDNISONE</t>
  </si>
  <si>
    <t>PREDNISOLONE</t>
  </si>
  <si>
    <t>PRAZOSIN HCL</t>
  </si>
  <si>
    <t>PRAVASTATIN SODIUM</t>
  </si>
  <si>
    <t>POTASSIUM CHLORIDE</t>
  </si>
  <si>
    <t>POTASSIUM BICARBONATE</t>
  </si>
  <si>
    <t>POLYVITE WITH FLUORIDE</t>
  </si>
  <si>
    <t>POLYVIT WITH FLUORIDE</t>
  </si>
  <si>
    <t>PINDOLOL</t>
  </si>
  <si>
    <t>PILOCARPINE HCL</t>
  </si>
  <si>
    <t>PILOCAR</t>
  </si>
  <si>
    <t>PHENYLEPHRINE HCL</t>
  </si>
  <si>
    <t>PHENTERMINE RESIN</t>
  </si>
  <si>
    <t>PHENTERMINE HCL</t>
  </si>
  <si>
    <t>PHENOBARBITAL</t>
  </si>
  <si>
    <t>PHENDIMETRAZINE TARTRATE</t>
  </si>
  <si>
    <t>PHENAZOPYRIDINE HCL</t>
  </si>
  <si>
    <t>PERPHENAZINE</t>
  </si>
  <si>
    <t>PERDIEM FIBER</t>
  </si>
  <si>
    <t>PERDIEM</t>
  </si>
  <si>
    <t>PENTOXIFYLLINE</t>
  </si>
  <si>
    <t>PENICILLIN VK</t>
  </si>
  <si>
    <t>PENICILLIN G SODIUM</t>
  </si>
  <si>
    <t>PENICILLIN G POTASSIUM</t>
  </si>
  <si>
    <t>PEMOLINE</t>
  </si>
  <si>
    <t>PEG-LYTE</t>
  </si>
  <si>
    <t>PBZ-SR</t>
  </si>
  <si>
    <t>PBZ</t>
  </si>
  <si>
    <t>PAROXETINE HCL</t>
  </si>
  <si>
    <t>PARLODEL</t>
  </si>
  <si>
    <t>PAREGORIC</t>
  </si>
  <si>
    <t>PAPAVERINE HCL</t>
  </si>
  <si>
    <t>PAMIDRONATE DISODIUM</t>
  </si>
  <si>
    <t>P.N. OPHTHALMIC</t>
  </si>
  <si>
    <t>OXYBUTYNIN CHLORIDE</t>
  </si>
  <si>
    <t>OXCARBAZEPINE</t>
  </si>
  <si>
    <t>OXAZEPAM</t>
  </si>
  <si>
    <t>OXAPROZIN</t>
  </si>
  <si>
    <t>OXANDROLONE</t>
  </si>
  <si>
    <t>OXACILLIN SODIUM</t>
  </si>
  <si>
    <t>OTRIVIN</t>
  </si>
  <si>
    <t>ORPHENADRINE CPD FORTE</t>
  </si>
  <si>
    <t>ORPHENADRINE COMPOUND</t>
  </si>
  <si>
    <t>ORPHENADRINE CITRATE</t>
  </si>
  <si>
    <t>ONDANSETRON ODT</t>
  </si>
  <si>
    <t>ONDANSETRON HCL</t>
  </si>
  <si>
    <t>OMNITROPE</t>
  </si>
  <si>
    <t>OMEPRAZOLE</t>
  </si>
  <si>
    <t>OCUPRESS</t>
  </si>
  <si>
    <t>OCTREOTIDE ACETATE</t>
  </si>
  <si>
    <t>NYSTATIN</t>
  </si>
  <si>
    <t>NUPERCAINAL HC</t>
  </si>
  <si>
    <t>NUPERCAINAL</t>
  </si>
  <si>
    <t>NOSTRILLA L.A.</t>
  </si>
  <si>
    <t>NORTRIPTYLINE HCL</t>
  </si>
  <si>
    <t>NIZATIDINE</t>
  </si>
  <si>
    <t>NITROGLYCERIN</t>
  </si>
  <si>
    <t>NITROFURANTOIN MONO-MACRO</t>
  </si>
  <si>
    <t>NITROFURANTOIN MACROCRYSTAL</t>
  </si>
  <si>
    <t>NIFEDIPINE</t>
  </si>
  <si>
    <t>NICOTINE PATCH</t>
  </si>
  <si>
    <t>NIACIN</t>
  </si>
  <si>
    <t>NEORAL</t>
  </si>
  <si>
    <t>NEOMYCIN SULFATE</t>
  </si>
  <si>
    <t>NEO-CALGLUCON</t>
  </si>
  <si>
    <t>NEFAZODONE HCL</t>
  </si>
  <si>
    <t>NATURAL VEGETABLE POWDER</t>
  </si>
  <si>
    <t>NAPROXEN SODIUM</t>
  </si>
  <si>
    <t>NAPROXEN</t>
  </si>
  <si>
    <t>NALTREXONE HYDROCHLORIDE</t>
  </si>
  <si>
    <t>NALIDIXIC ACID</t>
  </si>
  <si>
    <t>NAFCILLIN SODIUM</t>
  </si>
  <si>
    <t>NADOLOL</t>
  </si>
  <si>
    <t>NABUMETONE</t>
  </si>
  <si>
    <t>N.G.T.</t>
  </si>
  <si>
    <t>MZM</t>
  </si>
  <si>
    <t>MYOFLEX</t>
  </si>
  <si>
    <t>MYGEL-II</t>
  </si>
  <si>
    <t>MYGEL</t>
  </si>
  <si>
    <t>MYFORTIC</t>
  </si>
  <si>
    <t>MYCOPHENOLATE MOFETIL</t>
  </si>
  <si>
    <t>MUCOMYST-10</t>
  </si>
  <si>
    <t>MUCOMYST</t>
  </si>
  <si>
    <t>MOMETASONE FUROATE</t>
  </si>
  <si>
    <t>MIRTAZAPINE</t>
  </si>
  <si>
    <t>MIRAPEX ER</t>
  </si>
  <si>
    <t>MIOCHOL-E</t>
  </si>
  <si>
    <t>MINOXIDIL</t>
  </si>
  <si>
    <t>MINOCYCLINE HCL</t>
  </si>
  <si>
    <t>MILK OF MAGNESIA</t>
  </si>
  <si>
    <t>MIDODRINE HCL</t>
  </si>
  <si>
    <t>MICROLIPID</t>
  </si>
  <si>
    <t>MICONAZOLE NITRATE</t>
  </si>
  <si>
    <t>MIACALCIN</t>
  </si>
  <si>
    <t>MEXILETINE HCL</t>
  </si>
  <si>
    <t>METRONIDAZOLE VAGINAL</t>
  </si>
  <si>
    <t>METRONIDAZOLE</t>
  </si>
  <si>
    <t>METOPROLOL TARTRATE</t>
  </si>
  <si>
    <t>METOPROLOL SUCCINATE</t>
  </si>
  <si>
    <t>METOPROLOL-HYDROCHLOROTHIAZIDE</t>
  </si>
  <si>
    <t>METOPIRONE</t>
  </si>
  <si>
    <t>METOLAZONE</t>
  </si>
  <si>
    <t>METOCLOPRAMIDE HCL</t>
  </si>
  <si>
    <t>METHYLPREDNISOLONE ACETATE</t>
  </si>
  <si>
    <t>METHYLPREDNISOLONE</t>
  </si>
  <si>
    <t>METHYLPHENIDATE SR</t>
  </si>
  <si>
    <t>METHYLPHENIDATE HCL</t>
  </si>
  <si>
    <t>METHYLPHENIDATE ER</t>
  </si>
  <si>
    <t>METHYLDOPA</t>
  </si>
  <si>
    <t>METHOTREXATE SODIUM</t>
  </si>
  <si>
    <t>METHOCARBAMOL</t>
  </si>
  <si>
    <t>METHIMAZOLE</t>
  </si>
  <si>
    <t>METHERGINE</t>
  </si>
  <si>
    <t>METHAZOLAMIDE</t>
  </si>
  <si>
    <t>METFORMIN HCL ER</t>
  </si>
  <si>
    <t>METFORMIN HCL</t>
  </si>
  <si>
    <t>METAXALONE</t>
  </si>
  <si>
    <t>METANDREN</t>
  </si>
  <si>
    <t>MESANTOIN</t>
  </si>
  <si>
    <t>MEPROBAMATE</t>
  </si>
  <si>
    <t>MENVEO A-C-Y-W-135-DIP</t>
  </si>
  <si>
    <t>MELOXICAM</t>
  </si>
  <si>
    <t>MELLARIL-S</t>
  </si>
  <si>
    <t>MELLARIL</t>
  </si>
  <si>
    <t>MEGESTROL ACETATE</t>
  </si>
  <si>
    <t>MEFLOQUINE HCL</t>
  </si>
  <si>
    <t>MEDROXYPROGESTERONE ACETATE</t>
  </si>
  <si>
    <t>MECLOFENAMATE SODIUM</t>
  </si>
  <si>
    <t>MECLIZINE HCL</t>
  </si>
  <si>
    <t>MCT OIL</t>
  </si>
  <si>
    <t>MAPROTILINE HCL</t>
  </si>
  <si>
    <t>MAALOX THERAPUTIC</t>
  </si>
  <si>
    <t>MAALOX QUICK DISSOLVE</t>
  </si>
  <si>
    <t>MAALOX PLUS EXTRA STRENGTH</t>
  </si>
  <si>
    <t>MAALOX PLUS</t>
  </si>
  <si>
    <t>MAALOX MAXIMUM STRENGTH</t>
  </si>
  <si>
    <t>MAALOX HRF</t>
  </si>
  <si>
    <t>MAALOX ANTACID</t>
  </si>
  <si>
    <t>MAALOX ANTACIC EXTRA STRENGTH</t>
  </si>
  <si>
    <t>MAALOX ADVANCED</t>
  </si>
  <si>
    <t>MAALOX</t>
  </si>
  <si>
    <t>LUDIOMIL</t>
  </si>
  <si>
    <t>LOXAPINE SUCCINATE</t>
  </si>
  <si>
    <t>LOVASTATIN</t>
  </si>
  <si>
    <t>LOTREL</t>
  </si>
  <si>
    <t>LOTENSIN HCT</t>
  </si>
  <si>
    <t>LOTENSIN</t>
  </si>
  <si>
    <t>LOSARTAN POTASSIUM</t>
  </si>
  <si>
    <t>LOSARTAN-HYDROCHLOROTHIAZIDE</t>
  </si>
  <si>
    <t>LORAZEPAM</t>
  </si>
  <si>
    <t>LORATADINE</t>
  </si>
  <si>
    <t>LOPRESSOR HCT</t>
  </si>
  <si>
    <t>LOPRESSOR</t>
  </si>
  <si>
    <t>LOPERAMIDE HCL</t>
  </si>
  <si>
    <t>LONOX</t>
  </si>
  <si>
    <t>LIVOSTIN</t>
  </si>
  <si>
    <t>LITHIUM CITRATE</t>
  </si>
  <si>
    <t>LITHIUM CARBONATE</t>
  </si>
  <si>
    <t>LISINOPRIL-HYDROCHLOROTHIAZIDE</t>
  </si>
  <si>
    <t>LISINOPRIL</t>
  </si>
  <si>
    <t>LIPOFLAVONOID</t>
  </si>
  <si>
    <t>LIORESAL</t>
  </si>
  <si>
    <t>LINDANE</t>
  </si>
  <si>
    <t>LIDOCAINE HCL VISCOUS</t>
  </si>
  <si>
    <t>LIDOCAINE-PRILOCAINE</t>
  </si>
  <si>
    <t>LEVOTHYROXINE SODIUM</t>
  </si>
  <si>
    <t>LEVETIRACETAM</t>
  </si>
  <si>
    <t>LEUPROLIDE ACETATE</t>
  </si>
  <si>
    <t>LESCOL XL</t>
  </si>
  <si>
    <t>LESCOL</t>
  </si>
  <si>
    <t>LEFLUNOMIDE</t>
  </si>
  <si>
    <t>LANSOPRAZOLE</t>
  </si>
  <si>
    <t>LAMPRENE</t>
  </si>
  <si>
    <t>LAMISIL AT</t>
  </si>
  <si>
    <t>LAMISIL</t>
  </si>
  <si>
    <t>LACTULOSE</t>
  </si>
  <si>
    <t>LABETALOL HCL</t>
  </si>
  <si>
    <t>L-THYROXINE SODIUM</t>
  </si>
  <si>
    <t>KONDREMUL PLAIN</t>
  </si>
  <si>
    <t>KONDREMUL</t>
  </si>
  <si>
    <t>KLORVESS</t>
  </si>
  <si>
    <t>KETOPROFEN</t>
  </si>
  <si>
    <t>KETOCONAZOLE</t>
  </si>
  <si>
    <t>IXIARO</t>
  </si>
  <si>
    <t>ITRACONAZOLE</t>
  </si>
  <si>
    <t>ISOXSUPRINE HCL</t>
  </si>
  <si>
    <t>ISOSORBIDE DINITRATE</t>
  </si>
  <si>
    <t>ISONIAZID</t>
  </si>
  <si>
    <t>ISMELIN</t>
  </si>
  <si>
    <t>IRINOTECAN HCL</t>
  </si>
  <si>
    <t>IPRATROPIUM-ALBUTEROL</t>
  </si>
  <si>
    <t>IODINATED GLYCEROL-C</t>
  </si>
  <si>
    <t>INFLUENZA A (H1N1) 2009</t>
  </si>
  <si>
    <t>INFLAMASE MILD</t>
  </si>
  <si>
    <t>INFLAMASE FORTE</t>
  </si>
  <si>
    <t>INDOMETHACIN</t>
  </si>
  <si>
    <t>IMIPRAMINE HCL</t>
  </si>
  <si>
    <t>IBUPROFEN</t>
  </si>
  <si>
    <t>HYPOTEARS-PF</t>
  </si>
  <si>
    <t>HYPOTEARS</t>
  </si>
  <si>
    <t>HYDROXYZINE PAMOATE</t>
  </si>
  <si>
    <t>HYDROXYZINE HCL</t>
  </si>
  <si>
    <t>HYDROXYCHLOROQUINE SULFATE</t>
  </si>
  <si>
    <t>HYDROCORTISONE VALERATE</t>
  </si>
  <si>
    <t>HYDROCORTISONE</t>
  </si>
  <si>
    <t>HYDROCODONE WITH ACETAMINOPHEN</t>
  </si>
  <si>
    <t>HYDROCODONE-ACETAMINOPHEN</t>
  </si>
  <si>
    <t>HYDROCODONE</t>
  </si>
  <si>
    <t>HYDROCHLOROTHIAZIDE-RESERPINE</t>
  </si>
  <si>
    <t>HYDROCHLOROTHIAZIDE</t>
  </si>
  <si>
    <t>HYDRALAZINE HCL</t>
  </si>
  <si>
    <t>HYDERGINE LC</t>
  </si>
  <si>
    <t>HYDERGINE</t>
  </si>
  <si>
    <t>HOMATROPINE</t>
  </si>
  <si>
    <t>HEMORRHOIDAL-HC</t>
  </si>
  <si>
    <t>HALOPERIDOL LACTATE</t>
  </si>
  <si>
    <t>HALOPERIDOL</t>
  </si>
  <si>
    <t>HABITROL</t>
  </si>
  <si>
    <t>GUANFACINE HCL</t>
  </si>
  <si>
    <t>GUAIPAX PSE</t>
  </si>
  <si>
    <t>GUAIPAX</t>
  </si>
  <si>
    <t>GOLD SODIUM THIOMALATE</t>
  </si>
  <si>
    <t>GLYDEINE</t>
  </si>
  <si>
    <t>GLYBURIDE-METFORMIN HCL</t>
  </si>
  <si>
    <t>GLYBURIDE</t>
  </si>
  <si>
    <t>GLIPIZIDE-METFORMIN</t>
  </si>
  <si>
    <t>GLIPIZIDE</t>
  </si>
  <si>
    <t>GLIMEPIRIDE</t>
  </si>
  <si>
    <t>GLEEVEC</t>
  </si>
  <si>
    <t>GENTEAL</t>
  </si>
  <si>
    <t>GENTAMICIN SULFATE</t>
  </si>
  <si>
    <t>GENTACIDIN</t>
  </si>
  <si>
    <t>GEMFIBROZIL</t>
  </si>
  <si>
    <t>GAS-X</t>
  </si>
  <si>
    <t>GABAPENTIN</t>
  </si>
  <si>
    <t>FUROSEMIDE</t>
  </si>
  <si>
    <t>FUNGIZONE</t>
  </si>
  <si>
    <t>FOSINOPRIL SODIUM</t>
  </si>
  <si>
    <t>FOSINOPRIL-HYDROCHLOROTHIAZIDE</t>
  </si>
  <si>
    <t>FOLTRIN</t>
  </si>
  <si>
    <t>FOLIC ACID</t>
  </si>
  <si>
    <t>FOCALIN XR</t>
  </si>
  <si>
    <t>FOCALIN</t>
  </si>
  <si>
    <t>FOAMICON</t>
  </si>
  <si>
    <t>FLUVOXAMINE MALEATE</t>
  </si>
  <si>
    <t>FLUVIRIN</t>
  </si>
  <si>
    <t>FLUTICASONE PROPIONATE</t>
  </si>
  <si>
    <t>FLUTAMIDE</t>
  </si>
  <si>
    <t>FLURBIPROFEN</t>
  </si>
  <si>
    <t>FLURAZEPAM HCL</t>
  </si>
  <si>
    <t>FLUPHENAZINE HCL</t>
  </si>
  <si>
    <t>FLUOXETINE HCL</t>
  </si>
  <si>
    <t>FLUOR-OP</t>
  </si>
  <si>
    <t>FLUOCINONIDE</t>
  </si>
  <si>
    <t>FLUOCINOLONE ACETONIDE</t>
  </si>
  <si>
    <t>FLUMAZENIL</t>
  </si>
  <si>
    <t>FLUCONAZOLE</t>
  </si>
  <si>
    <t>FLECAINIDE ACETATE</t>
  </si>
  <si>
    <t>FIORTAL WITH CODEINE #3</t>
  </si>
  <si>
    <t>FIORTAL</t>
  </si>
  <si>
    <t>FIORPAP</t>
  </si>
  <si>
    <t>FIORINAL WITH CODEINE #2</t>
  </si>
  <si>
    <t>FIORINAL WITH CODEINE #1</t>
  </si>
  <si>
    <t>FIORINAL</t>
  </si>
  <si>
    <t>FERROUS SULFATE</t>
  </si>
  <si>
    <t>FERROUS GLUCONATE</t>
  </si>
  <si>
    <t>FERRO-DSS</t>
  </si>
  <si>
    <t>FENTANYL</t>
  </si>
  <si>
    <t>FENOPROFEN CALCIUM</t>
  </si>
  <si>
    <t>FEMARA</t>
  </si>
  <si>
    <t>FANAPT</t>
  </si>
  <si>
    <t>FAMVIR</t>
  </si>
  <si>
    <t>FAMOTIDINE</t>
  </si>
  <si>
    <t>EYESCRUB</t>
  </si>
  <si>
    <t>EXTAVIA</t>
  </si>
  <si>
    <t>EXJADE</t>
  </si>
  <si>
    <t>EXFORGE HCT</t>
  </si>
  <si>
    <t>EXFORGE</t>
  </si>
  <si>
    <t>EXELON</t>
  </si>
  <si>
    <t>EXCEDRIN TENSIOIN HEADACHE</t>
  </si>
  <si>
    <t>EXCEDRIN MIGRAINE</t>
  </si>
  <si>
    <t>EXCEDRIN ASPIRIN FREE</t>
  </si>
  <si>
    <t>EX-LAX MILK OF MAGNESIA</t>
  </si>
  <si>
    <t>EX-LAX MAXIMUM RELIEF</t>
  </si>
  <si>
    <t>EX-LAX</t>
  </si>
  <si>
    <t>ETODOLAC</t>
  </si>
  <si>
    <t>ESTRADIOL VALERATE</t>
  </si>
  <si>
    <t>ESTRADIOL</t>
  </si>
  <si>
    <t>ESTRADERM</t>
  </si>
  <si>
    <t>ESIDRIX</t>
  </si>
  <si>
    <t>ERYTHROMYCIN WITH S-SOXAZOLE</t>
  </si>
  <si>
    <t>ERYTHROMYCIN STEARATE</t>
  </si>
  <si>
    <t>ERYTHROMYCIN ETHYLSUCCINATE</t>
  </si>
  <si>
    <t>ERYTHROMYCIN-BENZOYL PEROXIDE</t>
  </si>
  <si>
    <t>ERCAF</t>
  </si>
  <si>
    <t>EPLERENONE</t>
  </si>
  <si>
    <t>ENALAPRIL MALEATE</t>
  </si>
  <si>
    <t>ENALAPRIL-HYDROCHLOROTHIAZIDE</t>
  </si>
  <si>
    <t>ENABLEX</t>
  </si>
  <si>
    <t>ELIDEL</t>
  </si>
  <si>
    <t>EFLONE</t>
  </si>
  <si>
    <t>DULCOLAX PREP KIT</t>
  </si>
  <si>
    <t>DULCOLAX</t>
  </si>
  <si>
    <t>DOXYCYCLINE MONOHYDRATE</t>
  </si>
  <si>
    <t>DOXYCYCLINE HYCLATE</t>
  </si>
  <si>
    <t>DOXYCYCLINE</t>
  </si>
  <si>
    <t>DOXEPIN HCL</t>
  </si>
  <si>
    <t>DOXAZOSIN MESYLATE</t>
  </si>
  <si>
    <t>DORZOLAMIDE HCL</t>
  </si>
  <si>
    <t>DORZOLAMIDE-TIMOLOL</t>
  </si>
  <si>
    <t>DOCUSATE SODIUM</t>
  </si>
  <si>
    <t>DOCUSATE SOD WITH CASANTHRANOL</t>
  </si>
  <si>
    <t>DOCUSATE CALCIUM</t>
  </si>
  <si>
    <t>DIVALPROEX SODIUM</t>
  </si>
  <si>
    <t>DISULFIRAM</t>
  </si>
  <si>
    <t>DISOPYRAMIDE PHOSPHATE</t>
  </si>
  <si>
    <t>DIPYRIDAMOLE</t>
  </si>
  <si>
    <t>DIPHENOXYLATE-ATROPINE</t>
  </si>
  <si>
    <t>DIPHENHYDRAMINE HCL</t>
  </si>
  <si>
    <t>DIOVAN HCT</t>
  </si>
  <si>
    <t>DIOVAN</t>
  </si>
  <si>
    <t>DIMENHYDRINATE</t>
  </si>
  <si>
    <t>DILTIAZEM HCL</t>
  </si>
  <si>
    <t>DIGOXIN</t>
  </si>
  <si>
    <t>DIETHYLPROPION HCL</t>
  </si>
  <si>
    <t>DICYCLOMINE HCL</t>
  </si>
  <si>
    <t>DICLOXACILLIN SODIUM</t>
  </si>
  <si>
    <t>DICLOFENAC SODIUM</t>
  </si>
  <si>
    <t>DICLOFENAC POTASSIUM</t>
  </si>
  <si>
    <t>DIAZEPAM</t>
  </si>
  <si>
    <t>DEXAMETHASONE</t>
  </si>
  <si>
    <t>DEXACINE</t>
  </si>
  <si>
    <t>DEXACIDIN</t>
  </si>
  <si>
    <t>DESOXIMETASONE</t>
  </si>
  <si>
    <t>DESONIDE</t>
  </si>
  <si>
    <t>DESIPRAMINE HCL</t>
  </si>
  <si>
    <t>DESFERAL MESYLATE</t>
  </si>
  <si>
    <t>DESFERAL</t>
  </si>
  <si>
    <t>DESENEX</t>
  </si>
  <si>
    <t>DENAVIR</t>
  </si>
  <si>
    <t>DAILY MULTIVITAMINS</t>
  </si>
  <si>
    <t>DACRIOSE</t>
  </si>
  <si>
    <t>CYTADREN</t>
  </si>
  <si>
    <t>CYSTEX</t>
  </si>
  <si>
    <t>CYPROHEPTADINE HCL</t>
  </si>
  <si>
    <t>CYCLOSPORINE MODIFIED</t>
  </si>
  <si>
    <t>CYCLOSPORINE</t>
  </si>
  <si>
    <t>CYCLOBENZAPRINE HCL</t>
  </si>
  <si>
    <t>CYANOCOBALAMIN</t>
  </si>
  <si>
    <t>COSYNTROPIN</t>
  </si>
  <si>
    <t>CONTRIN</t>
  </si>
  <si>
    <t>CONJUGATED ESTROGENS</t>
  </si>
  <si>
    <t>COMTAN</t>
  </si>
  <si>
    <t>COMPLEAT-MODIFIED FORMULA</t>
  </si>
  <si>
    <t>COMBIPATCH</t>
  </si>
  <si>
    <t>COARTEM</t>
  </si>
  <si>
    <t>CLOZARIL</t>
  </si>
  <si>
    <t>CLORAZEPATE DIPOTASSIUM</t>
  </si>
  <si>
    <t>CLONIDINE HCL</t>
  </si>
  <si>
    <t>CLONAZEPAM</t>
  </si>
  <si>
    <t>CLOMIPRAMINE HCL</t>
  </si>
  <si>
    <t>CLINDAMYCIN PHOSPHATE</t>
  </si>
  <si>
    <t>CLINDAMYCIN HCL</t>
  </si>
  <si>
    <t>CLEMASTINE FUMARATE</t>
  </si>
  <si>
    <t>CLARITHROMYCIN ER</t>
  </si>
  <si>
    <t>CLARITHROMYCIN</t>
  </si>
  <si>
    <t>CITALOPRAM HBR</t>
  </si>
  <si>
    <t>CIPROFLOXACIN HCL</t>
  </si>
  <si>
    <t>CIPROFLOXACIN-D5W</t>
  </si>
  <si>
    <t>CIMETIDINE HCL</t>
  </si>
  <si>
    <t>CIMETIDINE</t>
  </si>
  <si>
    <t>CILOSTAZOL</t>
  </si>
  <si>
    <t>CICLOPIROX</t>
  </si>
  <si>
    <t>CHOLINE MAG TRISALICYLATE</t>
  </si>
  <si>
    <t>CHOLESTYRAMINE LIGHT</t>
  </si>
  <si>
    <t>CHOLESTYRAMINE</t>
  </si>
  <si>
    <t>CHLORZOXAZONE</t>
  </si>
  <si>
    <t>CHLORTHALIDONE</t>
  </si>
  <si>
    <t>CHLORPROPAMIDE</t>
  </si>
  <si>
    <t>CHLORPROMAZINE HCL</t>
  </si>
  <si>
    <t>CHLORPHENIRAMINE MALEATE</t>
  </si>
  <si>
    <t>CHLOROTHIAZIDE</t>
  </si>
  <si>
    <t>CHLORDIAZEPOXIDE WITH CLIDINIUM</t>
  </si>
  <si>
    <t>CHLORDIAZEPOXIDE HCL</t>
  </si>
  <si>
    <t>CHLORAL HYDRATE</t>
  </si>
  <si>
    <t>CETIRIZINE-PSEUDOEPHEDRINE</t>
  </si>
  <si>
    <t>CEPHALEXIN</t>
  </si>
  <si>
    <t>CEFUROXIME SODIUM</t>
  </si>
  <si>
    <t>CEFUROXIME</t>
  </si>
  <si>
    <t>CEFTRIAXONE</t>
  </si>
  <si>
    <t>CEFTAZIDIME</t>
  </si>
  <si>
    <t>CEFPROZIL</t>
  </si>
  <si>
    <t>CEFPODOXIME PROXETIL</t>
  </si>
  <si>
    <t>CEFEPIME HCL</t>
  </si>
  <si>
    <t>CEFDINIR</t>
  </si>
  <si>
    <t>CEFAZOLIN SODIUM</t>
  </si>
  <si>
    <t>CEFADROXIL</t>
  </si>
  <si>
    <t>CATAFLAM</t>
  </si>
  <si>
    <t>CASEC</t>
  </si>
  <si>
    <t>CARVEDILOL</t>
  </si>
  <si>
    <t>CARISOPRODOL CPD WITH CODEINE</t>
  </si>
  <si>
    <t>CARISOPRODOL CPD</t>
  </si>
  <si>
    <t>CARISOPRODOL</t>
  </si>
  <si>
    <t>CARBIDOPA-LEVODOPA</t>
  </si>
  <si>
    <t>CARBAMIDE PEROXIDE</t>
  </si>
  <si>
    <t>CARBAMAZEPINE XR</t>
  </si>
  <si>
    <t>CAPTOPRIL-HYDROCHLOROTHIAZIDE</t>
  </si>
  <si>
    <t>CAPTOPRIL</t>
  </si>
  <si>
    <t>CALTRO</t>
  </si>
  <si>
    <t>CALDESENE</t>
  </si>
  <si>
    <t>CALCIUM LACTATE</t>
  </si>
  <si>
    <t>CALCIUM CONCENTRATE</t>
  </si>
  <si>
    <t>CALCIUM ACETATE</t>
  </si>
  <si>
    <t>CALCITONIN-SALMON</t>
  </si>
  <si>
    <t>CALCIPOTRIENE</t>
  </si>
  <si>
    <t>CAFERGOT P-B</t>
  </si>
  <si>
    <t>CAFERGOT</t>
  </si>
  <si>
    <t>BUTAZOLIDIN</t>
  </si>
  <si>
    <t>BUTALBITAL WITH APAP-CAFFEINE</t>
  </si>
  <si>
    <t>BUTALBITAL COMPOUND</t>
  </si>
  <si>
    <t>BUPROPION HCL SR</t>
  </si>
  <si>
    <t>BUPROPION HCL</t>
  </si>
  <si>
    <t>BUMETANIDE</t>
  </si>
  <si>
    <t>BUFFERIN ANALGESIC</t>
  </si>
  <si>
    <t>BROMOCRIPTINE MESYLATE</t>
  </si>
  <si>
    <t>BOOST PLUS</t>
  </si>
  <si>
    <t>BOOST HIGH PROTEIN</t>
  </si>
  <si>
    <t>BOOST</t>
  </si>
  <si>
    <t>BISOPROLOL FUMARATE</t>
  </si>
  <si>
    <t>BISOPROLOL-HYDROCHLOROTHIAZIDE</t>
  </si>
  <si>
    <t>BISACODYL</t>
  </si>
  <si>
    <t>BICALUTAMIDE</t>
  </si>
  <si>
    <t>BETIMOL</t>
  </si>
  <si>
    <t>BETHANECHOL CHLORIDE</t>
  </si>
  <si>
    <t>BETAMETHASONE VALERATE</t>
  </si>
  <si>
    <t>BETAMETHASONE DIPROPIONATE</t>
  </si>
  <si>
    <t>BENZTROPINE MESYLATE</t>
  </si>
  <si>
    <t>BENAZEPRIL HCL</t>
  </si>
  <si>
    <t>BENAZEPRIL-HYDROCHLOROTHIAZIDE</t>
  </si>
  <si>
    <t>BELLERGAL-S</t>
  </si>
  <si>
    <t>BELLADENAL</t>
  </si>
  <si>
    <t>BC WITH FOLIC ACID PLUS</t>
  </si>
  <si>
    <t>BACLOFEN</t>
  </si>
  <si>
    <t>BACITRACIN</t>
  </si>
  <si>
    <t>BACID</t>
  </si>
  <si>
    <t>B-COMPLEX WITH C</t>
  </si>
  <si>
    <t>B-C WITH FOLIC ACID</t>
  </si>
  <si>
    <t>AZITHROMYCIN</t>
  </si>
  <si>
    <t>AZATHIOPRINE</t>
  </si>
  <si>
    <t>ATROSEPT</t>
  </si>
  <si>
    <t>ATROPISOL</t>
  </si>
  <si>
    <t>ATROPINE SULFATE</t>
  </si>
  <si>
    <t>ATENOLOL WITH CHLORTHALIDONE</t>
  </si>
  <si>
    <t>ATENOLOL</t>
  </si>
  <si>
    <t>ASPIRIN BUFFERED</t>
  </si>
  <si>
    <t>ASPIRIN</t>
  </si>
  <si>
    <t>ASCRIPTIN A-D</t>
  </si>
  <si>
    <t>ASCRIPTIN</t>
  </si>
  <si>
    <t>ASCORBIC ACID</t>
  </si>
  <si>
    <t>ARISTOSPAN</t>
  </si>
  <si>
    <t>AREDIA</t>
  </si>
  <si>
    <t>AQUASITE</t>
  </si>
  <si>
    <t>APRESOLINE</t>
  </si>
  <si>
    <t>APRESAZIDE</t>
  </si>
  <si>
    <t>APLIGRAF</t>
  </si>
  <si>
    <t>APAP WITH CODEINE</t>
  </si>
  <si>
    <t>ANTIBIOTIC EAR SOLUTION</t>
  </si>
  <si>
    <t>ANTACID</t>
  </si>
  <si>
    <t>ANECTINE</t>
  </si>
  <si>
    <t>ANASTROZOLE</t>
  </si>
  <si>
    <t>ANAGRELIDE HCL</t>
  </si>
  <si>
    <t>ANAFRANIL</t>
  </si>
  <si>
    <t>AMPICILLIN TRIHYDRATE</t>
  </si>
  <si>
    <t>AMPICILLIN SODIUM</t>
  </si>
  <si>
    <t>AMPICILLIN-SULBACTAM</t>
  </si>
  <si>
    <t>AMPHETAMINE SALT COMBO</t>
  </si>
  <si>
    <t>AMOXICILLIN-CLAVULANATE ER</t>
  </si>
  <si>
    <t>AMOXICILLIN</t>
  </si>
  <si>
    <t>AMOXAPINE</t>
  </si>
  <si>
    <t>AMOX TR-POTASSIUM CLAVULANATE</t>
  </si>
  <si>
    <t>AMLODIPINE BESYLATE-BENAZEPRIL</t>
  </si>
  <si>
    <t>AMITRIPTYLINE WITH PERPHENAZINE</t>
  </si>
  <si>
    <t>AMITRIPTYLINE HCL</t>
  </si>
  <si>
    <t>AMITRIPTYLINE-CHLORDIAZEPOXIDE</t>
  </si>
  <si>
    <t>AMIODARONE HCL</t>
  </si>
  <si>
    <t>AMINOPHYLLINE</t>
  </si>
  <si>
    <t>AMILORIDE-HYDROCHLOROTHIAZIDE</t>
  </si>
  <si>
    <t>AMERICAINE HEMORRHOIDAL</t>
  </si>
  <si>
    <t>AMERICAINE FIRST AID</t>
  </si>
  <si>
    <t>AMERICAINE AEROSOL</t>
  </si>
  <si>
    <t>AMERICAINE</t>
  </si>
  <si>
    <t>AMANTADINE HCL</t>
  </si>
  <si>
    <t>ALPRAZOLAM ER</t>
  </si>
  <si>
    <t>ALPRAZOLAM</t>
  </si>
  <si>
    <t>ALPHA KERI OIL</t>
  </si>
  <si>
    <t>ALLOPURINOL</t>
  </si>
  <si>
    <t>ALBUTEROL SULFATE</t>
  </si>
  <si>
    <t>ALBUTEROL</t>
  </si>
  <si>
    <t>AGRIFLU</t>
  </si>
  <si>
    <t>AFINITOR</t>
  </si>
  <si>
    <t>ACTIGALL</t>
  </si>
  <si>
    <t>ACETIC ACID WITH HC</t>
  </si>
  <si>
    <t>ACETIC ACID OTIC</t>
  </si>
  <si>
    <t>ACETAZOLAMIDE</t>
  </si>
  <si>
    <t>ACETAMINOPHEN</t>
  </si>
  <si>
    <t>Product</t>
  </si>
  <si>
    <t>Week</t>
  </si>
  <si>
    <t>Q/Q</t>
  </si>
  <si>
    <t>Q2 2010</t>
  </si>
  <si>
    <t>Y/Y</t>
  </si>
  <si>
    <t>Q2 2009</t>
  </si>
  <si>
    <t>Q3 2009</t>
  </si>
  <si>
    <t>Q4 2009</t>
  </si>
  <si>
    <t>Q1 2009</t>
  </si>
  <si>
    <t>Total Diovan</t>
  </si>
  <si>
    <t>amoxicillin</t>
  </si>
  <si>
    <t>metformin</t>
  </si>
  <si>
    <t>lisinopril</t>
  </si>
  <si>
    <t>alprazolam</t>
  </si>
  <si>
    <t>azithromycin</t>
  </si>
  <si>
    <t>cefdinir</t>
  </si>
  <si>
    <t>lansoprazole</t>
  </si>
  <si>
    <t>EPO906 (ovarian)</t>
  </si>
  <si>
    <t>Beta-2-agonist, "ultra LABA".</t>
  </si>
  <si>
    <t>Phase III "INSIST" n=1123 vs salmeterol in moderate-to-severe COPD</t>
  </si>
  <si>
    <t>12-week study head-to-head versus salmeterol.</t>
  </si>
  <si>
    <t>Met superiority.</t>
  </si>
  <si>
    <t>Mycograb</t>
  </si>
  <si>
    <t>Albuferon</t>
  </si>
  <si>
    <t>Q111</t>
  </si>
  <si>
    <t>Q211</t>
  </si>
  <si>
    <t>Q311</t>
  </si>
  <si>
    <t>Q411</t>
  </si>
  <si>
    <t>Arcapta Neohalers, Onbrez, fka QAB149 (monotherapy), QMF149 (combination with Asmanex).</t>
  </si>
  <si>
    <t>Q112</t>
  </si>
  <si>
    <t>Q212</t>
  </si>
  <si>
    <t>Q312</t>
  </si>
  <si>
    <t>Q412</t>
  </si>
  <si>
    <t xml:space="preserve">AVIATOR - primary preventation study in 15k prehypertensive patients. </t>
  </si>
  <si>
    <t>Increased incidence of non-fatal stroke, renal complications, hyperkalemia and hypotension.</t>
  </si>
  <si>
    <t>ALTITUDE - n=8606 - secondary prevention in diabetic nephropathy - Fails in December 2011.</t>
  </si>
  <si>
    <t>Other Infectious/Hospital</t>
  </si>
  <si>
    <t>Exforge (3/21/2012 amlodipine/valsartan)</t>
  </si>
  <si>
    <t>Diovan (3/21/2012 valsartan)</t>
  </si>
  <si>
    <t>Gleevec/Glivec (1/2015 imatinib)</t>
  </si>
  <si>
    <t>Myfortic (mycophenolate)</t>
  </si>
  <si>
    <t>Tekturna (aliskiren)</t>
  </si>
  <si>
    <t>Gilenya (fingolimod)</t>
  </si>
  <si>
    <t>Comtan/Stalevo (entacapone)</t>
  </si>
  <si>
    <t>Aclasta/Reclast (zoledronate)</t>
  </si>
  <si>
    <t>Zometa (9/2012 zoledronic acid)</t>
  </si>
  <si>
    <t>Focalin/Ritalin (dexmethylphenidate)</t>
  </si>
  <si>
    <t>Sandostatin LAR (peptide, octreotide)</t>
  </si>
  <si>
    <t>Exelon (2012 - generic shipped, rivastigmine)</t>
  </si>
  <si>
    <t>Femara (6/2011, letrozole)</t>
  </si>
  <si>
    <t>Tegretol (carbamazepine)</t>
  </si>
  <si>
    <t>TOBI (tobramycin)</t>
  </si>
  <si>
    <t>Trileptal (oxcarbazepine)</t>
  </si>
  <si>
    <t>Extavia (interferon)</t>
  </si>
  <si>
    <t>Lescol (12/31/1993 approval, fluvastatin)</t>
  </si>
  <si>
    <t>Menveo (meningococcal conjugate vaccine)</t>
  </si>
  <si>
    <t>Fanapt (iloperidone)</t>
  </si>
  <si>
    <t>Lotrel (amlodipine/benazepril)</t>
  </si>
  <si>
    <t>Cibacen/Lotensin</t>
  </si>
  <si>
    <t>Aredia</t>
  </si>
  <si>
    <t>Clozaril</t>
  </si>
  <si>
    <t>Miacalcic</t>
  </si>
  <si>
    <t>Estraderm</t>
  </si>
  <si>
    <t>Nitroderm</t>
  </si>
  <si>
    <t>Q113</t>
  </si>
  <si>
    <t>Q213</t>
  </si>
  <si>
    <t>Q313</t>
  </si>
  <si>
    <t>Q413</t>
  </si>
  <si>
    <t>Q114</t>
  </si>
  <si>
    <t>Q214</t>
  </si>
  <si>
    <t>Q314</t>
  </si>
  <si>
    <t>Q414</t>
  </si>
  <si>
    <t>Arcapta/Onbrez (indacaterol)</t>
  </si>
  <si>
    <t>Seebri Breezhaler</t>
  </si>
  <si>
    <t>Ultibro Breezhaler</t>
  </si>
  <si>
    <t>Jakavi</t>
  </si>
  <si>
    <t>Proleukin</t>
  </si>
  <si>
    <t>Zykadia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</si>
  <si>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</si>
  <si>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</si>
  <si>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</si>
  <si>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</si>
  <si>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</si>
  <si>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</si>
  <si>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</si>
  <si>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</si>
  <si>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</si>
  <si>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</si>
  <si>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</si>
  <si>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</si>
  <si>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</si>
  <si>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</si>
  <si>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</si>
  <si>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</si>
  <si>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</si>
  <si>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</si>
  <si>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</si>
  <si>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</si>
  <si>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</si>
  <si>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</si>
  <si>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</si>
  <si>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</si>
  <si>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</si>
  <si>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</si>
  <si>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</si>
  <si>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</si>
  <si>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</si>
  <si>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</si>
  <si>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</si>
  <si>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</si>
  <si>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Promacta</t>
  </si>
  <si>
    <t>Kymriah</t>
  </si>
  <si>
    <t>Adakveo</t>
  </si>
  <si>
    <t>Scemblix</t>
  </si>
  <si>
    <t>Taflinar/Mekinist</t>
  </si>
  <si>
    <t>Kisqali</t>
  </si>
  <si>
    <t>Votrient</t>
  </si>
  <si>
    <t>Lutathera</t>
  </si>
  <si>
    <t>Piqray</t>
  </si>
  <si>
    <t>Tabrecta</t>
  </si>
  <si>
    <t>Cosentyx</t>
  </si>
  <si>
    <t>Zolgensma</t>
  </si>
  <si>
    <t>Kesimpta</t>
  </si>
  <si>
    <t>Mayzent</t>
  </si>
  <si>
    <t>Aimovig</t>
  </si>
  <si>
    <t>Entresto</t>
  </si>
  <si>
    <t>Leqvio</t>
  </si>
  <si>
    <t>Xiidra</t>
  </si>
  <si>
    <t>Beovu</t>
  </si>
  <si>
    <t>Enerzair</t>
  </si>
  <si>
    <t>Q123</t>
  </si>
  <si>
    <t>Q223</t>
  </si>
  <si>
    <t>Q323</t>
  </si>
  <si>
    <t>Q423</t>
  </si>
  <si>
    <t>Pluvicto</t>
  </si>
  <si>
    <t>Cosentyx y/y</t>
  </si>
  <si>
    <t>Entresto y/y</t>
  </si>
  <si>
    <t>Brand</t>
  </si>
  <si>
    <t>Generic</t>
  </si>
  <si>
    <t>Diovan</t>
  </si>
  <si>
    <t>MOA</t>
  </si>
  <si>
    <t>Tekturna</t>
  </si>
  <si>
    <t>Disposition</t>
  </si>
  <si>
    <t>Divested</t>
  </si>
  <si>
    <t>Valturna</t>
  </si>
  <si>
    <t>alikersan+valsartan</t>
  </si>
  <si>
    <t>Exforge/HCT</t>
  </si>
  <si>
    <t>valsartan+amlodipine</t>
  </si>
  <si>
    <t>Zometa</t>
  </si>
  <si>
    <t>Exelon</t>
  </si>
  <si>
    <t>rivastigmine</t>
  </si>
  <si>
    <t>Foradil</t>
  </si>
  <si>
    <t>formoterol</t>
  </si>
  <si>
    <t>Sebvio, fka LDT600</t>
  </si>
  <si>
    <t>telbivudine</t>
  </si>
  <si>
    <t>Cubicin</t>
  </si>
  <si>
    <t>daptomycin</t>
  </si>
  <si>
    <t>Aclasta/Reclast</t>
  </si>
  <si>
    <t>Extavia</t>
  </si>
  <si>
    <t>interferon beta-1b</t>
  </si>
  <si>
    <t>somatropin</t>
  </si>
  <si>
    <t>Ixario, fka IC51</t>
  </si>
  <si>
    <t>Spinal Muscular Atrophy</t>
  </si>
  <si>
    <t>Aplastic Anemia, ITP</t>
  </si>
  <si>
    <t>S1P kinase</t>
  </si>
  <si>
    <t>CD20</t>
  </si>
  <si>
    <t>Dry Eye</t>
  </si>
  <si>
    <t>Migraine</t>
  </si>
  <si>
    <t>Hypercholesterolemia</t>
  </si>
  <si>
    <t>AMD</t>
  </si>
  <si>
    <t>Acromegaly</t>
  </si>
  <si>
    <t>Sickle Cell</t>
  </si>
  <si>
    <t>CEO: Vas replaced Joe Jimenez</t>
  </si>
  <si>
    <t>CFO: Jon Symonds</t>
  </si>
  <si>
    <t>Cosentyx (secukinumab)</t>
  </si>
  <si>
    <t>IL-17A mab</t>
  </si>
  <si>
    <t>Generic in US</t>
  </si>
  <si>
    <t>Entresto (sacubitril/valsartan)</t>
  </si>
  <si>
    <t>Neprilysin/ARB</t>
  </si>
  <si>
    <t>Promacta (eltrombopag)</t>
  </si>
  <si>
    <t>TPO mimetic</t>
  </si>
  <si>
    <t>RPRX</t>
  </si>
  <si>
    <t>Tafinlar (dabrafenib)</t>
  </si>
  <si>
    <t>Raf inhibitor</t>
  </si>
  <si>
    <t>Melanoma, NSCLC</t>
  </si>
  <si>
    <t>JAK inhibitor</t>
  </si>
  <si>
    <t>Mekinist (trametinib)</t>
  </si>
  <si>
    <t>MEK1/2 inhibitor</t>
  </si>
  <si>
    <t>Jakavi (ruxolitinib)</t>
  </si>
  <si>
    <t>IgE mab</t>
  </si>
  <si>
    <t>Zolgensma (onasemnogene abeparvovec)</t>
  </si>
  <si>
    <t>Gene Therapy</t>
  </si>
  <si>
    <t>secukinumab</t>
  </si>
  <si>
    <t>sacubitril/valsartan</t>
  </si>
  <si>
    <t>Chronic Heart Failure</t>
  </si>
  <si>
    <t>Neprilysn inhibitor/ARB</t>
  </si>
  <si>
    <t>IV/IT</t>
  </si>
  <si>
    <t>x</t>
  </si>
  <si>
    <t>Gilenya, fka FTY720</t>
  </si>
  <si>
    <t>Approval</t>
  </si>
  <si>
    <t>9/21/2010 US approval</t>
  </si>
  <si>
    <t>Kisqali (ribociclib)</t>
  </si>
  <si>
    <t>CDK4/6</t>
  </si>
  <si>
    <t>Kesimpta (ofatumumab)</t>
  </si>
  <si>
    <t>Kymriah (tisangenlecleucel)</t>
  </si>
  <si>
    <t>CD19 CART</t>
  </si>
  <si>
    <t>ALL, FL, DLBCL</t>
  </si>
  <si>
    <t>Psoriasis, Psoriatic Arthritis, JIA, AS, nrAXS approved</t>
  </si>
  <si>
    <t>Cosentyx, fka AIN457</t>
  </si>
  <si>
    <t>Discoid lupus, GCA, pSpA, pyoderma gangrenosum, HS, lupus nephritis, NAFLD, AD, TED, ichthyoses, alopecia, T1DM, Dry Eye, Lichen Planus</t>
  </si>
  <si>
    <t>Rheumatoid Arthritis failed? Asthma, RMS, Tendinopathy, Uveitis</t>
  </si>
  <si>
    <t>PASI75 at 12 weeks 67-87% vs. placebo 0-5%</t>
  </si>
  <si>
    <t>ASAS40 at 16 weeks 36% vs. placebo 11%</t>
  </si>
  <si>
    <t>CJM112</t>
  </si>
  <si>
    <t>IL-17A/AF mab</t>
  </si>
  <si>
    <t>XND183</t>
  </si>
  <si>
    <t>Phase II "REASSURE2" n=242 Rheumatoid Arthritis - NCT01770379</t>
  </si>
  <si>
    <t>ACR20 38%, 38% vs. 27% for placebo at 24 weeks</t>
  </si>
  <si>
    <t>n=237 NCT00928512 results similar</t>
  </si>
  <si>
    <t>Phase I/II n=41 atopic dermatitis NCT02594098</t>
  </si>
  <si>
    <t>not promising</t>
  </si>
  <si>
    <t>n=221 NCT01359943 results similar</t>
  </si>
  <si>
    <t>Lucentis, fka LCZ696a</t>
  </si>
  <si>
    <t>sold to Recordati</t>
  </si>
  <si>
    <t>Signifor (SOM230)</t>
  </si>
  <si>
    <t>LFG316 (tesidolumab)</t>
  </si>
  <si>
    <t>GA</t>
  </si>
  <si>
    <t>C5</t>
  </si>
  <si>
    <t>Q124</t>
  </si>
  <si>
    <t>Q224</t>
  </si>
  <si>
    <t>Q324</t>
  </si>
  <si>
    <t>Q424</t>
  </si>
  <si>
    <t>Q125</t>
  </si>
  <si>
    <t>Q225</t>
  </si>
  <si>
    <t>Q325</t>
  </si>
  <si>
    <t>Q425</t>
  </si>
  <si>
    <t>Fabhalta</t>
  </si>
  <si>
    <t>9/15/23: Sandoz spinoff</t>
  </si>
  <si>
    <t>Price USD</t>
  </si>
  <si>
    <t>ceritinib</t>
  </si>
  <si>
    <t>2014</t>
  </si>
  <si>
    <t>1/1/15: Sold Animal Health to LLY for 5.4B.</t>
  </si>
  <si>
    <t>8/5/14: Merck buys Idenix, Novartis sells equity for $800m.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</si>
</sst>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0.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0"/>
      <name val="Arial"/>
      <family val="2"/>
    </font>
    <font>
      <i/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34">
    <xf numFmtId="0" fontId="0" fillId="0" borderId="0" xfId="0"/>
    <xf numFmtId="0" fontId="4" fillId="0" borderId="0" xfId="1" applyAlignment="1" applyProtection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17" fontId="0" fillId="2" borderId="0" xfId="0" quotePrefix="1" applyNumberFormat="1" applyFill="1" applyAlignment="1">
      <alignment horizontal="center"/>
    </xf>
    <xf numFmtId="0" fontId="4" fillId="2" borderId="1" xfId="1" applyFill="1" applyBorder="1" applyAlignment="1" applyProtection="1"/>
    <xf numFmtId="0" fontId="4" fillId="2" borderId="0" xfId="1" applyFill="1" applyAlignment="1" applyProtection="1"/>
    <xf numFmtId="0" fontId="6" fillId="2" borderId="0" xfId="0" applyFont="1" applyFill="1"/>
    <xf numFmtId="17" fontId="0" fillId="2" borderId="0" xfId="0" applyNumberFormat="1" applyFill="1" applyAlignment="1">
      <alignment horizontal="left"/>
    </xf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0" fontId="5" fillId="2" borderId="0" xfId="0" applyFont="1" applyFill="1"/>
    <xf numFmtId="3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>
      <alignment horizontal="right"/>
    </xf>
    <xf numFmtId="0" fontId="2" fillId="2" borderId="1" xfId="1" applyFont="1" applyFill="1" applyBorder="1" applyAlignment="1" applyProtection="1"/>
    <xf numFmtId="3" fontId="10" fillId="2" borderId="0" xfId="0" applyNumberFormat="1" applyFont="1" applyFill="1" applyAlignment="1">
      <alignment horizontal="center"/>
    </xf>
    <xf numFmtId="4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/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3" fontId="10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3" fontId="0" fillId="4" borderId="0" xfId="0" applyNumberFormat="1" applyFill="1" applyAlignment="1">
      <alignment horizontal="right"/>
    </xf>
    <xf numFmtId="0" fontId="10" fillId="0" borderId="0" xfId="0" applyFont="1"/>
    <xf numFmtId="0" fontId="10" fillId="2" borderId="6" xfId="0" applyFont="1" applyFill="1" applyBorder="1" applyAlignment="1">
      <alignment horizontal="center"/>
    </xf>
    <xf numFmtId="9" fontId="5" fillId="2" borderId="0" xfId="0" applyNumberFormat="1" applyFont="1" applyFill="1"/>
    <xf numFmtId="0" fontId="10" fillId="2" borderId="0" xfId="0" applyFont="1" applyFill="1" applyAlignment="1">
      <alignment horizontal="left"/>
    </xf>
    <xf numFmtId="3" fontId="0" fillId="3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38" fontId="5" fillId="2" borderId="0" xfId="0" applyNumberFormat="1" applyFont="1" applyFill="1" applyAlignment="1">
      <alignment horizontal="right"/>
    </xf>
    <xf numFmtId="0" fontId="4" fillId="4" borderId="0" xfId="1" applyFill="1" applyAlignment="1" applyProtection="1"/>
    <xf numFmtId="0" fontId="0" fillId="4" borderId="0" xfId="0" applyFill="1"/>
    <xf numFmtId="0" fontId="10" fillId="4" borderId="0" xfId="0" applyFont="1" applyFill="1"/>
    <xf numFmtId="38" fontId="10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left"/>
    </xf>
    <xf numFmtId="9" fontId="10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8" xfId="0" applyFont="1" applyFill="1" applyBorder="1"/>
    <xf numFmtId="17" fontId="10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4" fillId="2" borderId="9" xfId="1" applyFill="1" applyBorder="1" applyAlignment="1" applyProtection="1"/>
    <xf numFmtId="0" fontId="0" fillId="2" borderId="10" xfId="0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4" fontId="10" fillId="2" borderId="0" xfId="0" applyNumberFormat="1" applyFont="1" applyFill="1"/>
    <xf numFmtId="0" fontId="14" fillId="2" borderId="0" xfId="0" applyFont="1" applyFill="1"/>
    <xf numFmtId="0" fontId="5" fillId="4" borderId="0" xfId="0" applyFont="1" applyFill="1" applyAlignment="1">
      <alignment horizontal="right"/>
    </xf>
    <xf numFmtId="0" fontId="10" fillId="4" borderId="0" xfId="0" applyFont="1" applyFill="1" applyAlignment="1">
      <alignment horizontal="right"/>
    </xf>
    <xf numFmtId="9" fontId="10" fillId="2" borderId="6" xfId="0" applyNumberFormat="1" applyFont="1" applyFill="1" applyBorder="1" applyAlignment="1">
      <alignment horizontal="center"/>
    </xf>
    <xf numFmtId="0" fontId="6" fillId="0" borderId="0" xfId="0" applyFont="1"/>
    <xf numFmtId="14" fontId="10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14" fillId="0" borderId="0" xfId="0" applyFont="1"/>
    <xf numFmtId="0" fontId="1" fillId="0" borderId="0" xfId="2"/>
    <xf numFmtId="8" fontId="1" fillId="0" borderId="0" xfId="2" applyNumberFormat="1"/>
    <xf numFmtId="3" fontId="1" fillId="0" borderId="0" xfId="2" applyNumberFormat="1"/>
    <xf numFmtId="14" fontId="1" fillId="0" borderId="0" xfId="2" applyNumberFormat="1"/>
    <xf numFmtId="0" fontId="16" fillId="5" borderId="0" xfId="2" applyFont="1" applyFill="1"/>
    <xf numFmtId="0" fontId="16" fillId="5" borderId="0" xfId="2" applyFont="1" applyFill="1" applyAlignment="1">
      <alignment horizontal="right"/>
    </xf>
    <xf numFmtId="3" fontId="1" fillId="0" borderId="0" xfId="2" applyNumberFormat="1" applyAlignment="1">
      <alignment horizontal="right"/>
    </xf>
    <xf numFmtId="8" fontId="1" fillId="0" borderId="0" xfId="2" applyNumberFormat="1" applyAlignment="1">
      <alignment horizontal="right"/>
    </xf>
    <xf numFmtId="9" fontId="1" fillId="0" borderId="0" xfId="2" applyNumberFormat="1" applyAlignment="1">
      <alignment horizontal="right"/>
    </xf>
    <xf numFmtId="0" fontId="1" fillId="0" borderId="0" xfId="2" applyAlignment="1">
      <alignment horizontal="right"/>
    </xf>
    <xf numFmtId="14" fontId="1" fillId="0" borderId="0" xfId="2" applyNumberFormat="1" applyAlignment="1">
      <alignment horizontal="right"/>
    </xf>
    <xf numFmtId="14" fontId="15" fillId="0" borderId="0" xfId="2" applyNumberFormat="1" applyFont="1" applyAlignment="1">
      <alignment horizontal="right"/>
    </xf>
    <xf numFmtId="3" fontId="15" fillId="0" borderId="0" xfId="2" applyNumberFormat="1" applyFont="1" applyAlignment="1">
      <alignment horizontal="right"/>
    </xf>
    <xf numFmtId="3" fontId="15" fillId="0" borderId="0" xfId="2" applyNumberFormat="1" applyFont="1"/>
    <xf numFmtId="8" fontId="15" fillId="0" borderId="0" xfId="2" applyNumberFormat="1" applyFont="1"/>
    <xf numFmtId="0" fontId="15" fillId="0" borderId="0" xfId="2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0" fillId="0" borderId="0" xfId="0" applyNumberForma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6" fillId="4" borderId="0" xfId="0" applyFont="1" applyFill="1"/>
    <xf numFmtId="0" fontId="2" fillId="4" borderId="0" xfId="0" applyFont="1" applyFill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2" borderId="0" xfId="0" applyNumberFormat="1" applyFont="1" applyFill="1"/>
    <xf numFmtId="3" fontId="2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7" fillId="2" borderId="0" xfId="0" applyFont="1" applyFill="1"/>
    <xf numFmtId="0" fontId="17" fillId="2" borderId="0" xfId="0" applyFont="1" applyFill="1" applyAlignment="1">
      <alignment horizontal="right"/>
    </xf>
    <xf numFmtId="3" fontId="17" fillId="2" borderId="0" xfId="0" applyNumberFormat="1" applyFont="1" applyFill="1" applyAlignment="1">
      <alignment horizontal="right"/>
    </xf>
    <xf numFmtId="0" fontId="17" fillId="4" borderId="0" xfId="0" applyFont="1" applyFill="1" applyAlignment="1">
      <alignment horizontal="right"/>
    </xf>
    <xf numFmtId="9" fontId="17" fillId="2" borderId="0" xfId="0" applyNumberFormat="1" applyFont="1" applyFill="1" applyAlignment="1">
      <alignment horizontal="right"/>
    </xf>
    <xf numFmtId="9" fontId="17" fillId="0" borderId="0" xfId="0" applyNumberFormat="1" applyFont="1" applyAlignment="1">
      <alignment horizontal="right"/>
    </xf>
    <xf numFmtId="3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9" fontId="19" fillId="2" borderId="0" xfId="0" applyNumberFormat="1" applyFont="1" applyFill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4" fillId="0" borderId="0" xfId="1" applyFill="1" applyBorder="1" applyAlignment="1" applyProtection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4" fillId="2" borderId="2" xfId="1" applyFill="1" applyBorder="1" applyAlignment="1" applyProtection="1"/>
    <xf numFmtId="0" fontId="10" fillId="2" borderId="4" xfId="0" applyFont="1" applyFill="1" applyBorder="1" applyAlignment="1">
      <alignment horizontal="center"/>
    </xf>
    <xf numFmtId="14" fontId="0" fillId="2" borderId="0" xfId="0" applyNumberFormat="1" applyFill="1"/>
    <xf numFmtId="14" fontId="2" fillId="2" borderId="0" xfId="0" quotePrefix="1" applyNumberFormat="1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1" defaultTableStyle="TableStyleMedium9" defaultPivotStyle="PivotStyleLight16">
    <tableStyle name="Invisible" pivot="0" table="0" count="0" xr9:uid="{3F4D63C7-7748-4A32-A7A0-C8AF03A986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12949</xdr:colOff>
      <xdr:row>0</xdr:row>
      <xdr:rowOff>54506</xdr:rowOff>
    </xdr:from>
    <xdr:to>
      <xdr:col>80</xdr:col>
      <xdr:colOff>12949</xdr:colOff>
      <xdr:row>140</xdr:row>
      <xdr:rowOff>111656</xdr:rowOff>
    </xdr:to>
    <xdr:sp macro="" textlink="">
      <xdr:nvSpPr>
        <xdr:cNvPr id="2031" name="Line 24"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SpPr>
          <a:spLocks noChangeShapeType="1"/>
        </xdr:cNvSpPr>
      </xdr:nvSpPr>
      <xdr:spPr bwMode="auto">
        <a:xfrm>
          <a:off x="40623920" y="54506"/>
          <a:ext cx="0" cy="232582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101</xdr:col>
      <xdr:colOff>28575</xdr:colOff>
      <xdr:row>0</xdr:row>
      <xdr:rowOff>28575</xdr:rowOff>
    </xdr:from>
    <xdr:to>
      <xdr:col>101</xdr:col>
      <xdr:colOff>28575</xdr:colOff>
      <xdr:row>140</xdr:row>
      <xdr:rowOff>85725</xdr:rowOff>
    </xdr:to>
    <xdr:sp macro="" textlink="">
      <xdr:nvSpPr>
        <xdr:cNvPr id="2032" name="Line 24"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SpPr>
          <a:spLocks noChangeShapeType="1"/>
        </xdr:cNvSpPr>
      </xdr:nvSpPr>
      <xdr:spPr bwMode="auto">
        <a:xfrm>
          <a:off x="23241000" y="28575"/>
          <a:ext cx="0" cy="18030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C4A170C-AAA2-4434-8074-F47D47A4CD72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83" dT="2024-10-12T13:35:36.90" personId="{6C4A170C-AAA2-4434-8074-F47D47A4CD72}" id="{9614A87E-F011-461D-8F8C-29142F45251F}">
    <text>14926 reported excl Diagnostics
15078 initially reported</text>
  </threadedComment>
  <threadedComment ref="AP83" dT="2024-10-12T13:35:21.80" personId="{6C4A170C-AAA2-4434-8074-F47D47A4CD72}" id="{5D6FFF3E-BAEB-49F0-A0EF-C98B373C75D5}">
    <text>14663 reported</text>
  </threadedComment>
  <threadedComment ref="AP99" dT="2024-10-12T13:36:05.20" personId="{6C4A170C-AAA2-4434-8074-F47D47A4CD72}" id="{70E4849B-DC98-4AFA-A560-FC5C488FDBBD}">
    <text>+4% cc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Osteoporosis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Y93"/>
  <sheetViews>
    <sheetView workbookViewId="0"/>
  </sheetViews>
  <sheetFormatPr defaultColWidth="14.28515625" defaultRowHeight="15" x14ac:dyDescent="0.25"/>
  <cols>
    <col min="1" max="1" width="11.7109375" style="86" customWidth="1"/>
    <col min="2" max="12" width="14.28515625" style="86"/>
    <col min="13" max="27" width="14.28515625" style="77"/>
    <col min="28" max="28" width="12.28515625" style="77" customWidth="1"/>
    <col min="29" max="29" width="14.42578125" style="77" customWidth="1"/>
    <col min="30" max="16384" width="14.28515625" style="77"/>
  </cols>
  <sheetData>
    <row r="1" spans="1:1377" s="81" customFormat="1" x14ac:dyDescent="0.25">
      <c r="A1" s="82" t="s">
        <v>1359</v>
      </c>
      <c r="B1" s="82" t="s">
        <v>1173</v>
      </c>
      <c r="C1" s="82" t="s">
        <v>1173</v>
      </c>
      <c r="D1" s="82" t="s">
        <v>1172</v>
      </c>
      <c r="E1" s="82" t="s">
        <v>1172</v>
      </c>
      <c r="F1" s="82" t="s">
        <v>1367</v>
      </c>
      <c r="G1" s="82" t="s">
        <v>1367</v>
      </c>
      <c r="H1" s="82" t="s">
        <v>968</v>
      </c>
      <c r="I1" s="82" t="s">
        <v>968</v>
      </c>
      <c r="J1" s="82" t="s">
        <v>1332</v>
      </c>
      <c r="K1" s="82" t="s">
        <v>1332</v>
      </c>
      <c r="L1" s="82" t="s">
        <v>1081</v>
      </c>
      <c r="M1" s="81" t="s">
        <v>1081</v>
      </c>
      <c r="N1" s="81" t="s">
        <v>1122</v>
      </c>
      <c r="O1" s="81" t="s">
        <v>1122</v>
      </c>
      <c r="P1" s="81" t="s">
        <v>1012</v>
      </c>
      <c r="Q1" s="81" t="s">
        <v>1012</v>
      </c>
      <c r="R1" s="81" t="s">
        <v>1346</v>
      </c>
      <c r="S1" s="81" t="s">
        <v>1346</v>
      </c>
      <c r="T1" s="81" t="s">
        <v>765</v>
      </c>
      <c r="U1" s="81" t="s">
        <v>765</v>
      </c>
      <c r="V1" s="81" t="s">
        <v>1131</v>
      </c>
      <c r="W1" s="81" t="s">
        <v>1131</v>
      </c>
      <c r="X1" s="81" t="s">
        <v>1130</v>
      </c>
      <c r="Y1" s="81" t="s">
        <v>1130</v>
      </c>
      <c r="Z1" s="81" t="s">
        <v>1300</v>
      </c>
      <c r="AA1" s="81" t="s">
        <v>1300</v>
      </c>
      <c r="AB1" s="81" t="s">
        <v>1247</v>
      </c>
      <c r="AC1" s="81" t="s">
        <v>1247</v>
      </c>
      <c r="AD1" s="81" t="s">
        <v>1151</v>
      </c>
      <c r="AE1" s="81" t="s">
        <v>1151</v>
      </c>
      <c r="AF1" s="81" t="s">
        <v>1024</v>
      </c>
      <c r="AG1" s="81" t="s">
        <v>1024</v>
      </c>
      <c r="AH1" s="81" t="s">
        <v>1333</v>
      </c>
      <c r="AI1" s="81" t="s">
        <v>1333</v>
      </c>
      <c r="AJ1" s="81" t="s">
        <v>1306</v>
      </c>
      <c r="AK1" s="81" t="s">
        <v>1306</v>
      </c>
      <c r="AL1" s="81" t="s">
        <v>1273</v>
      </c>
      <c r="AM1" s="81" t="s">
        <v>1273</v>
      </c>
      <c r="AN1" s="81" t="s">
        <v>1180</v>
      </c>
      <c r="AO1" s="81" t="s">
        <v>1180</v>
      </c>
      <c r="AP1" s="81" t="s">
        <v>683</v>
      </c>
      <c r="AQ1" s="81" t="s">
        <v>683</v>
      </c>
      <c r="AR1" s="81" t="s">
        <v>1337</v>
      </c>
      <c r="AS1" s="81" t="s">
        <v>1337</v>
      </c>
      <c r="AT1" s="81" t="s">
        <v>734</v>
      </c>
      <c r="AU1" s="81" t="s">
        <v>734</v>
      </c>
      <c r="AV1" s="81" t="s">
        <v>255</v>
      </c>
      <c r="AW1" s="81" t="s">
        <v>255</v>
      </c>
      <c r="AX1" s="81" t="s">
        <v>1128</v>
      </c>
      <c r="AY1" s="81" t="s">
        <v>1128</v>
      </c>
      <c r="AZ1" s="81" t="s">
        <v>932</v>
      </c>
      <c r="BA1" s="81" t="s">
        <v>932</v>
      </c>
      <c r="BB1" s="81" t="s">
        <v>712</v>
      </c>
      <c r="BC1" s="81" t="s">
        <v>712</v>
      </c>
      <c r="BD1" s="81" t="s">
        <v>1023</v>
      </c>
      <c r="BE1" s="81" t="s">
        <v>1023</v>
      </c>
      <c r="BF1" s="81" t="s">
        <v>676</v>
      </c>
      <c r="BG1" s="81" t="s">
        <v>676</v>
      </c>
      <c r="BH1" s="81" t="s">
        <v>1330</v>
      </c>
      <c r="BI1" s="81" t="s">
        <v>1330</v>
      </c>
      <c r="BJ1" s="81" t="s">
        <v>1205</v>
      </c>
      <c r="BK1" s="81" t="s">
        <v>1205</v>
      </c>
      <c r="BL1" s="81" t="s">
        <v>1290</v>
      </c>
      <c r="BM1" s="81" t="s">
        <v>1290</v>
      </c>
      <c r="BN1" s="81" t="s">
        <v>1352</v>
      </c>
      <c r="BO1" s="81" t="s">
        <v>1352</v>
      </c>
      <c r="BP1" s="81" t="s">
        <v>1335</v>
      </c>
      <c r="BQ1" s="81" t="s">
        <v>1335</v>
      </c>
      <c r="BR1" s="81" t="s">
        <v>1218</v>
      </c>
      <c r="BS1" s="81" t="s">
        <v>1218</v>
      </c>
      <c r="BT1" s="81" t="s">
        <v>1328</v>
      </c>
      <c r="BU1" s="81" t="s">
        <v>1328</v>
      </c>
      <c r="BV1" s="81" t="s">
        <v>1344</v>
      </c>
      <c r="BW1" s="81" t="s">
        <v>1344</v>
      </c>
      <c r="BX1" s="81" t="s">
        <v>675</v>
      </c>
      <c r="BY1" s="81" t="s">
        <v>675</v>
      </c>
      <c r="BZ1" s="81" t="s">
        <v>1329</v>
      </c>
      <c r="CA1" s="81" t="s">
        <v>1329</v>
      </c>
      <c r="CB1" s="81" t="s">
        <v>1339</v>
      </c>
      <c r="CC1" s="81" t="s">
        <v>1339</v>
      </c>
      <c r="CD1" s="81" t="s">
        <v>1338</v>
      </c>
      <c r="CE1" s="81" t="s">
        <v>1338</v>
      </c>
      <c r="CF1" s="81" t="s">
        <v>1336</v>
      </c>
      <c r="CG1" s="81" t="s">
        <v>1336</v>
      </c>
      <c r="CH1" s="81" t="s">
        <v>1334</v>
      </c>
      <c r="CI1" s="81" t="s">
        <v>1334</v>
      </c>
      <c r="CJ1" s="81" t="s">
        <v>1331</v>
      </c>
      <c r="CK1" s="81" t="s">
        <v>1331</v>
      </c>
      <c r="CL1" s="81" t="s">
        <v>1327</v>
      </c>
      <c r="CM1" s="81" t="s">
        <v>1327</v>
      </c>
      <c r="CN1" s="81" t="s">
        <v>1326</v>
      </c>
      <c r="CO1" s="81" t="s">
        <v>1326</v>
      </c>
      <c r="CP1" s="81" t="s">
        <v>1325</v>
      </c>
      <c r="CQ1" s="81" t="s">
        <v>1325</v>
      </c>
      <c r="CR1" s="81" t="s">
        <v>1324</v>
      </c>
      <c r="CS1" s="81" t="s">
        <v>1324</v>
      </c>
      <c r="CT1" s="81" t="s">
        <v>1323</v>
      </c>
      <c r="CU1" s="81" t="s">
        <v>1323</v>
      </c>
      <c r="CV1" s="81" t="s">
        <v>1322</v>
      </c>
      <c r="CW1" s="81" t="s">
        <v>1322</v>
      </c>
      <c r="CX1" s="81" t="s">
        <v>1321</v>
      </c>
      <c r="CY1" s="81" t="s">
        <v>1321</v>
      </c>
      <c r="CZ1" s="81" t="s">
        <v>1320</v>
      </c>
      <c r="DA1" s="81" t="s">
        <v>1320</v>
      </c>
      <c r="DB1" s="81" t="s">
        <v>1317</v>
      </c>
      <c r="DC1" s="81" t="s">
        <v>1317</v>
      </c>
      <c r="DD1" s="81" t="s">
        <v>1316</v>
      </c>
      <c r="DE1" s="81" t="s">
        <v>1316</v>
      </c>
      <c r="DF1" s="81" t="s">
        <v>1315</v>
      </c>
      <c r="DG1" s="81" t="s">
        <v>1315</v>
      </c>
      <c r="DH1" s="81" t="s">
        <v>1314</v>
      </c>
      <c r="DI1" s="81" t="s">
        <v>1314</v>
      </c>
      <c r="DJ1" s="81" t="s">
        <v>1313</v>
      </c>
      <c r="DK1" s="81" t="s">
        <v>1313</v>
      </c>
      <c r="DL1" s="81" t="s">
        <v>1312</v>
      </c>
      <c r="DM1" s="81" t="s">
        <v>1312</v>
      </c>
      <c r="DN1" s="81" t="s">
        <v>1311</v>
      </c>
      <c r="DO1" s="81" t="s">
        <v>1311</v>
      </c>
      <c r="DP1" s="81" t="s">
        <v>1310</v>
      </c>
      <c r="DQ1" s="81" t="s">
        <v>1310</v>
      </c>
      <c r="DR1" s="81" t="s">
        <v>1309</v>
      </c>
      <c r="DS1" s="81" t="s">
        <v>1309</v>
      </c>
      <c r="DT1" s="81" t="s">
        <v>1305</v>
      </c>
      <c r="DU1" s="81" t="s">
        <v>1305</v>
      </c>
      <c r="DV1" s="81" t="s">
        <v>1303</v>
      </c>
      <c r="DW1" s="81" t="s">
        <v>1303</v>
      </c>
      <c r="DX1" s="81" t="s">
        <v>1302</v>
      </c>
      <c r="DY1" s="81" t="s">
        <v>1302</v>
      </c>
      <c r="DZ1" s="81" t="s">
        <v>1301</v>
      </c>
      <c r="EA1" s="81" t="s">
        <v>1301</v>
      </c>
      <c r="EB1" s="81" t="s">
        <v>1299</v>
      </c>
      <c r="EC1" s="81" t="s">
        <v>1299</v>
      </c>
      <c r="ED1" s="81" t="s">
        <v>1298</v>
      </c>
      <c r="EE1" s="81" t="s">
        <v>1298</v>
      </c>
      <c r="EF1" s="81" t="s">
        <v>1297</v>
      </c>
      <c r="EG1" s="81" t="s">
        <v>1297</v>
      </c>
      <c r="EH1" s="81" t="s">
        <v>1296</v>
      </c>
      <c r="EI1" s="81" t="s">
        <v>1296</v>
      </c>
      <c r="EJ1" s="81" t="s">
        <v>1295</v>
      </c>
      <c r="EK1" s="81" t="s">
        <v>1295</v>
      </c>
      <c r="EL1" s="81" t="s">
        <v>1294</v>
      </c>
      <c r="EM1" s="81" t="s">
        <v>1294</v>
      </c>
      <c r="EN1" s="81" t="s">
        <v>1293</v>
      </c>
      <c r="EO1" s="81" t="s">
        <v>1293</v>
      </c>
      <c r="EP1" s="81" t="s">
        <v>1292</v>
      </c>
      <c r="EQ1" s="81" t="s">
        <v>1292</v>
      </c>
      <c r="ER1" s="81" t="s">
        <v>1291</v>
      </c>
      <c r="ES1" s="81" t="s">
        <v>1291</v>
      </c>
      <c r="ET1" s="81" t="s">
        <v>1289</v>
      </c>
      <c r="EU1" s="81" t="s">
        <v>1289</v>
      </c>
      <c r="EV1" s="81" t="s">
        <v>1288</v>
      </c>
      <c r="EW1" s="81" t="s">
        <v>1288</v>
      </c>
      <c r="EX1" s="81" t="s">
        <v>1287</v>
      </c>
      <c r="EY1" s="81" t="s">
        <v>1287</v>
      </c>
      <c r="EZ1" s="81" t="s">
        <v>1286</v>
      </c>
      <c r="FA1" s="81" t="s">
        <v>1286</v>
      </c>
      <c r="FB1" s="81" t="s">
        <v>1285</v>
      </c>
      <c r="FC1" s="81" t="s">
        <v>1285</v>
      </c>
      <c r="FD1" s="81" t="s">
        <v>1284</v>
      </c>
      <c r="FE1" s="81" t="s">
        <v>1284</v>
      </c>
      <c r="FF1" s="81" t="s">
        <v>1283</v>
      </c>
      <c r="FG1" s="81" t="s">
        <v>1283</v>
      </c>
      <c r="FH1" s="81" t="s">
        <v>1282</v>
      </c>
      <c r="FI1" s="81" t="s">
        <v>1282</v>
      </c>
      <c r="FJ1" s="81" t="s">
        <v>1281</v>
      </c>
      <c r="FK1" s="81" t="s">
        <v>1281</v>
      </c>
      <c r="FL1" s="81" t="s">
        <v>1280</v>
      </c>
      <c r="FM1" s="81" t="s">
        <v>1280</v>
      </c>
      <c r="FN1" s="81" t="s">
        <v>1279</v>
      </c>
      <c r="FO1" s="81" t="s">
        <v>1279</v>
      </c>
      <c r="FP1" s="81" t="s">
        <v>1278</v>
      </c>
      <c r="FQ1" s="81" t="s">
        <v>1278</v>
      </c>
      <c r="FR1" s="81" t="s">
        <v>1277</v>
      </c>
      <c r="FS1" s="81" t="s">
        <v>1277</v>
      </c>
      <c r="FT1" s="81" t="s">
        <v>1276</v>
      </c>
      <c r="FU1" s="81" t="s">
        <v>1276</v>
      </c>
      <c r="FV1" s="81" t="s">
        <v>1275</v>
      </c>
      <c r="FW1" s="81" t="s">
        <v>1275</v>
      </c>
      <c r="FX1" s="81" t="s">
        <v>1274</v>
      </c>
      <c r="FY1" s="81" t="s">
        <v>1274</v>
      </c>
      <c r="FZ1" s="81" t="s">
        <v>1272</v>
      </c>
      <c r="GA1" s="81" t="s">
        <v>1272</v>
      </c>
      <c r="GB1" s="81" t="s">
        <v>1271</v>
      </c>
      <c r="GC1" s="81" t="s">
        <v>1271</v>
      </c>
      <c r="GD1" s="81" t="s">
        <v>1270</v>
      </c>
      <c r="GE1" s="81" t="s">
        <v>1270</v>
      </c>
      <c r="GF1" s="81" t="s">
        <v>1269</v>
      </c>
      <c r="GG1" s="81" t="s">
        <v>1269</v>
      </c>
      <c r="GH1" s="81" t="s">
        <v>1268</v>
      </c>
      <c r="GI1" s="81" t="s">
        <v>1268</v>
      </c>
      <c r="GJ1" s="81" t="s">
        <v>1267</v>
      </c>
      <c r="GK1" s="81" t="s">
        <v>1267</v>
      </c>
      <c r="GL1" s="81" t="s">
        <v>1266</v>
      </c>
      <c r="GM1" s="81" t="s">
        <v>1266</v>
      </c>
      <c r="GN1" s="81" t="s">
        <v>1265</v>
      </c>
      <c r="GO1" s="81" t="s">
        <v>1265</v>
      </c>
      <c r="GP1" s="81" t="s">
        <v>1264</v>
      </c>
      <c r="GQ1" s="81" t="s">
        <v>1264</v>
      </c>
      <c r="GR1" s="81" t="s">
        <v>1263</v>
      </c>
      <c r="GS1" s="81" t="s">
        <v>1263</v>
      </c>
      <c r="GT1" s="81" t="s">
        <v>1262</v>
      </c>
      <c r="GU1" s="81" t="s">
        <v>1262</v>
      </c>
      <c r="GV1" s="81" t="s">
        <v>1261</v>
      </c>
      <c r="GW1" s="81" t="s">
        <v>1261</v>
      </c>
      <c r="GX1" s="81" t="s">
        <v>1260</v>
      </c>
      <c r="GY1" s="81" t="s">
        <v>1260</v>
      </c>
      <c r="GZ1" s="81" t="s">
        <v>1259</v>
      </c>
      <c r="HA1" s="81" t="s">
        <v>1259</v>
      </c>
      <c r="HB1" s="81" t="s">
        <v>1258</v>
      </c>
      <c r="HC1" s="81" t="s">
        <v>1258</v>
      </c>
      <c r="HD1" s="81" t="s">
        <v>1257</v>
      </c>
      <c r="HE1" s="81" t="s">
        <v>1257</v>
      </c>
      <c r="HF1" s="81" t="s">
        <v>1256</v>
      </c>
      <c r="HG1" s="81" t="s">
        <v>1256</v>
      </c>
      <c r="HH1" s="81" t="s">
        <v>1255</v>
      </c>
      <c r="HI1" s="81" t="s">
        <v>1255</v>
      </c>
      <c r="HJ1" s="81" t="s">
        <v>1254</v>
      </c>
      <c r="HK1" s="81" t="s">
        <v>1254</v>
      </c>
      <c r="HL1" s="81" t="s">
        <v>1253</v>
      </c>
      <c r="HM1" s="81" t="s">
        <v>1253</v>
      </c>
      <c r="HN1" s="81" t="s">
        <v>1252</v>
      </c>
      <c r="HO1" s="81" t="s">
        <v>1252</v>
      </c>
      <c r="HP1" s="81" t="s">
        <v>1251</v>
      </c>
      <c r="HQ1" s="81" t="s">
        <v>1251</v>
      </c>
      <c r="HR1" s="81" t="s">
        <v>1250</v>
      </c>
      <c r="HS1" s="81" t="s">
        <v>1250</v>
      </c>
      <c r="HT1" s="81" t="s">
        <v>1249</v>
      </c>
      <c r="HU1" s="81" t="s">
        <v>1249</v>
      </c>
      <c r="HV1" s="81" t="s">
        <v>1248</v>
      </c>
      <c r="HW1" s="81" t="s">
        <v>1248</v>
      </c>
      <c r="HX1" s="81" t="s">
        <v>1246</v>
      </c>
      <c r="HY1" s="81" t="s">
        <v>1246</v>
      </c>
      <c r="HZ1" s="81" t="s">
        <v>1245</v>
      </c>
      <c r="IA1" s="81" t="s">
        <v>1245</v>
      </c>
      <c r="IB1" s="81" t="s">
        <v>1244</v>
      </c>
      <c r="IC1" s="81" t="s">
        <v>1244</v>
      </c>
      <c r="ID1" s="81" t="s">
        <v>1243</v>
      </c>
      <c r="IE1" s="81" t="s">
        <v>1243</v>
      </c>
      <c r="IF1" s="81" t="s">
        <v>1242</v>
      </c>
      <c r="IG1" s="81" t="s">
        <v>1242</v>
      </c>
      <c r="IH1" s="81" t="s">
        <v>1241</v>
      </c>
      <c r="II1" s="81" t="s">
        <v>1241</v>
      </c>
      <c r="IJ1" s="81" t="s">
        <v>1240</v>
      </c>
      <c r="IK1" s="81" t="s">
        <v>1240</v>
      </c>
      <c r="IL1" s="81" t="s">
        <v>1239</v>
      </c>
      <c r="IM1" s="81" t="s">
        <v>1239</v>
      </c>
      <c r="IN1" s="81" t="s">
        <v>1238</v>
      </c>
      <c r="IO1" s="81" t="s">
        <v>1238</v>
      </c>
      <c r="IP1" s="81" t="s">
        <v>1237</v>
      </c>
      <c r="IQ1" s="81" t="s">
        <v>1237</v>
      </c>
      <c r="IR1" s="81" t="s">
        <v>1236</v>
      </c>
      <c r="IS1" s="81" t="s">
        <v>1236</v>
      </c>
      <c r="IT1" s="81" t="s">
        <v>1235</v>
      </c>
      <c r="IU1" s="81" t="s">
        <v>1235</v>
      </c>
      <c r="IV1" s="81" t="s">
        <v>1234</v>
      </c>
      <c r="IW1" s="81" t="s">
        <v>1234</v>
      </c>
      <c r="IX1" s="81" t="s">
        <v>1233</v>
      </c>
      <c r="IY1" s="81" t="s">
        <v>1233</v>
      </c>
      <c r="IZ1" s="81" t="s">
        <v>1232</v>
      </c>
      <c r="JA1" s="81" t="s">
        <v>1232</v>
      </c>
      <c r="JB1" s="81" t="s">
        <v>1231</v>
      </c>
      <c r="JC1" s="81" t="s">
        <v>1231</v>
      </c>
      <c r="JD1" s="81" t="s">
        <v>1230</v>
      </c>
      <c r="JE1" s="81" t="s">
        <v>1230</v>
      </c>
      <c r="JF1" s="81" t="s">
        <v>1229</v>
      </c>
      <c r="JG1" s="81" t="s">
        <v>1229</v>
      </c>
      <c r="JH1" s="81" t="s">
        <v>1228</v>
      </c>
      <c r="JI1" s="81" t="s">
        <v>1228</v>
      </c>
      <c r="JJ1" s="81" t="s">
        <v>1227</v>
      </c>
      <c r="JK1" s="81" t="s">
        <v>1227</v>
      </c>
      <c r="JL1" s="81" t="s">
        <v>1226</v>
      </c>
      <c r="JM1" s="81" t="s">
        <v>1226</v>
      </c>
      <c r="JN1" s="81" t="s">
        <v>1225</v>
      </c>
      <c r="JO1" s="81" t="s">
        <v>1225</v>
      </c>
      <c r="JP1" s="81" t="s">
        <v>1224</v>
      </c>
      <c r="JQ1" s="81" t="s">
        <v>1224</v>
      </c>
      <c r="JR1" s="81" t="s">
        <v>1223</v>
      </c>
      <c r="JS1" s="81" t="s">
        <v>1223</v>
      </c>
      <c r="JT1" s="81" t="s">
        <v>1222</v>
      </c>
      <c r="JU1" s="81" t="s">
        <v>1222</v>
      </c>
      <c r="JV1" s="81" t="s">
        <v>1219</v>
      </c>
      <c r="JW1" s="81" t="s">
        <v>1219</v>
      </c>
      <c r="JX1" s="81" t="s">
        <v>1217</v>
      </c>
      <c r="JY1" s="81" t="s">
        <v>1217</v>
      </c>
      <c r="JZ1" s="81" t="s">
        <v>1216</v>
      </c>
      <c r="KA1" s="81" t="s">
        <v>1216</v>
      </c>
      <c r="KB1" s="81" t="s">
        <v>1215</v>
      </c>
      <c r="KC1" s="81" t="s">
        <v>1215</v>
      </c>
      <c r="KD1" s="81" t="s">
        <v>1214</v>
      </c>
      <c r="KE1" s="81" t="s">
        <v>1214</v>
      </c>
      <c r="KF1" s="81" t="s">
        <v>1213</v>
      </c>
      <c r="KG1" s="81" t="s">
        <v>1213</v>
      </c>
      <c r="KH1" s="81" t="s">
        <v>1212</v>
      </c>
      <c r="KI1" s="81" t="s">
        <v>1212</v>
      </c>
      <c r="KJ1" s="81" t="s">
        <v>1211</v>
      </c>
      <c r="KK1" s="81" t="s">
        <v>1211</v>
      </c>
      <c r="KL1" s="81" t="s">
        <v>1210</v>
      </c>
      <c r="KM1" s="81" t="s">
        <v>1210</v>
      </c>
      <c r="KN1" s="81" t="s">
        <v>1209</v>
      </c>
      <c r="KO1" s="81" t="s">
        <v>1209</v>
      </c>
      <c r="KP1" s="81" t="s">
        <v>1208</v>
      </c>
      <c r="KQ1" s="81" t="s">
        <v>1208</v>
      </c>
      <c r="KR1" s="81" t="s">
        <v>1207</v>
      </c>
      <c r="KS1" s="81" t="s">
        <v>1207</v>
      </c>
      <c r="KT1" s="81" t="s">
        <v>1206</v>
      </c>
      <c r="KU1" s="81" t="s">
        <v>1206</v>
      </c>
      <c r="KV1" s="81" t="s">
        <v>1204</v>
      </c>
      <c r="KW1" s="81" t="s">
        <v>1204</v>
      </c>
      <c r="KX1" s="81" t="s">
        <v>1203</v>
      </c>
      <c r="KY1" s="81" t="s">
        <v>1203</v>
      </c>
      <c r="KZ1" s="81" t="s">
        <v>1202</v>
      </c>
      <c r="LA1" s="81" t="s">
        <v>1202</v>
      </c>
      <c r="LB1" s="81" t="s">
        <v>1201</v>
      </c>
      <c r="LC1" s="81" t="s">
        <v>1201</v>
      </c>
      <c r="LD1" s="81" t="s">
        <v>1200</v>
      </c>
      <c r="LE1" s="81" t="s">
        <v>1200</v>
      </c>
      <c r="LF1" s="81" t="s">
        <v>1199</v>
      </c>
      <c r="LG1" s="81" t="s">
        <v>1199</v>
      </c>
      <c r="LH1" s="81" t="s">
        <v>1198</v>
      </c>
      <c r="LI1" s="81" t="s">
        <v>1198</v>
      </c>
      <c r="LJ1" s="81" t="s">
        <v>1197</v>
      </c>
      <c r="LK1" s="81" t="s">
        <v>1197</v>
      </c>
      <c r="LL1" s="81" t="s">
        <v>1196</v>
      </c>
      <c r="LM1" s="81" t="s">
        <v>1196</v>
      </c>
      <c r="LN1" s="81" t="s">
        <v>1195</v>
      </c>
      <c r="LO1" s="81" t="s">
        <v>1195</v>
      </c>
      <c r="LP1" s="81" t="s">
        <v>1194</v>
      </c>
      <c r="LQ1" s="81" t="s">
        <v>1194</v>
      </c>
      <c r="LR1" s="81" t="s">
        <v>1193</v>
      </c>
      <c r="LS1" s="81" t="s">
        <v>1193</v>
      </c>
      <c r="LT1" s="81" t="s">
        <v>1192</v>
      </c>
      <c r="LU1" s="81" t="s">
        <v>1192</v>
      </c>
      <c r="LV1" s="81" t="s">
        <v>1191</v>
      </c>
      <c r="LW1" s="81" t="s">
        <v>1191</v>
      </c>
      <c r="LX1" s="81" t="s">
        <v>1190</v>
      </c>
      <c r="LY1" s="81" t="s">
        <v>1190</v>
      </c>
      <c r="LZ1" s="81" t="s">
        <v>1189</v>
      </c>
      <c r="MA1" s="81" t="s">
        <v>1189</v>
      </c>
      <c r="MB1" s="81" t="s">
        <v>1188</v>
      </c>
      <c r="MC1" s="81" t="s">
        <v>1188</v>
      </c>
      <c r="MD1" s="81" t="s">
        <v>1187</v>
      </c>
      <c r="ME1" s="81" t="s">
        <v>1187</v>
      </c>
      <c r="MF1" s="81" t="s">
        <v>1186</v>
      </c>
      <c r="MG1" s="81" t="s">
        <v>1186</v>
      </c>
      <c r="MH1" s="81" t="s">
        <v>1185</v>
      </c>
      <c r="MI1" s="81" t="s">
        <v>1185</v>
      </c>
      <c r="MJ1" s="81" t="s">
        <v>1184</v>
      </c>
      <c r="MK1" s="81" t="s">
        <v>1184</v>
      </c>
      <c r="ML1" s="81" t="s">
        <v>1183</v>
      </c>
      <c r="MM1" s="81" t="s">
        <v>1183</v>
      </c>
      <c r="MN1" s="81" t="s">
        <v>1182</v>
      </c>
      <c r="MO1" s="81" t="s">
        <v>1182</v>
      </c>
      <c r="MP1" s="81" t="s">
        <v>1181</v>
      </c>
      <c r="MQ1" s="81" t="s">
        <v>1181</v>
      </c>
      <c r="MR1" s="81" t="s">
        <v>1179</v>
      </c>
      <c r="MS1" s="81" t="s">
        <v>1179</v>
      </c>
      <c r="MT1" s="81" t="s">
        <v>1178</v>
      </c>
      <c r="MU1" s="81" t="s">
        <v>1178</v>
      </c>
      <c r="MV1" s="81" t="s">
        <v>1177</v>
      </c>
      <c r="MW1" s="81" t="s">
        <v>1177</v>
      </c>
      <c r="MX1" s="81" t="s">
        <v>1176</v>
      </c>
      <c r="MY1" s="81" t="s">
        <v>1176</v>
      </c>
      <c r="MZ1" s="81" t="s">
        <v>1175</v>
      </c>
      <c r="NA1" s="81" t="s">
        <v>1175</v>
      </c>
      <c r="NB1" s="81" t="s">
        <v>1174</v>
      </c>
      <c r="NC1" s="81" t="s">
        <v>1174</v>
      </c>
      <c r="ND1" s="81" t="s">
        <v>1171</v>
      </c>
      <c r="NE1" s="81" t="s">
        <v>1171</v>
      </c>
      <c r="NF1" s="81" t="s">
        <v>1170</v>
      </c>
      <c r="NG1" s="81" t="s">
        <v>1170</v>
      </c>
      <c r="NH1" s="81" t="s">
        <v>1169</v>
      </c>
      <c r="NI1" s="81" t="s">
        <v>1169</v>
      </c>
      <c r="NJ1" s="81" t="s">
        <v>1168</v>
      </c>
      <c r="NK1" s="81" t="s">
        <v>1168</v>
      </c>
      <c r="NL1" s="81" t="s">
        <v>1167</v>
      </c>
      <c r="NM1" s="81" t="s">
        <v>1167</v>
      </c>
      <c r="NN1" s="81" t="s">
        <v>1166</v>
      </c>
      <c r="NO1" s="81" t="s">
        <v>1166</v>
      </c>
      <c r="NP1" s="81" t="s">
        <v>1165</v>
      </c>
      <c r="NQ1" s="81" t="s">
        <v>1165</v>
      </c>
      <c r="NR1" s="81" t="s">
        <v>1164</v>
      </c>
      <c r="NS1" s="81" t="s">
        <v>1164</v>
      </c>
      <c r="NT1" s="81" t="s">
        <v>1163</v>
      </c>
      <c r="NU1" s="81" t="s">
        <v>1163</v>
      </c>
      <c r="NV1" s="81" t="s">
        <v>1162</v>
      </c>
      <c r="NW1" s="81" t="s">
        <v>1162</v>
      </c>
      <c r="NX1" s="81" t="s">
        <v>1161</v>
      </c>
      <c r="NY1" s="81" t="s">
        <v>1161</v>
      </c>
      <c r="NZ1" s="81" t="s">
        <v>1160</v>
      </c>
      <c r="OA1" s="81" t="s">
        <v>1160</v>
      </c>
      <c r="OB1" s="81" t="s">
        <v>1159</v>
      </c>
      <c r="OC1" s="81" t="s">
        <v>1159</v>
      </c>
      <c r="OD1" s="81" t="s">
        <v>1158</v>
      </c>
      <c r="OE1" s="81" t="s">
        <v>1158</v>
      </c>
      <c r="OF1" s="81" t="s">
        <v>1157</v>
      </c>
      <c r="OG1" s="81" t="s">
        <v>1157</v>
      </c>
      <c r="OH1" s="81" t="s">
        <v>1156</v>
      </c>
      <c r="OI1" s="81" t="s">
        <v>1156</v>
      </c>
      <c r="OJ1" s="81" t="s">
        <v>1155</v>
      </c>
      <c r="OK1" s="81" t="s">
        <v>1155</v>
      </c>
      <c r="OL1" s="81" t="s">
        <v>1154</v>
      </c>
      <c r="OM1" s="81" t="s">
        <v>1154</v>
      </c>
      <c r="ON1" s="81" t="s">
        <v>1153</v>
      </c>
      <c r="OO1" s="81" t="s">
        <v>1153</v>
      </c>
      <c r="OP1" s="81" t="s">
        <v>1152</v>
      </c>
      <c r="OQ1" s="81" t="s">
        <v>1152</v>
      </c>
      <c r="OR1" s="81" t="s">
        <v>1150</v>
      </c>
      <c r="OS1" s="81" t="s">
        <v>1150</v>
      </c>
      <c r="OT1" s="81" t="s">
        <v>1149</v>
      </c>
      <c r="OU1" s="81" t="s">
        <v>1149</v>
      </c>
      <c r="OV1" s="81" t="s">
        <v>1148</v>
      </c>
      <c r="OW1" s="81" t="s">
        <v>1148</v>
      </c>
      <c r="OX1" s="81" t="s">
        <v>1147</v>
      </c>
      <c r="OY1" s="81" t="s">
        <v>1147</v>
      </c>
      <c r="OZ1" s="81" t="s">
        <v>1146</v>
      </c>
      <c r="PA1" s="81" t="s">
        <v>1146</v>
      </c>
      <c r="PB1" s="81" t="s">
        <v>1145</v>
      </c>
      <c r="PC1" s="81" t="s">
        <v>1145</v>
      </c>
      <c r="PD1" s="81" t="s">
        <v>1144</v>
      </c>
      <c r="PE1" s="81" t="s">
        <v>1144</v>
      </c>
      <c r="PF1" s="81" t="s">
        <v>1143</v>
      </c>
      <c r="PG1" s="81" t="s">
        <v>1143</v>
      </c>
      <c r="PH1" s="81" t="s">
        <v>1142</v>
      </c>
      <c r="PI1" s="81" t="s">
        <v>1142</v>
      </c>
      <c r="PJ1" s="81" t="s">
        <v>1141</v>
      </c>
      <c r="PK1" s="81" t="s">
        <v>1141</v>
      </c>
      <c r="PL1" s="81" t="s">
        <v>1140</v>
      </c>
      <c r="PM1" s="81" t="s">
        <v>1140</v>
      </c>
      <c r="PN1" s="81" t="s">
        <v>1139</v>
      </c>
      <c r="PO1" s="81" t="s">
        <v>1139</v>
      </c>
      <c r="PP1" s="81" t="s">
        <v>1138</v>
      </c>
      <c r="PQ1" s="81" t="s">
        <v>1138</v>
      </c>
      <c r="PR1" s="81" t="s">
        <v>1129</v>
      </c>
      <c r="PS1" s="81" t="s">
        <v>1129</v>
      </c>
      <c r="PT1" s="81" t="s">
        <v>1127</v>
      </c>
      <c r="PU1" s="81" t="s">
        <v>1127</v>
      </c>
      <c r="PV1" s="81" t="s">
        <v>1126</v>
      </c>
      <c r="PW1" s="81" t="s">
        <v>1126</v>
      </c>
      <c r="PX1" s="81" t="s">
        <v>1125</v>
      </c>
      <c r="PY1" s="81" t="s">
        <v>1125</v>
      </c>
      <c r="PZ1" s="81" t="s">
        <v>1124</v>
      </c>
      <c r="QA1" s="81" t="s">
        <v>1124</v>
      </c>
      <c r="QB1" s="81" t="s">
        <v>1123</v>
      </c>
      <c r="QC1" s="81" t="s">
        <v>1123</v>
      </c>
      <c r="QD1" s="81" t="s">
        <v>1121</v>
      </c>
      <c r="QE1" s="81" t="s">
        <v>1121</v>
      </c>
      <c r="QF1" s="81" t="s">
        <v>1120</v>
      </c>
      <c r="QG1" s="81" t="s">
        <v>1120</v>
      </c>
      <c r="QH1" s="81" t="s">
        <v>1119</v>
      </c>
      <c r="QI1" s="81" t="s">
        <v>1119</v>
      </c>
      <c r="QJ1" s="81" t="s">
        <v>1118</v>
      </c>
      <c r="QK1" s="81" t="s">
        <v>1118</v>
      </c>
      <c r="QL1" s="81" t="s">
        <v>1117</v>
      </c>
      <c r="QM1" s="81" t="s">
        <v>1117</v>
      </c>
      <c r="QN1" s="81" t="s">
        <v>1116</v>
      </c>
      <c r="QO1" s="81" t="s">
        <v>1116</v>
      </c>
      <c r="QP1" s="81" t="s">
        <v>1115</v>
      </c>
      <c r="QQ1" s="81" t="s">
        <v>1115</v>
      </c>
      <c r="QR1" s="81" t="s">
        <v>1114</v>
      </c>
      <c r="QS1" s="81" t="s">
        <v>1114</v>
      </c>
      <c r="QT1" s="81" t="s">
        <v>1113</v>
      </c>
      <c r="QU1" s="81" t="s">
        <v>1113</v>
      </c>
      <c r="QV1" s="81" t="s">
        <v>1112</v>
      </c>
      <c r="QW1" s="81" t="s">
        <v>1112</v>
      </c>
      <c r="QX1" s="81" t="s">
        <v>1111</v>
      </c>
      <c r="QY1" s="81" t="s">
        <v>1111</v>
      </c>
      <c r="QZ1" s="81" t="s">
        <v>1110</v>
      </c>
      <c r="RA1" s="81" t="s">
        <v>1110</v>
      </c>
      <c r="RB1" s="81" t="s">
        <v>1109</v>
      </c>
      <c r="RC1" s="81" t="s">
        <v>1109</v>
      </c>
      <c r="RD1" s="81" t="s">
        <v>1108</v>
      </c>
      <c r="RE1" s="81" t="s">
        <v>1108</v>
      </c>
      <c r="RF1" s="81" t="s">
        <v>1107</v>
      </c>
      <c r="RG1" s="81" t="s">
        <v>1107</v>
      </c>
      <c r="RH1" s="81" t="s">
        <v>1106</v>
      </c>
      <c r="RI1" s="81" t="s">
        <v>1106</v>
      </c>
      <c r="RJ1" s="81" t="s">
        <v>1105</v>
      </c>
      <c r="RK1" s="81" t="s">
        <v>1105</v>
      </c>
      <c r="RL1" s="81" t="s">
        <v>1104</v>
      </c>
      <c r="RM1" s="81" t="s">
        <v>1104</v>
      </c>
      <c r="RN1" s="81" t="s">
        <v>1103</v>
      </c>
      <c r="RO1" s="81" t="s">
        <v>1103</v>
      </c>
      <c r="RP1" s="81" t="s">
        <v>1102</v>
      </c>
      <c r="RQ1" s="81" t="s">
        <v>1102</v>
      </c>
      <c r="RR1" s="81" t="s">
        <v>1101</v>
      </c>
      <c r="RS1" s="81" t="s">
        <v>1101</v>
      </c>
      <c r="RT1" s="81" t="s">
        <v>1100</v>
      </c>
      <c r="RU1" s="81" t="s">
        <v>1100</v>
      </c>
      <c r="RV1" s="81" t="s">
        <v>1099</v>
      </c>
      <c r="RW1" s="81" t="s">
        <v>1099</v>
      </c>
      <c r="RX1" s="81" t="s">
        <v>1098</v>
      </c>
      <c r="RY1" s="81" t="s">
        <v>1098</v>
      </c>
      <c r="RZ1" s="81" t="s">
        <v>1097</v>
      </c>
      <c r="SA1" s="81" t="s">
        <v>1097</v>
      </c>
      <c r="SB1" s="81" t="s">
        <v>1096</v>
      </c>
      <c r="SC1" s="81" t="s">
        <v>1096</v>
      </c>
      <c r="SD1" s="81" t="s">
        <v>1095</v>
      </c>
      <c r="SE1" s="81" t="s">
        <v>1095</v>
      </c>
      <c r="SF1" s="81" t="s">
        <v>1094</v>
      </c>
      <c r="SG1" s="81" t="s">
        <v>1094</v>
      </c>
      <c r="SH1" s="81" t="s">
        <v>1093</v>
      </c>
      <c r="SI1" s="81" t="s">
        <v>1093</v>
      </c>
      <c r="SJ1" s="81" t="s">
        <v>1092</v>
      </c>
      <c r="SK1" s="81" t="s">
        <v>1092</v>
      </c>
      <c r="SL1" s="81" t="s">
        <v>1091</v>
      </c>
      <c r="SM1" s="81" t="s">
        <v>1091</v>
      </c>
      <c r="SN1" s="81" t="s">
        <v>1090</v>
      </c>
      <c r="SO1" s="81" t="s">
        <v>1090</v>
      </c>
      <c r="SP1" s="81" t="s">
        <v>1089</v>
      </c>
      <c r="SQ1" s="81" t="s">
        <v>1089</v>
      </c>
      <c r="SR1" s="81" t="s">
        <v>1088</v>
      </c>
      <c r="SS1" s="81" t="s">
        <v>1088</v>
      </c>
      <c r="ST1" s="81" t="s">
        <v>1087</v>
      </c>
      <c r="SU1" s="81" t="s">
        <v>1087</v>
      </c>
      <c r="SV1" s="81" t="s">
        <v>1086</v>
      </c>
      <c r="SW1" s="81" t="s">
        <v>1086</v>
      </c>
      <c r="SX1" s="81" t="s">
        <v>1085</v>
      </c>
      <c r="SY1" s="81" t="s">
        <v>1085</v>
      </c>
      <c r="SZ1" s="81" t="s">
        <v>1084</v>
      </c>
      <c r="TA1" s="81" t="s">
        <v>1084</v>
      </c>
      <c r="TB1" s="81" t="s">
        <v>1083</v>
      </c>
      <c r="TC1" s="81" t="s">
        <v>1083</v>
      </c>
      <c r="TD1" s="81" t="s">
        <v>1082</v>
      </c>
      <c r="TE1" s="81" t="s">
        <v>1082</v>
      </c>
      <c r="TF1" s="81" t="s">
        <v>1080</v>
      </c>
      <c r="TG1" s="81" t="s">
        <v>1080</v>
      </c>
      <c r="TH1" s="81" t="s">
        <v>1079</v>
      </c>
      <c r="TI1" s="81" t="s">
        <v>1079</v>
      </c>
      <c r="TJ1" s="81" t="s">
        <v>1078</v>
      </c>
      <c r="TK1" s="81" t="s">
        <v>1078</v>
      </c>
      <c r="TL1" s="81" t="s">
        <v>1077</v>
      </c>
      <c r="TM1" s="81" t="s">
        <v>1077</v>
      </c>
      <c r="TN1" s="81" t="s">
        <v>1076</v>
      </c>
      <c r="TO1" s="81" t="s">
        <v>1076</v>
      </c>
      <c r="TP1" s="81" t="s">
        <v>1075</v>
      </c>
      <c r="TQ1" s="81" t="s">
        <v>1075</v>
      </c>
      <c r="TR1" s="81" t="s">
        <v>1074</v>
      </c>
      <c r="TS1" s="81" t="s">
        <v>1074</v>
      </c>
      <c r="TT1" s="81" t="s">
        <v>1073</v>
      </c>
      <c r="TU1" s="81" t="s">
        <v>1073</v>
      </c>
      <c r="TV1" s="81" t="s">
        <v>1072</v>
      </c>
      <c r="TW1" s="81" t="s">
        <v>1072</v>
      </c>
      <c r="TX1" s="81" t="s">
        <v>1071</v>
      </c>
      <c r="TY1" s="81" t="s">
        <v>1071</v>
      </c>
      <c r="TZ1" s="81" t="s">
        <v>1070</v>
      </c>
      <c r="UA1" s="81" t="s">
        <v>1070</v>
      </c>
      <c r="UB1" s="81" t="s">
        <v>1069</v>
      </c>
      <c r="UC1" s="81" t="s">
        <v>1069</v>
      </c>
      <c r="UD1" s="81" t="s">
        <v>1068</v>
      </c>
      <c r="UE1" s="81" t="s">
        <v>1068</v>
      </c>
      <c r="UF1" s="81" t="s">
        <v>1067</v>
      </c>
      <c r="UG1" s="81" t="s">
        <v>1067</v>
      </c>
      <c r="UH1" s="81" t="s">
        <v>1066</v>
      </c>
      <c r="UI1" s="81" t="s">
        <v>1066</v>
      </c>
      <c r="UJ1" s="81" t="s">
        <v>1065</v>
      </c>
      <c r="UK1" s="81" t="s">
        <v>1065</v>
      </c>
      <c r="UL1" s="81" t="s">
        <v>1064</v>
      </c>
      <c r="UM1" s="81" t="s">
        <v>1064</v>
      </c>
      <c r="UN1" s="81" t="s">
        <v>1063</v>
      </c>
      <c r="UO1" s="81" t="s">
        <v>1063</v>
      </c>
      <c r="UP1" s="81" t="s">
        <v>1062</v>
      </c>
      <c r="UQ1" s="81" t="s">
        <v>1062</v>
      </c>
      <c r="UR1" s="81" t="s">
        <v>1061</v>
      </c>
      <c r="US1" s="81" t="s">
        <v>1061</v>
      </c>
      <c r="UT1" s="81" t="s">
        <v>1060</v>
      </c>
      <c r="UU1" s="81" t="s">
        <v>1060</v>
      </c>
      <c r="UV1" s="81" t="s">
        <v>1059</v>
      </c>
      <c r="UW1" s="81" t="s">
        <v>1059</v>
      </c>
      <c r="UX1" s="81" t="s">
        <v>1058</v>
      </c>
      <c r="UY1" s="81" t="s">
        <v>1058</v>
      </c>
      <c r="UZ1" s="81" t="s">
        <v>1057</v>
      </c>
      <c r="VA1" s="81" t="s">
        <v>1057</v>
      </c>
      <c r="VB1" s="81" t="s">
        <v>1056</v>
      </c>
      <c r="VC1" s="81" t="s">
        <v>1056</v>
      </c>
      <c r="VD1" s="81" t="s">
        <v>1055</v>
      </c>
      <c r="VE1" s="81" t="s">
        <v>1055</v>
      </c>
      <c r="VF1" s="81" t="s">
        <v>1054</v>
      </c>
      <c r="VG1" s="81" t="s">
        <v>1054</v>
      </c>
      <c r="VH1" s="81" t="s">
        <v>1053</v>
      </c>
      <c r="VI1" s="81" t="s">
        <v>1053</v>
      </c>
      <c r="VJ1" s="81" t="s">
        <v>1052</v>
      </c>
      <c r="VK1" s="81" t="s">
        <v>1052</v>
      </c>
      <c r="VL1" s="81" t="s">
        <v>1051</v>
      </c>
      <c r="VM1" s="81" t="s">
        <v>1051</v>
      </c>
      <c r="VN1" s="81" t="s">
        <v>1050</v>
      </c>
      <c r="VO1" s="81" t="s">
        <v>1050</v>
      </c>
      <c r="VP1" s="81" t="s">
        <v>1049</v>
      </c>
      <c r="VQ1" s="81" t="s">
        <v>1049</v>
      </c>
      <c r="VR1" s="81" t="s">
        <v>1048</v>
      </c>
      <c r="VS1" s="81" t="s">
        <v>1048</v>
      </c>
      <c r="VT1" s="81" t="s">
        <v>1047</v>
      </c>
      <c r="VU1" s="81" t="s">
        <v>1047</v>
      </c>
      <c r="VV1" s="81" t="s">
        <v>1046</v>
      </c>
      <c r="VW1" s="81" t="s">
        <v>1046</v>
      </c>
      <c r="VX1" s="81" t="s">
        <v>1045</v>
      </c>
      <c r="VY1" s="81" t="s">
        <v>1045</v>
      </c>
      <c r="VZ1" s="81" t="s">
        <v>1044</v>
      </c>
      <c r="WA1" s="81" t="s">
        <v>1044</v>
      </c>
      <c r="WB1" s="81" t="s">
        <v>1043</v>
      </c>
      <c r="WC1" s="81" t="s">
        <v>1043</v>
      </c>
      <c r="WD1" s="81" t="s">
        <v>1042</v>
      </c>
      <c r="WE1" s="81" t="s">
        <v>1042</v>
      </c>
      <c r="WF1" s="81" t="s">
        <v>1041</v>
      </c>
      <c r="WG1" s="81" t="s">
        <v>1041</v>
      </c>
      <c r="WH1" s="81" t="s">
        <v>1040</v>
      </c>
      <c r="WI1" s="81" t="s">
        <v>1040</v>
      </c>
      <c r="WJ1" s="81" t="s">
        <v>1039</v>
      </c>
      <c r="WK1" s="81" t="s">
        <v>1039</v>
      </c>
      <c r="WL1" s="81" t="s">
        <v>1038</v>
      </c>
      <c r="WM1" s="81" t="s">
        <v>1038</v>
      </c>
      <c r="WN1" s="81" t="s">
        <v>1037</v>
      </c>
      <c r="WO1" s="81" t="s">
        <v>1037</v>
      </c>
      <c r="WP1" s="81" t="s">
        <v>1036</v>
      </c>
      <c r="WQ1" s="81" t="s">
        <v>1036</v>
      </c>
      <c r="WR1" s="81" t="s">
        <v>1035</v>
      </c>
      <c r="WS1" s="81" t="s">
        <v>1035</v>
      </c>
      <c r="WT1" s="81" t="s">
        <v>1034</v>
      </c>
      <c r="WU1" s="81" t="s">
        <v>1034</v>
      </c>
      <c r="WV1" s="81" t="s">
        <v>1033</v>
      </c>
      <c r="WW1" s="81" t="s">
        <v>1033</v>
      </c>
      <c r="WX1" s="81" t="s">
        <v>1032</v>
      </c>
      <c r="WY1" s="81" t="s">
        <v>1032</v>
      </c>
      <c r="WZ1" s="81" t="s">
        <v>1031</v>
      </c>
      <c r="XA1" s="81" t="s">
        <v>1031</v>
      </c>
      <c r="XB1" s="81" t="s">
        <v>1030</v>
      </c>
      <c r="XC1" s="81" t="s">
        <v>1030</v>
      </c>
      <c r="XD1" s="81" t="s">
        <v>1029</v>
      </c>
      <c r="XE1" s="81" t="s">
        <v>1029</v>
      </c>
      <c r="XF1" s="81" t="s">
        <v>1028</v>
      </c>
      <c r="XG1" s="81" t="s">
        <v>1028</v>
      </c>
      <c r="XH1" s="81" t="s">
        <v>1027</v>
      </c>
      <c r="XI1" s="81" t="s">
        <v>1027</v>
      </c>
      <c r="XJ1" s="81" t="s">
        <v>1026</v>
      </c>
      <c r="XK1" s="81" t="s">
        <v>1026</v>
      </c>
      <c r="XL1" s="81" t="s">
        <v>1025</v>
      </c>
      <c r="XM1" s="81" t="s">
        <v>1025</v>
      </c>
      <c r="XN1" s="81" t="s">
        <v>1022</v>
      </c>
      <c r="XO1" s="81" t="s">
        <v>1022</v>
      </c>
      <c r="XP1" s="81" t="s">
        <v>1021</v>
      </c>
      <c r="XQ1" s="81" t="s">
        <v>1021</v>
      </c>
      <c r="XR1" s="81" t="s">
        <v>1020</v>
      </c>
      <c r="XS1" s="81" t="s">
        <v>1020</v>
      </c>
      <c r="XT1" s="81" t="s">
        <v>1019</v>
      </c>
      <c r="XU1" s="81" t="s">
        <v>1019</v>
      </c>
      <c r="XV1" s="81" t="s">
        <v>1018</v>
      </c>
      <c r="XW1" s="81" t="s">
        <v>1018</v>
      </c>
      <c r="XX1" s="81" t="s">
        <v>1017</v>
      </c>
      <c r="XY1" s="81" t="s">
        <v>1017</v>
      </c>
      <c r="XZ1" s="81" t="s">
        <v>1016</v>
      </c>
      <c r="YA1" s="81" t="s">
        <v>1016</v>
      </c>
      <c r="YB1" s="81" t="s">
        <v>1015</v>
      </c>
      <c r="YC1" s="81" t="s">
        <v>1015</v>
      </c>
      <c r="YD1" s="81" t="s">
        <v>1014</v>
      </c>
      <c r="YE1" s="81" t="s">
        <v>1014</v>
      </c>
      <c r="YF1" s="81" t="s">
        <v>1013</v>
      </c>
      <c r="YG1" s="81" t="s">
        <v>1013</v>
      </c>
      <c r="YH1" s="81" t="s">
        <v>1011</v>
      </c>
      <c r="YI1" s="81" t="s">
        <v>1011</v>
      </c>
      <c r="YJ1" s="81" t="s">
        <v>1010</v>
      </c>
      <c r="YK1" s="81" t="s">
        <v>1010</v>
      </c>
      <c r="YL1" s="81" t="s">
        <v>1009</v>
      </c>
      <c r="YM1" s="81" t="s">
        <v>1009</v>
      </c>
      <c r="YN1" s="81" t="s">
        <v>1008</v>
      </c>
      <c r="YO1" s="81" t="s">
        <v>1008</v>
      </c>
      <c r="YP1" s="81" t="s">
        <v>1007</v>
      </c>
      <c r="YQ1" s="81" t="s">
        <v>1007</v>
      </c>
      <c r="YR1" s="81" t="s">
        <v>1006</v>
      </c>
      <c r="YS1" s="81" t="s">
        <v>1006</v>
      </c>
      <c r="YT1" s="81" t="s">
        <v>1005</v>
      </c>
      <c r="YU1" s="81" t="s">
        <v>1005</v>
      </c>
      <c r="YV1" s="81" t="s">
        <v>1004</v>
      </c>
      <c r="YW1" s="81" t="s">
        <v>1004</v>
      </c>
      <c r="YX1" s="81" t="s">
        <v>1003</v>
      </c>
      <c r="YY1" s="81" t="s">
        <v>1003</v>
      </c>
      <c r="YZ1" s="81" t="s">
        <v>1002</v>
      </c>
      <c r="ZA1" s="81" t="s">
        <v>1002</v>
      </c>
      <c r="ZB1" s="81" t="s">
        <v>1001</v>
      </c>
      <c r="ZC1" s="81" t="s">
        <v>1001</v>
      </c>
      <c r="ZD1" s="81" t="s">
        <v>1000</v>
      </c>
      <c r="ZE1" s="81" t="s">
        <v>1000</v>
      </c>
      <c r="ZF1" s="81" t="s">
        <v>999</v>
      </c>
      <c r="ZG1" s="81" t="s">
        <v>999</v>
      </c>
      <c r="ZH1" s="81" t="s">
        <v>998</v>
      </c>
      <c r="ZI1" s="81" t="s">
        <v>998</v>
      </c>
      <c r="ZJ1" s="81" t="s">
        <v>997</v>
      </c>
      <c r="ZK1" s="81" t="s">
        <v>997</v>
      </c>
      <c r="ZL1" s="81" t="s">
        <v>996</v>
      </c>
      <c r="ZM1" s="81" t="s">
        <v>996</v>
      </c>
      <c r="ZN1" s="81" t="s">
        <v>995</v>
      </c>
      <c r="ZO1" s="81" t="s">
        <v>995</v>
      </c>
      <c r="ZP1" s="81" t="s">
        <v>994</v>
      </c>
      <c r="ZQ1" s="81" t="s">
        <v>994</v>
      </c>
      <c r="ZR1" s="81" t="s">
        <v>993</v>
      </c>
      <c r="ZS1" s="81" t="s">
        <v>993</v>
      </c>
      <c r="ZT1" s="81" t="s">
        <v>992</v>
      </c>
      <c r="ZU1" s="81" t="s">
        <v>992</v>
      </c>
      <c r="ZV1" s="81" t="s">
        <v>991</v>
      </c>
      <c r="ZW1" s="81" t="s">
        <v>991</v>
      </c>
      <c r="ZX1" s="81" t="s">
        <v>990</v>
      </c>
      <c r="ZY1" s="81" t="s">
        <v>990</v>
      </c>
      <c r="ZZ1" s="81" t="s">
        <v>989</v>
      </c>
      <c r="AAA1" s="81" t="s">
        <v>989</v>
      </c>
      <c r="AAB1" s="81" t="s">
        <v>988</v>
      </c>
      <c r="AAC1" s="81" t="s">
        <v>988</v>
      </c>
      <c r="AAD1" s="81" t="s">
        <v>987</v>
      </c>
      <c r="AAE1" s="81" t="s">
        <v>987</v>
      </c>
      <c r="AAF1" s="81" t="s">
        <v>986</v>
      </c>
      <c r="AAG1" s="81" t="s">
        <v>986</v>
      </c>
      <c r="AAH1" s="81" t="s">
        <v>985</v>
      </c>
      <c r="AAI1" s="81" t="s">
        <v>985</v>
      </c>
      <c r="AAJ1" s="81" t="s">
        <v>984</v>
      </c>
      <c r="AAK1" s="81" t="s">
        <v>984</v>
      </c>
      <c r="AAL1" s="81" t="s">
        <v>983</v>
      </c>
      <c r="AAM1" s="81" t="s">
        <v>983</v>
      </c>
      <c r="AAN1" s="81" t="s">
        <v>982</v>
      </c>
      <c r="AAO1" s="81" t="s">
        <v>982</v>
      </c>
      <c r="AAP1" s="81" t="s">
        <v>981</v>
      </c>
      <c r="AAQ1" s="81" t="s">
        <v>981</v>
      </c>
      <c r="AAR1" s="81" t="s">
        <v>980</v>
      </c>
      <c r="AAS1" s="81" t="s">
        <v>980</v>
      </c>
      <c r="AAT1" s="81" t="s">
        <v>979</v>
      </c>
      <c r="AAU1" s="81" t="s">
        <v>979</v>
      </c>
      <c r="AAV1" s="81" t="s">
        <v>978</v>
      </c>
      <c r="AAW1" s="81" t="s">
        <v>978</v>
      </c>
      <c r="AAX1" s="81" t="s">
        <v>977</v>
      </c>
      <c r="AAY1" s="81" t="s">
        <v>977</v>
      </c>
      <c r="AAZ1" s="81" t="s">
        <v>976</v>
      </c>
      <c r="ABA1" s="81" t="s">
        <v>976</v>
      </c>
      <c r="ABB1" s="81" t="s">
        <v>975</v>
      </c>
      <c r="ABC1" s="81" t="s">
        <v>975</v>
      </c>
      <c r="ABD1" s="81" t="s">
        <v>974</v>
      </c>
      <c r="ABE1" s="81" t="s">
        <v>974</v>
      </c>
      <c r="ABF1" s="81" t="s">
        <v>973</v>
      </c>
      <c r="ABG1" s="81" t="s">
        <v>973</v>
      </c>
      <c r="ABH1" s="81" t="s">
        <v>972</v>
      </c>
      <c r="ABI1" s="81" t="s">
        <v>972</v>
      </c>
      <c r="ABJ1" s="81" t="s">
        <v>971</v>
      </c>
      <c r="ABK1" s="81" t="s">
        <v>971</v>
      </c>
      <c r="ABL1" s="81" t="s">
        <v>970</v>
      </c>
      <c r="ABM1" s="81" t="s">
        <v>970</v>
      </c>
      <c r="ABN1" s="81" t="s">
        <v>969</v>
      </c>
      <c r="ABO1" s="81" t="s">
        <v>969</v>
      </c>
      <c r="ABP1" s="81" t="s">
        <v>967</v>
      </c>
      <c r="ABQ1" s="81" t="s">
        <v>967</v>
      </c>
      <c r="ABR1" s="81" t="s">
        <v>966</v>
      </c>
      <c r="ABS1" s="81" t="s">
        <v>966</v>
      </c>
      <c r="ABT1" s="81" t="s">
        <v>965</v>
      </c>
      <c r="ABU1" s="81" t="s">
        <v>965</v>
      </c>
      <c r="ABV1" s="81" t="s">
        <v>964</v>
      </c>
      <c r="ABW1" s="81" t="s">
        <v>964</v>
      </c>
      <c r="ABX1" s="81" t="s">
        <v>963</v>
      </c>
      <c r="ABY1" s="81" t="s">
        <v>963</v>
      </c>
      <c r="ABZ1" s="81" t="s">
        <v>962</v>
      </c>
      <c r="ACA1" s="81" t="s">
        <v>962</v>
      </c>
      <c r="ACB1" s="81" t="s">
        <v>961</v>
      </c>
      <c r="ACC1" s="81" t="s">
        <v>961</v>
      </c>
      <c r="ACD1" s="81" t="s">
        <v>960</v>
      </c>
      <c r="ACE1" s="81" t="s">
        <v>960</v>
      </c>
      <c r="ACF1" s="81" t="s">
        <v>959</v>
      </c>
      <c r="ACG1" s="81" t="s">
        <v>959</v>
      </c>
      <c r="ACH1" s="81" t="s">
        <v>958</v>
      </c>
      <c r="ACI1" s="81" t="s">
        <v>958</v>
      </c>
      <c r="ACJ1" s="81" t="s">
        <v>957</v>
      </c>
      <c r="ACK1" s="81" t="s">
        <v>957</v>
      </c>
      <c r="ACL1" s="81" t="s">
        <v>956</v>
      </c>
      <c r="ACM1" s="81" t="s">
        <v>956</v>
      </c>
      <c r="ACN1" s="81" t="s">
        <v>955</v>
      </c>
      <c r="ACO1" s="81" t="s">
        <v>955</v>
      </c>
      <c r="ACP1" s="81" t="s">
        <v>954</v>
      </c>
      <c r="ACQ1" s="81" t="s">
        <v>954</v>
      </c>
      <c r="ACR1" s="81" t="s">
        <v>953</v>
      </c>
      <c r="ACS1" s="81" t="s">
        <v>953</v>
      </c>
      <c r="ACT1" s="81" t="s">
        <v>952</v>
      </c>
      <c r="ACU1" s="81" t="s">
        <v>952</v>
      </c>
      <c r="ACV1" s="81" t="s">
        <v>951</v>
      </c>
      <c r="ACW1" s="81" t="s">
        <v>951</v>
      </c>
      <c r="ACX1" s="81" t="s">
        <v>950</v>
      </c>
      <c r="ACY1" s="81" t="s">
        <v>950</v>
      </c>
      <c r="ACZ1" s="81" t="s">
        <v>949</v>
      </c>
      <c r="ADA1" s="81" t="s">
        <v>949</v>
      </c>
      <c r="ADB1" s="81" t="s">
        <v>948</v>
      </c>
      <c r="ADC1" s="81" t="s">
        <v>948</v>
      </c>
      <c r="ADD1" s="81" t="s">
        <v>947</v>
      </c>
      <c r="ADE1" s="81" t="s">
        <v>947</v>
      </c>
      <c r="ADF1" s="81" t="s">
        <v>946</v>
      </c>
      <c r="ADG1" s="81" t="s">
        <v>946</v>
      </c>
      <c r="ADH1" s="81" t="s">
        <v>945</v>
      </c>
      <c r="ADI1" s="81" t="s">
        <v>945</v>
      </c>
      <c r="ADJ1" s="81" t="s">
        <v>944</v>
      </c>
      <c r="ADK1" s="81" t="s">
        <v>944</v>
      </c>
      <c r="ADL1" s="81" t="s">
        <v>943</v>
      </c>
      <c r="ADM1" s="81" t="s">
        <v>943</v>
      </c>
      <c r="ADN1" s="81" t="s">
        <v>942</v>
      </c>
      <c r="ADO1" s="81" t="s">
        <v>942</v>
      </c>
      <c r="ADP1" s="81" t="s">
        <v>941</v>
      </c>
      <c r="ADQ1" s="81" t="s">
        <v>941</v>
      </c>
      <c r="ADR1" s="81" t="s">
        <v>940</v>
      </c>
      <c r="ADS1" s="81" t="s">
        <v>940</v>
      </c>
      <c r="ADT1" s="81" t="s">
        <v>939</v>
      </c>
      <c r="ADU1" s="81" t="s">
        <v>939</v>
      </c>
      <c r="ADV1" s="81" t="s">
        <v>938</v>
      </c>
      <c r="ADW1" s="81" t="s">
        <v>938</v>
      </c>
      <c r="ADX1" s="81" t="s">
        <v>937</v>
      </c>
      <c r="ADY1" s="81" t="s">
        <v>937</v>
      </c>
      <c r="ADZ1" s="81" t="s">
        <v>936</v>
      </c>
      <c r="AEA1" s="81" t="s">
        <v>936</v>
      </c>
      <c r="AEB1" s="81" t="s">
        <v>935</v>
      </c>
      <c r="AEC1" s="81" t="s">
        <v>935</v>
      </c>
      <c r="AED1" s="81" t="s">
        <v>934</v>
      </c>
      <c r="AEE1" s="81" t="s">
        <v>934</v>
      </c>
      <c r="AEF1" s="81" t="s">
        <v>933</v>
      </c>
      <c r="AEG1" s="81" t="s">
        <v>933</v>
      </c>
      <c r="AEH1" s="81" t="s">
        <v>931</v>
      </c>
      <c r="AEI1" s="81" t="s">
        <v>931</v>
      </c>
      <c r="AEJ1" s="81" t="s">
        <v>930</v>
      </c>
      <c r="AEK1" s="81" t="s">
        <v>930</v>
      </c>
      <c r="AEL1" s="81" t="s">
        <v>929</v>
      </c>
      <c r="AEM1" s="81" t="s">
        <v>929</v>
      </c>
      <c r="AEN1" s="81" t="s">
        <v>928</v>
      </c>
      <c r="AEO1" s="81" t="s">
        <v>928</v>
      </c>
      <c r="AEP1" s="81" t="s">
        <v>927</v>
      </c>
      <c r="AEQ1" s="81" t="s">
        <v>927</v>
      </c>
      <c r="AER1" s="81" t="s">
        <v>926</v>
      </c>
      <c r="AES1" s="81" t="s">
        <v>926</v>
      </c>
      <c r="AET1" s="81" t="s">
        <v>925</v>
      </c>
      <c r="AEU1" s="81" t="s">
        <v>925</v>
      </c>
      <c r="AEV1" s="81" t="s">
        <v>924</v>
      </c>
      <c r="AEW1" s="81" t="s">
        <v>924</v>
      </c>
      <c r="AEX1" s="81" t="s">
        <v>923</v>
      </c>
      <c r="AEY1" s="81" t="s">
        <v>923</v>
      </c>
      <c r="AEZ1" s="81" t="s">
        <v>922</v>
      </c>
      <c r="AFA1" s="81" t="s">
        <v>922</v>
      </c>
      <c r="AFB1" s="81" t="s">
        <v>921</v>
      </c>
      <c r="AFC1" s="81" t="s">
        <v>921</v>
      </c>
      <c r="AFD1" s="81" t="s">
        <v>920</v>
      </c>
      <c r="AFE1" s="81" t="s">
        <v>920</v>
      </c>
      <c r="AFF1" s="81" t="s">
        <v>919</v>
      </c>
      <c r="AFG1" s="81" t="s">
        <v>919</v>
      </c>
      <c r="AFH1" s="81" t="s">
        <v>918</v>
      </c>
      <c r="AFI1" s="81" t="s">
        <v>918</v>
      </c>
      <c r="AFJ1" s="81" t="s">
        <v>917</v>
      </c>
      <c r="AFK1" s="81" t="s">
        <v>917</v>
      </c>
      <c r="AFL1" s="81" t="s">
        <v>916</v>
      </c>
      <c r="AFM1" s="81" t="s">
        <v>916</v>
      </c>
      <c r="AFN1" s="81" t="s">
        <v>915</v>
      </c>
      <c r="AFO1" s="81" t="s">
        <v>915</v>
      </c>
      <c r="AFP1" s="81" t="s">
        <v>913</v>
      </c>
      <c r="AFQ1" s="81" t="s">
        <v>913</v>
      </c>
      <c r="AFR1" s="81" t="s">
        <v>912</v>
      </c>
      <c r="AFS1" s="81" t="s">
        <v>912</v>
      </c>
      <c r="AFT1" s="81" t="s">
        <v>911</v>
      </c>
      <c r="AFU1" s="81" t="s">
        <v>911</v>
      </c>
      <c r="AFV1" s="81" t="s">
        <v>910</v>
      </c>
      <c r="AFW1" s="81" t="s">
        <v>910</v>
      </c>
      <c r="AFX1" s="81" t="s">
        <v>909</v>
      </c>
      <c r="AFY1" s="81" t="s">
        <v>909</v>
      </c>
      <c r="AFZ1" s="81" t="s">
        <v>908</v>
      </c>
      <c r="AGA1" s="81" t="s">
        <v>908</v>
      </c>
      <c r="AGB1" s="81" t="s">
        <v>907</v>
      </c>
      <c r="AGC1" s="81" t="s">
        <v>907</v>
      </c>
      <c r="AGD1" s="81" t="s">
        <v>906</v>
      </c>
      <c r="AGE1" s="81" t="s">
        <v>906</v>
      </c>
      <c r="AGF1" s="81" t="s">
        <v>905</v>
      </c>
      <c r="AGG1" s="81" t="s">
        <v>905</v>
      </c>
      <c r="AGH1" s="81" t="s">
        <v>904</v>
      </c>
      <c r="AGI1" s="81" t="s">
        <v>904</v>
      </c>
      <c r="AGJ1" s="81" t="s">
        <v>903</v>
      </c>
      <c r="AGK1" s="81" t="s">
        <v>903</v>
      </c>
      <c r="AGL1" s="81" t="s">
        <v>902</v>
      </c>
      <c r="AGM1" s="81" t="s">
        <v>902</v>
      </c>
      <c r="AGN1" s="81" t="s">
        <v>901</v>
      </c>
      <c r="AGO1" s="81" t="s">
        <v>901</v>
      </c>
      <c r="AGP1" s="81" t="s">
        <v>900</v>
      </c>
      <c r="AGQ1" s="81" t="s">
        <v>900</v>
      </c>
      <c r="AGR1" s="81" t="s">
        <v>899</v>
      </c>
      <c r="AGS1" s="81" t="s">
        <v>899</v>
      </c>
      <c r="AGT1" s="81" t="s">
        <v>898</v>
      </c>
      <c r="AGU1" s="81" t="s">
        <v>898</v>
      </c>
      <c r="AGV1" s="81" t="s">
        <v>897</v>
      </c>
      <c r="AGW1" s="81" t="s">
        <v>897</v>
      </c>
      <c r="AGX1" s="81" t="s">
        <v>896</v>
      </c>
      <c r="AGY1" s="81" t="s">
        <v>896</v>
      </c>
      <c r="AGZ1" s="81" t="s">
        <v>895</v>
      </c>
      <c r="AHA1" s="81" t="s">
        <v>895</v>
      </c>
      <c r="AHB1" s="81" t="s">
        <v>894</v>
      </c>
      <c r="AHC1" s="81" t="s">
        <v>894</v>
      </c>
      <c r="AHD1" s="81" t="s">
        <v>893</v>
      </c>
      <c r="AHE1" s="81" t="s">
        <v>893</v>
      </c>
      <c r="AHF1" s="81" t="s">
        <v>892</v>
      </c>
      <c r="AHG1" s="81" t="s">
        <v>892</v>
      </c>
      <c r="AHH1" s="81" t="s">
        <v>891</v>
      </c>
      <c r="AHI1" s="81" t="s">
        <v>891</v>
      </c>
      <c r="AHJ1" s="81" t="s">
        <v>890</v>
      </c>
      <c r="AHK1" s="81" t="s">
        <v>890</v>
      </c>
      <c r="AHL1" s="81" t="s">
        <v>889</v>
      </c>
      <c r="AHM1" s="81" t="s">
        <v>889</v>
      </c>
      <c r="AHN1" s="81" t="s">
        <v>888</v>
      </c>
      <c r="AHO1" s="81" t="s">
        <v>888</v>
      </c>
      <c r="AHP1" s="81" t="s">
        <v>887</v>
      </c>
      <c r="AHQ1" s="81" t="s">
        <v>887</v>
      </c>
      <c r="AHR1" s="81" t="s">
        <v>886</v>
      </c>
      <c r="AHS1" s="81" t="s">
        <v>886</v>
      </c>
      <c r="AHT1" s="81" t="s">
        <v>885</v>
      </c>
      <c r="AHU1" s="81" t="s">
        <v>885</v>
      </c>
      <c r="AHV1" s="81" t="s">
        <v>884</v>
      </c>
      <c r="AHW1" s="81" t="s">
        <v>884</v>
      </c>
      <c r="AHX1" s="81" t="s">
        <v>883</v>
      </c>
      <c r="AHY1" s="81" t="s">
        <v>883</v>
      </c>
      <c r="AHZ1" s="81" t="s">
        <v>882</v>
      </c>
      <c r="AIA1" s="81" t="s">
        <v>882</v>
      </c>
      <c r="AIB1" s="81" t="s">
        <v>881</v>
      </c>
      <c r="AIC1" s="81" t="s">
        <v>881</v>
      </c>
      <c r="AID1" s="81" t="s">
        <v>880</v>
      </c>
      <c r="AIE1" s="81" t="s">
        <v>880</v>
      </c>
      <c r="AIF1" s="81" t="s">
        <v>879</v>
      </c>
      <c r="AIG1" s="81" t="s">
        <v>879</v>
      </c>
      <c r="AIH1" s="81" t="s">
        <v>878</v>
      </c>
      <c r="AII1" s="81" t="s">
        <v>878</v>
      </c>
      <c r="AIJ1" s="81" t="s">
        <v>877</v>
      </c>
      <c r="AIK1" s="81" t="s">
        <v>877</v>
      </c>
      <c r="AIL1" s="81" t="s">
        <v>876</v>
      </c>
      <c r="AIM1" s="81" t="s">
        <v>876</v>
      </c>
      <c r="AIN1" s="81" t="s">
        <v>875</v>
      </c>
      <c r="AIO1" s="81" t="s">
        <v>875</v>
      </c>
      <c r="AIP1" s="81" t="s">
        <v>874</v>
      </c>
      <c r="AIQ1" s="81" t="s">
        <v>874</v>
      </c>
      <c r="AIR1" s="81" t="s">
        <v>873</v>
      </c>
      <c r="AIS1" s="81" t="s">
        <v>873</v>
      </c>
      <c r="AIT1" s="81" t="s">
        <v>872</v>
      </c>
      <c r="AIU1" s="81" t="s">
        <v>872</v>
      </c>
      <c r="AIV1" s="81" t="s">
        <v>871</v>
      </c>
      <c r="AIW1" s="81" t="s">
        <v>871</v>
      </c>
      <c r="AIX1" s="81" t="s">
        <v>870</v>
      </c>
      <c r="AIY1" s="81" t="s">
        <v>870</v>
      </c>
      <c r="AIZ1" s="81" t="s">
        <v>869</v>
      </c>
      <c r="AJA1" s="81" t="s">
        <v>869</v>
      </c>
      <c r="AJB1" s="81" t="s">
        <v>868</v>
      </c>
      <c r="AJC1" s="81" t="s">
        <v>868</v>
      </c>
      <c r="AJD1" s="81" t="s">
        <v>867</v>
      </c>
      <c r="AJE1" s="81" t="s">
        <v>867</v>
      </c>
      <c r="AJF1" s="81" t="s">
        <v>866</v>
      </c>
      <c r="AJG1" s="81" t="s">
        <v>866</v>
      </c>
      <c r="AJH1" s="81" t="s">
        <v>865</v>
      </c>
      <c r="AJI1" s="81" t="s">
        <v>865</v>
      </c>
      <c r="AJJ1" s="81" t="s">
        <v>864</v>
      </c>
      <c r="AJK1" s="81" t="s">
        <v>864</v>
      </c>
      <c r="AJL1" s="81" t="s">
        <v>863</v>
      </c>
      <c r="AJM1" s="81" t="s">
        <v>863</v>
      </c>
      <c r="AJN1" s="81" t="s">
        <v>862</v>
      </c>
      <c r="AJO1" s="81" t="s">
        <v>862</v>
      </c>
      <c r="AJP1" s="81" t="s">
        <v>861</v>
      </c>
      <c r="AJQ1" s="81" t="s">
        <v>861</v>
      </c>
      <c r="AJR1" s="81" t="s">
        <v>860</v>
      </c>
      <c r="AJS1" s="81" t="s">
        <v>860</v>
      </c>
      <c r="AJT1" s="81" t="s">
        <v>859</v>
      </c>
      <c r="AJU1" s="81" t="s">
        <v>859</v>
      </c>
      <c r="AJV1" s="81" t="s">
        <v>858</v>
      </c>
      <c r="AJW1" s="81" t="s">
        <v>858</v>
      </c>
      <c r="AJX1" s="81" t="s">
        <v>857</v>
      </c>
      <c r="AJY1" s="81" t="s">
        <v>857</v>
      </c>
      <c r="AJZ1" s="81" t="s">
        <v>856</v>
      </c>
      <c r="AKA1" s="81" t="s">
        <v>856</v>
      </c>
      <c r="AKB1" s="81" t="s">
        <v>855</v>
      </c>
      <c r="AKC1" s="81" t="s">
        <v>855</v>
      </c>
      <c r="AKD1" s="81" t="s">
        <v>854</v>
      </c>
      <c r="AKE1" s="81" t="s">
        <v>854</v>
      </c>
      <c r="AKF1" s="81" t="s">
        <v>853</v>
      </c>
      <c r="AKG1" s="81" t="s">
        <v>853</v>
      </c>
      <c r="AKH1" s="81" t="s">
        <v>852</v>
      </c>
      <c r="AKI1" s="81" t="s">
        <v>852</v>
      </c>
      <c r="AKJ1" s="81" t="s">
        <v>851</v>
      </c>
      <c r="AKK1" s="81" t="s">
        <v>851</v>
      </c>
      <c r="AKL1" s="81" t="s">
        <v>850</v>
      </c>
      <c r="AKM1" s="81" t="s">
        <v>850</v>
      </c>
      <c r="AKN1" s="81" t="s">
        <v>849</v>
      </c>
      <c r="AKO1" s="81" t="s">
        <v>849</v>
      </c>
      <c r="AKP1" s="81" t="s">
        <v>848</v>
      </c>
      <c r="AKQ1" s="81" t="s">
        <v>848</v>
      </c>
      <c r="AKR1" s="81" t="s">
        <v>847</v>
      </c>
      <c r="AKS1" s="81" t="s">
        <v>847</v>
      </c>
      <c r="AKT1" s="81" t="s">
        <v>846</v>
      </c>
      <c r="AKU1" s="81" t="s">
        <v>846</v>
      </c>
      <c r="AKV1" s="81" t="s">
        <v>845</v>
      </c>
      <c r="AKW1" s="81" t="s">
        <v>845</v>
      </c>
      <c r="AKX1" s="81" t="s">
        <v>844</v>
      </c>
      <c r="AKY1" s="81" t="s">
        <v>844</v>
      </c>
      <c r="AKZ1" s="81" t="s">
        <v>843</v>
      </c>
      <c r="ALA1" s="81" t="s">
        <v>843</v>
      </c>
      <c r="ALB1" s="81" t="s">
        <v>842</v>
      </c>
      <c r="ALC1" s="81" t="s">
        <v>842</v>
      </c>
      <c r="ALD1" s="81" t="s">
        <v>841</v>
      </c>
      <c r="ALE1" s="81" t="s">
        <v>841</v>
      </c>
      <c r="ALF1" s="81" t="s">
        <v>840</v>
      </c>
      <c r="ALG1" s="81" t="s">
        <v>840</v>
      </c>
      <c r="ALH1" s="81" t="s">
        <v>839</v>
      </c>
      <c r="ALI1" s="81" t="s">
        <v>839</v>
      </c>
      <c r="ALJ1" s="81" t="s">
        <v>838</v>
      </c>
      <c r="ALK1" s="81" t="s">
        <v>838</v>
      </c>
      <c r="ALL1" s="81" t="s">
        <v>837</v>
      </c>
      <c r="ALM1" s="81" t="s">
        <v>837</v>
      </c>
      <c r="ALN1" s="81" t="s">
        <v>836</v>
      </c>
      <c r="ALO1" s="81" t="s">
        <v>836</v>
      </c>
      <c r="ALP1" s="81" t="s">
        <v>835</v>
      </c>
      <c r="ALQ1" s="81" t="s">
        <v>835</v>
      </c>
      <c r="ALR1" s="81" t="s">
        <v>834</v>
      </c>
      <c r="ALS1" s="81" t="s">
        <v>834</v>
      </c>
      <c r="ALT1" s="81" t="s">
        <v>833</v>
      </c>
      <c r="ALU1" s="81" t="s">
        <v>833</v>
      </c>
      <c r="ALV1" s="81" t="s">
        <v>832</v>
      </c>
      <c r="ALW1" s="81" t="s">
        <v>832</v>
      </c>
      <c r="ALX1" s="81" t="s">
        <v>831</v>
      </c>
      <c r="ALY1" s="81" t="s">
        <v>831</v>
      </c>
      <c r="ALZ1" s="81" t="s">
        <v>830</v>
      </c>
      <c r="AMA1" s="81" t="s">
        <v>830</v>
      </c>
      <c r="AMB1" s="81" t="s">
        <v>829</v>
      </c>
      <c r="AMC1" s="81" t="s">
        <v>829</v>
      </c>
      <c r="AMD1" s="81" t="s">
        <v>828</v>
      </c>
      <c r="AME1" s="81" t="s">
        <v>828</v>
      </c>
      <c r="AMF1" s="81" t="s">
        <v>827</v>
      </c>
      <c r="AMG1" s="81" t="s">
        <v>827</v>
      </c>
      <c r="AMH1" s="81" t="s">
        <v>826</v>
      </c>
      <c r="AMI1" s="81" t="s">
        <v>826</v>
      </c>
      <c r="AMJ1" s="81" t="s">
        <v>825</v>
      </c>
      <c r="AMK1" s="81" t="s">
        <v>825</v>
      </c>
      <c r="AML1" s="81" t="s">
        <v>824</v>
      </c>
      <c r="AMM1" s="81" t="s">
        <v>824</v>
      </c>
      <c r="AMN1" s="81" t="s">
        <v>823</v>
      </c>
      <c r="AMO1" s="81" t="s">
        <v>823</v>
      </c>
      <c r="AMP1" s="81" t="s">
        <v>822</v>
      </c>
      <c r="AMQ1" s="81" t="s">
        <v>822</v>
      </c>
      <c r="AMR1" s="81" t="s">
        <v>821</v>
      </c>
      <c r="AMS1" s="81" t="s">
        <v>821</v>
      </c>
      <c r="AMT1" s="81" t="s">
        <v>820</v>
      </c>
      <c r="AMU1" s="81" t="s">
        <v>820</v>
      </c>
      <c r="AMV1" s="81" t="s">
        <v>819</v>
      </c>
      <c r="AMW1" s="81" t="s">
        <v>819</v>
      </c>
      <c r="AMX1" s="81" t="s">
        <v>817</v>
      </c>
      <c r="AMY1" s="81" t="s">
        <v>817</v>
      </c>
      <c r="AMZ1" s="81" t="s">
        <v>816</v>
      </c>
      <c r="ANA1" s="81" t="s">
        <v>816</v>
      </c>
      <c r="ANB1" s="81" t="s">
        <v>815</v>
      </c>
      <c r="ANC1" s="81" t="s">
        <v>815</v>
      </c>
      <c r="AND1" s="81" t="s">
        <v>814</v>
      </c>
      <c r="ANE1" s="81" t="s">
        <v>814</v>
      </c>
      <c r="ANF1" s="81" t="s">
        <v>813</v>
      </c>
      <c r="ANG1" s="81" t="s">
        <v>813</v>
      </c>
      <c r="ANH1" s="81" t="s">
        <v>812</v>
      </c>
      <c r="ANI1" s="81" t="s">
        <v>812</v>
      </c>
      <c r="ANJ1" s="81" t="s">
        <v>811</v>
      </c>
      <c r="ANK1" s="81" t="s">
        <v>811</v>
      </c>
      <c r="ANL1" s="81" t="s">
        <v>810</v>
      </c>
      <c r="ANM1" s="81" t="s">
        <v>810</v>
      </c>
      <c r="ANN1" s="81" t="s">
        <v>809</v>
      </c>
      <c r="ANO1" s="81" t="s">
        <v>809</v>
      </c>
      <c r="ANP1" s="81" t="s">
        <v>808</v>
      </c>
      <c r="ANQ1" s="81" t="s">
        <v>808</v>
      </c>
      <c r="ANR1" s="81" t="s">
        <v>807</v>
      </c>
      <c r="ANS1" s="81" t="s">
        <v>807</v>
      </c>
      <c r="ANT1" s="81" t="s">
        <v>806</v>
      </c>
      <c r="ANU1" s="81" t="s">
        <v>806</v>
      </c>
      <c r="ANV1" s="81" t="s">
        <v>805</v>
      </c>
      <c r="ANW1" s="81" t="s">
        <v>805</v>
      </c>
      <c r="ANX1" s="81" t="s">
        <v>804</v>
      </c>
      <c r="ANY1" s="81" t="s">
        <v>804</v>
      </c>
      <c r="ANZ1" s="81" t="s">
        <v>803</v>
      </c>
      <c r="AOA1" s="81" t="s">
        <v>803</v>
      </c>
      <c r="AOB1" s="81" t="s">
        <v>802</v>
      </c>
      <c r="AOC1" s="81" t="s">
        <v>802</v>
      </c>
      <c r="AOD1" s="81" t="s">
        <v>801</v>
      </c>
      <c r="AOE1" s="81" t="s">
        <v>801</v>
      </c>
      <c r="AOF1" s="81" t="s">
        <v>800</v>
      </c>
      <c r="AOG1" s="81" t="s">
        <v>800</v>
      </c>
      <c r="AOH1" s="81" t="s">
        <v>799</v>
      </c>
      <c r="AOI1" s="81" t="s">
        <v>799</v>
      </c>
      <c r="AOJ1" s="81" t="s">
        <v>798</v>
      </c>
      <c r="AOK1" s="81" t="s">
        <v>798</v>
      </c>
      <c r="AOL1" s="81" t="s">
        <v>797</v>
      </c>
      <c r="AOM1" s="81" t="s">
        <v>797</v>
      </c>
      <c r="AON1" s="81" t="s">
        <v>796</v>
      </c>
      <c r="AOO1" s="81" t="s">
        <v>796</v>
      </c>
      <c r="AOP1" s="81" t="s">
        <v>795</v>
      </c>
      <c r="AOQ1" s="81" t="s">
        <v>795</v>
      </c>
      <c r="AOR1" s="81" t="s">
        <v>794</v>
      </c>
      <c r="AOS1" s="81" t="s">
        <v>794</v>
      </c>
      <c r="AOT1" s="81" t="s">
        <v>793</v>
      </c>
      <c r="AOU1" s="81" t="s">
        <v>793</v>
      </c>
      <c r="AOV1" s="81" t="s">
        <v>792</v>
      </c>
      <c r="AOW1" s="81" t="s">
        <v>792</v>
      </c>
      <c r="AOX1" s="81" t="s">
        <v>791</v>
      </c>
      <c r="AOY1" s="81" t="s">
        <v>791</v>
      </c>
      <c r="AOZ1" s="81" t="s">
        <v>790</v>
      </c>
      <c r="APA1" s="81" t="s">
        <v>790</v>
      </c>
      <c r="APB1" s="81" t="s">
        <v>789</v>
      </c>
      <c r="APC1" s="81" t="s">
        <v>789</v>
      </c>
      <c r="APD1" s="81" t="s">
        <v>788</v>
      </c>
      <c r="APE1" s="81" t="s">
        <v>788</v>
      </c>
      <c r="APF1" s="81" t="s">
        <v>787</v>
      </c>
      <c r="APG1" s="81" t="s">
        <v>787</v>
      </c>
      <c r="APH1" s="81" t="s">
        <v>786</v>
      </c>
      <c r="API1" s="81" t="s">
        <v>786</v>
      </c>
      <c r="APJ1" s="81" t="s">
        <v>785</v>
      </c>
      <c r="APK1" s="81" t="s">
        <v>785</v>
      </c>
      <c r="APL1" s="81" t="s">
        <v>784</v>
      </c>
      <c r="APM1" s="81" t="s">
        <v>784</v>
      </c>
      <c r="APN1" s="81" t="s">
        <v>783</v>
      </c>
      <c r="APO1" s="81" t="s">
        <v>783</v>
      </c>
      <c r="APP1" s="81" t="s">
        <v>782</v>
      </c>
      <c r="APQ1" s="81" t="s">
        <v>782</v>
      </c>
      <c r="APR1" s="81" t="s">
        <v>781</v>
      </c>
      <c r="APS1" s="81" t="s">
        <v>781</v>
      </c>
      <c r="APT1" s="81" t="s">
        <v>780</v>
      </c>
      <c r="APU1" s="81" t="s">
        <v>780</v>
      </c>
      <c r="APV1" s="81" t="s">
        <v>779</v>
      </c>
      <c r="APW1" s="81" t="s">
        <v>779</v>
      </c>
      <c r="APX1" s="81" t="s">
        <v>778</v>
      </c>
      <c r="APY1" s="81" t="s">
        <v>778</v>
      </c>
      <c r="APZ1" s="81" t="s">
        <v>777</v>
      </c>
      <c r="AQA1" s="81" t="s">
        <v>777</v>
      </c>
      <c r="AQB1" s="81" t="s">
        <v>776</v>
      </c>
      <c r="AQC1" s="81" t="s">
        <v>776</v>
      </c>
      <c r="AQD1" s="81" t="s">
        <v>775</v>
      </c>
      <c r="AQE1" s="81" t="s">
        <v>775</v>
      </c>
      <c r="AQF1" s="81" t="s">
        <v>774</v>
      </c>
      <c r="AQG1" s="81" t="s">
        <v>774</v>
      </c>
      <c r="AQH1" s="81" t="s">
        <v>773</v>
      </c>
      <c r="AQI1" s="81" t="s">
        <v>773</v>
      </c>
      <c r="AQJ1" s="81" t="s">
        <v>772</v>
      </c>
      <c r="AQK1" s="81" t="s">
        <v>772</v>
      </c>
      <c r="AQL1" s="81" t="s">
        <v>771</v>
      </c>
      <c r="AQM1" s="81" t="s">
        <v>771</v>
      </c>
      <c r="AQN1" s="81" t="s">
        <v>770</v>
      </c>
      <c r="AQO1" s="81" t="s">
        <v>770</v>
      </c>
      <c r="AQP1" s="81" t="s">
        <v>769</v>
      </c>
      <c r="AQQ1" s="81" t="s">
        <v>769</v>
      </c>
      <c r="AQR1" s="81" t="s">
        <v>768</v>
      </c>
      <c r="AQS1" s="81" t="s">
        <v>768</v>
      </c>
      <c r="AQT1" s="81" t="s">
        <v>767</v>
      </c>
      <c r="AQU1" s="81" t="s">
        <v>767</v>
      </c>
      <c r="AQV1" s="81" t="s">
        <v>766</v>
      </c>
      <c r="AQW1" s="81" t="s">
        <v>766</v>
      </c>
      <c r="AQX1" s="81" t="s">
        <v>764</v>
      </c>
      <c r="AQY1" s="81" t="s">
        <v>764</v>
      </c>
      <c r="AQZ1" s="81" t="s">
        <v>763</v>
      </c>
      <c r="ARA1" s="81" t="s">
        <v>763</v>
      </c>
      <c r="ARB1" s="81" t="s">
        <v>762</v>
      </c>
      <c r="ARC1" s="81" t="s">
        <v>762</v>
      </c>
      <c r="ARD1" s="81" t="s">
        <v>761</v>
      </c>
      <c r="ARE1" s="81" t="s">
        <v>761</v>
      </c>
      <c r="ARF1" s="81" t="s">
        <v>760</v>
      </c>
      <c r="ARG1" s="81" t="s">
        <v>760</v>
      </c>
      <c r="ARH1" s="81" t="s">
        <v>759</v>
      </c>
      <c r="ARI1" s="81" t="s">
        <v>759</v>
      </c>
      <c r="ARJ1" s="81" t="s">
        <v>758</v>
      </c>
      <c r="ARK1" s="81" t="s">
        <v>758</v>
      </c>
      <c r="ARL1" s="81" t="s">
        <v>757</v>
      </c>
      <c r="ARM1" s="81" t="s">
        <v>757</v>
      </c>
      <c r="ARN1" s="81" t="s">
        <v>756</v>
      </c>
      <c r="ARO1" s="81" t="s">
        <v>756</v>
      </c>
      <c r="ARP1" s="81" t="s">
        <v>755</v>
      </c>
      <c r="ARQ1" s="81" t="s">
        <v>755</v>
      </c>
      <c r="ARR1" s="81" t="s">
        <v>754</v>
      </c>
      <c r="ARS1" s="81" t="s">
        <v>754</v>
      </c>
      <c r="ART1" s="81" t="s">
        <v>753</v>
      </c>
      <c r="ARU1" s="81" t="s">
        <v>753</v>
      </c>
      <c r="ARV1" s="81" t="s">
        <v>752</v>
      </c>
      <c r="ARW1" s="81" t="s">
        <v>752</v>
      </c>
      <c r="ARX1" s="81" t="s">
        <v>751</v>
      </c>
      <c r="ARY1" s="81" t="s">
        <v>751</v>
      </c>
      <c r="ARZ1" s="81" t="s">
        <v>750</v>
      </c>
      <c r="ASA1" s="81" t="s">
        <v>750</v>
      </c>
      <c r="ASB1" s="81" t="s">
        <v>749</v>
      </c>
      <c r="ASC1" s="81" t="s">
        <v>749</v>
      </c>
      <c r="ASD1" s="81" t="s">
        <v>748</v>
      </c>
      <c r="ASE1" s="81" t="s">
        <v>748</v>
      </c>
      <c r="ASF1" s="81" t="s">
        <v>747</v>
      </c>
      <c r="ASG1" s="81" t="s">
        <v>747</v>
      </c>
      <c r="ASH1" s="81" t="s">
        <v>746</v>
      </c>
      <c r="ASI1" s="81" t="s">
        <v>746</v>
      </c>
      <c r="ASJ1" s="81" t="s">
        <v>745</v>
      </c>
      <c r="ASK1" s="81" t="s">
        <v>745</v>
      </c>
      <c r="ASL1" s="81" t="s">
        <v>744</v>
      </c>
      <c r="ASM1" s="81" t="s">
        <v>744</v>
      </c>
      <c r="ASN1" s="81" t="s">
        <v>743</v>
      </c>
      <c r="ASO1" s="81" t="s">
        <v>743</v>
      </c>
      <c r="ASP1" s="81" t="s">
        <v>742</v>
      </c>
      <c r="ASQ1" s="81" t="s">
        <v>742</v>
      </c>
      <c r="ASR1" s="81" t="s">
        <v>741</v>
      </c>
      <c r="ASS1" s="81" t="s">
        <v>741</v>
      </c>
      <c r="AST1" s="81" t="s">
        <v>740</v>
      </c>
      <c r="ASU1" s="81" t="s">
        <v>740</v>
      </c>
      <c r="ASV1" s="81" t="s">
        <v>739</v>
      </c>
      <c r="ASW1" s="81" t="s">
        <v>739</v>
      </c>
      <c r="ASX1" s="81" t="s">
        <v>738</v>
      </c>
      <c r="ASY1" s="81" t="s">
        <v>738</v>
      </c>
      <c r="ASZ1" s="81" t="s">
        <v>737</v>
      </c>
      <c r="ATA1" s="81" t="s">
        <v>737</v>
      </c>
      <c r="ATB1" s="81" t="s">
        <v>736</v>
      </c>
      <c r="ATC1" s="81" t="s">
        <v>736</v>
      </c>
      <c r="ATD1" s="81" t="s">
        <v>735</v>
      </c>
      <c r="ATE1" s="81" t="s">
        <v>735</v>
      </c>
      <c r="ATF1" s="81" t="s">
        <v>733</v>
      </c>
      <c r="ATG1" s="81" t="s">
        <v>733</v>
      </c>
      <c r="ATH1" s="81" t="s">
        <v>732</v>
      </c>
      <c r="ATI1" s="81" t="s">
        <v>732</v>
      </c>
      <c r="ATJ1" s="81" t="s">
        <v>731</v>
      </c>
      <c r="ATK1" s="81" t="s">
        <v>731</v>
      </c>
      <c r="ATL1" s="81" t="s">
        <v>730</v>
      </c>
      <c r="ATM1" s="81" t="s">
        <v>730</v>
      </c>
      <c r="ATN1" s="81" t="s">
        <v>729</v>
      </c>
      <c r="ATO1" s="81" t="s">
        <v>729</v>
      </c>
      <c r="ATP1" s="81" t="s">
        <v>728</v>
      </c>
      <c r="ATQ1" s="81" t="s">
        <v>728</v>
      </c>
      <c r="ATR1" s="81" t="s">
        <v>727</v>
      </c>
      <c r="ATS1" s="81" t="s">
        <v>727</v>
      </c>
      <c r="ATT1" s="81" t="s">
        <v>726</v>
      </c>
      <c r="ATU1" s="81" t="s">
        <v>726</v>
      </c>
      <c r="ATV1" s="81" t="s">
        <v>725</v>
      </c>
      <c r="ATW1" s="81" t="s">
        <v>725</v>
      </c>
      <c r="ATX1" s="81" t="s">
        <v>724</v>
      </c>
      <c r="ATY1" s="81" t="s">
        <v>724</v>
      </c>
      <c r="ATZ1" s="81" t="s">
        <v>723</v>
      </c>
      <c r="AUA1" s="81" t="s">
        <v>723</v>
      </c>
      <c r="AUB1" s="81" t="s">
        <v>722</v>
      </c>
      <c r="AUC1" s="81" t="s">
        <v>722</v>
      </c>
      <c r="AUD1" s="81" t="s">
        <v>721</v>
      </c>
      <c r="AUE1" s="81" t="s">
        <v>721</v>
      </c>
      <c r="AUF1" s="81" t="s">
        <v>720</v>
      </c>
      <c r="AUG1" s="81" t="s">
        <v>720</v>
      </c>
      <c r="AUH1" s="81" t="s">
        <v>719</v>
      </c>
      <c r="AUI1" s="81" t="s">
        <v>719</v>
      </c>
      <c r="AUJ1" s="81" t="s">
        <v>718</v>
      </c>
      <c r="AUK1" s="81" t="s">
        <v>718</v>
      </c>
      <c r="AUL1" s="81" t="s">
        <v>717</v>
      </c>
      <c r="AUM1" s="81" t="s">
        <v>717</v>
      </c>
      <c r="AUN1" s="81" t="s">
        <v>716</v>
      </c>
      <c r="AUO1" s="81" t="s">
        <v>716</v>
      </c>
      <c r="AUP1" s="81" t="s">
        <v>715</v>
      </c>
      <c r="AUQ1" s="81" t="s">
        <v>715</v>
      </c>
      <c r="AUR1" s="81" t="s">
        <v>714</v>
      </c>
      <c r="AUS1" s="81" t="s">
        <v>714</v>
      </c>
      <c r="AUT1" s="81" t="s">
        <v>713</v>
      </c>
      <c r="AUU1" s="81" t="s">
        <v>713</v>
      </c>
      <c r="AUV1" s="81" t="s">
        <v>711</v>
      </c>
      <c r="AUW1" s="81" t="s">
        <v>711</v>
      </c>
      <c r="AUX1" s="81" t="s">
        <v>710</v>
      </c>
      <c r="AUY1" s="81" t="s">
        <v>710</v>
      </c>
      <c r="AUZ1" s="81" t="s">
        <v>709</v>
      </c>
      <c r="AVA1" s="81" t="s">
        <v>709</v>
      </c>
      <c r="AVB1" s="81" t="s">
        <v>708</v>
      </c>
      <c r="AVC1" s="81" t="s">
        <v>708</v>
      </c>
      <c r="AVD1" s="81" t="s">
        <v>707</v>
      </c>
      <c r="AVE1" s="81" t="s">
        <v>707</v>
      </c>
      <c r="AVF1" s="81" t="s">
        <v>704</v>
      </c>
      <c r="AVG1" s="81" t="s">
        <v>704</v>
      </c>
      <c r="AVH1" s="81" t="s">
        <v>703</v>
      </c>
      <c r="AVI1" s="81" t="s">
        <v>703</v>
      </c>
      <c r="AVJ1" s="81" t="s">
        <v>702</v>
      </c>
      <c r="AVK1" s="81" t="s">
        <v>702</v>
      </c>
      <c r="AVL1" s="81" t="s">
        <v>701</v>
      </c>
      <c r="AVM1" s="81" t="s">
        <v>701</v>
      </c>
      <c r="AVN1" s="81" t="s">
        <v>700</v>
      </c>
      <c r="AVO1" s="81" t="s">
        <v>700</v>
      </c>
      <c r="AVP1" s="81" t="s">
        <v>699</v>
      </c>
      <c r="AVQ1" s="81" t="s">
        <v>699</v>
      </c>
      <c r="AVR1" s="81" t="s">
        <v>698</v>
      </c>
      <c r="AVS1" s="81" t="s">
        <v>698</v>
      </c>
      <c r="AVT1" s="81" t="s">
        <v>697</v>
      </c>
      <c r="AVU1" s="81" t="s">
        <v>697</v>
      </c>
      <c r="AVV1" s="81" t="s">
        <v>696</v>
      </c>
      <c r="AVW1" s="81" t="s">
        <v>696</v>
      </c>
      <c r="AVX1" s="81" t="s">
        <v>695</v>
      </c>
      <c r="AVY1" s="81" t="s">
        <v>695</v>
      </c>
      <c r="AVZ1" s="81" t="s">
        <v>694</v>
      </c>
      <c r="AWA1" s="81" t="s">
        <v>694</v>
      </c>
      <c r="AWB1" s="81" t="s">
        <v>693</v>
      </c>
      <c r="AWC1" s="81" t="s">
        <v>693</v>
      </c>
      <c r="AWD1" s="81" t="s">
        <v>690</v>
      </c>
      <c r="AWE1" s="81" t="s">
        <v>690</v>
      </c>
      <c r="AWF1" s="81" t="s">
        <v>689</v>
      </c>
      <c r="AWG1" s="81" t="s">
        <v>689</v>
      </c>
      <c r="AWH1" s="81" t="s">
        <v>688</v>
      </c>
      <c r="AWI1" s="81" t="s">
        <v>688</v>
      </c>
      <c r="AWJ1" s="81" t="s">
        <v>687</v>
      </c>
      <c r="AWK1" s="81" t="s">
        <v>687</v>
      </c>
      <c r="AWL1" s="81" t="s">
        <v>685</v>
      </c>
      <c r="AWM1" s="81" t="s">
        <v>685</v>
      </c>
      <c r="AWN1" s="81" t="s">
        <v>684</v>
      </c>
      <c r="AWO1" s="81" t="s">
        <v>684</v>
      </c>
      <c r="AWP1" s="81" t="s">
        <v>682</v>
      </c>
      <c r="AWQ1" s="81" t="s">
        <v>682</v>
      </c>
      <c r="AWR1" s="81" t="s">
        <v>681</v>
      </c>
      <c r="AWS1" s="81" t="s">
        <v>681</v>
      </c>
      <c r="AWT1" s="81" t="s">
        <v>679</v>
      </c>
      <c r="AWU1" s="81" t="s">
        <v>679</v>
      </c>
      <c r="AWV1" s="81" t="s">
        <v>678</v>
      </c>
      <c r="AWW1" s="81" t="s">
        <v>678</v>
      </c>
      <c r="AWX1" s="81" t="s">
        <v>674</v>
      </c>
      <c r="AWY1" s="81" t="s">
        <v>674</v>
      </c>
      <c r="AWZ1" s="81" t="s">
        <v>673</v>
      </c>
      <c r="AXA1" s="81" t="s">
        <v>673</v>
      </c>
      <c r="AXD1" s="81" t="s">
        <v>680</v>
      </c>
      <c r="AXE1" s="81" t="s">
        <v>680</v>
      </c>
      <c r="AXF1" s="81" t="s">
        <v>677</v>
      </c>
      <c r="AXG1" s="81" t="s">
        <v>677</v>
      </c>
      <c r="AXH1" s="81" t="s">
        <v>686</v>
      </c>
      <c r="AXI1" s="81" t="s">
        <v>686</v>
      </c>
      <c r="AXJ1" s="81" t="s">
        <v>692</v>
      </c>
      <c r="AXK1" s="81" t="s">
        <v>692</v>
      </c>
      <c r="AXL1" s="81" t="s">
        <v>691</v>
      </c>
      <c r="AXM1" s="81" t="s">
        <v>691</v>
      </c>
      <c r="AXN1" s="81" t="s">
        <v>706</v>
      </c>
      <c r="AXO1" s="81" t="s">
        <v>706</v>
      </c>
      <c r="AXP1" s="81" t="s">
        <v>705</v>
      </c>
      <c r="AXQ1" s="81" t="s">
        <v>705</v>
      </c>
      <c r="AXR1" s="81" t="s">
        <v>1355</v>
      </c>
      <c r="AXS1" s="81" t="s">
        <v>1355</v>
      </c>
      <c r="AXT1" s="81" t="s">
        <v>1348</v>
      </c>
      <c r="AXU1" s="81" t="s">
        <v>1348</v>
      </c>
      <c r="AXV1" s="81" t="s">
        <v>1347</v>
      </c>
      <c r="AXW1" s="81" t="s">
        <v>1347</v>
      </c>
      <c r="AXX1" s="81" t="s">
        <v>818</v>
      </c>
      <c r="AXY1" s="81" t="s">
        <v>818</v>
      </c>
      <c r="AXZ1" s="81" t="s">
        <v>1221</v>
      </c>
      <c r="AYA1" s="81" t="s">
        <v>1221</v>
      </c>
      <c r="AYB1" s="81" t="s">
        <v>1220</v>
      </c>
      <c r="AYC1" s="81" t="s">
        <v>1220</v>
      </c>
      <c r="AYD1" s="81" t="s">
        <v>1137</v>
      </c>
      <c r="AYE1" s="81" t="s">
        <v>1137</v>
      </c>
      <c r="AYF1" s="81" t="s">
        <v>1136</v>
      </c>
      <c r="AYG1" s="81" t="s">
        <v>1136</v>
      </c>
      <c r="AYH1" s="81" t="s">
        <v>1135</v>
      </c>
      <c r="AYI1" s="81" t="s">
        <v>1135</v>
      </c>
      <c r="AYJ1" s="81" t="s">
        <v>1134</v>
      </c>
      <c r="AYK1" s="81" t="s">
        <v>1134</v>
      </c>
      <c r="AYL1" s="81" t="s">
        <v>1133</v>
      </c>
      <c r="AYM1" s="81" t="s">
        <v>1133</v>
      </c>
      <c r="AYN1" s="81" t="s">
        <v>1132</v>
      </c>
      <c r="AYO1" s="81" t="s">
        <v>1132</v>
      </c>
      <c r="AYP1" s="81" t="s">
        <v>1353</v>
      </c>
      <c r="AYQ1" s="81" t="s">
        <v>1353</v>
      </c>
      <c r="AYR1" s="81" t="s">
        <v>914</v>
      </c>
      <c r="AYS1" s="81" t="s">
        <v>914</v>
      </c>
      <c r="AYT1" s="81" t="s">
        <v>1357</v>
      </c>
      <c r="AYU1" s="81" t="s">
        <v>1357</v>
      </c>
      <c r="AYV1" s="81" t="s">
        <v>1345</v>
      </c>
      <c r="AYW1" s="81" t="s">
        <v>1345</v>
      </c>
      <c r="AYX1" s="81" t="s">
        <v>1356</v>
      </c>
      <c r="AYY1" s="81" t="s">
        <v>1356</v>
      </c>
      <c r="AYZ1" s="81" t="s">
        <v>1354</v>
      </c>
      <c r="AZA1" s="81" t="s">
        <v>1354</v>
      </c>
      <c r="AZB1" s="81" t="s">
        <v>1351</v>
      </c>
      <c r="AZC1" s="81" t="s">
        <v>1351</v>
      </c>
      <c r="AZD1" s="81" t="s">
        <v>1350</v>
      </c>
      <c r="AZE1" s="81" t="s">
        <v>1350</v>
      </c>
      <c r="AZF1" s="81" t="s">
        <v>1349</v>
      </c>
      <c r="AZG1" s="81" t="s">
        <v>1349</v>
      </c>
      <c r="AZH1" s="81" t="s">
        <v>1343</v>
      </c>
      <c r="AZI1" s="81" t="s">
        <v>1343</v>
      </c>
      <c r="AZJ1" s="81" t="s">
        <v>1342</v>
      </c>
      <c r="AZK1" s="81" t="s">
        <v>1342</v>
      </c>
      <c r="AZL1" s="81" t="s">
        <v>1341</v>
      </c>
      <c r="AZM1" s="81" t="s">
        <v>1341</v>
      </c>
      <c r="AZN1" s="81" t="s">
        <v>1340</v>
      </c>
      <c r="AZO1" s="81" t="s">
        <v>1340</v>
      </c>
      <c r="AZP1" s="81" t="s">
        <v>1319</v>
      </c>
      <c r="AZQ1" s="81" t="s">
        <v>1319</v>
      </c>
      <c r="AZR1" s="81" t="s">
        <v>1318</v>
      </c>
      <c r="AZS1" s="81" t="s">
        <v>1318</v>
      </c>
      <c r="AZT1" s="81" t="s">
        <v>1304</v>
      </c>
      <c r="AZU1" s="81" t="s">
        <v>1304</v>
      </c>
      <c r="AZV1" s="81" t="s">
        <v>1308</v>
      </c>
      <c r="AZW1" s="81" t="s">
        <v>1308</v>
      </c>
      <c r="AZX1" s="81" t="s">
        <v>1307</v>
      </c>
      <c r="AZY1" s="81" t="s">
        <v>1307</v>
      </c>
    </row>
    <row r="2" spans="1:1377" s="81" customFormat="1" x14ac:dyDescent="0.25">
      <c r="A2" s="82" t="s">
        <v>346</v>
      </c>
      <c r="B2" s="82" t="s">
        <v>671</v>
      </c>
      <c r="C2" s="82" t="s">
        <v>670</v>
      </c>
      <c r="D2" s="82" t="s">
        <v>671</v>
      </c>
      <c r="E2" s="82" t="s">
        <v>670</v>
      </c>
      <c r="F2" s="82" t="s">
        <v>671</v>
      </c>
      <c r="G2" s="82" t="s">
        <v>670</v>
      </c>
      <c r="H2" s="82" t="s">
        <v>671</v>
      </c>
      <c r="I2" s="82" t="s">
        <v>670</v>
      </c>
      <c r="J2" s="82" t="s">
        <v>671</v>
      </c>
      <c r="K2" s="82" t="s">
        <v>670</v>
      </c>
      <c r="L2" s="82" t="s">
        <v>671</v>
      </c>
      <c r="M2" s="81" t="s">
        <v>670</v>
      </c>
      <c r="N2" s="81" t="s">
        <v>671</v>
      </c>
      <c r="O2" s="81" t="s">
        <v>670</v>
      </c>
      <c r="P2" s="81" t="s">
        <v>671</v>
      </c>
      <c r="Q2" s="81" t="s">
        <v>670</v>
      </c>
      <c r="R2" s="81" t="s">
        <v>671</v>
      </c>
      <c r="S2" s="81" t="s">
        <v>670</v>
      </c>
      <c r="T2" s="81" t="s">
        <v>671</v>
      </c>
      <c r="U2" s="81" t="s">
        <v>670</v>
      </c>
      <c r="V2" s="81" t="s">
        <v>671</v>
      </c>
      <c r="W2" s="81" t="s">
        <v>670</v>
      </c>
      <c r="X2" s="81" t="s">
        <v>671</v>
      </c>
      <c r="Y2" s="81" t="s">
        <v>670</v>
      </c>
      <c r="Z2" s="81" t="s">
        <v>671</v>
      </c>
      <c r="AA2" s="81" t="s">
        <v>670</v>
      </c>
      <c r="AB2" s="81" t="s">
        <v>671</v>
      </c>
      <c r="AC2" s="81" t="s">
        <v>670</v>
      </c>
      <c r="AD2" s="81" t="s">
        <v>671</v>
      </c>
      <c r="AE2" s="81" t="s">
        <v>670</v>
      </c>
      <c r="AF2" s="81" t="s">
        <v>671</v>
      </c>
      <c r="AG2" s="81" t="s">
        <v>670</v>
      </c>
      <c r="AH2" s="81" t="s">
        <v>671</v>
      </c>
      <c r="AI2" s="81" t="s">
        <v>670</v>
      </c>
      <c r="AJ2" s="81" t="s">
        <v>671</v>
      </c>
      <c r="AK2" s="81" t="s">
        <v>670</v>
      </c>
      <c r="AL2" s="81" t="s">
        <v>671</v>
      </c>
      <c r="AM2" s="81" t="s">
        <v>670</v>
      </c>
      <c r="AN2" s="81" t="s">
        <v>671</v>
      </c>
      <c r="AO2" s="81" t="s">
        <v>670</v>
      </c>
      <c r="AP2" s="81" t="s">
        <v>671</v>
      </c>
      <c r="AQ2" s="81" t="s">
        <v>670</v>
      </c>
      <c r="AR2" s="81" t="s">
        <v>671</v>
      </c>
      <c r="AS2" s="81" t="s">
        <v>670</v>
      </c>
      <c r="AT2" s="81" t="s">
        <v>671</v>
      </c>
      <c r="AU2" s="81" t="s">
        <v>670</v>
      </c>
      <c r="AV2" s="81" t="s">
        <v>671</v>
      </c>
      <c r="AW2" s="81" t="s">
        <v>670</v>
      </c>
      <c r="AX2" s="81" t="s">
        <v>671</v>
      </c>
      <c r="AY2" s="81" t="s">
        <v>670</v>
      </c>
      <c r="AZ2" s="81" t="s">
        <v>671</v>
      </c>
      <c r="BA2" s="81" t="s">
        <v>670</v>
      </c>
      <c r="BB2" s="81" t="s">
        <v>671</v>
      </c>
      <c r="BC2" s="81" t="s">
        <v>670</v>
      </c>
      <c r="BD2" s="81" t="s">
        <v>671</v>
      </c>
      <c r="BE2" s="81" t="s">
        <v>670</v>
      </c>
      <c r="BF2" s="81" t="s">
        <v>671</v>
      </c>
      <c r="BG2" s="81" t="s">
        <v>670</v>
      </c>
      <c r="BH2" s="81" t="s">
        <v>671</v>
      </c>
      <c r="BI2" s="81" t="s">
        <v>670</v>
      </c>
      <c r="BJ2" s="81" t="s">
        <v>671</v>
      </c>
      <c r="BK2" s="81" t="s">
        <v>670</v>
      </c>
      <c r="BL2" s="81" t="s">
        <v>671</v>
      </c>
      <c r="BM2" s="81" t="s">
        <v>670</v>
      </c>
      <c r="BN2" s="81" t="s">
        <v>671</v>
      </c>
      <c r="BO2" s="81" t="s">
        <v>670</v>
      </c>
      <c r="BP2" s="81" t="s">
        <v>671</v>
      </c>
      <c r="BQ2" s="81" t="s">
        <v>670</v>
      </c>
      <c r="BR2" s="81" t="s">
        <v>671</v>
      </c>
      <c r="BS2" s="81" t="s">
        <v>670</v>
      </c>
      <c r="BT2" s="81" t="s">
        <v>671</v>
      </c>
      <c r="BU2" s="81" t="s">
        <v>670</v>
      </c>
      <c r="BV2" s="81" t="s">
        <v>671</v>
      </c>
      <c r="BW2" s="81" t="s">
        <v>670</v>
      </c>
      <c r="BX2" s="81" t="s">
        <v>671</v>
      </c>
      <c r="BY2" s="81" t="s">
        <v>670</v>
      </c>
      <c r="BZ2" s="81" t="s">
        <v>671</v>
      </c>
      <c r="CA2" s="81" t="s">
        <v>670</v>
      </c>
      <c r="CB2" s="81" t="s">
        <v>671</v>
      </c>
      <c r="CC2" s="81" t="s">
        <v>670</v>
      </c>
      <c r="CD2" s="81" t="s">
        <v>671</v>
      </c>
      <c r="CE2" s="81" t="s">
        <v>670</v>
      </c>
      <c r="CF2" s="81" t="s">
        <v>671</v>
      </c>
      <c r="CG2" s="81" t="s">
        <v>670</v>
      </c>
      <c r="CH2" s="81" t="s">
        <v>671</v>
      </c>
      <c r="CI2" s="81" t="s">
        <v>670</v>
      </c>
      <c r="CJ2" s="81" t="s">
        <v>671</v>
      </c>
      <c r="CK2" s="81" t="s">
        <v>670</v>
      </c>
      <c r="CL2" s="81" t="s">
        <v>671</v>
      </c>
      <c r="CM2" s="81" t="s">
        <v>670</v>
      </c>
      <c r="CN2" s="81" t="s">
        <v>671</v>
      </c>
      <c r="CO2" s="81" t="s">
        <v>670</v>
      </c>
      <c r="CP2" s="81" t="s">
        <v>671</v>
      </c>
      <c r="CQ2" s="81" t="s">
        <v>670</v>
      </c>
      <c r="CR2" s="81" t="s">
        <v>671</v>
      </c>
      <c r="CS2" s="81" t="s">
        <v>670</v>
      </c>
      <c r="CT2" s="81" t="s">
        <v>671</v>
      </c>
      <c r="CU2" s="81" t="s">
        <v>670</v>
      </c>
      <c r="CV2" s="81" t="s">
        <v>671</v>
      </c>
      <c r="CW2" s="81" t="s">
        <v>670</v>
      </c>
      <c r="CX2" s="81" t="s">
        <v>671</v>
      </c>
      <c r="CY2" s="81" t="s">
        <v>670</v>
      </c>
      <c r="CZ2" s="81" t="s">
        <v>671</v>
      </c>
      <c r="DA2" s="81" t="s">
        <v>670</v>
      </c>
      <c r="DB2" s="81" t="s">
        <v>671</v>
      </c>
      <c r="DC2" s="81" t="s">
        <v>670</v>
      </c>
      <c r="DD2" s="81" t="s">
        <v>671</v>
      </c>
      <c r="DE2" s="81" t="s">
        <v>670</v>
      </c>
      <c r="DF2" s="81" t="s">
        <v>671</v>
      </c>
      <c r="DG2" s="81" t="s">
        <v>670</v>
      </c>
      <c r="DH2" s="81" t="s">
        <v>671</v>
      </c>
      <c r="DI2" s="81" t="s">
        <v>670</v>
      </c>
      <c r="DJ2" s="81" t="s">
        <v>671</v>
      </c>
      <c r="DK2" s="81" t="s">
        <v>670</v>
      </c>
      <c r="DL2" s="81" t="s">
        <v>671</v>
      </c>
      <c r="DM2" s="81" t="s">
        <v>670</v>
      </c>
      <c r="DN2" s="81" t="s">
        <v>671</v>
      </c>
      <c r="DO2" s="81" t="s">
        <v>670</v>
      </c>
      <c r="DP2" s="81" t="s">
        <v>671</v>
      </c>
      <c r="DQ2" s="81" t="s">
        <v>670</v>
      </c>
      <c r="DR2" s="81" t="s">
        <v>671</v>
      </c>
      <c r="DS2" s="81" t="s">
        <v>670</v>
      </c>
      <c r="DT2" s="81" t="s">
        <v>671</v>
      </c>
      <c r="DU2" s="81" t="s">
        <v>670</v>
      </c>
      <c r="DV2" s="81" t="s">
        <v>671</v>
      </c>
      <c r="DW2" s="81" t="s">
        <v>670</v>
      </c>
      <c r="DX2" s="81" t="s">
        <v>671</v>
      </c>
      <c r="DY2" s="81" t="s">
        <v>670</v>
      </c>
      <c r="DZ2" s="81" t="s">
        <v>671</v>
      </c>
      <c r="EA2" s="81" t="s">
        <v>670</v>
      </c>
      <c r="EB2" s="81" t="s">
        <v>671</v>
      </c>
      <c r="EC2" s="81" t="s">
        <v>670</v>
      </c>
      <c r="ED2" s="81" t="s">
        <v>671</v>
      </c>
      <c r="EE2" s="81" t="s">
        <v>670</v>
      </c>
      <c r="EF2" s="81" t="s">
        <v>671</v>
      </c>
      <c r="EG2" s="81" t="s">
        <v>670</v>
      </c>
      <c r="EH2" s="81" t="s">
        <v>671</v>
      </c>
      <c r="EI2" s="81" t="s">
        <v>670</v>
      </c>
      <c r="EJ2" s="81" t="s">
        <v>671</v>
      </c>
      <c r="EK2" s="81" t="s">
        <v>670</v>
      </c>
      <c r="EL2" s="81" t="s">
        <v>671</v>
      </c>
      <c r="EM2" s="81" t="s">
        <v>670</v>
      </c>
      <c r="EN2" s="81" t="s">
        <v>671</v>
      </c>
      <c r="EO2" s="81" t="s">
        <v>670</v>
      </c>
      <c r="EP2" s="81" t="s">
        <v>671</v>
      </c>
      <c r="EQ2" s="81" t="s">
        <v>670</v>
      </c>
      <c r="ER2" s="81" t="s">
        <v>671</v>
      </c>
      <c r="ES2" s="81" t="s">
        <v>670</v>
      </c>
      <c r="ET2" s="81" t="s">
        <v>671</v>
      </c>
      <c r="EU2" s="81" t="s">
        <v>670</v>
      </c>
      <c r="EV2" s="81" t="s">
        <v>671</v>
      </c>
      <c r="EW2" s="81" t="s">
        <v>670</v>
      </c>
      <c r="EX2" s="81" t="s">
        <v>671</v>
      </c>
      <c r="EY2" s="81" t="s">
        <v>670</v>
      </c>
      <c r="EZ2" s="81" t="s">
        <v>671</v>
      </c>
      <c r="FA2" s="81" t="s">
        <v>670</v>
      </c>
      <c r="FB2" s="81" t="s">
        <v>671</v>
      </c>
      <c r="FC2" s="81" t="s">
        <v>670</v>
      </c>
      <c r="FD2" s="81" t="s">
        <v>671</v>
      </c>
      <c r="FE2" s="81" t="s">
        <v>670</v>
      </c>
      <c r="FF2" s="81" t="s">
        <v>671</v>
      </c>
      <c r="FG2" s="81" t="s">
        <v>670</v>
      </c>
      <c r="FH2" s="81" t="s">
        <v>671</v>
      </c>
      <c r="FI2" s="81" t="s">
        <v>670</v>
      </c>
      <c r="FJ2" s="81" t="s">
        <v>671</v>
      </c>
      <c r="FK2" s="81" t="s">
        <v>670</v>
      </c>
      <c r="FL2" s="81" t="s">
        <v>671</v>
      </c>
      <c r="FM2" s="81" t="s">
        <v>670</v>
      </c>
      <c r="FN2" s="81" t="s">
        <v>671</v>
      </c>
      <c r="FO2" s="81" t="s">
        <v>670</v>
      </c>
      <c r="FP2" s="81" t="s">
        <v>671</v>
      </c>
      <c r="FQ2" s="81" t="s">
        <v>670</v>
      </c>
      <c r="FR2" s="81" t="s">
        <v>671</v>
      </c>
      <c r="FS2" s="81" t="s">
        <v>670</v>
      </c>
      <c r="FT2" s="81" t="s">
        <v>671</v>
      </c>
      <c r="FU2" s="81" t="s">
        <v>670</v>
      </c>
      <c r="FV2" s="81" t="s">
        <v>671</v>
      </c>
      <c r="FW2" s="81" t="s">
        <v>670</v>
      </c>
      <c r="FX2" s="81" t="s">
        <v>671</v>
      </c>
      <c r="FY2" s="81" t="s">
        <v>670</v>
      </c>
      <c r="FZ2" s="81" t="s">
        <v>671</v>
      </c>
      <c r="GA2" s="81" t="s">
        <v>670</v>
      </c>
      <c r="GB2" s="81" t="s">
        <v>671</v>
      </c>
      <c r="GC2" s="81" t="s">
        <v>670</v>
      </c>
      <c r="GD2" s="81" t="s">
        <v>671</v>
      </c>
      <c r="GE2" s="81" t="s">
        <v>670</v>
      </c>
      <c r="GF2" s="81" t="s">
        <v>671</v>
      </c>
      <c r="GG2" s="81" t="s">
        <v>670</v>
      </c>
      <c r="GH2" s="81" t="s">
        <v>671</v>
      </c>
      <c r="GI2" s="81" t="s">
        <v>670</v>
      </c>
      <c r="GJ2" s="81" t="s">
        <v>671</v>
      </c>
      <c r="GK2" s="81" t="s">
        <v>670</v>
      </c>
      <c r="GL2" s="81" t="s">
        <v>671</v>
      </c>
      <c r="GM2" s="81" t="s">
        <v>670</v>
      </c>
      <c r="GN2" s="81" t="s">
        <v>671</v>
      </c>
      <c r="GO2" s="81" t="s">
        <v>670</v>
      </c>
      <c r="GP2" s="81" t="s">
        <v>671</v>
      </c>
      <c r="GQ2" s="81" t="s">
        <v>670</v>
      </c>
      <c r="GR2" s="81" t="s">
        <v>671</v>
      </c>
      <c r="GS2" s="81" t="s">
        <v>670</v>
      </c>
      <c r="GT2" s="81" t="s">
        <v>671</v>
      </c>
      <c r="GU2" s="81" t="s">
        <v>670</v>
      </c>
      <c r="GV2" s="81" t="s">
        <v>671</v>
      </c>
      <c r="GW2" s="81" t="s">
        <v>670</v>
      </c>
      <c r="GX2" s="81" t="s">
        <v>671</v>
      </c>
      <c r="GY2" s="81" t="s">
        <v>670</v>
      </c>
      <c r="GZ2" s="81" t="s">
        <v>671</v>
      </c>
      <c r="HA2" s="81" t="s">
        <v>670</v>
      </c>
      <c r="HB2" s="81" t="s">
        <v>671</v>
      </c>
      <c r="HC2" s="81" t="s">
        <v>670</v>
      </c>
      <c r="HD2" s="81" t="s">
        <v>671</v>
      </c>
      <c r="HE2" s="81" t="s">
        <v>670</v>
      </c>
      <c r="HF2" s="81" t="s">
        <v>671</v>
      </c>
      <c r="HG2" s="81" t="s">
        <v>670</v>
      </c>
      <c r="HH2" s="81" t="s">
        <v>671</v>
      </c>
      <c r="HI2" s="81" t="s">
        <v>670</v>
      </c>
      <c r="HJ2" s="81" t="s">
        <v>671</v>
      </c>
      <c r="HK2" s="81" t="s">
        <v>670</v>
      </c>
      <c r="HL2" s="81" t="s">
        <v>671</v>
      </c>
      <c r="HM2" s="81" t="s">
        <v>670</v>
      </c>
      <c r="HN2" s="81" t="s">
        <v>671</v>
      </c>
      <c r="HO2" s="81" t="s">
        <v>670</v>
      </c>
      <c r="HP2" s="81" t="s">
        <v>671</v>
      </c>
      <c r="HQ2" s="81" t="s">
        <v>670</v>
      </c>
      <c r="HR2" s="81" t="s">
        <v>671</v>
      </c>
      <c r="HS2" s="81" t="s">
        <v>670</v>
      </c>
      <c r="HT2" s="81" t="s">
        <v>671</v>
      </c>
      <c r="HU2" s="81" t="s">
        <v>670</v>
      </c>
      <c r="HV2" s="81" t="s">
        <v>671</v>
      </c>
      <c r="HW2" s="81" t="s">
        <v>670</v>
      </c>
      <c r="HX2" s="81" t="s">
        <v>671</v>
      </c>
      <c r="HY2" s="81" t="s">
        <v>670</v>
      </c>
      <c r="HZ2" s="81" t="s">
        <v>671</v>
      </c>
      <c r="IA2" s="81" t="s">
        <v>670</v>
      </c>
      <c r="IB2" s="81" t="s">
        <v>671</v>
      </c>
      <c r="IC2" s="81" t="s">
        <v>670</v>
      </c>
      <c r="ID2" s="81" t="s">
        <v>671</v>
      </c>
      <c r="IE2" s="81" t="s">
        <v>670</v>
      </c>
      <c r="IF2" s="81" t="s">
        <v>671</v>
      </c>
      <c r="IG2" s="81" t="s">
        <v>670</v>
      </c>
      <c r="IH2" s="81" t="s">
        <v>671</v>
      </c>
      <c r="II2" s="81" t="s">
        <v>670</v>
      </c>
      <c r="IJ2" s="81" t="s">
        <v>671</v>
      </c>
      <c r="IK2" s="81" t="s">
        <v>670</v>
      </c>
      <c r="IL2" s="81" t="s">
        <v>671</v>
      </c>
      <c r="IM2" s="81" t="s">
        <v>670</v>
      </c>
      <c r="IN2" s="81" t="s">
        <v>671</v>
      </c>
      <c r="IO2" s="81" t="s">
        <v>670</v>
      </c>
      <c r="IP2" s="81" t="s">
        <v>671</v>
      </c>
      <c r="IQ2" s="81" t="s">
        <v>670</v>
      </c>
      <c r="IR2" s="81" t="s">
        <v>671</v>
      </c>
      <c r="IS2" s="81" t="s">
        <v>670</v>
      </c>
      <c r="IT2" s="81" t="s">
        <v>671</v>
      </c>
      <c r="IU2" s="81" t="s">
        <v>670</v>
      </c>
      <c r="IV2" s="81" t="s">
        <v>671</v>
      </c>
      <c r="IW2" s="81" t="s">
        <v>670</v>
      </c>
      <c r="IX2" s="81" t="s">
        <v>671</v>
      </c>
      <c r="IY2" s="81" t="s">
        <v>670</v>
      </c>
      <c r="IZ2" s="81" t="s">
        <v>671</v>
      </c>
      <c r="JA2" s="81" t="s">
        <v>670</v>
      </c>
      <c r="JB2" s="81" t="s">
        <v>671</v>
      </c>
      <c r="JC2" s="81" t="s">
        <v>670</v>
      </c>
      <c r="JD2" s="81" t="s">
        <v>671</v>
      </c>
      <c r="JE2" s="81" t="s">
        <v>670</v>
      </c>
      <c r="JF2" s="81" t="s">
        <v>671</v>
      </c>
      <c r="JG2" s="81" t="s">
        <v>670</v>
      </c>
      <c r="JH2" s="81" t="s">
        <v>671</v>
      </c>
      <c r="JI2" s="81" t="s">
        <v>670</v>
      </c>
      <c r="JJ2" s="81" t="s">
        <v>671</v>
      </c>
      <c r="JK2" s="81" t="s">
        <v>670</v>
      </c>
      <c r="JL2" s="81" t="s">
        <v>671</v>
      </c>
      <c r="JM2" s="81" t="s">
        <v>670</v>
      </c>
      <c r="JN2" s="81" t="s">
        <v>671</v>
      </c>
      <c r="JO2" s="81" t="s">
        <v>670</v>
      </c>
      <c r="JP2" s="81" t="s">
        <v>671</v>
      </c>
      <c r="JQ2" s="81" t="s">
        <v>670</v>
      </c>
      <c r="JR2" s="81" t="s">
        <v>671</v>
      </c>
      <c r="JS2" s="81" t="s">
        <v>670</v>
      </c>
      <c r="JT2" s="81" t="s">
        <v>671</v>
      </c>
      <c r="JU2" s="81" t="s">
        <v>670</v>
      </c>
      <c r="JV2" s="81" t="s">
        <v>671</v>
      </c>
      <c r="JW2" s="81" t="s">
        <v>670</v>
      </c>
      <c r="JX2" s="81" t="s">
        <v>671</v>
      </c>
      <c r="JY2" s="81" t="s">
        <v>670</v>
      </c>
      <c r="JZ2" s="81" t="s">
        <v>671</v>
      </c>
      <c r="KA2" s="81" t="s">
        <v>670</v>
      </c>
      <c r="KB2" s="81" t="s">
        <v>671</v>
      </c>
      <c r="KC2" s="81" t="s">
        <v>670</v>
      </c>
      <c r="KD2" s="81" t="s">
        <v>671</v>
      </c>
      <c r="KE2" s="81" t="s">
        <v>670</v>
      </c>
      <c r="KF2" s="81" t="s">
        <v>671</v>
      </c>
      <c r="KG2" s="81" t="s">
        <v>670</v>
      </c>
      <c r="KH2" s="81" t="s">
        <v>671</v>
      </c>
      <c r="KI2" s="81" t="s">
        <v>670</v>
      </c>
      <c r="KJ2" s="81" t="s">
        <v>671</v>
      </c>
      <c r="KK2" s="81" t="s">
        <v>670</v>
      </c>
      <c r="KL2" s="81" t="s">
        <v>671</v>
      </c>
      <c r="KM2" s="81" t="s">
        <v>670</v>
      </c>
      <c r="KN2" s="81" t="s">
        <v>671</v>
      </c>
      <c r="KO2" s="81" t="s">
        <v>670</v>
      </c>
      <c r="KP2" s="81" t="s">
        <v>671</v>
      </c>
      <c r="KQ2" s="81" t="s">
        <v>670</v>
      </c>
      <c r="KR2" s="81" t="s">
        <v>671</v>
      </c>
      <c r="KS2" s="81" t="s">
        <v>670</v>
      </c>
      <c r="KT2" s="81" t="s">
        <v>671</v>
      </c>
      <c r="KU2" s="81" t="s">
        <v>670</v>
      </c>
      <c r="KV2" s="81" t="s">
        <v>671</v>
      </c>
      <c r="KW2" s="81" t="s">
        <v>670</v>
      </c>
      <c r="KX2" s="81" t="s">
        <v>671</v>
      </c>
      <c r="KY2" s="81" t="s">
        <v>670</v>
      </c>
      <c r="KZ2" s="81" t="s">
        <v>671</v>
      </c>
      <c r="LA2" s="81" t="s">
        <v>670</v>
      </c>
      <c r="LB2" s="81" t="s">
        <v>671</v>
      </c>
      <c r="LC2" s="81" t="s">
        <v>670</v>
      </c>
      <c r="LD2" s="81" t="s">
        <v>671</v>
      </c>
      <c r="LE2" s="81" t="s">
        <v>670</v>
      </c>
      <c r="LF2" s="81" t="s">
        <v>671</v>
      </c>
      <c r="LG2" s="81" t="s">
        <v>670</v>
      </c>
      <c r="LH2" s="81" t="s">
        <v>671</v>
      </c>
      <c r="LI2" s="81" t="s">
        <v>670</v>
      </c>
      <c r="LJ2" s="81" t="s">
        <v>671</v>
      </c>
      <c r="LK2" s="81" t="s">
        <v>670</v>
      </c>
      <c r="LL2" s="81" t="s">
        <v>671</v>
      </c>
      <c r="LM2" s="81" t="s">
        <v>670</v>
      </c>
      <c r="LN2" s="81" t="s">
        <v>671</v>
      </c>
      <c r="LO2" s="81" t="s">
        <v>670</v>
      </c>
      <c r="LP2" s="81" t="s">
        <v>671</v>
      </c>
      <c r="LQ2" s="81" t="s">
        <v>670</v>
      </c>
      <c r="LR2" s="81" t="s">
        <v>671</v>
      </c>
      <c r="LS2" s="81" t="s">
        <v>670</v>
      </c>
      <c r="LT2" s="81" t="s">
        <v>671</v>
      </c>
      <c r="LU2" s="81" t="s">
        <v>670</v>
      </c>
      <c r="LV2" s="81" t="s">
        <v>671</v>
      </c>
      <c r="LW2" s="81" t="s">
        <v>670</v>
      </c>
      <c r="LX2" s="81" t="s">
        <v>671</v>
      </c>
      <c r="LY2" s="81" t="s">
        <v>670</v>
      </c>
      <c r="LZ2" s="81" t="s">
        <v>671</v>
      </c>
      <c r="MA2" s="81" t="s">
        <v>670</v>
      </c>
      <c r="MB2" s="81" t="s">
        <v>671</v>
      </c>
      <c r="MC2" s="81" t="s">
        <v>670</v>
      </c>
      <c r="MD2" s="81" t="s">
        <v>671</v>
      </c>
      <c r="ME2" s="81" t="s">
        <v>670</v>
      </c>
      <c r="MF2" s="81" t="s">
        <v>671</v>
      </c>
      <c r="MG2" s="81" t="s">
        <v>670</v>
      </c>
      <c r="MH2" s="81" t="s">
        <v>671</v>
      </c>
      <c r="MI2" s="81" t="s">
        <v>670</v>
      </c>
      <c r="MJ2" s="81" t="s">
        <v>671</v>
      </c>
      <c r="MK2" s="81" t="s">
        <v>670</v>
      </c>
      <c r="ML2" s="81" t="s">
        <v>671</v>
      </c>
      <c r="MM2" s="81" t="s">
        <v>670</v>
      </c>
      <c r="MN2" s="81" t="s">
        <v>671</v>
      </c>
      <c r="MO2" s="81" t="s">
        <v>670</v>
      </c>
      <c r="MP2" s="81" t="s">
        <v>671</v>
      </c>
      <c r="MQ2" s="81" t="s">
        <v>670</v>
      </c>
      <c r="MR2" s="81" t="s">
        <v>671</v>
      </c>
      <c r="MS2" s="81" t="s">
        <v>670</v>
      </c>
      <c r="MT2" s="81" t="s">
        <v>671</v>
      </c>
      <c r="MU2" s="81" t="s">
        <v>670</v>
      </c>
      <c r="MV2" s="81" t="s">
        <v>671</v>
      </c>
      <c r="MW2" s="81" t="s">
        <v>670</v>
      </c>
      <c r="MX2" s="81" t="s">
        <v>671</v>
      </c>
      <c r="MY2" s="81" t="s">
        <v>670</v>
      </c>
      <c r="MZ2" s="81" t="s">
        <v>671</v>
      </c>
      <c r="NA2" s="81" t="s">
        <v>670</v>
      </c>
      <c r="NB2" s="81" t="s">
        <v>671</v>
      </c>
      <c r="NC2" s="81" t="s">
        <v>670</v>
      </c>
      <c r="ND2" s="81" t="s">
        <v>671</v>
      </c>
      <c r="NE2" s="81" t="s">
        <v>670</v>
      </c>
      <c r="NF2" s="81" t="s">
        <v>671</v>
      </c>
      <c r="NG2" s="81" t="s">
        <v>670</v>
      </c>
      <c r="NH2" s="81" t="s">
        <v>671</v>
      </c>
      <c r="NI2" s="81" t="s">
        <v>670</v>
      </c>
      <c r="NJ2" s="81" t="s">
        <v>671</v>
      </c>
      <c r="NK2" s="81" t="s">
        <v>670</v>
      </c>
      <c r="NL2" s="81" t="s">
        <v>671</v>
      </c>
      <c r="NM2" s="81" t="s">
        <v>670</v>
      </c>
      <c r="NN2" s="81" t="s">
        <v>671</v>
      </c>
      <c r="NO2" s="81" t="s">
        <v>670</v>
      </c>
      <c r="NP2" s="81" t="s">
        <v>671</v>
      </c>
      <c r="NQ2" s="81" t="s">
        <v>670</v>
      </c>
      <c r="NR2" s="81" t="s">
        <v>671</v>
      </c>
      <c r="NS2" s="81" t="s">
        <v>670</v>
      </c>
      <c r="NT2" s="81" t="s">
        <v>671</v>
      </c>
      <c r="NU2" s="81" t="s">
        <v>670</v>
      </c>
      <c r="NV2" s="81" t="s">
        <v>671</v>
      </c>
      <c r="NW2" s="81" t="s">
        <v>670</v>
      </c>
      <c r="NX2" s="81" t="s">
        <v>671</v>
      </c>
      <c r="NY2" s="81" t="s">
        <v>670</v>
      </c>
      <c r="NZ2" s="81" t="s">
        <v>671</v>
      </c>
      <c r="OA2" s="81" t="s">
        <v>670</v>
      </c>
      <c r="OB2" s="81" t="s">
        <v>671</v>
      </c>
      <c r="OC2" s="81" t="s">
        <v>670</v>
      </c>
      <c r="OD2" s="81" t="s">
        <v>671</v>
      </c>
      <c r="OE2" s="81" t="s">
        <v>670</v>
      </c>
      <c r="OF2" s="81" t="s">
        <v>671</v>
      </c>
      <c r="OG2" s="81" t="s">
        <v>670</v>
      </c>
      <c r="OH2" s="81" t="s">
        <v>671</v>
      </c>
      <c r="OI2" s="81" t="s">
        <v>670</v>
      </c>
      <c r="OJ2" s="81" t="s">
        <v>671</v>
      </c>
      <c r="OK2" s="81" t="s">
        <v>670</v>
      </c>
      <c r="OL2" s="81" t="s">
        <v>671</v>
      </c>
      <c r="OM2" s="81" t="s">
        <v>670</v>
      </c>
      <c r="ON2" s="81" t="s">
        <v>671</v>
      </c>
      <c r="OO2" s="81" t="s">
        <v>670</v>
      </c>
      <c r="OP2" s="81" t="s">
        <v>671</v>
      </c>
      <c r="OQ2" s="81" t="s">
        <v>670</v>
      </c>
      <c r="OR2" s="81" t="s">
        <v>671</v>
      </c>
      <c r="OS2" s="81" t="s">
        <v>670</v>
      </c>
      <c r="OT2" s="81" t="s">
        <v>671</v>
      </c>
      <c r="OU2" s="81" t="s">
        <v>670</v>
      </c>
      <c r="OV2" s="81" t="s">
        <v>671</v>
      </c>
      <c r="OW2" s="81" t="s">
        <v>670</v>
      </c>
      <c r="OX2" s="81" t="s">
        <v>671</v>
      </c>
      <c r="OY2" s="81" t="s">
        <v>670</v>
      </c>
      <c r="OZ2" s="81" t="s">
        <v>671</v>
      </c>
      <c r="PA2" s="81" t="s">
        <v>670</v>
      </c>
      <c r="PB2" s="81" t="s">
        <v>671</v>
      </c>
      <c r="PC2" s="81" t="s">
        <v>670</v>
      </c>
      <c r="PD2" s="81" t="s">
        <v>671</v>
      </c>
      <c r="PE2" s="81" t="s">
        <v>670</v>
      </c>
      <c r="PF2" s="81" t="s">
        <v>671</v>
      </c>
      <c r="PG2" s="81" t="s">
        <v>670</v>
      </c>
      <c r="PH2" s="81" t="s">
        <v>671</v>
      </c>
      <c r="PI2" s="81" t="s">
        <v>670</v>
      </c>
      <c r="PJ2" s="81" t="s">
        <v>671</v>
      </c>
      <c r="PK2" s="81" t="s">
        <v>670</v>
      </c>
      <c r="PL2" s="81" t="s">
        <v>671</v>
      </c>
      <c r="PM2" s="81" t="s">
        <v>670</v>
      </c>
      <c r="PN2" s="81" t="s">
        <v>671</v>
      </c>
      <c r="PO2" s="81" t="s">
        <v>670</v>
      </c>
      <c r="PP2" s="81" t="s">
        <v>671</v>
      </c>
      <c r="PQ2" s="81" t="s">
        <v>670</v>
      </c>
      <c r="PR2" s="81" t="s">
        <v>671</v>
      </c>
      <c r="PS2" s="81" t="s">
        <v>670</v>
      </c>
      <c r="PT2" s="81" t="s">
        <v>671</v>
      </c>
      <c r="PU2" s="81" t="s">
        <v>670</v>
      </c>
      <c r="PV2" s="81" t="s">
        <v>671</v>
      </c>
      <c r="PW2" s="81" t="s">
        <v>670</v>
      </c>
      <c r="PX2" s="81" t="s">
        <v>671</v>
      </c>
      <c r="PY2" s="81" t="s">
        <v>670</v>
      </c>
      <c r="PZ2" s="81" t="s">
        <v>671</v>
      </c>
      <c r="QA2" s="81" t="s">
        <v>670</v>
      </c>
      <c r="QB2" s="81" t="s">
        <v>671</v>
      </c>
      <c r="QC2" s="81" t="s">
        <v>670</v>
      </c>
      <c r="QD2" s="81" t="s">
        <v>671</v>
      </c>
      <c r="QE2" s="81" t="s">
        <v>670</v>
      </c>
      <c r="QF2" s="81" t="s">
        <v>671</v>
      </c>
      <c r="QG2" s="81" t="s">
        <v>670</v>
      </c>
      <c r="QH2" s="81" t="s">
        <v>671</v>
      </c>
      <c r="QI2" s="81" t="s">
        <v>670</v>
      </c>
      <c r="QJ2" s="81" t="s">
        <v>671</v>
      </c>
      <c r="QK2" s="81" t="s">
        <v>670</v>
      </c>
      <c r="QL2" s="81" t="s">
        <v>671</v>
      </c>
      <c r="QM2" s="81" t="s">
        <v>670</v>
      </c>
      <c r="QN2" s="81" t="s">
        <v>671</v>
      </c>
      <c r="QO2" s="81" t="s">
        <v>670</v>
      </c>
      <c r="QP2" s="81" t="s">
        <v>671</v>
      </c>
      <c r="QQ2" s="81" t="s">
        <v>670</v>
      </c>
      <c r="QR2" s="81" t="s">
        <v>671</v>
      </c>
      <c r="QS2" s="81" t="s">
        <v>670</v>
      </c>
      <c r="QT2" s="81" t="s">
        <v>671</v>
      </c>
      <c r="QU2" s="81" t="s">
        <v>670</v>
      </c>
      <c r="QV2" s="81" t="s">
        <v>671</v>
      </c>
      <c r="QW2" s="81" t="s">
        <v>670</v>
      </c>
      <c r="QX2" s="81" t="s">
        <v>671</v>
      </c>
      <c r="QY2" s="81" t="s">
        <v>670</v>
      </c>
      <c r="QZ2" s="81" t="s">
        <v>671</v>
      </c>
      <c r="RA2" s="81" t="s">
        <v>670</v>
      </c>
      <c r="RB2" s="81" t="s">
        <v>671</v>
      </c>
      <c r="RC2" s="81" t="s">
        <v>670</v>
      </c>
      <c r="RD2" s="81" t="s">
        <v>671</v>
      </c>
      <c r="RE2" s="81" t="s">
        <v>670</v>
      </c>
      <c r="RF2" s="81" t="s">
        <v>671</v>
      </c>
      <c r="RG2" s="81" t="s">
        <v>670</v>
      </c>
      <c r="RH2" s="81" t="s">
        <v>671</v>
      </c>
      <c r="RI2" s="81" t="s">
        <v>670</v>
      </c>
      <c r="RJ2" s="81" t="s">
        <v>671</v>
      </c>
      <c r="RK2" s="81" t="s">
        <v>670</v>
      </c>
      <c r="RL2" s="81" t="s">
        <v>671</v>
      </c>
      <c r="RM2" s="81" t="s">
        <v>670</v>
      </c>
      <c r="RN2" s="81" t="s">
        <v>671</v>
      </c>
      <c r="RO2" s="81" t="s">
        <v>670</v>
      </c>
      <c r="RP2" s="81" t="s">
        <v>671</v>
      </c>
      <c r="RQ2" s="81" t="s">
        <v>670</v>
      </c>
      <c r="RR2" s="81" t="s">
        <v>671</v>
      </c>
      <c r="RS2" s="81" t="s">
        <v>670</v>
      </c>
      <c r="RT2" s="81" t="s">
        <v>671</v>
      </c>
      <c r="RU2" s="81" t="s">
        <v>670</v>
      </c>
      <c r="RV2" s="81" t="s">
        <v>671</v>
      </c>
      <c r="RW2" s="81" t="s">
        <v>670</v>
      </c>
      <c r="RX2" s="81" t="s">
        <v>671</v>
      </c>
      <c r="RY2" s="81" t="s">
        <v>670</v>
      </c>
      <c r="RZ2" s="81" t="s">
        <v>671</v>
      </c>
      <c r="SA2" s="81" t="s">
        <v>670</v>
      </c>
      <c r="SB2" s="81" t="s">
        <v>671</v>
      </c>
      <c r="SC2" s="81" t="s">
        <v>670</v>
      </c>
      <c r="SD2" s="81" t="s">
        <v>671</v>
      </c>
      <c r="SE2" s="81" t="s">
        <v>670</v>
      </c>
      <c r="SF2" s="81" t="s">
        <v>671</v>
      </c>
      <c r="SG2" s="81" t="s">
        <v>670</v>
      </c>
      <c r="SH2" s="81" t="s">
        <v>671</v>
      </c>
      <c r="SI2" s="81" t="s">
        <v>670</v>
      </c>
      <c r="SJ2" s="81" t="s">
        <v>671</v>
      </c>
      <c r="SK2" s="81" t="s">
        <v>670</v>
      </c>
      <c r="SL2" s="81" t="s">
        <v>671</v>
      </c>
      <c r="SM2" s="81" t="s">
        <v>670</v>
      </c>
      <c r="SN2" s="81" t="s">
        <v>671</v>
      </c>
      <c r="SO2" s="81" t="s">
        <v>670</v>
      </c>
      <c r="SP2" s="81" t="s">
        <v>671</v>
      </c>
      <c r="SQ2" s="81" t="s">
        <v>670</v>
      </c>
      <c r="SR2" s="81" t="s">
        <v>671</v>
      </c>
      <c r="SS2" s="81" t="s">
        <v>670</v>
      </c>
      <c r="ST2" s="81" t="s">
        <v>671</v>
      </c>
      <c r="SU2" s="81" t="s">
        <v>670</v>
      </c>
      <c r="SV2" s="81" t="s">
        <v>671</v>
      </c>
      <c r="SW2" s="81" t="s">
        <v>670</v>
      </c>
      <c r="SX2" s="81" t="s">
        <v>671</v>
      </c>
      <c r="SY2" s="81" t="s">
        <v>670</v>
      </c>
      <c r="SZ2" s="81" t="s">
        <v>671</v>
      </c>
      <c r="TA2" s="81" t="s">
        <v>670</v>
      </c>
      <c r="TB2" s="81" t="s">
        <v>671</v>
      </c>
      <c r="TC2" s="81" t="s">
        <v>670</v>
      </c>
      <c r="TD2" s="81" t="s">
        <v>671</v>
      </c>
      <c r="TE2" s="81" t="s">
        <v>670</v>
      </c>
      <c r="TF2" s="81" t="s">
        <v>671</v>
      </c>
      <c r="TG2" s="81" t="s">
        <v>670</v>
      </c>
      <c r="TH2" s="81" t="s">
        <v>671</v>
      </c>
      <c r="TI2" s="81" t="s">
        <v>670</v>
      </c>
      <c r="TJ2" s="81" t="s">
        <v>671</v>
      </c>
      <c r="TK2" s="81" t="s">
        <v>670</v>
      </c>
      <c r="TL2" s="81" t="s">
        <v>671</v>
      </c>
      <c r="TM2" s="81" t="s">
        <v>670</v>
      </c>
      <c r="TN2" s="81" t="s">
        <v>671</v>
      </c>
      <c r="TO2" s="81" t="s">
        <v>670</v>
      </c>
      <c r="TP2" s="81" t="s">
        <v>671</v>
      </c>
      <c r="TQ2" s="81" t="s">
        <v>670</v>
      </c>
      <c r="TR2" s="81" t="s">
        <v>671</v>
      </c>
      <c r="TS2" s="81" t="s">
        <v>670</v>
      </c>
      <c r="TT2" s="81" t="s">
        <v>671</v>
      </c>
      <c r="TU2" s="81" t="s">
        <v>670</v>
      </c>
      <c r="TV2" s="81" t="s">
        <v>671</v>
      </c>
      <c r="TW2" s="81" t="s">
        <v>670</v>
      </c>
      <c r="TX2" s="81" t="s">
        <v>671</v>
      </c>
      <c r="TY2" s="81" t="s">
        <v>670</v>
      </c>
      <c r="TZ2" s="81" t="s">
        <v>671</v>
      </c>
      <c r="UA2" s="81" t="s">
        <v>670</v>
      </c>
      <c r="UB2" s="81" t="s">
        <v>671</v>
      </c>
      <c r="UC2" s="81" t="s">
        <v>670</v>
      </c>
      <c r="UD2" s="81" t="s">
        <v>671</v>
      </c>
      <c r="UE2" s="81" t="s">
        <v>670</v>
      </c>
      <c r="UF2" s="81" t="s">
        <v>671</v>
      </c>
      <c r="UG2" s="81" t="s">
        <v>670</v>
      </c>
      <c r="UH2" s="81" t="s">
        <v>671</v>
      </c>
      <c r="UI2" s="81" t="s">
        <v>670</v>
      </c>
      <c r="UJ2" s="81" t="s">
        <v>671</v>
      </c>
      <c r="UK2" s="81" t="s">
        <v>670</v>
      </c>
      <c r="UL2" s="81" t="s">
        <v>671</v>
      </c>
      <c r="UM2" s="81" t="s">
        <v>670</v>
      </c>
      <c r="UN2" s="81" t="s">
        <v>671</v>
      </c>
      <c r="UO2" s="81" t="s">
        <v>670</v>
      </c>
      <c r="UP2" s="81" t="s">
        <v>671</v>
      </c>
      <c r="UQ2" s="81" t="s">
        <v>670</v>
      </c>
      <c r="UR2" s="81" t="s">
        <v>671</v>
      </c>
      <c r="US2" s="81" t="s">
        <v>670</v>
      </c>
      <c r="UT2" s="81" t="s">
        <v>671</v>
      </c>
      <c r="UU2" s="81" t="s">
        <v>670</v>
      </c>
      <c r="UV2" s="81" t="s">
        <v>671</v>
      </c>
      <c r="UW2" s="81" t="s">
        <v>670</v>
      </c>
      <c r="UX2" s="81" t="s">
        <v>671</v>
      </c>
      <c r="UY2" s="81" t="s">
        <v>670</v>
      </c>
      <c r="UZ2" s="81" t="s">
        <v>671</v>
      </c>
      <c r="VA2" s="81" t="s">
        <v>670</v>
      </c>
      <c r="VB2" s="81" t="s">
        <v>671</v>
      </c>
      <c r="VC2" s="81" t="s">
        <v>670</v>
      </c>
      <c r="VD2" s="81" t="s">
        <v>671</v>
      </c>
      <c r="VE2" s="81" t="s">
        <v>670</v>
      </c>
      <c r="VF2" s="81" t="s">
        <v>671</v>
      </c>
      <c r="VG2" s="81" t="s">
        <v>670</v>
      </c>
      <c r="VH2" s="81" t="s">
        <v>671</v>
      </c>
      <c r="VI2" s="81" t="s">
        <v>670</v>
      </c>
      <c r="VJ2" s="81" t="s">
        <v>671</v>
      </c>
      <c r="VK2" s="81" t="s">
        <v>670</v>
      </c>
      <c r="VL2" s="81" t="s">
        <v>671</v>
      </c>
      <c r="VM2" s="81" t="s">
        <v>670</v>
      </c>
      <c r="VN2" s="81" t="s">
        <v>671</v>
      </c>
      <c r="VO2" s="81" t="s">
        <v>670</v>
      </c>
      <c r="VP2" s="81" t="s">
        <v>671</v>
      </c>
      <c r="VQ2" s="81" t="s">
        <v>670</v>
      </c>
      <c r="VR2" s="81" t="s">
        <v>671</v>
      </c>
      <c r="VS2" s="81" t="s">
        <v>670</v>
      </c>
      <c r="VT2" s="81" t="s">
        <v>671</v>
      </c>
      <c r="VU2" s="81" t="s">
        <v>670</v>
      </c>
      <c r="VV2" s="81" t="s">
        <v>671</v>
      </c>
      <c r="VW2" s="81" t="s">
        <v>670</v>
      </c>
      <c r="VX2" s="81" t="s">
        <v>671</v>
      </c>
      <c r="VY2" s="81" t="s">
        <v>670</v>
      </c>
      <c r="VZ2" s="81" t="s">
        <v>671</v>
      </c>
      <c r="WA2" s="81" t="s">
        <v>670</v>
      </c>
      <c r="WB2" s="81" t="s">
        <v>671</v>
      </c>
      <c r="WC2" s="81" t="s">
        <v>670</v>
      </c>
      <c r="WD2" s="81" t="s">
        <v>671</v>
      </c>
      <c r="WE2" s="81" t="s">
        <v>670</v>
      </c>
      <c r="WF2" s="81" t="s">
        <v>671</v>
      </c>
      <c r="WG2" s="81" t="s">
        <v>670</v>
      </c>
      <c r="WH2" s="81" t="s">
        <v>671</v>
      </c>
      <c r="WI2" s="81" t="s">
        <v>670</v>
      </c>
      <c r="WJ2" s="81" t="s">
        <v>671</v>
      </c>
      <c r="WK2" s="81" t="s">
        <v>670</v>
      </c>
      <c r="WL2" s="81" t="s">
        <v>671</v>
      </c>
      <c r="WM2" s="81" t="s">
        <v>670</v>
      </c>
      <c r="WN2" s="81" t="s">
        <v>671</v>
      </c>
      <c r="WO2" s="81" t="s">
        <v>670</v>
      </c>
      <c r="WP2" s="81" t="s">
        <v>671</v>
      </c>
      <c r="WQ2" s="81" t="s">
        <v>670</v>
      </c>
      <c r="WR2" s="81" t="s">
        <v>671</v>
      </c>
      <c r="WS2" s="81" t="s">
        <v>670</v>
      </c>
      <c r="WT2" s="81" t="s">
        <v>671</v>
      </c>
      <c r="WU2" s="81" t="s">
        <v>670</v>
      </c>
      <c r="WV2" s="81" t="s">
        <v>671</v>
      </c>
      <c r="WW2" s="81" t="s">
        <v>670</v>
      </c>
      <c r="WX2" s="81" t="s">
        <v>671</v>
      </c>
      <c r="WY2" s="81" t="s">
        <v>670</v>
      </c>
      <c r="WZ2" s="81" t="s">
        <v>671</v>
      </c>
      <c r="XA2" s="81" t="s">
        <v>670</v>
      </c>
      <c r="XB2" s="81" t="s">
        <v>671</v>
      </c>
      <c r="XC2" s="81" t="s">
        <v>670</v>
      </c>
      <c r="XD2" s="81" t="s">
        <v>671</v>
      </c>
      <c r="XE2" s="81" t="s">
        <v>670</v>
      </c>
      <c r="XF2" s="81" t="s">
        <v>671</v>
      </c>
      <c r="XG2" s="81" t="s">
        <v>670</v>
      </c>
      <c r="XH2" s="81" t="s">
        <v>671</v>
      </c>
      <c r="XI2" s="81" t="s">
        <v>670</v>
      </c>
      <c r="XJ2" s="81" t="s">
        <v>671</v>
      </c>
      <c r="XK2" s="81" t="s">
        <v>670</v>
      </c>
      <c r="XL2" s="81" t="s">
        <v>671</v>
      </c>
      <c r="XM2" s="81" t="s">
        <v>670</v>
      </c>
      <c r="XN2" s="81" t="s">
        <v>671</v>
      </c>
      <c r="XO2" s="81" t="s">
        <v>670</v>
      </c>
      <c r="XP2" s="81" t="s">
        <v>671</v>
      </c>
      <c r="XQ2" s="81" t="s">
        <v>670</v>
      </c>
      <c r="XR2" s="81" t="s">
        <v>671</v>
      </c>
      <c r="XS2" s="81" t="s">
        <v>670</v>
      </c>
      <c r="XT2" s="81" t="s">
        <v>671</v>
      </c>
      <c r="XU2" s="81" t="s">
        <v>670</v>
      </c>
      <c r="XV2" s="81" t="s">
        <v>671</v>
      </c>
      <c r="XW2" s="81" t="s">
        <v>670</v>
      </c>
      <c r="XX2" s="81" t="s">
        <v>671</v>
      </c>
      <c r="XY2" s="81" t="s">
        <v>670</v>
      </c>
      <c r="XZ2" s="81" t="s">
        <v>671</v>
      </c>
      <c r="YA2" s="81" t="s">
        <v>670</v>
      </c>
      <c r="YB2" s="81" t="s">
        <v>671</v>
      </c>
      <c r="YC2" s="81" t="s">
        <v>670</v>
      </c>
      <c r="YD2" s="81" t="s">
        <v>671</v>
      </c>
      <c r="YE2" s="81" t="s">
        <v>670</v>
      </c>
      <c r="YF2" s="81" t="s">
        <v>671</v>
      </c>
      <c r="YG2" s="81" t="s">
        <v>670</v>
      </c>
      <c r="YH2" s="81" t="s">
        <v>671</v>
      </c>
      <c r="YI2" s="81" t="s">
        <v>670</v>
      </c>
      <c r="YJ2" s="81" t="s">
        <v>671</v>
      </c>
      <c r="YK2" s="81" t="s">
        <v>670</v>
      </c>
      <c r="YL2" s="81" t="s">
        <v>671</v>
      </c>
      <c r="YM2" s="81" t="s">
        <v>670</v>
      </c>
      <c r="YN2" s="81" t="s">
        <v>671</v>
      </c>
      <c r="YO2" s="81" t="s">
        <v>670</v>
      </c>
      <c r="YP2" s="81" t="s">
        <v>671</v>
      </c>
      <c r="YQ2" s="81" t="s">
        <v>670</v>
      </c>
      <c r="YR2" s="81" t="s">
        <v>671</v>
      </c>
      <c r="YS2" s="81" t="s">
        <v>670</v>
      </c>
      <c r="YT2" s="81" t="s">
        <v>671</v>
      </c>
      <c r="YU2" s="81" t="s">
        <v>670</v>
      </c>
      <c r="YV2" s="81" t="s">
        <v>671</v>
      </c>
      <c r="YW2" s="81" t="s">
        <v>670</v>
      </c>
      <c r="YX2" s="81" t="s">
        <v>671</v>
      </c>
      <c r="YY2" s="81" t="s">
        <v>670</v>
      </c>
      <c r="YZ2" s="81" t="s">
        <v>671</v>
      </c>
      <c r="ZA2" s="81" t="s">
        <v>670</v>
      </c>
      <c r="ZB2" s="81" t="s">
        <v>671</v>
      </c>
      <c r="ZC2" s="81" t="s">
        <v>670</v>
      </c>
      <c r="ZD2" s="81" t="s">
        <v>671</v>
      </c>
      <c r="ZE2" s="81" t="s">
        <v>670</v>
      </c>
      <c r="ZF2" s="81" t="s">
        <v>671</v>
      </c>
      <c r="ZG2" s="81" t="s">
        <v>670</v>
      </c>
      <c r="ZH2" s="81" t="s">
        <v>671</v>
      </c>
      <c r="ZI2" s="81" t="s">
        <v>670</v>
      </c>
      <c r="ZJ2" s="81" t="s">
        <v>671</v>
      </c>
      <c r="ZK2" s="81" t="s">
        <v>670</v>
      </c>
      <c r="ZL2" s="81" t="s">
        <v>671</v>
      </c>
      <c r="ZM2" s="81" t="s">
        <v>670</v>
      </c>
      <c r="ZN2" s="81" t="s">
        <v>671</v>
      </c>
      <c r="ZO2" s="81" t="s">
        <v>670</v>
      </c>
      <c r="ZP2" s="81" t="s">
        <v>671</v>
      </c>
      <c r="ZQ2" s="81" t="s">
        <v>670</v>
      </c>
      <c r="ZR2" s="81" t="s">
        <v>671</v>
      </c>
      <c r="ZS2" s="81" t="s">
        <v>670</v>
      </c>
      <c r="ZT2" s="81" t="s">
        <v>671</v>
      </c>
      <c r="ZU2" s="81" t="s">
        <v>670</v>
      </c>
      <c r="ZV2" s="81" t="s">
        <v>671</v>
      </c>
      <c r="ZW2" s="81" t="s">
        <v>670</v>
      </c>
      <c r="ZX2" s="81" t="s">
        <v>671</v>
      </c>
      <c r="ZY2" s="81" t="s">
        <v>670</v>
      </c>
      <c r="ZZ2" s="81" t="s">
        <v>671</v>
      </c>
      <c r="AAA2" s="81" t="s">
        <v>670</v>
      </c>
      <c r="AAB2" s="81" t="s">
        <v>671</v>
      </c>
      <c r="AAC2" s="81" t="s">
        <v>670</v>
      </c>
      <c r="AAD2" s="81" t="s">
        <v>671</v>
      </c>
      <c r="AAE2" s="81" t="s">
        <v>670</v>
      </c>
      <c r="AAF2" s="81" t="s">
        <v>671</v>
      </c>
      <c r="AAG2" s="81" t="s">
        <v>670</v>
      </c>
      <c r="AAH2" s="81" t="s">
        <v>671</v>
      </c>
      <c r="AAI2" s="81" t="s">
        <v>670</v>
      </c>
      <c r="AAJ2" s="81" t="s">
        <v>671</v>
      </c>
      <c r="AAK2" s="81" t="s">
        <v>670</v>
      </c>
      <c r="AAL2" s="81" t="s">
        <v>671</v>
      </c>
      <c r="AAM2" s="81" t="s">
        <v>670</v>
      </c>
      <c r="AAN2" s="81" t="s">
        <v>671</v>
      </c>
      <c r="AAO2" s="81" t="s">
        <v>670</v>
      </c>
      <c r="AAP2" s="81" t="s">
        <v>671</v>
      </c>
      <c r="AAQ2" s="81" t="s">
        <v>670</v>
      </c>
      <c r="AAR2" s="81" t="s">
        <v>671</v>
      </c>
      <c r="AAS2" s="81" t="s">
        <v>670</v>
      </c>
      <c r="AAT2" s="81" t="s">
        <v>671</v>
      </c>
      <c r="AAU2" s="81" t="s">
        <v>670</v>
      </c>
      <c r="AAV2" s="81" t="s">
        <v>671</v>
      </c>
      <c r="AAW2" s="81" t="s">
        <v>670</v>
      </c>
      <c r="AAX2" s="81" t="s">
        <v>671</v>
      </c>
      <c r="AAY2" s="81" t="s">
        <v>670</v>
      </c>
      <c r="AAZ2" s="81" t="s">
        <v>671</v>
      </c>
      <c r="ABA2" s="81" t="s">
        <v>670</v>
      </c>
      <c r="ABB2" s="81" t="s">
        <v>671</v>
      </c>
      <c r="ABC2" s="81" t="s">
        <v>670</v>
      </c>
      <c r="ABD2" s="81" t="s">
        <v>671</v>
      </c>
      <c r="ABE2" s="81" t="s">
        <v>670</v>
      </c>
      <c r="ABF2" s="81" t="s">
        <v>671</v>
      </c>
      <c r="ABG2" s="81" t="s">
        <v>670</v>
      </c>
      <c r="ABH2" s="81" t="s">
        <v>671</v>
      </c>
      <c r="ABI2" s="81" t="s">
        <v>670</v>
      </c>
      <c r="ABJ2" s="81" t="s">
        <v>671</v>
      </c>
      <c r="ABK2" s="81" t="s">
        <v>670</v>
      </c>
      <c r="ABL2" s="81" t="s">
        <v>671</v>
      </c>
      <c r="ABM2" s="81" t="s">
        <v>670</v>
      </c>
      <c r="ABN2" s="81" t="s">
        <v>671</v>
      </c>
      <c r="ABO2" s="81" t="s">
        <v>670</v>
      </c>
      <c r="ABP2" s="81" t="s">
        <v>671</v>
      </c>
      <c r="ABQ2" s="81" t="s">
        <v>670</v>
      </c>
      <c r="ABR2" s="81" t="s">
        <v>671</v>
      </c>
      <c r="ABS2" s="81" t="s">
        <v>670</v>
      </c>
      <c r="ABT2" s="81" t="s">
        <v>671</v>
      </c>
      <c r="ABU2" s="81" t="s">
        <v>670</v>
      </c>
      <c r="ABV2" s="81" t="s">
        <v>671</v>
      </c>
      <c r="ABW2" s="81" t="s">
        <v>670</v>
      </c>
      <c r="ABX2" s="81" t="s">
        <v>671</v>
      </c>
      <c r="ABY2" s="81" t="s">
        <v>670</v>
      </c>
      <c r="ABZ2" s="81" t="s">
        <v>671</v>
      </c>
      <c r="ACA2" s="81" t="s">
        <v>670</v>
      </c>
      <c r="ACB2" s="81" t="s">
        <v>671</v>
      </c>
      <c r="ACC2" s="81" t="s">
        <v>670</v>
      </c>
      <c r="ACD2" s="81" t="s">
        <v>671</v>
      </c>
      <c r="ACE2" s="81" t="s">
        <v>670</v>
      </c>
      <c r="ACF2" s="81" t="s">
        <v>671</v>
      </c>
      <c r="ACG2" s="81" t="s">
        <v>670</v>
      </c>
      <c r="ACH2" s="81" t="s">
        <v>671</v>
      </c>
      <c r="ACI2" s="81" t="s">
        <v>670</v>
      </c>
      <c r="ACJ2" s="81" t="s">
        <v>671</v>
      </c>
      <c r="ACK2" s="81" t="s">
        <v>670</v>
      </c>
      <c r="ACL2" s="81" t="s">
        <v>671</v>
      </c>
      <c r="ACM2" s="81" t="s">
        <v>670</v>
      </c>
      <c r="ACN2" s="81" t="s">
        <v>671</v>
      </c>
      <c r="ACO2" s="81" t="s">
        <v>670</v>
      </c>
      <c r="ACP2" s="81" t="s">
        <v>671</v>
      </c>
      <c r="ACQ2" s="81" t="s">
        <v>670</v>
      </c>
      <c r="ACR2" s="81" t="s">
        <v>671</v>
      </c>
      <c r="ACS2" s="81" t="s">
        <v>670</v>
      </c>
      <c r="ACT2" s="81" t="s">
        <v>671</v>
      </c>
      <c r="ACU2" s="81" t="s">
        <v>670</v>
      </c>
      <c r="ACV2" s="81" t="s">
        <v>671</v>
      </c>
      <c r="ACW2" s="81" t="s">
        <v>670</v>
      </c>
      <c r="ACX2" s="81" t="s">
        <v>671</v>
      </c>
      <c r="ACY2" s="81" t="s">
        <v>670</v>
      </c>
      <c r="ACZ2" s="81" t="s">
        <v>671</v>
      </c>
      <c r="ADA2" s="81" t="s">
        <v>670</v>
      </c>
      <c r="ADB2" s="81" t="s">
        <v>671</v>
      </c>
      <c r="ADC2" s="81" t="s">
        <v>670</v>
      </c>
      <c r="ADD2" s="81" t="s">
        <v>671</v>
      </c>
      <c r="ADE2" s="81" t="s">
        <v>670</v>
      </c>
      <c r="ADF2" s="81" t="s">
        <v>671</v>
      </c>
      <c r="ADG2" s="81" t="s">
        <v>670</v>
      </c>
      <c r="ADH2" s="81" t="s">
        <v>671</v>
      </c>
      <c r="ADI2" s="81" t="s">
        <v>670</v>
      </c>
      <c r="ADJ2" s="81" t="s">
        <v>671</v>
      </c>
      <c r="ADK2" s="81" t="s">
        <v>670</v>
      </c>
      <c r="ADL2" s="81" t="s">
        <v>671</v>
      </c>
      <c r="ADM2" s="81" t="s">
        <v>670</v>
      </c>
      <c r="ADN2" s="81" t="s">
        <v>671</v>
      </c>
      <c r="ADO2" s="81" t="s">
        <v>670</v>
      </c>
      <c r="ADP2" s="81" t="s">
        <v>671</v>
      </c>
      <c r="ADQ2" s="81" t="s">
        <v>670</v>
      </c>
      <c r="ADR2" s="81" t="s">
        <v>671</v>
      </c>
      <c r="ADS2" s="81" t="s">
        <v>670</v>
      </c>
      <c r="ADT2" s="81" t="s">
        <v>671</v>
      </c>
      <c r="ADU2" s="81" t="s">
        <v>670</v>
      </c>
      <c r="ADV2" s="81" t="s">
        <v>671</v>
      </c>
      <c r="ADW2" s="81" t="s">
        <v>670</v>
      </c>
      <c r="ADX2" s="81" t="s">
        <v>671</v>
      </c>
      <c r="ADY2" s="81" t="s">
        <v>670</v>
      </c>
      <c r="ADZ2" s="81" t="s">
        <v>671</v>
      </c>
      <c r="AEA2" s="81" t="s">
        <v>670</v>
      </c>
      <c r="AEB2" s="81" t="s">
        <v>671</v>
      </c>
      <c r="AEC2" s="81" t="s">
        <v>670</v>
      </c>
      <c r="AED2" s="81" t="s">
        <v>671</v>
      </c>
      <c r="AEE2" s="81" t="s">
        <v>670</v>
      </c>
      <c r="AEF2" s="81" t="s">
        <v>671</v>
      </c>
      <c r="AEG2" s="81" t="s">
        <v>670</v>
      </c>
      <c r="AEH2" s="81" t="s">
        <v>671</v>
      </c>
      <c r="AEI2" s="81" t="s">
        <v>670</v>
      </c>
      <c r="AEJ2" s="81" t="s">
        <v>671</v>
      </c>
      <c r="AEK2" s="81" t="s">
        <v>670</v>
      </c>
      <c r="AEL2" s="81" t="s">
        <v>671</v>
      </c>
      <c r="AEM2" s="81" t="s">
        <v>670</v>
      </c>
      <c r="AEN2" s="81" t="s">
        <v>671</v>
      </c>
      <c r="AEO2" s="81" t="s">
        <v>670</v>
      </c>
      <c r="AEP2" s="81" t="s">
        <v>671</v>
      </c>
      <c r="AEQ2" s="81" t="s">
        <v>670</v>
      </c>
      <c r="AER2" s="81" t="s">
        <v>671</v>
      </c>
      <c r="AES2" s="81" t="s">
        <v>670</v>
      </c>
      <c r="AET2" s="81" t="s">
        <v>671</v>
      </c>
      <c r="AEU2" s="81" t="s">
        <v>670</v>
      </c>
      <c r="AEV2" s="81" t="s">
        <v>671</v>
      </c>
      <c r="AEW2" s="81" t="s">
        <v>670</v>
      </c>
      <c r="AEX2" s="81" t="s">
        <v>671</v>
      </c>
      <c r="AEY2" s="81" t="s">
        <v>670</v>
      </c>
      <c r="AEZ2" s="81" t="s">
        <v>671</v>
      </c>
      <c r="AFA2" s="81" t="s">
        <v>670</v>
      </c>
      <c r="AFB2" s="81" t="s">
        <v>671</v>
      </c>
      <c r="AFC2" s="81" t="s">
        <v>670</v>
      </c>
      <c r="AFD2" s="81" t="s">
        <v>671</v>
      </c>
      <c r="AFE2" s="81" t="s">
        <v>670</v>
      </c>
      <c r="AFF2" s="81" t="s">
        <v>671</v>
      </c>
      <c r="AFG2" s="81" t="s">
        <v>670</v>
      </c>
      <c r="AFH2" s="81" t="s">
        <v>671</v>
      </c>
      <c r="AFI2" s="81" t="s">
        <v>670</v>
      </c>
      <c r="AFJ2" s="81" t="s">
        <v>671</v>
      </c>
      <c r="AFK2" s="81" t="s">
        <v>670</v>
      </c>
      <c r="AFL2" s="81" t="s">
        <v>671</v>
      </c>
      <c r="AFM2" s="81" t="s">
        <v>670</v>
      </c>
      <c r="AFN2" s="81" t="s">
        <v>671</v>
      </c>
      <c r="AFO2" s="81" t="s">
        <v>670</v>
      </c>
      <c r="AFP2" s="81" t="s">
        <v>671</v>
      </c>
      <c r="AFQ2" s="81" t="s">
        <v>670</v>
      </c>
      <c r="AFR2" s="81" t="s">
        <v>671</v>
      </c>
      <c r="AFS2" s="81" t="s">
        <v>670</v>
      </c>
      <c r="AFT2" s="81" t="s">
        <v>671</v>
      </c>
      <c r="AFU2" s="81" t="s">
        <v>670</v>
      </c>
      <c r="AFV2" s="81" t="s">
        <v>671</v>
      </c>
      <c r="AFW2" s="81" t="s">
        <v>670</v>
      </c>
      <c r="AFX2" s="81" t="s">
        <v>671</v>
      </c>
      <c r="AFY2" s="81" t="s">
        <v>670</v>
      </c>
      <c r="AFZ2" s="81" t="s">
        <v>671</v>
      </c>
      <c r="AGA2" s="81" t="s">
        <v>670</v>
      </c>
      <c r="AGB2" s="81" t="s">
        <v>671</v>
      </c>
      <c r="AGC2" s="81" t="s">
        <v>670</v>
      </c>
      <c r="AGD2" s="81" t="s">
        <v>671</v>
      </c>
      <c r="AGE2" s="81" t="s">
        <v>670</v>
      </c>
      <c r="AGF2" s="81" t="s">
        <v>671</v>
      </c>
      <c r="AGG2" s="81" t="s">
        <v>670</v>
      </c>
      <c r="AGH2" s="81" t="s">
        <v>671</v>
      </c>
      <c r="AGI2" s="81" t="s">
        <v>670</v>
      </c>
      <c r="AGJ2" s="81" t="s">
        <v>671</v>
      </c>
      <c r="AGK2" s="81" t="s">
        <v>670</v>
      </c>
      <c r="AGL2" s="81" t="s">
        <v>671</v>
      </c>
      <c r="AGM2" s="81" t="s">
        <v>670</v>
      </c>
      <c r="AGN2" s="81" t="s">
        <v>671</v>
      </c>
      <c r="AGO2" s="81" t="s">
        <v>670</v>
      </c>
      <c r="AGP2" s="81" t="s">
        <v>671</v>
      </c>
      <c r="AGQ2" s="81" t="s">
        <v>670</v>
      </c>
      <c r="AGR2" s="81" t="s">
        <v>671</v>
      </c>
      <c r="AGS2" s="81" t="s">
        <v>670</v>
      </c>
      <c r="AGT2" s="81" t="s">
        <v>671</v>
      </c>
      <c r="AGU2" s="81" t="s">
        <v>670</v>
      </c>
      <c r="AGV2" s="81" t="s">
        <v>671</v>
      </c>
      <c r="AGW2" s="81" t="s">
        <v>670</v>
      </c>
      <c r="AGX2" s="81" t="s">
        <v>671</v>
      </c>
      <c r="AGY2" s="81" t="s">
        <v>670</v>
      </c>
      <c r="AGZ2" s="81" t="s">
        <v>671</v>
      </c>
      <c r="AHA2" s="81" t="s">
        <v>670</v>
      </c>
      <c r="AHB2" s="81" t="s">
        <v>671</v>
      </c>
      <c r="AHC2" s="81" t="s">
        <v>670</v>
      </c>
      <c r="AHD2" s="81" t="s">
        <v>671</v>
      </c>
      <c r="AHE2" s="81" t="s">
        <v>670</v>
      </c>
      <c r="AHF2" s="81" t="s">
        <v>671</v>
      </c>
      <c r="AHG2" s="81" t="s">
        <v>670</v>
      </c>
      <c r="AHH2" s="81" t="s">
        <v>671</v>
      </c>
      <c r="AHI2" s="81" t="s">
        <v>670</v>
      </c>
      <c r="AHJ2" s="81" t="s">
        <v>671</v>
      </c>
      <c r="AHK2" s="81" t="s">
        <v>670</v>
      </c>
      <c r="AHL2" s="81" t="s">
        <v>671</v>
      </c>
      <c r="AHM2" s="81" t="s">
        <v>670</v>
      </c>
      <c r="AHN2" s="81" t="s">
        <v>671</v>
      </c>
      <c r="AHO2" s="81" t="s">
        <v>670</v>
      </c>
      <c r="AHP2" s="81" t="s">
        <v>671</v>
      </c>
      <c r="AHQ2" s="81" t="s">
        <v>670</v>
      </c>
      <c r="AHR2" s="81" t="s">
        <v>671</v>
      </c>
      <c r="AHS2" s="81" t="s">
        <v>670</v>
      </c>
      <c r="AHT2" s="81" t="s">
        <v>671</v>
      </c>
      <c r="AHU2" s="81" t="s">
        <v>670</v>
      </c>
      <c r="AHV2" s="81" t="s">
        <v>671</v>
      </c>
      <c r="AHW2" s="81" t="s">
        <v>670</v>
      </c>
      <c r="AHX2" s="81" t="s">
        <v>671</v>
      </c>
      <c r="AHY2" s="81" t="s">
        <v>670</v>
      </c>
      <c r="AHZ2" s="81" t="s">
        <v>671</v>
      </c>
      <c r="AIA2" s="81" t="s">
        <v>670</v>
      </c>
      <c r="AIB2" s="81" t="s">
        <v>671</v>
      </c>
      <c r="AIC2" s="81" t="s">
        <v>670</v>
      </c>
      <c r="AID2" s="81" t="s">
        <v>671</v>
      </c>
      <c r="AIE2" s="81" t="s">
        <v>670</v>
      </c>
      <c r="AIF2" s="81" t="s">
        <v>671</v>
      </c>
      <c r="AIG2" s="81" t="s">
        <v>670</v>
      </c>
      <c r="AIH2" s="81" t="s">
        <v>671</v>
      </c>
      <c r="AII2" s="81" t="s">
        <v>670</v>
      </c>
      <c r="AIJ2" s="81" t="s">
        <v>671</v>
      </c>
      <c r="AIK2" s="81" t="s">
        <v>670</v>
      </c>
      <c r="AIL2" s="81" t="s">
        <v>671</v>
      </c>
      <c r="AIM2" s="81" t="s">
        <v>670</v>
      </c>
      <c r="AIN2" s="81" t="s">
        <v>671</v>
      </c>
      <c r="AIO2" s="81" t="s">
        <v>670</v>
      </c>
      <c r="AIP2" s="81" t="s">
        <v>671</v>
      </c>
      <c r="AIQ2" s="81" t="s">
        <v>670</v>
      </c>
      <c r="AIR2" s="81" t="s">
        <v>671</v>
      </c>
      <c r="AIS2" s="81" t="s">
        <v>670</v>
      </c>
      <c r="AIT2" s="81" t="s">
        <v>671</v>
      </c>
      <c r="AIU2" s="81" t="s">
        <v>670</v>
      </c>
      <c r="AIV2" s="81" t="s">
        <v>671</v>
      </c>
      <c r="AIW2" s="81" t="s">
        <v>670</v>
      </c>
      <c r="AIX2" s="81" t="s">
        <v>671</v>
      </c>
      <c r="AIY2" s="81" t="s">
        <v>670</v>
      </c>
      <c r="AIZ2" s="81" t="s">
        <v>671</v>
      </c>
      <c r="AJA2" s="81" t="s">
        <v>670</v>
      </c>
      <c r="AJB2" s="81" t="s">
        <v>671</v>
      </c>
      <c r="AJC2" s="81" t="s">
        <v>670</v>
      </c>
      <c r="AJD2" s="81" t="s">
        <v>671</v>
      </c>
      <c r="AJE2" s="81" t="s">
        <v>670</v>
      </c>
      <c r="AJF2" s="81" t="s">
        <v>671</v>
      </c>
      <c r="AJG2" s="81" t="s">
        <v>670</v>
      </c>
      <c r="AJH2" s="81" t="s">
        <v>671</v>
      </c>
      <c r="AJI2" s="81" t="s">
        <v>670</v>
      </c>
      <c r="AJJ2" s="81" t="s">
        <v>671</v>
      </c>
      <c r="AJK2" s="81" t="s">
        <v>670</v>
      </c>
      <c r="AJL2" s="81" t="s">
        <v>671</v>
      </c>
      <c r="AJM2" s="81" t="s">
        <v>670</v>
      </c>
      <c r="AJN2" s="81" t="s">
        <v>671</v>
      </c>
      <c r="AJO2" s="81" t="s">
        <v>670</v>
      </c>
      <c r="AJP2" s="81" t="s">
        <v>671</v>
      </c>
      <c r="AJQ2" s="81" t="s">
        <v>670</v>
      </c>
      <c r="AJR2" s="81" t="s">
        <v>671</v>
      </c>
      <c r="AJS2" s="81" t="s">
        <v>670</v>
      </c>
      <c r="AJT2" s="81" t="s">
        <v>671</v>
      </c>
      <c r="AJU2" s="81" t="s">
        <v>670</v>
      </c>
      <c r="AJV2" s="81" t="s">
        <v>671</v>
      </c>
      <c r="AJW2" s="81" t="s">
        <v>670</v>
      </c>
      <c r="AJX2" s="81" t="s">
        <v>671</v>
      </c>
      <c r="AJY2" s="81" t="s">
        <v>670</v>
      </c>
      <c r="AJZ2" s="81" t="s">
        <v>671</v>
      </c>
      <c r="AKA2" s="81" t="s">
        <v>670</v>
      </c>
      <c r="AKB2" s="81" t="s">
        <v>671</v>
      </c>
      <c r="AKC2" s="81" t="s">
        <v>670</v>
      </c>
      <c r="AKD2" s="81" t="s">
        <v>671</v>
      </c>
      <c r="AKE2" s="81" t="s">
        <v>670</v>
      </c>
      <c r="AKF2" s="81" t="s">
        <v>671</v>
      </c>
      <c r="AKG2" s="81" t="s">
        <v>670</v>
      </c>
      <c r="AKH2" s="81" t="s">
        <v>671</v>
      </c>
      <c r="AKI2" s="81" t="s">
        <v>670</v>
      </c>
      <c r="AKJ2" s="81" t="s">
        <v>671</v>
      </c>
      <c r="AKK2" s="81" t="s">
        <v>670</v>
      </c>
      <c r="AKL2" s="81" t="s">
        <v>671</v>
      </c>
      <c r="AKM2" s="81" t="s">
        <v>670</v>
      </c>
      <c r="AKN2" s="81" t="s">
        <v>671</v>
      </c>
      <c r="AKO2" s="81" t="s">
        <v>670</v>
      </c>
      <c r="AKP2" s="81" t="s">
        <v>671</v>
      </c>
      <c r="AKQ2" s="81" t="s">
        <v>670</v>
      </c>
      <c r="AKR2" s="81" t="s">
        <v>671</v>
      </c>
      <c r="AKS2" s="81" t="s">
        <v>670</v>
      </c>
      <c r="AKT2" s="81" t="s">
        <v>671</v>
      </c>
      <c r="AKU2" s="81" t="s">
        <v>670</v>
      </c>
      <c r="AKV2" s="81" t="s">
        <v>671</v>
      </c>
      <c r="AKW2" s="81" t="s">
        <v>670</v>
      </c>
      <c r="AKX2" s="81" t="s">
        <v>671</v>
      </c>
      <c r="AKY2" s="81" t="s">
        <v>670</v>
      </c>
      <c r="AKZ2" s="81" t="s">
        <v>671</v>
      </c>
      <c r="ALA2" s="81" t="s">
        <v>670</v>
      </c>
      <c r="ALB2" s="81" t="s">
        <v>671</v>
      </c>
      <c r="ALC2" s="81" t="s">
        <v>670</v>
      </c>
      <c r="ALD2" s="81" t="s">
        <v>671</v>
      </c>
      <c r="ALE2" s="81" t="s">
        <v>670</v>
      </c>
      <c r="ALF2" s="81" t="s">
        <v>671</v>
      </c>
      <c r="ALG2" s="81" t="s">
        <v>670</v>
      </c>
      <c r="ALH2" s="81" t="s">
        <v>671</v>
      </c>
      <c r="ALI2" s="81" t="s">
        <v>670</v>
      </c>
      <c r="ALJ2" s="81" t="s">
        <v>671</v>
      </c>
      <c r="ALK2" s="81" t="s">
        <v>670</v>
      </c>
      <c r="ALL2" s="81" t="s">
        <v>671</v>
      </c>
      <c r="ALM2" s="81" t="s">
        <v>670</v>
      </c>
      <c r="ALN2" s="81" t="s">
        <v>671</v>
      </c>
      <c r="ALO2" s="81" t="s">
        <v>670</v>
      </c>
      <c r="ALP2" s="81" t="s">
        <v>671</v>
      </c>
      <c r="ALQ2" s="81" t="s">
        <v>670</v>
      </c>
      <c r="ALR2" s="81" t="s">
        <v>671</v>
      </c>
      <c r="ALS2" s="81" t="s">
        <v>670</v>
      </c>
      <c r="ALT2" s="81" t="s">
        <v>671</v>
      </c>
      <c r="ALU2" s="81" t="s">
        <v>670</v>
      </c>
      <c r="ALV2" s="81" t="s">
        <v>671</v>
      </c>
      <c r="ALW2" s="81" t="s">
        <v>670</v>
      </c>
      <c r="ALX2" s="81" t="s">
        <v>671</v>
      </c>
      <c r="ALY2" s="81" t="s">
        <v>670</v>
      </c>
      <c r="ALZ2" s="81" t="s">
        <v>671</v>
      </c>
      <c r="AMA2" s="81" t="s">
        <v>670</v>
      </c>
      <c r="AMB2" s="81" t="s">
        <v>671</v>
      </c>
      <c r="AMC2" s="81" t="s">
        <v>670</v>
      </c>
      <c r="AMD2" s="81" t="s">
        <v>671</v>
      </c>
      <c r="AME2" s="81" t="s">
        <v>670</v>
      </c>
      <c r="AMF2" s="81" t="s">
        <v>671</v>
      </c>
      <c r="AMG2" s="81" t="s">
        <v>670</v>
      </c>
      <c r="AMH2" s="81" t="s">
        <v>671</v>
      </c>
      <c r="AMI2" s="81" t="s">
        <v>670</v>
      </c>
      <c r="AMJ2" s="81" t="s">
        <v>671</v>
      </c>
      <c r="AMK2" s="81" t="s">
        <v>670</v>
      </c>
      <c r="AML2" s="81" t="s">
        <v>671</v>
      </c>
      <c r="AMM2" s="81" t="s">
        <v>670</v>
      </c>
      <c r="AMN2" s="81" t="s">
        <v>671</v>
      </c>
      <c r="AMO2" s="81" t="s">
        <v>670</v>
      </c>
      <c r="AMP2" s="81" t="s">
        <v>671</v>
      </c>
      <c r="AMQ2" s="81" t="s">
        <v>670</v>
      </c>
      <c r="AMR2" s="81" t="s">
        <v>671</v>
      </c>
      <c r="AMS2" s="81" t="s">
        <v>670</v>
      </c>
      <c r="AMT2" s="81" t="s">
        <v>671</v>
      </c>
      <c r="AMU2" s="81" t="s">
        <v>670</v>
      </c>
      <c r="AMV2" s="81" t="s">
        <v>671</v>
      </c>
      <c r="AMW2" s="81" t="s">
        <v>670</v>
      </c>
      <c r="AMX2" s="81" t="s">
        <v>671</v>
      </c>
      <c r="AMY2" s="81" t="s">
        <v>670</v>
      </c>
      <c r="AMZ2" s="81" t="s">
        <v>671</v>
      </c>
      <c r="ANA2" s="81" t="s">
        <v>670</v>
      </c>
      <c r="ANB2" s="81" t="s">
        <v>671</v>
      </c>
      <c r="ANC2" s="81" t="s">
        <v>670</v>
      </c>
      <c r="AND2" s="81" t="s">
        <v>671</v>
      </c>
      <c r="ANE2" s="81" t="s">
        <v>670</v>
      </c>
      <c r="ANF2" s="81" t="s">
        <v>671</v>
      </c>
      <c r="ANG2" s="81" t="s">
        <v>670</v>
      </c>
      <c r="ANH2" s="81" t="s">
        <v>671</v>
      </c>
      <c r="ANI2" s="81" t="s">
        <v>670</v>
      </c>
      <c r="ANJ2" s="81" t="s">
        <v>671</v>
      </c>
      <c r="ANK2" s="81" t="s">
        <v>670</v>
      </c>
      <c r="ANL2" s="81" t="s">
        <v>671</v>
      </c>
      <c r="ANM2" s="81" t="s">
        <v>670</v>
      </c>
      <c r="ANN2" s="81" t="s">
        <v>671</v>
      </c>
      <c r="ANO2" s="81" t="s">
        <v>670</v>
      </c>
      <c r="ANP2" s="81" t="s">
        <v>671</v>
      </c>
      <c r="ANQ2" s="81" t="s">
        <v>670</v>
      </c>
      <c r="ANR2" s="81" t="s">
        <v>671</v>
      </c>
      <c r="ANS2" s="81" t="s">
        <v>670</v>
      </c>
      <c r="ANT2" s="81" t="s">
        <v>671</v>
      </c>
      <c r="ANU2" s="81" t="s">
        <v>670</v>
      </c>
      <c r="ANV2" s="81" t="s">
        <v>671</v>
      </c>
      <c r="ANW2" s="81" t="s">
        <v>670</v>
      </c>
      <c r="ANX2" s="81" t="s">
        <v>671</v>
      </c>
      <c r="ANY2" s="81" t="s">
        <v>670</v>
      </c>
      <c r="ANZ2" s="81" t="s">
        <v>671</v>
      </c>
      <c r="AOA2" s="81" t="s">
        <v>670</v>
      </c>
      <c r="AOB2" s="81" t="s">
        <v>671</v>
      </c>
      <c r="AOC2" s="81" t="s">
        <v>670</v>
      </c>
      <c r="AOD2" s="81" t="s">
        <v>671</v>
      </c>
      <c r="AOE2" s="81" t="s">
        <v>670</v>
      </c>
      <c r="AOF2" s="81" t="s">
        <v>671</v>
      </c>
      <c r="AOG2" s="81" t="s">
        <v>670</v>
      </c>
      <c r="AOH2" s="81" t="s">
        <v>671</v>
      </c>
      <c r="AOI2" s="81" t="s">
        <v>670</v>
      </c>
      <c r="AOJ2" s="81" t="s">
        <v>671</v>
      </c>
      <c r="AOK2" s="81" t="s">
        <v>670</v>
      </c>
      <c r="AOL2" s="81" t="s">
        <v>671</v>
      </c>
      <c r="AOM2" s="81" t="s">
        <v>670</v>
      </c>
      <c r="AON2" s="81" t="s">
        <v>671</v>
      </c>
      <c r="AOO2" s="81" t="s">
        <v>670</v>
      </c>
      <c r="AOP2" s="81" t="s">
        <v>671</v>
      </c>
      <c r="AOQ2" s="81" t="s">
        <v>670</v>
      </c>
      <c r="AOR2" s="81" t="s">
        <v>671</v>
      </c>
      <c r="AOS2" s="81" t="s">
        <v>670</v>
      </c>
      <c r="AOT2" s="81" t="s">
        <v>671</v>
      </c>
      <c r="AOU2" s="81" t="s">
        <v>670</v>
      </c>
      <c r="AOV2" s="81" t="s">
        <v>671</v>
      </c>
      <c r="AOW2" s="81" t="s">
        <v>670</v>
      </c>
      <c r="AOX2" s="81" t="s">
        <v>671</v>
      </c>
      <c r="AOY2" s="81" t="s">
        <v>670</v>
      </c>
      <c r="AOZ2" s="81" t="s">
        <v>671</v>
      </c>
      <c r="APA2" s="81" t="s">
        <v>670</v>
      </c>
      <c r="APB2" s="81" t="s">
        <v>671</v>
      </c>
      <c r="APC2" s="81" t="s">
        <v>670</v>
      </c>
      <c r="APD2" s="81" t="s">
        <v>671</v>
      </c>
      <c r="APE2" s="81" t="s">
        <v>670</v>
      </c>
      <c r="APF2" s="81" t="s">
        <v>671</v>
      </c>
      <c r="APG2" s="81" t="s">
        <v>670</v>
      </c>
      <c r="APH2" s="81" t="s">
        <v>671</v>
      </c>
      <c r="API2" s="81" t="s">
        <v>670</v>
      </c>
      <c r="APJ2" s="81" t="s">
        <v>671</v>
      </c>
      <c r="APK2" s="81" t="s">
        <v>670</v>
      </c>
      <c r="APL2" s="81" t="s">
        <v>671</v>
      </c>
      <c r="APM2" s="81" t="s">
        <v>670</v>
      </c>
      <c r="APN2" s="81" t="s">
        <v>671</v>
      </c>
      <c r="APO2" s="81" t="s">
        <v>670</v>
      </c>
      <c r="APP2" s="81" t="s">
        <v>671</v>
      </c>
      <c r="APQ2" s="81" t="s">
        <v>670</v>
      </c>
      <c r="APR2" s="81" t="s">
        <v>671</v>
      </c>
      <c r="APS2" s="81" t="s">
        <v>670</v>
      </c>
      <c r="APT2" s="81" t="s">
        <v>671</v>
      </c>
      <c r="APU2" s="81" t="s">
        <v>670</v>
      </c>
      <c r="APV2" s="81" t="s">
        <v>671</v>
      </c>
      <c r="APW2" s="81" t="s">
        <v>670</v>
      </c>
      <c r="APX2" s="81" t="s">
        <v>671</v>
      </c>
      <c r="APY2" s="81" t="s">
        <v>670</v>
      </c>
      <c r="APZ2" s="81" t="s">
        <v>671</v>
      </c>
      <c r="AQA2" s="81" t="s">
        <v>670</v>
      </c>
      <c r="AQB2" s="81" t="s">
        <v>671</v>
      </c>
      <c r="AQC2" s="81" t="s">
        <v>670</v>
      </c>
      <c r="AQD2" s="81" t="s">
        <v>671</v>
      </c>
      <c r="AQE2" s="81" t="s">
        <v>670</v>
      </c>
      <c r="AQF2" s="81" t="s">
        <v>671</v>
      </c>
      <c r="AQG2" s="81" t="s">
        <v>670</v>
      </c>
      <c r="AQH2" s="81" t="s">
        <v>671</v>
      </c>
      <c r="AQI2" s="81" t="s">
        <v>670</v>
      </c>
      <c r="AQJ2" s="81" t="s">
        <v>671</v>
      </c>
      <c r="AQK2" s="81" t="s">
        <v>670</v>
      </c>
      <c r="AQL2" s="81" t="s">
        <v>671</v>
      </c>
      <c r="AQM2" s="81" t="s">
        <v>670</v>
      </c>
      <c r="AQN2" s="81" t="s">
        <v>671</v>
      </c>
      <c r="AQO2" s="81" t="s">
        <v>670</v>
      </c>
      <c r="AQP2" s="81" t="s">
        <v>671</v>
      </c>
      <c r="AQQ2" s="81" t="s">
        <v>670</v>
      </c>
      <c r="AQR2" s="81" t="s">
        <v>671</v>
      </c>
      <c r="AQS2" s="81" t="s">
        <v>670</v>
      </c>
      <c r="AQT2" s="81" t="s">
        <v>671</v>
      </c>
      <c r="AQU2" s="81" t="s">
        <v>670</v>
      </c>
      <c r="AQV2" s="81" t="s">
        <v>671</v>
      </c>
      <c r="AQW2" s="81" t="s">
        <v>670</v>
      </c>
      <c r="AQX2" s="81" t="s">
        <v>671</v>
      </c>
      <c r="AQY2" s="81" t="s">
        <v>670</v>
      </c>
      <c r="AQZ2" s="81" t="s">
        <v>671</v>
      </c>
      <c r="ARA2" s="81" t="s">
        <v>670</v>
      </c>
      <c r="ARB2" s="81" t="s">
        <v>671</v>
      </c>
      <c r="ARC2" s="81" t="s">
        <v>670</v>
      </c>
      <c r="ARD2" s="81" t="s">
        <v>671</v>
      </c>
      <c r="ARE2" s="81" t="s">
        <v>670</v>
      </c>
      <c r="ARF2" s="81" t="s">
        <v>671</v>
      </c>
      <c r="ARG2" s="81" t="s">
        <v>670</v>
      </c>
      <c r="ARH2" s="81" t="s">
        <v>671</v>
      </c>
      <c r="ARI2" s="81" t="s">
        <v>670</v>
      </c>
      <c r="ARJ2" s="81" t="s">
        <v>671</v>
      </c>
      <c r="ARK2" s="81" t="s">
        <v>670</v>
      </c>
      <c r="ARL2" s="81" t="s">
        <v>671</v>
      </c>
      <c r="ARM2" s="81" t="s">
        <v>670</v>
      </c>
      <c r="ARN2" s="81" t="s">
        <v>671</v>
      </c>
      <c r="ARO2" s="81" t="s">
        <v>670</v>
      </c>
      <c r="ARP2" s="81" t="s">
        <v>671</v>
      </c>
      <c r="ARQ2" s="81" t="s">
        <v>670</v>
      </c>
      <c r="ARR2" s="81" t="s">
        <v>671</v>
      </c>
      <c r="ARS2" s="81" t="s">
        <v>670</v>
      </c>
      <c r="ART2" s="81" t="s">
        <v>671</v>
      </c>
      <c r="ARU2" s="81" t="s">
        <v>670</v>
      </c>
      <c r="ARV2" s="81" t="s">
        <v>671</v>
      </c>
      <c r="ARW2" s="81" t="s">
        <v>670</v>
      </c>
      <c r="ARX2" s="81" t="s">
        <v>671</v>
      </c>
      <c r="ARY2" s="81" t="s">
        <v>670</v>
      </c>
      <c r="ARZ2" s="81" t="s">
        <v>671</v>
      </c>
      <c r="ASA2" s="81" t="s">
        <v>670</v>
      </c>
      <c r="ASB2" s="81" t="s">
        <v>671</v>
      </c>
      <c r="ASC2" s="81" t="s">
        <v>670</v>
      </c>
      <c r="ASD2" s="81" t="s">
        <v>671</v>
      </c>
      <c r="ASE2" s="81" t="s">
        <v>670</v>
      </c>
      <c r="ASF2" s="81" t="s">
        <v>671</v>
      </c>
      <c r="ASG2" s="81" t="s">
        <v>670</v>
      </c>
      <c r="ASH2" s="81" t="s">
        <v>671</v>
      </c>
      <c r="ASI2" s="81" t="s">
        <v>670</v>
      </c>
      <c r="ASJ2" s="81" t="s">
        <v>671</v>
      </c>
      <c r="ASK2" s="81" t="s">
        <v>670</v>
      </c>
      <c r="ASL2" s="81" t="s">
        <v>671</v>
      </c>
      <c r="ASM2" s="81" t="s">
        <v>670</v>
      </c>
      <c r="ASN2" s="81" t="s">
        <v>671</v>
      </c>
      <c r="ASO2" s="81" t="s">
        <v>670</v>
      </c>
      <c r="ASP2" s="81" t="s">
        <v>671</v>
      </c>
      <c r="ASQ2" s="81" t="s">
        <v>670</v>
      </c>
      <c r="ASR2" s="81" t="s">
        <v>671</v>
      </c>
      <c r="ASS2" s="81" t="s">
        <v>670</v>
      </c>
      <c r="AST2" s="81" t="s">
        <v>671</v>
      </c>
      <c r="ASU2" s="81" t="s">
        <v>670</v>
      </c>
      <c r="ASV2" s="81" t="s">
        <v>671</v>
      </c>
      <c r="ASW2" s="81" t="s">
        <v>670</v>
      </c>
      <c r="ASX2" s="81" t="s">
        <v>671</v>
      </c>
      <c r="ASY2" s="81" t="s">
        <v>670</v>
      </c>
      <c r="ASZ2" s="81" t="s">
        <v>671</v>
      </c>
      <c r="ATA2" s="81" t="s">
        <v>670</v>
      </c>
      <c r="ATB2" s="81" t="s">
        <v>671</v>
      </c>
      <c r="ATC2" s="81" t="s">
        <v>670</v>
      </c>
      <c r="ATD2" s="81" t="s">
        <v>671</v>
      </c>
      <c r="ATE2" s="81" t="s">
        <v>670</v>
      </c>
      <c r="ATF2" s="81" t="s">
        <v>671</v>
      </c>
      <c r="ATG2" s="81" t="s">
        <v>670</v>
      </c>
      <c r="ATH2" s="81" t="s">
        <v>671</v>
      </c>
      <c r="ATI2" s="81" t="s">
        <v>670</v>
      </c>
      <c r="ATJ2" s="81" t="s">
        <v>671</v>
      </c>
      <c r="ATK2" s="81" t="s">
        <v>670</v>
      </c>
      <c r="ATL2" s="81" t="s">
        <v>671</v>
      </c>
      <c r="ATM2" s="81" t="s">
        <v>670</v>
      </c>
      <c r="ATN2" s="81" t="s">
        <v>671</v>
      </c>
      <c r="ATO2" s="81" t="s">
        <v>670</v>
      </c>
      <c r="ATP2" s="81" t="s">
        <v>671</v>
      </c>
      <c r="ATQ2" s="81" t="s">
        <v>670</v>
      </c>
      <c r="ATR2" s="81" t="s">
        <v>671</v>
      </c>
      <c r="ATS2" s="81" t="s">
        <v>670</v>
      </c>
      <c r="ATT2" s="81" t="s">
        <v>671</v>
      </c>
      <c r="ATU2" s="81" t="s">
        <v>670</v>
      </c>
      <c r="ATV2" s="81" t="s">
        <v>671</v>
      </c>
      <c r="ATW2" s="81" t="s">
        <v>670</v>
      </c>
      <c r="ATX2" s="81" t="s">
        <v>671</v>
      </c>
      <c r="ATY2" s="81" t="s">
        <v>670</v>
      </c>
      <c r="ATZ2" s="81" t="s">
        <v>671</v>
      </c>
      <c r="AUA2" s="81" t="s">
        <v>670</v>
      </c>
      <c r="AUB2" s="81" t="s">
        <v>671</v>
      </c>
      <c r="AUC2" s="81" t="s">
        <v>670</v>
      </c>
      <c r="AUD2" s="81" t="s">
        <v>671</v>
      </c>
      <c r="AUE2" s="81" t="s">
        <v>670</v>
      </c>
      <c r="AUF2" s="81" t="s">
        <v>671</v>
      </c>
      <c r="AUG2" s="81" t="s">
        <v>670</v>
      </c>
      <c r="AUH2" s="81" t="s">
        <v>671</v>
      </c>
      <c r="AUI2" s="81" t="s">
        <v>670</v>
      </c>
      <c r="AUJ2" s="81" t="s">
        <v>671</v>
      </c>
      <c r="AUK2" s="81" t="s">
        <v>670</v>
      </c>
      <c r="AUL2" s="81" t="s">
        <v>671</v>
      </c>
      <c r="AUM2" s="81" t="s">
        <v>670</v>
      </c>
      <c r="AUN2" s="81" t="s">
        <v>671</v>
      </c>
      <c r="AUO2" s="81" t="s">
        <v>670</v>
      </c>
      <c r="AUP2" s="81" t="s">
        <v>671</v>
      </c>
      <c r="AUQ2" s="81" t="s">
        <v>670</v>
      </c>
      <c r="AUR2" s="81" t="s">
        <v>671</v>
      </c>
      <c r="AUS2" s="81" t="s">
        <v>670</v>
      </c>
      <c r="AUT2" s="81" t="s">
        <v>671</v>
      </c>
      <c r="AUU2" s="81" t="s">
        <v>670</v>
      </c>
      <c r="AUV2" s="81" t="s">
        <v>671</v>
      </c>
      <c r="AUW2" s="81" t="s">
        <v>670</v>
      </c>
      <c r="AUX2" s="81" t="s">
        <v>671</v>
      </c>
      <c r="AUY2" s="81" t="s">
        <v>670</v>
      </c>
      <c r="AUZ2" s="81" t="s">
        <v>671</v>
      </c>
      <c r="AVA2" s="81" t="s">
        <v>670</v>
      </c>
      <c r="AVB2" s="81" t="s">
        <v>671</v>
      </c>
      <c r="AVC2" s="81" t="s">
        <v>670</v>
      </c>
      <c r="AVD2" s="81" t="s">
        <v>671</v>
      </c>
      <c r="AVE2" s="81" t="s">
        <v>670</v>
      </c>
      <c r="AVF2" s="81" t="s">
        <v>671</v>
      </c>
      <c r="AVG2" s="81" t="s">
        <v>670</v>
      </c>
      <c r="AVH2" s="81" t="s">
        <v>671</v>
      </c>
      <c r="AVI2" s="81" t="s">
        <v>670</v>
      </c>
      <c r="AVJ2" s="81" t="s">
        <v>671</v>
      </c>
      <c r="AVK2" s="81" t="s">
        <v>670</v>
      </c>
      <c r="AVL2" s="81" t="s">
        <v>671</v>
      </c>
      <c r="AVM2" s="81" t="s">
        <v>670</v>
      </c>
      <c r="AVN2" s="81" t="s">
        <v>671</v>
      </c>
      <c r="AVO2" s="81" t="s">
        <v>670</v>
      </c>
      <c r="AVP2" s="81" t="s">
        <v>671</v>
      </c>
      <c r="AVQ2" s="81" t="s">
        <v>670</v>
      </c>
      <c r="AVR2" s="81" t="s">
        <v>671</v>
      </c>
      <c r="AVS2" s="81" t="s">
        <v>670</v>
      </c>
      <c r="AVT2" s="81" t="s">
        <v>671</v>
      </c>
      <c r="AVU2" s="81" t="s">
        <v>670</v>
      </c>
      <c r="AVV2" s="81" t="s">
        <v>671</v>
      </c>
      <c r="AVW2" s="81" t="s">
        <v>670</v>
      </c>
      <c r="AVX2" s="81" t="s">
        <v>671</v>
      </c>
      <c r="AVY2" s="81" t="s">
        <v>670</v>
      </c>
      <c r="AVZ2" s="81" t="s">
        <v>671</v>
      </c>
      <c r="AWA2" s="81" t="s">
        <v>670</v>
      </c>
      <c r="AWB2" s="81" t="s">
        <v>671</v>
      </c>
      <c r="AWC2" s="81" t="s">
        <v>670</v>
      </c>
      <c r="AWD2" s="81" t="s">
        <v>671</v>
      </c>
      <c r="AWE2" s="81" t="s">
        <v>670</v>
      </c>
      <c r="AWF2" s="81" t="s">
        <v>671</v>
      </c>
      <c r="AWG2" s="81" t="s">
        <v>670</v>
      </c>
      <c r="AWH2" s="81" t="s">
        <v>671</v>
      </c>
      <c r="AWI2" s="81" t="s">
        <v>670</v>
      </c>
      <c r="AWJ2" s="81" t="s">
        <v>671</v>
      </c>
      <c r="AWK2" s="81" t="s">
        <v>670</v>
      </c>
      <c r="AWL2" s="81" t="s">
        <v>671</v>
      </c>
      <c r="AWM2" s="81" t="s">
        <v>670</v>
      </c>
      <c r="AWN2" s="81" t="s">
        <v>671</v>
      </c>
      <c r="AWO2" s="81" t="s">
        <v>670</v>
      </c>
      <c r="AWP2" s="81" t="s">
        <v>671</v>
      </c>
      <c r="AWQ2" s="81" t="s">
        <v>670</v>
      </c>
      <c r="AWR2" s="81" t="s">
        <v>671</v>
      </c>
      <c r="AWS2" s="81" t="s">
        <v>670</v>
      </c>
      <c r="AWT2" s="81" t="s">
        <v>671</v>
      </c>
      <c r="AWU2" s="81" t="s">
        <v>670</v>
      </c>
      <c r="AWV2" s="81" t="s">
        <v>671</v>
      </c>
      <c r="AWW2" s="81" t="s">
        <v>670</v>
      </c>
      <c r="AWX2" s="81" t="s">
        <v>671</v>
      </c>
      <c r="AWY2" s="81" t="s">
        <v>670</v>
      </c>
      <c r="AWZ2" s="81" t="s">
        <v>671</v>
      </c>
      <c r="AXA2" s="81" t="s">
        <v>670</v>
      </c>
      <c r="AXD2" s="81" t="s">
        <v>671</v>
      </c>
      <c r="AXE2" s="81" t="s">
        <v>670</v>
      </c>
      <c r="AXF2" s="81" t="s">
        <v>671</v>
      </c>
      <c r="AXG2" s="81" t="s">
        <v>670</v>
      </c>
      <c r="AXH2" s="81" t="s">
        <v>671</v>
      </c>
      <c r="AXI2" s="81" t="s">
        <v>670</v>
      </c>
      <c r="AXJ2" s="81" t="s">
        <v>671</v>
      </c>
      <c r="AXK2" s="81" t="s">
        <v>670</v>
      </c>
      <c r="AXL2" s="81" t="s">
        <v>671</v>
      </c>
      <c r="AXM2" s="81" t="s">
        <v>670</v>
      </c>
      <c r="AXN2" s="81" t="s">
        <v>671</v>
      </c>
      <c r="AXO2" s="81" t="s">
        <v>670</v>
      </c>
      <c r="AXP2" s="81" t="s">
        <v>671</v>
      </c>
      <c r="AXQ2" s="81" t="s">
        <v>670</v>
      </c>
      <c r="AXR2" s="81" t="s">
        <v>671</v>
      </c>
      <c r="AXS2" s="81" t="s">
        <v>670</v>
      </c>
      <c r="AXT2" s="81" t="s">
        <v>671</v>
      </c>
      <c r="AXU2" s="81" t="s">
        <v>670</v>
      </c>
      <c r="AXV2" s="81" t="s">
        <v>671</v>
      </c>
      <c r="AXW2" s="81" t="s">
        <v>670</v>
      </c>
      <c r="AXX2" s="81" t="s">
        <v>671</v>
      </c>
      <c r="AXY2" s="81" t="s">
        <v>670</v>
      </c>
      <c r="AXZ2" s="81" t="s">
        <v>671</v>
      </c>
      <c r="AYA2" s="81" t="s">
        <v>670</v>
      </c>
      <c r="AYB2" s="81" t="s">
        <v>671</v>
      </c>
      <c r="AYC2" s="81" t="s">
        <v>670</v>
      </c>
      <c r="AYD2" s="81" t="s">
        <v>671</v>
      </c>
      <c r="AYE2" s="81" t="s">
        <v>670</v>
      </c>
      <c r="AYF2" s="81" t="s">
        <v>671</v>
      </c>
      <c r="AYG2" s="81" t="s">
        <v>670</v>
      </c>
      <c r="AYH2" s="81" t="s">
        <v>671</v>
      </c>
      <c r="AYI2" s="81" t="s">
        <v>670</v>
      </c>
      <c r="AYJ2" s="81" t="s">
        <v>671</v>
      </c>
      <c r="AYK2" s="81" t="s">
        <v>670</v>
      </c>
      <c r="AYL2" s="81" t="s">
        <v>671</v>
      </c>
      <c r="AYM2" s="81" t="s">
        <v>670</v>
      </c>
      <c r="AYN2" s="81" t="s">
        <v>671</v>
      </c>
      <c r="AYO2" s="81" t="s">
        <v>670</v>
      </c>
      <c r="AYP2" s="81" t="s">
        <v>671</v>
      </c>
      <c r="AYQ2" s="81" t="s">
        <v>670</v>
      </c>
      <c r="AYR2" s="81" t="s">
        <v>671</v>
      </c>
      <c r="AYS2" s="81" t="s">
        <v>670</v>
      </c>
      <c r="AYT2" s="81" t="s">
        <v>671</v>
      </c>
      <c r="AYU2" s="81" t="s">
        <v>670</v>
      </c>
      <c r="AYV2" s="81" t="s">
        <v>671</v>
      </c>
      <c r="AYW2" s="81" t="s">
        <v>670</v>
      </c>
      <c r="AYX2" s="81" t="s">
        <v>671</v>
      </c>
      <c r="AYY2" s="81" t="s">
        <v>670</v>
      </c>
      <c r="AYZ2" s="81" t="s">
        <v>671</v>
      </c>
      <c r="AZA2" s="81" t="s">
        <v>670</v>
      </c>
      <c r="AZB2" s="81" t="s">
        <v>671</v>
      </c>
      <c r="AZC2" s="81" t="s">
        <v>670</v>
      </c>
      <c r="AZD2" s="81" t="s">
        <v>671</v>
      </c>
      <c r="AZE2" s="81" t="s">
        <v>670</v>
      </c>
      <c r="AZF2" s="81" t="s">
        <v>671</v>
      </c>
      <c r="AZG2" s="81" t="s">
        <v>670</v>
      </c>
      <c r="AZH2" s="81" t="s">
        <v>671</v>
      </c>
      <c r="AZI2" s="81" t="s">
        <v>670</v>
      </c>
      <c r="AZJ2" s="81" t="s">
        <v>671</v>
      </c>
      <c r="AZK2" s="81" t="s">
        <v>670</v>
      </c>
      <c r="AZL2" s="81" t="s">
        <v>671</v>
      </c>
      <c r="AZM2" s="81" t="s">
        <v>670</v>
      </c>
      <c r="AZN2" s="81" t="s">
        <v>671</v>
      </c>
      <c r="AZO2" s="81" t="s">
        <v>670</v>
      </c>
      <c r="AZP2" s="81" t="s">
        <v>671</v>
      </c>
      <c r="AZQ2" s="81" t="s">
        <v>670</v>
      </c>
      <c r="AZR2" s="81" t="s">
        <v>671</v>
      </c>
      <c r="AZS2" s="81" t="s">
        <v>670</v>
      </c>
      <c r="AZT2" s="81" t="s">
        <v>671</v>
      </c>
      <c r="AZU2" s="81" t="s">
        <v>670</v>
      </c>
      <c r="AZV2" s="81" t="s">
        <v>671</v>
      </c>
      <c r="AZW2" s="81" t="s">
        <v>670</v>
      </c>
      <c r="AZX2" s="81" t="s">
        <v>671</v>
      </c>
      <c r="AZY2" s="81" t="s">
        <v>670</v>
      </c>
    </row>
    <row r="3" spans="1:1377" x14ac:dyDescent="0.25">
      <c r="A3" s="87">
        <v>40361</v>
      </c>
      <c r="B3" s="83">
        <v>336301</v>
      </c>
      <c r="C3" s="83">
        <v>44268043.219999999</v>
      </c>
      <c r="D3" s="83">
        <v>267701</v>
      </c>
      <c r="E3" s="83">
        <v>40642619.920000002</v>
      </c>
      <c r="F3" s="83">
        <f>B3+D3</f>
        <v>604002</v>
      </c>
      <c r="G3" s="83">
        <f t="shared" ref="G3" si="0">C3+E3</f>
        <v>84910663.140000001</v>
      </c>
      <c r="H3" s="83">
        <v>198454</v>
      </c>
      <c r="I3" s="83">
        <v>19385905.739999998</v>
      </c>
      <c r="J3" s="83">
        <v>211813</v>
      </c>
      <c r="K3" s="83">
        <v>17251990.940000001</v>
      </c>
      <c r="L3" s="83">
        <v>3277</v>
      </c>
      <c r="M3" s="79">
        <v>15922401.41</v>
      </c>
      <c r="N3" s="79">
        <v>26068</v>
      </c>
      <c r="O3" s="79">
        <v>15528913.83</v>
      </c>
      <c r="P3" s="79">
        <v>197317</v>
      </c>
      <c r="Q3" s="79">
        <v>11569282.75</v>
      </c>
      <c r="R3" s="79">
        <v>192396</v>
      </c>
      <c r="S3" s="79">
        <v>11014355.41</v>
      </c>
      <c r="T3" s="79">
        <v>10961</v>
      </c>
      <c r="U3" s="79">
        <v>6956573.3399999999</v>
      </c>
      <c r="V3" s="79">
        <v>29392</v>
      </c>
      <c r="W3" s="78">
        <v>8937844.1699999999</v>
      </c>
      <c r="X3" s="79">
        <v>51372</v>
      </c>
      <c r="Y3" s="78">
        <v>7976887.0800000001</v>
      </c>
      <c r="Z3" s="79">
        <v>156227</v>
      </c>
      <c r="AA3" s="78">
        <v>6668904.4000000004</v>
      </c>
      <c r="AB3" s="79">
        <v>69345</v>
      </c>
      <c r="AC3" s="78">
        <v>6554581.5499999998</v>
      </c>
      <c r="AD3" s="79">
        <v>31531</v>
      </c>
      <c r="AE3" s="78">
        <v>6211992.4400000004</v>
      </c>
      <c r="AF3" s="79">
        <v>46965</v>
      </c>
      <c r="AG3" s="78">
        <v>6119339.4900000002</v>
      </c>
      <c r="AH3" s="79">
        <v>54788</v>
      </c>
      <c r="AI3" s="78">
        <v>5815374.5700000003</v>
      </c>
      <c r="AJ3" s="79">
        <v>153414</v>
      </c>
      <c r="AK3" s="78">
        <v>5845677.7400000002</v>
      </c>
      <c r="AL3" s="79">
        <v>51323</v>
      </c>
      <c r="AM3" s="78">
        <v>5777818.1299999999</v>
      </c>
      <c r="AN3" s="79">
        <v>58363</v>
      </c>
      <c r="AO3" s="78">
        <v>5617642.2699999996</v>
      </c>
      <c r="AP3" s="79">
        <v>64452</v>
      </c>
      <c r="AQ3" s="78">
        <v>5516109.4199999999</v>
      </c>
      <c r="AR3" s="79">
        <v>33198</v>
      </c>
      <c r="AS3" s="78">
        <v>4997040.1399999997</v>
      </c>
      <c r="AT3" s="79">
        <v>35300</v>
      </c>
      <c r="AU3" s="78">
        <v>3363297.66</v>
      </c>
      <c r="AV3" s="77">
        <v>818</v>
      </c>
      <c r="AW3" s="78">
        <v>3685360.79</v>
      </c>
      <c r="AX3" s="77">
        <v>710</v>
      </c>
      <c r="AY3" s="78">
        <v>3029267.36</v>
      </c>
      <c r="AZ3" s="79">
        <v>4033</v>
      </c>
      <c r="BA3" s="78">
        <v>2915558.96</v>
      </c>
      <c r="BB3" s="79">
        <v>6965</v>
      </c>
      <c r="BC3" s="78">
        <v>2733869.87</v>
      </c>
      <c r="BD3" s="79">
        <v>4975</v>
      </c>
      <c r="BE3" s="78">
        <v>2494057.59</v>
      </c>
      <c r="BF3" s="79">
        <v>16285</v>
      </c>
      <c r="BG3" s="78">
        <v>2238274.63</v>
      </c>
      <c r="BH3" s="79">
        <v>226819</v>
      </c>
      <c r="BI3" s="78">
        <v>2079045.44</v>
      </c>
      <c r="BJ3" s="79">
        <v>3246</v>
      </c>
      <c r="BK3" s="78">
        <v>1465430.65</v>
      </c>
      <c r="BL3" s="79">
        <v>38963</v>
      </c>
      <c r="BM3" s="78">
        <v>1378782.48</v>
      </c>
      <c r="BN3" s="77">
        <v>183</v>
      </c>
      <c r="BO3" s="78">
        <v>1147677.04</v>
      </c>
      <c r="BP3" s="79">
        <v>59075</v>
      </c>
      <c r="BQ3" s="78">
        <v>1166700.6200000001</v>
      </c>
      <c r="BR3" s="79">
        <v>12440</v>
      </c>
      <c r="BS3" s="78">
        <v>1040571.29</v>
      </c>
      <c r="BT3" s="79">
        <v>12657</v>
      </c>
      <c r="BU3" s="78">
        <v>788738.28</v>
      </c>
      <c r="BV3" s="79">
        <v>5849</v>
      </c>
      <c r="BW3" s="78">
        <v>280536.25</v>
      </c>
      <c r="BX3" s="77">
        <v>184</v>
      </c>
      <c r="BY3" s="78">
        <v>192591.2</v>
      </c>
      <c r="BZ3" s="79">
        <v>3504</v>
      </c>
      <c r="CA3" s="78">
        <v>405774.09</v>
      </c>
      <c r="CN3" s="77">
        <v>13</v>
      </c>
      <c r="CO3" s="78">
        <v>1598.19</v>
      </c>
      <c r="CP3" s="79">
        <v>5437</v>
      </c>
      <c r="CQ3" s="78">
        <v>61346.79</v>
      </c>
      <c r="CT3" s="77">
        <v>14</v>
      </c>
      <c r="CU3" s="78">
        <v>7364.34</v>
      </c>
      <c r="CV3" s="77">
        <v>272</v>
      </c>
      <c r="CW3" s="78">
        <v>102414.48</v>
      </c>
      <c r="CX3" s="77">
        <v>2</v>
      </c>
      <c r="CY3" s="78">
        <v>9.2799999999999994</v>
      </c>
      <c r="DF3" s="77">
        <v>1</v>
      </c>
      <c r="DG3" s="78">
        <v>23.46</v>
      </c>
      <c r="DJ3" s="77">
        <v>2</v>
      </c>
      <c r="DK3" s="78">
        <v>1327.54</v>
      </c>
      <c r="DL3" s="77">
        <v>9</v>
      </c>
      <c r="DM3" s="78">
        <v>352.04</v>
      </c>
      <c r="DN3" s="77">
        <v>5</v>
      </c>
      <c r="DO3" s="78">
        <v>11.54</v>
      </c>
      <c r="DP3" s="77">
        <v>60</v>
      </c>
      <c r="DQ3" s="78">
        <v>204.23</v>
      </c>
      <c r="DR3" s="77">
        <v>3</v>
      </c>
      <c r="DS3" s="78">
        <v>6.81</v>
      </c>
      <c r="DZ3" s="77">
        <v>959</v>
      </c>
      <c r="EA3" s="78">
        <v>67319.039999999994</v>
      </c>
      <c r="ED3" s="77">
        <v>1</v>
      </c>
      <c r="EE3" s="78">
        <v>1.1200000000000001</v>
      </c>
      <c r="EF3" s="77">
        <v>19</v>
      </c>
      <c r="EG3" s="78">
        <v>292.05</v>
      </c>
      <c r="EH3" s="77">
        <v>1</v>
      </c>
      <c r="EI3" s="78">
        <v>1.95</v>
      </c>
      <c r="ER3" s="79">
        <v>18469</v>
      </c>
      <c r="ES3" s="78">
        <v>713925.34</v>
      </c>
      <c r="ET3" s="77">
        <v>5</v>
      </c>
      <c r="EU3" s="78">
        <v>32.92</v>
      </c>
      <c r="EV3" s="79">
        <v>1391</v>
      </c>
      <c r="EW3" s="78">
        <v>84625.41</v>
      </c>
      <c r="EX3" s="77">
        <v>1</v>
      </c>
      <c r="EY3" s="78">
        <v>17.88</v>
      </c>
      <c r="FD3" s="79">
        <v>2240</v>
      </c>
      <c r="FE3" s="78">
        <v>1374843.82</v>
      </c>
      <c r="FF3" s="77">
        <v>14</v>
      </c>
      <c r="FG3" s="78">
        <v>9.6300000000000008</v>
      </c>
      <c r="FH3" s="79">
        <v>28293</v>
      </c>
      <c r="FI3" s="78">
        <v>1418102.52</v>
      </c>
      <c r="FJ3" s="79">
        <v>16466</v>
      </c>
      <c r="FK3" s="78">
        <v>839380.07</v>
      </c>
      <c r="FL3" s="77">
        <v>6</v>
      </c>
      <c r="FM3" s="78">
        <v>39.15</v>
      </c>
      <c r="FP3" s="77">
        <v>4</v>
      </c>
      <c r="FQ3" s="78">
        <v>16.32</v>
      </c>
      <c r="FR3" s="79">
        <v>2286</v>
      </c>
      <c r="FS3" s="78">
        <v>341519.41</v>
      </c>
      <c r="FT3" s="77">
        <v>3</v>
      </c>
      <c r="FU3" s="78">
        <v>3.08</v>
      </c>
      <c r="FV3" s="79">
        <v>2760</v>
      </c>
      <c r="FW3" s="78">
        <v>68605.45</v>
      </c>
      <c r="FX3" s="79">
        <v>14666</v>
      </c>
      <c r="FY3" s="78">
        <v>838018.22</v>
      </c>
      <c r="GB3" s="77">
        <v>2</v>
      </c>
      <c r="GC3" s="78">
        <v>18.239999999999998</v>
      </c>
      <c r="GF3" s="77">
        <v>67</v>
      </c>
      <c r="GG3" s="78">
        <v>6936.37</v>
      </c>
      <c r="GJ3" s="77">
        <v>176</v>
      </c>
      <c r="GK3" s="78">
        <v>34961.480000000003</v>
      </c>
      <c r="GL3" s="79">
        <v>5182</v>
      </c>
      <c r="GM3" s="78">
        <v>737502.55</v>
      </c>
      <c r="GN3" s="79">
        <v>5304</v>
      </c>
      <c r="GO3" s="78">
        <v>775890.25</v>
      </c>
      <c r="GX3" s="77">
        <v>180</v>
      </c>
      <c r="GY3" s="78">
        <v>13409.06</v>
      </c>
      <c r="GZ3" s="77">
        <v>4</v>
      </c>
      <c r="HA3" s="78">
        <v>190.2</v>
      </c>
      <c r="HB3" s="79">
        <v>2632</v>
      </c>
      <c r="HC3" s="78">
        <v>285950.73</v>
      </c>
      <c r="HD3" s="77">
        <v>12</v>
      </c>
      <c r="HE3" s="78">
        <v>66</v>
      </c>
      <c r="HH3" s="77">
        <v>91</v>
      </c>
      <c r="HI3" s="78">
        <v>3666.9</v>
      </c>
      <c r="HJ3" s="77">
        <v>553</v>
      </c>
      <c r="HK3" s="78">
        <v>67017.38</v>
      </c>
      <c r="HL3" s="77">
        <v>354</v>
      </c>
      <c r="HM3" s="78">
        <v>60371.96</v>
      </c>
      <c r="HN3" s="79">
        <v>1440</v>
      </c>
      <c r="HO3" s="78">
        <v>191970.03</v>
      </c>
      <c r="HR3" s="77">
        <v>72</v>
      </c>
      <c r="HS3" s="78">
        <v>25701.66</v>
      </c>
      <c r="HT3" s="77">
        <v>471</v>
      </c>
      <c r="HU3" s="78">
        <v>28374.53</v>
      </c>
      <c r="HV3" s="77">
        <v>11</v>
      </c>
      <c r="HW3" s="78">
        <v>863.25</v>
      </c>
      <c r="HX3" s="77">
        <v>1</v>
      </c>
      <c r="HY3" s="78">
        <v>15.76</v>
      </c>
      <c r="HZ3" s="79">
        <v>1146</v>
      </c>
      <c r="IA3" s="78">
        <v>114880.33</v>
      </c>
      <c r="IB3" s="79">
        <v>4163</v>
      </c>
      <c r="IC3" s="78">
        <v>284294.62</v>
      </c>
      <c r="ID3" s="77">
        <v>28</v>
      </c>
      <c r="IE3" s="78">
        <v>7318</v>
      </c>
      <c r="IF3" s="77">
        <v>425</v>
      </c>
      <c r="IG3" s="78">
        <v>62366.16</v>
      </c>
      <c r="IN3" s="79">
        <v>2482</v>
      </c>
      <c r="IO3" s="78">
        <v>118444.75</v>
      </c>
      <c r="IP3" s="77">
        <v>4</v>
      </c>
      <c r="IQ3" s="78">
        <v>0.84</v>
      </c>
      <c r="IR3" s="77">
        <v>3</v>
      </c>
      <c r="IS3" s="78">
        <v>10.64</v>
      </c>
      <c r="IT3" s="77">
        <v>2</v>
      </c>
      <c r="IU3" s="78">
        <v>2.46</v>
      </c>
      <c r="IV3" s="77">
        <v>1</v>
      </c>
      <c r="IW3" s="78">
        <v>6.7</v>
      </c>
      <c r="IX3" s="77">
        <v>3</v>
      </c>
      <c r="IY3" s="78">
        <v>12.47</v>
      </c>
      <c r="IZ3" s="79">
        <v>4835</v>
      </c>
      <c r="JA3" s="78">
        <v>199160.45</v>
      </c>
      <c r="JF3" s="77">
        <v>1</v>
      </c>
      <c r="JG3" s="78">
        <v>44.06</v>
      </c>
      <c r="JH3" s="79">
        <v>10369</v>
      </c>
      <c r="JI3" s="78">
        <v>1430080.5</v>
      </c>
      <c r="JJ3" s="79">
        <v>2485</v>
      </c>
      <c r="JK3" s="78">
        <v>321722.84999999998</v>
      </c>
      <c r="JN3" s="79">
        <v>2204</v>
      </c>
      <c r="JO3" s="78">
        <v>351008.94</v>
      </c>
      <c r="JP3" s="79">
        <v>3982</v>
      </c>
      <c r="JQ3" s="78">
        <v>385624.45</v>
      </c>
      <c r="JR3" s="77">
        <v>7</v>
      </c>
      <c r="JS3" s="78">
        <v>1311.94</v>
      </c>
      <c r="JV3" s="79">
        <v>5791</v>
      </c>
      <c r="JW3" s="78">
        <v>515004.62</v>
      </c>
      <c r="JX3" s="77">
        <v>28</v>
      </c>
      <c r="JY3" s="78">
        <v>2480.77</v>
      </c>
      <c r="JZ3" s="77">
        <v>449</v>
      </c>
      <c r="KA3" s="78">
        <v>14018.56</v>
      </c>
      <c r="KB3" s="79">
        <v>10787</v>
      </c>
      <c r="KC3" s="78">
        <v>479116.32</v>
      </c>
      <c r="KD3" s="77">
        <v>4</v>
      </c>
      <c r="KE3" s="78">
        <v>91.3</v>
      </c>
      <c r="KF3" s="77">
        <v>376</v>
      </c>
      <c r="KG3" s="78">
        <v>44643.68</v>
      </c>
      <c r="KH3" s="79">
        <v>22912</v>
      </c>
      <c r="KI3" s="78">
        <v>858352.42</v>
      </c>
      <c r="KN3" s="79">
        <v>1048</v>
      </c>
      <c r="KO3" s="78">
        <v>605921.35</v>
      </c>
      <c r="KP3" s="77">
        <v>31</v>
      </c>
      <c r="KQ3" s="78">
        <v>2835.13</v>
      </c>
      <c r="KR3" s="79">
        <v>6119</v>
      </c>
      <c r="KS3" s="78">
        <v>488833.12</v>
      </c>
      <c r="KZ3" s="77">
        <v>8</v>
      </c>
      <c r="LA3" s="78">
        <v>2014.21</v>
      </c>
      <c r="LB3" s="77">
        <v>1</v>
      </c>
      <c r="LC3" s="78">
        <v>2.0499999999999998</v>
      </c>
      <c r="LD3" s="79">
        <v>2321</v>
      </c>
      <c r="LE3" s="78">
        <v>191283.8</v>
      </c>
      <c r="LF3" s="77">
        <v>373</v>
      </c>
      <c r="LG3" s="78">
        <v>51694.35</v>
      </c>
      <c r="LH3" s="77">
        <v>388</v>
      </c>
      <c r="LI3" s="78">
        <v>91692.53</v>
      </c>
      <c r="LR3" s="77">
        <v>5</v>
      </c>
      <c r="LS3" s="78">
        <v>7.67</v>
      </c>
      <c r="LT3" s="79">
        <v>6389</v>
      </c>
      <c r="LU3" s="78">
        <v>310231.06</v>
      </c>
      <c r="LV3" s="77">
        <v>110</v>
      </c>
      <c r="LW3" s="78">
        <v>600.82000000000005</v>
      </c>
      <c r="LX3" s="77">
        <v>3</v>
      </c>
      <c r="LY3" s="78">
        <v>2903.55</v>
      </c>
      <c r="MB3" s="79">
        <v>5040</v>
      </c>
      <c r="MC3" s="78">
        <v>597971.99</v>
      </c>
      <c r="MF3" s="77">
        <v>1</v>
      </c>
      <c r="MG3" s="78">
        <v>29.79</v>
      </c>
      <c r="MP3" s="79">
        <v>4487</v>
      </c>
      <c r="MQ3" s="78">
        <v>340129.92</v>
      </c>
      <c r="MR3" s="79">
        <v>1144</v>
      </c>
      <c r="MS3" s="78">
        <v>34209.43</v>
      </c>
      <c r="MV3" s="77">
        <v>1</v>
      </c>
      <c r="MW3" s="78">
        <v>21.35</v>
      </c>
      <c r="MX3" s="77">
        <v>2</v>
      </c>
      <c r="MY3" s="78">
        <v>8.8000000000000007</v>
      </c>
      <c r="ND3" s="79">
        <v>17842</v>
      </c>
      <c r="NE3" s="78">
        <v>56604.39</v>
      </c>
      <c r="NF3" s="77">
        <v>26</v>
      </c>
      <c r="NG3" s="78">
        <v>263.24</v>
      </c>
      <c r="NH3" s="77">
        <v>1</v>
      </c>
      <c r="NI3" s="78">
        <v>6.36</v>
      </c>
      <c r="NN3" s="79">
        <v>1256</v>
      </c>
      <c r="NO3" s="78">
        <v>180641.34</v>
      </c>
      <c r="NP3" s="77">
        <v>5</v>
      </c>
      <c r="NQ3" s="78">
        <v>26.13</v>
      </c>
      <c r="NR3" s="77">
        <v>1</v>
      </c>
      <c r="NS3" s="78">
        <v>3.39</v>
      </c>
      <c r="NT3" s="77">
        <v>92</v>
      </c>
      <c r="NU3" s="78">
        <v>262</v>
      </c>
      <c r="NV3" s="79">
        <v>3555</v>
      </c>
      <c r="NW3" s="78">
        <v>367231.28</v>
      </c>
      <c r="NX3" s="79">
        <v>1824</v>
      </c>
      <c r="NY3" s="78">
        <v>118397.02</v>
      </c>
      <c r="NZ3" s="77">
        <v>7</v>
      </c>
      <c r="OA3" s="78">
        <v>388.14</v>
      </c>
      <c r="OF3" s="77">
        <v>465</v>
      </c>
      <c r="OG3" s="78">
        <v>38983.019999999997</v>
      </c>
      <c r="OH3" s="77">
        <v>158</v>
      </c>
      <c r="OI3" s="78">
        <v>9358.1</v>
      </c>
      <c r="OJ3" s="77">
        <v>102</v>
      </c>
      <c r="OK3" s="78">
        <v>1588.15</v>
      </c>
      <c r="OP3" s="79">
        <v>10635</v>
      </c>
      <c r="OQ3" s="78">
        <v>1936625.86</v>
      </c>
      <c r="OR3" s="77">
        <v>98</v>
      </c>
      <c r="OS3" s="78">
        <v>2838.54</v>
      </c>
      <c r="OT3" s="79">
        <v>2017</v>
      </c>
      <c r="OU3" s="78">
        <v>102466.41</v>
      </c>
      <c r="OV3" s="77">
        <v>688</v>
      </c>
      <c r="OW3" s="78">
        <v>128268.65</v>
      </c>
      <c r="OX3" s="77">
        <v>2</v>
      </c>
      <c r="OY3" s="78">
        <v>32.26</v>
      </c>
      <c r="OZ3" s="79">
        <v>7395</v>
      </c>
      <c r="PA3" s="78">
        <v>695640.82</v>
      </c>
      <c r="PJ3" s="79">
        <v>3286</v>
      </c>
      <c r="PK3" s="78">
        <v>304197.21999999997</v>
      </c>
      <c r="PL3" s="77">
        <v>55</v>
      </c>
      <c r="PM3" s="78">
        <v>563.58000000000004</v>
      </c>
      <c r="PN3" s="77">
        <v>245</v>
      </c>
      <c r="PO3" s="78">
        <v>37814.18</v>
      </c>
      <c r="PP3" s="79">
        <v>10515</v>
      </c>
      <c r="PQ3" s="78">
        <v>697191</v>
      </c>
      <c r="PR3" s="79">
        <v>10494</v>
      </c>
      <c r="PS3" s="78">
        <v>1580790.45</v>
      </c>
      <c r="PT3" s="77">
        <v>74</v>
      </c>
      <c r="PU3" s="78">
        <v>186141.64</v>
      </c>
      <c r="PV3" s="77">
        <v>18</v>
      </c>
      <c r="PW3" s="78">
        <v>223.64</v>
      </c>
      <c r="PX3" s="77">
        <v>7</v>
      </c>
      <c r="PY3" s="78">
        <v>524.76</v>
      </c>
      <c r="PZ3" s="77">
        <v>374</v>
      </c>
      <c r="QA3" s="78">
        <v>172167.14</v>
      </c>
      <c r="QB3" s="79">
        <v>1082</v>
      </c>
      <c r="QC3" s="78">
        <v>574834.11</v>
      </c>
      <c r="QF3" s="79">
        <v>13905</v>
      </c>
      <c r="QG3" s="78">
        <v>3660866.73</v>
      </c>
      <c r="QH3" s="77">
        <v>2</v>
      </c>
      <c r="QI3" s="78">
        <v>4.96</v>
      </c>
      <c r="QJ3" s="77">
        <v>5</v>
      </c>
      <c r="QK3" s="78">
        <v>6.4</v>
      </c>
      <c r="QL3" s="77">
        <v>18</v>
      </c>
      <c r="QM3" s="78">
        <v>27.89</v>
      </c>
      <c r="QX3" s="77">
        <v>1</v>
      </c>
      <c r="QY3" s="78">
        <v>48.55</v>
      </c>
      <c r="RB3" s="77">
        <v>3</v>
      </c>
      <c r="RC3" s="78">
        <v>137.21</v>
      </c>
      <c r="RD3" s="77">
        <v>1</v>
      </c>
      <c r="RE3" s="78">
        <v>932.2</v>
      </c>
      <c r="RJ3" s="77">
        <v>2</v>
      </c>
      <c r="RK3" s="78">
        <v>20.100000000000001</v>
      </c>
      <c r="RL3" s="79">
        <v>96478</v>
      </c>
      <c r="RM3" s="78">
        <v>14707863.85</v>
      </c>
      <c r="RN3" s="79">
        <v>3013</v>
      </c>
      <c r="RO3" s="78">
        <v>142704.91</v>
      </c>
      <c r="RT3" s="77">
        <v>19</v>
      </c>
      <c r="RU3" s="78">
        <v>3585.07</v>
      </c>
      <c r="RV3" s="77">
        <v>173</v>
      </c>
      <c r="RW3" s="78">
        <v>6149.15</v>
      </c>
      <c r="RX3" s="77">
        <v>16</v>
      </c>
      <c r="RY3" s="78">
        <v>369.24</v>
      </c>
      <c r="RZ3" s="79">
        <v>1654</v>
      </c>
      <c r="SA3" s="78">
        <v>184258.24</v>
      </c>
      <c r="SD3" s="79">
        <v>2328</v>
      </c>
      <c r="SE3" s="78">
        <v>154712.25</v>
      </c>
      <c r="SF3" s="79">
        <v>40847</v>
      </c>
      <c r="SG3" s="78">
        <v>7520612.7300000004</v>
      </c>
      <c r="SH3" s="77">
        <v>4</v>
      </c>
      <c r="SI3" s="78">
        <v>0.68</v>
      </c>
      <c r="SJ3" s="79">
        <v>1351</v>
      </c>
      <c r="SK3" s="78">
        <v>52242.64</v>
      </c>
      <c r="SL3" s="77">
        <v>919</v>
      </c>
      <c r="SM3" s="78">
        <v>64918.37</v>
      </c>
      <c r="SN3" s="79">
        <v>14554</v>
      </c>
      <c r="SO3" s="78">
        <v>767490.1</v>
      </c>
      <c r="SP3" s="77">
        <v>6</v>
      </c>
      <c r="SQ3" s="78">
        <v>1544.4</v>
      </c>
      <c r="SR3" s="79">
        <v>88413</v>
      </c>
      <c r="SS3" s="78">
        <v>537171.63</v>
      </c>
      <c r="ST3" s="77">
        <v>492</v>
      </c>
      <c r="SU3" s="78">
        <v>37542.839999999997</v>
      </c>
      <c r="SV3" s="77">
        <v>39</v>
      </c>
      <c r="SW3" s="78">
        <v>234.62</v>
      </c>
      <c r="SX3" s="77">
        <v>2</v>
      </c>
      <c r="SY3" s="78">
        <v>114.18</v>
      </c>
      <c r="SZ3" s="77">
        <v>1</v>
      </c>
      <c r="TA3" s="78">
        <v>8.81</v>
      </c>
      <c r="TB3" s="77">
        <v>3</v>
      </c>
      <c r="TC3" s="78">
        <v>45.48</v>
      </c>
      <c r="TD3" s="77">
        <v>352</v>
      </c>
      <c r="TE3" s="78">
        <v>3281.14</v>
      </c>
      <c r="TF3" s="79">
        <v>3158</v>
      </c>
      <c r="TG3" s="78">
        <v>127076.1</v>
      </c>
      <c r="TH3" s="79">
        <v>40404</v>
      </c>
      <c r="TI3" s="78">
        <v>1239805.04</v>
      </c>
      <c r="TJ3" s="77">
        <v>372</v>
      </c>
      <c r="TK3" s="78">
        <v>30987.35</v>
      </c>
      <c r="TL3" s="79">
        <v>8416</v>
      </c>
      <c r="TM3" s="78">
        <v>402833.77</v>
      </c>
      <c r="TN3" s="79">
        <v>1147</v>
      </c>
      <c r="TO3" s="78">
        <v>65015.33</v>
      </c>
      <c r="TV3" s="77">
        <v>1</v>
      </c>
      <c r="TW3" s="78">
        <v>18.29</v>
      </c>
      <c r="UB3" s="79">
        <v>8146</v>
      </c>
      <c r="UC3" s="78">
        <v>297388.93</v>
      </c>
      <c r="UH3" s="77">
        <v>6</v>
      </c>
      <c r="UI3" s="78">
        <v>83.34</v>
      </c>
      <c r="UP3" s="77">
        <v>1</v>
      </c>
      <c r="UQ3" s="78">
        <v>0.46</v>
      </c>
      <c r="UV3" s="77">
        <v>3</v>
      </c>
      <c r="UW3" s="78">
        <v>28.59</v>
      </c>
      <c r="VB3" s="77">
        <v>7</v>
      </c>
      <c r="VC3" s="78">
        <v>681.1</v>
      </c>
      <c r="VD3" s="79">
        <v>10953</v>
      </c>
      <c r="VE3" s="78">
        <v>531201.61</v>
      </c>
      <c r="VF3" s="77">
        <v>3</v>
      </c>
      <c r="VG3" s="78">
        <v>0.9</v>
      </c>
      <c r="VH3" s="79">
        <v>29055</v>
      </c>
      <c r="VI3" s="78">
        <v>464108.94</v>
      </c>
      <c r="VJ3" s="77">
        <v>53</v>
      </c>
      <c r="VK3" s="78">
        <v>526.64</v>
      </c>
      <c r="VN3" s="77">
        <v>5</v>
      </c>
      <c r="VO3" s="78">
        <v>42.56</v>
      </c>
      <c r="VP3" s="79">
        <v>14145</v>
      </c>
      <c r="VQ3" s="78">
        <v>789941.43</v>
      </c>
      <c r="VR3" s="79">
        <v>15565</v>
      </c>
      <c r="VS3" s="78">
        <v>1319487.97</v>
      </c>
      <c r="VX3" s="77">
        <v>21</v>
      </c>
      <c r="VY3" s="78">
        <v>0.21</v>
      </c>
      <c r="WB3" s="79">
        <v>13269</v>
      </c>
      <c r="WC3" s="78">
        <v>2072795.91</v>
      </c>
      <c r="WD3" s="77">
        <v>4</v>
      </c>
      <c r="WE3" s="78">
        <v>15833.86</v>
      </c>
      <c r="WH3" s="79">
        <v>2454</v>
      </c>
      <c r="WI3" s="78">
        <v>10854.82</v>
      </c>
      <c r="WJ3" s="79">
        <v>9075</v>
      </c>
      <c r="WK3" s="78">
        <v>143457.60000000001</v>
      </c>
      <c r="WL3" s="77">
        <v>187</v>
      </c>
      <c r="WM3" s="78">
        <v>20695.240000000002</v>
      </c>
      <c r="WN3" s="79">
        <v>2012</v>
      </c>
      <c r="WO3" s="78">
        <v>780825.67</v>
      </c>
      <c r="WP3" s="77">
        <v>3</v>
      </c>
      <c r="WQ3" s="78">
        <v>756</v>
      </c>
      <c r="WR3" s="79">
        <v>6899</v>
      </c>
      <c r="WS3" s="78">
        <v>196405.99</v>
      </c>
      <c r="WV3" s="77">
        <v>1</v>
      </c>
      <c r="WW3" s="78">
        <v>29.1</v>
      </c>
      <c r="WX3" s="77">
        <v>3</v>
      </c>
      <c r="WY3" s="78">
        <v>15.99</v>
      </c>
      <c r="WZ3" s="77">
        <v>1</v>
      </c>
      <c r="XA3" s="78">
        <v>4.68</v>
      </c>
      <c r="XD3" s="79">
        <v>42944</v>
      </c>
      <c r="XE3" s="78">
        <v>2444522.17</v>
      </c>
      <c r="XH3" s="77">
        <v>349</v>
      </c>
      <c r="XI3" s="78">
        <v>132022.1</v>
      </c>
      <c r="XJ3" s="77">
        <v>574</v>
      </c>
      <c r="XK3" s="78">
        <v>8088.72</v>
      </c>
      <c r="XN3" s="79">
        <v>4738</v>
      </c>
      <c r="XO3" s="78">
        <v>684267.85</v>
      </c>
      <c r="XP3" s="79">
        <v>10841</v>
      </c>
      <c r="XQ3" s="78">
        <v>2008093.96</v>
      </c>
      <c r="XR3" s="79">
        <v>1393</v>
      </c>
      <c r="XS3" s="78">
        <v>386184.33</v>
      </c>
      <c r="XT3" s="79">
        <v>1135</v>
      </c>
      <c r="XU3" s="78">
        <v>174359.16</v>
      </c>
      <c r="XV3" s="79">
        <v>99094</v>
      </c>
      <c r="XW3" s="78">
        <v>1074606.02</v>
      </c>
      <c r="XX3" s="79">
        <v>1541</v>
      </c>
      <c r="XY3" s="78">
        <v>80004.240000000005</v>
      </c>
      <c r="XZ3" s="77">
        <v>9</v>
      </c>
      <c r="YA3" s="78">
        <v>77.650000000000006</v>
      </c>
      <c r="YD3" s="77">
        <v>2</v>
      </c>
      <c r="YE3" s="78">
        <v>215.35</v>
      </c>
      <c r="YH3" s="79">
        <v>31754</v>
      </c>
      <c r="YI3" s="78">
        <v>2713163.11</v>
      </c>
      <c r="YP3" s="79">
        <v>1031</v>
      </c>
      <c r="YQ3" s="78">
        <v>25807.67</v>
      </c>
      <c r="YR3" s="77">
        <v>3</v>
      </c>
      <c r="YS3" s="78">
        <v>4.08</v>
      </c>
      <c r="YT3" s="79">
        <v>1907</v>
      </c>
      <c r="YU3" s="78">
        <v>251858.86</v>
      </c>
      <c r="YV3" s="77">
        <v>93</v>
      </c>
      <c r="YW3" s="78">
        <v>10596.41</v>
      </c>
      <c r="YX3" s="79">
        <v>107793</v>
      </c>
      <c r="YY3" s="78">
        <v>2735515.53</v>
      </c>
      <c r="YZ3" s="79">
        <v>33342</v>
      </c>
      <c r="ZA3" s="78">
        <v>1604254.06</v>
      </c>
      <c r="ZB3" s="79">
        <v>46538</v>
      </c>
      <c r="ZC3" s="78">
        <v>6970764.25</v>
      </c>
      <c r="ZD3" s="79">
        <v>78152</v>
      </c>
      <c r="ZE3" s="78">
        <v>9656792.4299999997</v>
      </c>
      <c r="ZF3" s="79">
        <v>1139</v>
      </c>
      <c r="ZG3" s="78">
        <v>103402.25</v>
      </c>
      <c r="ZH3" s="77">
        <v>505</v>
      </c>
      <c r="ZI3" s="78">
        <v>39095.39</v>
      </c>
      <c r="ZJ3" s="79">
        <v>46449</v>
      </c>
      <c r="ZK3" s="78">
        <v>9005441.5999999996</v>
      </c>
      <c r="ZL3" s="79">
        <v>48784</v>
      </c>
      <c r="ZM3" s="78">
        <v>6664765.7000000002</v>
      </c>
      <c r="ZR3" s="77">
        <v>38</v>
      </c>
      <c r="ZS3" s="78">
        <v>214.32</v>
      </c>
      <c r="ZT3" s="77">
        <v>187</v>
      </c>
      <c r="ZU3" s="78">
        <v>1005.4</v>
      </c>
      <c r="ZV3" s="77">
        <v>1</v>
      </c>
      <c r="ZW3" s="78">
        <v>4.9000000000000004</v>
      </c>
      <c r="ZX3" s="77">
        <v>3</v>
      </c>
      <c r="ZY3" s="78">
        <v>38.04</v>
      </c>
      <c r="ZZ3" s="77">
        <v>2</v>
      </c>
      <c r="AAA3" s="78">
        <v>15.54</v>
      </c>
      <c r="AAB3" s="77">
        <v>71</v>
      </c>
      <c r="AAC3" s="78">
        <v>673.2</v>
      </c>
      <c r="AAF3" s="77">
        <v>6</v>
      </c>
      <c r="AAG3" s="78">
        <v>73.44</v>
      </c>
      <c r="AAH3" s="77">
        <v>61</v>
      </c>
      <c r="AAI3" s="78">
        <v>298.08999999999997</v>
      </c>
      <c r="AAN3" s="77">
        <v>5</v>
      </c>
      <c r="AAO3" s="78">
        <v>260.38</v>
      </c>
      <c r="AAP3" s="77">
        <v>604</v>
      </c>
      <c r="AAQ3" s="78">
        <v>2885.15</v>
      </c>
      <c r="AAV3" s="79">
        <v>4417</v>
      </c>
      <c r="AAW3" s="78">
        <v>265837.43</v>
      </c>
      <c r="ABD3" s="77">
        <v>130</v>
      </c>
      <c r="ABE3" s="78">
        <v>17701.39</v>
      </c>
      <c r="ABF3" s="77">
        <v>1</v>
      </c>
      <c r="ABG3" s="78">
        <v>123.19</v>
      </c>
      <c r="ABN3" s="79">
        <v>19781</v>
      </c>
      <c r="ABO3" s="78">
        <v>3821506.76</v>
      </c>
      <c r="ABP3" s="79">
        <v>4415</v>
      </c>
      <c r="ABQ3" s="78">
        <v>264044.87</v>
      </c>
      <c r="ABR3" s="79">
        <v>2443</v>
      </c>
      <c r="ABS3" s="78">
        <v>115186</v>
      </c>
      <c r="ABT3" s="79">
        <v>4330</v>
      </c>
      <c r="ABU3" s="78">
        <v>77259.78</v>
      </c>
      <c r="ABV3" s="79">
        <v>4247</v>
      </c>
      <c r="ABW3" s="78">
        <v>97388.58</v>
      </c>
      <c r="ABX3" s="77">
        <v>330</v>
      </c>
      <c r="ABY3" s="78">
        <v>10224.65</v>
      </c>
      <c r="ACB3" s="77">
        <v>2</v>
      </c>
      <c r="ACC3" s="78">
        <v>10.18</v>
      </c>
      <c r="ACD3" s="77">
        <v>102</v>
      </c>
      <c r="ACE3" s="78">
        <v>5104.5</v>
      </c>
      <c r="ACF3" s="79">
        <v>16257</v>
      </c>
      <c r="ACG3" s="78">
        <v>598962.68000000005</v>
      </c>
      <c r="ACH3" s="79">
        <v>5418</v>
      </c>
      <c r="ACI3" s="78">
        <v>284329.02</v>
      </c>
      <c r="ACJ3" s="79">
        <v>22991</v>
      </c>
      <c r="ACK3" s="78">
        <v>287686.71000000002</v>
      </c>
      <c r="ACL3" s="77">
        <v>24</v>
      </c>
      <c r="ACM3" s="78">
        <v>960.81</v>
      </c>
      <c r="ACN3" s="77">
        <v>2</v>
      </c>
      <c r="ACO3" s="78">
        <v>3</v>
      </c>
      <c r="ACP3" s="79">
        <v>13108</v>
      </c>
      <c r="ACQ3" s="78">
        <v>531999.49</v>
      </c>
      <c r="ACT3" s="77">
        <v>408</v>
      </c>
      <c r="ACU3" s="78">
        <v>48439.09</v>
      </c>
      <c r="ACV3" s="79">
        <v>2508</v>
      </c>
      <c r="ACW3" s="78">
        <v>80153.61</v>
      </c>
      <c r="ACX3" s="79">
        <v>50263</v>
      </c>
      <c r="ACY3" s="78">
        <v>1913801.21</v>
      </c>
      <c r="ACZ3" s="77">
        <v>538</v>
      </c>
      <c r="ADA3" s="78">
        <v>32665.34</v>
      </c>
      <c r="ADB3" s="79">
        <v>16997</v>
      </c>
      <c r="ADC3" s="78">
        <v>1085619.75</v>
      </c>
      <c r="ADF3" s="79">
        <v>1595</v>
      </c>
      <c r="ADG3" s="78">
        <v>258017.57</v>
      </c>
      <c r="ADH3" s="77">
        <v>1</v>
      </c>
      <c r="ADI3" s="78">
        <v>10</v>
      </c>
      <c r="ADL3" s="79">
        <v>1512</v>
      </c>
      <c r="ADM3" s="78">
        <v>286522.46999999997</v>
      </c>
      <c r="ADP3" s="79">
        <v>1180</v>
      </c>
      <c r="ADQ3" s="78">
        <v>716917.68</v>
      </c>
      <c r="ADV3" s="77">
        <v>820</v>
      </c>
      <c r="ADW3" s="78">
        <v>290129.21000000002</v>
      </c>
      <c r="ADX3" s="79">
        <v>7827</v>
      </c>
      <c r="ADY3" s="78">
        <v>558471.23</v>
      </c>
      <c r="ADZ3" s="79">
        <v>13058</v>
      </c>
      <c r="AEA3" s="78">
        <v>614658.43999999994</v>
      </c>
      <c r="AEB3" s="77">
        <v>20</v>
      </c>
      <c r="AEC3" s="78">
        <v>1344.6</v>
      </c>
      <c r="AEF3" s="79">
        <v>1658</v>
      </c>
      <c r="AEG3" s="78">
        <v>878138.95</v>
      </c>
      <c r="AEL3" s="77">
        <v>54</v>
      </c>
      <c r="AEM3" s="78">
        <v>454.89</v>
      </c>
      <c r="AER3" s="79">
        <v>16472</v>
      </c>
      <c r="AES3" s="78">
        <v>854178.2</v>
      </c>
      <c r="AET3" s="79">
        <v>9886</v>
      </c>
      <c r="AEU3" s="78">
        <v>338694.37</v>
      </c>
      <c r="AEV3" s="77">
        <v>25</v>
      </c>
      <c r="AEW3" s="78">
        <v>18445.97</v>
      </c>
      <c r="AEZ3" s="77">
        <v>125</v>
      </c>
      <c r="AFA3" s="78">
        <v>13443.71</v>
      </c>
      <c r="AFB3" s="79">
        <v>6769</v>
      </c>
      <c r="AFC3" s="78">
        <v>366767.44</v>
      </c>
      <c r="AFD3" s="77">
        <v>11</v>
      </c>
      <c r="AFE3" s="78">
        <v>277.92</v>
      </c>
      <c r="AFH3" s="77">
        <v>3</v>
      </c>
      <c r="AFI3" s="78">
        <v>419.28</v>
      </c>
      <c r="AFN3" s="79">
        <v>2873</v>
      </c>
      <c r="AFO3" s="78">
        <v>964662.65</v>
      </c>
      <c r="AFP3" s="77">
        <v>124</v>
      </c>
      <c r="AFQ3" s="78">
        <v>6744.77</v>
      </c>
      <c r="AFT3" s="77">
        <v>4</v>
      </c>
      <c r="AFU3" s="78">
        <v>96.28</v>
      </c>
      <c r="AFV3" s="79">
        <v>61457</v>
      </c>
      <c r="AFW3" s="78">
        <v>1905151.64</v>
      </c>
      <c r="AFX3" s="79">
        <v>4402</v>
      </c>
      <c r="AFY3" s="78">
        <v>176377.33</v>
      </c>
      <c r="AFZ3" s="77">
        <v>449</v>
      </c>
      <c r="AGA3" s="78">
        <v>48004.61</v>
      </c>
      <c r="AGB3" s="77">
        <v>7</v>
      </c>
      <c r="AGC3" s="78">
        <v>290.7</v>
      </c>
      <c r="AGF3" s="77">
        <v>165</v>
      </c>
      <c r="AGG3" s="78">
        <v>1240.5999999999999</v>
      </c>
      <c r="AGL3" s="77">
        <v>13</v>
      </c>
      <c r="AGM3" s="78">
        <v>9960.16</v>
      </c>
      <c r="AGP3" s="79">
        <v>305543</v>
      </c>
      <c r="AGQ3" s="78">
        <v>72617478.180000007</v>
      </c>
      <c r="AGR3" s="77">
        <v>303</v>
      </c>
      <c r="AGS3" s="78">
        <v>541539.78</v>
      </c>
      <c r="AGT3" s="79">
        <v>15622</v>
      </c>
      <c r="AGU3" s="78">
        <v>9037007.7899999991</v>
      </c>
      <c r="AGV3" s="79">
        <v>12605</v>
      </c>
      <c r="AGW3" s="78">
        <v>5259753.41</v>
      </c>
      <c r="AGX3" s="79">
        <v>5978</v>
      </c>
      <c r="AGY3" s="78">
        <v>474403.87</v>
      </c>
      <c r="AGZ3" s="77">
        <v>131</v>
      </c>
      <c r="AHA3" s="78">
        <v>15620.98</v>
      </c>
      <c r="AHB3" s="77">
        <v>917</v>
      </c>
      <c r="AHC3" s="78">
        <v>123480.97</v>
      </c>
      <c r="AHF3" s="77">
        <v>8</v>
      </c>
      <c r="AHG3" s="78">
        <v>4659.29</v>
      </c>
      <c r="AHH3" s="77">
        <v>40</v>
      </c>
      <c r="AHI3" s="78">
        <v>30163.65</v>
      </c>
      <c r="AHJ3" s="79">
        <v>2522</v>
      </c>
      <c r="AHK3" s="78">
        <v>230126.18</v>
      </c>
      <c r="AHL3" s="79">
        <v>3693</v>
      </c>
      <c r="AHM3" s="78">
        <v>232665.56</v>
      </c>
      <c r="AHN3" s="79">
        <v>2654</v>
      </c>
      <c r="AHO3" s="78">
        <v>569767.02</v>
      </c>
      <c r="AHT3" s="77">
        <v>2</v>
      </c>
      <c r="AHU3" s="78">
        <v>923.56</v>
      </c>
      <c r="AHV3" s="77">
        <v>62</v>
      </c>
      <c r="AHW3" s="78">
        <v>5589.04</v>
      </c>
      <c r="AHZ3" s="77">
        <v>86</v>
      </c>
      <c r="AIA3" s="78">
        <v>25816.73</v>
      </c>
      <c r="AIL3" s="77">
        <v>6</v>
      </c>
      <c r="AIM3" s="78">
        <v>2079.15</v>
      </c>
      <c r="AIN3" s="77">
        <v>2</v>
      </c>
      <c r="AIO3" s="78">
        <v>462.37</v>
      </c>
      <c r="AIP3" s="79">
        <v>45138</v>
      </c>
      <c r="AIQ3" s="78">
        <v>428816.08</v>
      </c>
      <c r="AIT3" s="77">
        <v>26</v>
      </c>
      <c r="AIU3" s="78">
        <v>318.33</v>
      </c>
      <c r="AIX3" s="79">
        <v>7195</v>
      </c>
      <c r="AIY3" s="78">
        <v>529396.41</v>
      </c>
      <c r="AIZ3" s="77">
        <v>1</v>
      </c>
      <c r="AJA3" s="78">
        <v>1.05</v>
      </c>
      <c r="AJB3" s="79">
        <v>10343</v>
      </c>
      <c r="AJC3" s="78">
        <v>199487.57</v>
      </c>
      <c r="AJD3" s="77">
        <v>9</v>
      </c>
      <c r="AJE3" s="78">
        <v>10.62</v>
      </c>
      <c r="AJF3" s="79">
        <v>9485</v>
      </c>
      <c r="AJG3" s="78">
        <v>437730.75</v>
      </c>
      <c r="AJL3" s="77">
        <v>2</v>
      </c>
      <c r="AJM3" s="78">
        <v>25.08</v>
      </c>
      <c r="AJN3" s="77">
        <v>295</v>
      </c>
      <c r="AJO3" s="78">
        <v>39802.31</v>
      </c>
      <c r="AJX3" s="79">
        <v>135950</v>
      </c>
      <c r="AJY3" s="78">
        <v>1815523.5</v>
      </c>
      <c r="AJZ3" s="77">
        <v>148</v>
      </c>
      <c r="AKA3" s="78">
        <v>14542.71</v>
      </c>
      <c r="AKD3" s="77">
        <v>1</v>
      </c>
      <c r="AKE3" s="78">
        <v>0.64</v>
      </c>
      <c r="AKF3" s="77">
        <v>1</v>
      </c>
      <c r="AKG3" s="78">
        <v>0.91</v>
      </c>
      <c r="AKN3" s="77">
        <v>8</v>
      </c>
      <c r="AKO3" s="78">
        <v>142.13999999999999</v>
      </c>
      <c r="AKV3" s="79">
        <v>19208</v>
      </c>
      <c r="AKW3" s="78">
        <v>552561.07999999996</v>
      </c>
      <c r="AKZ3" s="79">
        <v>102927</v>
      </c>
      <c r="ALA3" s="78">
        <v>1526309.06</v>
      </c>
      <c r="ALL3" s="77">
        <v>2</v>
      </c>
      <c r="ALM3" s="78">
        <v>66.98</v>
      </c>
      <c r="ALR3" s="77">
        <v>3</v>
      </c>
      <c r="ALS3" s="78">
        <v>15.27</v>
      </c>
      <c r="ALX3" s="77">
        <v>215</v>
      </c>
      <c r="ALY3" s="78">
        <v>12104.05</v>
      </c>
      <c r="ALZ3" s="77">
        <v>45</v>
      </c>
      <c r="AMA3" s="78">
        <v>144.74</v>
      </c>
      <c r="AMB3" s="79">
        <v>1911</v>
      </c>
      <c r="AMC3" s="78">
        <v>123582.18</v>
      </c>
      <c r="AMF3" s="77">
        <v>154</v>
      </c>
      <c r="AMG3" s="78">
        <v>3944.95</v>
      </c>
      <c r="AMH3" s="77">
        <v>29</v>
      </c>
      <c r="AMI3" s="78">
        <v>13325.48</v>
      </c>
      <c r="AMJ3" s="77">
        <v>797</v>
      </c>
      <c r="AMK3" s="78">
        <v>51316.73</v>
      </c>
      <c r="AML3" s="79">
        <v>28459</v>
      </c>
      <c r="AMM3" s="78">
        <v>2692281.57</v>
      </c>
      <c r="AMN3" s="77">
        <v>187</v>
      </c>
      <c r="AMO3" s="78">
        <v>224606.28</v>
      </c>
      <c r="AMX3" s="77">
        <v>400</v>
      </c>
      <c r="AMY3" s="78">
        <v>20260.419999999998</v>
      </c>
      <c r="ANF3" s="77">
        <v>935</v>
      </c>
      <c r="ANG3" s="78">
        <v>1111470.32</v>
      </c>
      <c r="ANH3" s="79">
        <v>2664</v>
      </c>
      <c r="ANI3" s="78">
        <v>220929.8</v>
      </c>
      <c r="ANL3" s="77">
        <v>16</v>
      </c>
      <c r="ANM3" s="78">
        <v>650.76</v>
      </c>
      <c r="ANN3" s="77">
        <v>537</v>
      </c>
      <c r="ANO3" s="78">
        <v>197986.23</v>
      </c>
      <c r="ANP3" s="79">
        <v>1789</v>
      </c>
      <c r="ANQ3" s="78">
        <v>228830.51</v>
      </c>
      <c r="ANR3" s="77">
        <v>216</v>
      </c>
      <c r="ANS3" s="78">
        <v>38490.839999999997</v>
      </c>
      <c r="ANT3" s="79">
        <v>9501</v>
      </c>
      <c r="ANU3" s="78">
        <v>1700123.84</v>
      </c>
      <c r="ANV3" s="77">
        <v>3</v>
      </c>
      <c r="ANW3" s="78">
        <v>763.83</v>
      </c>
      <c r="ANZ3" s="77">
        <v>848</v>
      </c>
      <c r="AOA3" s="78">
        <v>483529.66</v>
      </c>
      <c r="AOB3" s="77">
        <v>57</v>
      </c>
      <c r="AOC3" s="78">
        <v>60848.75</v>
      </c>
      <c r="AOD3" s="77">
        <v>476</v>
      </c>
      <c r="AOE3" s="78">
        <v>1523668.99</v>
      </c>
      <c r="AOP3" s="77">
        <v>33</v>
      </c>
      <c r="AOQ3" s="78">
        <v>3656.99</v>
      </c>
      <c r="AOV3" s="77">
        <v>422</v>
      </c>
      <c r="AOW3" s="78">
        <v>59042.6</v>
      </c>
      <c r="AOX3" s="77">
        <v>196</v>
      </c>
      <c r="AOY3" s="78">
        <v>1945.86</v>
      </c>
      <c r="AOZ3" s="77">
        <v>2</v>
      </c>
      <c r="APA3" s="78">
        <v>51.12</v>
      </c>
      <c r="APB3" s="77">
        <v>95</v>
      </c>
      <c r="APC3" s="78">
        <v>1061.95</v>
      </c>
      <c r="APH3" s="79">
        <v>14282</v>
      </c>
      <c r="API3" s="78">
        <v>3235617.51</v>
      </c>
      <c r="APJ3" s="79">
        <v>18560</v>
      </c>
      <c r="APK3" s="78">
        <v>288545.37</v>
      </c>
      <c r="APN3" s="77">
        <v>1</v>
      </c>
      <c r="APO3" s="78">
        <v>8.7799999999999994</v>
      </c>
      <c r="APP3" s="79">
        <v>2234</v>
      </c>
      <c r="APQ3" s="78">
        <v>1052899.76</v>
      </c>
      <c r="APR3" s="77">
        <v>505</v>
      </c>
      <c r="APS3" s="78">
        <v>233241.77</v>
      </c>
      <c r="APT3" s="79">
        <v>1802</v>
      </c>
      <c r="APU3" s="78">
        <v>870211.76</v>
      </c>
      <c r="APV3" s="77">
        <v>920</v>
      </c>
      <c r="APW3" s="78">
        <v>425928.16</v>
      </c>
      <c r="APX3" s="77">
        <v>605</v>
      </c>
      <c r="APY3" s="78">
        <v>249249.95</v>
      </c>
      <c r="APZ3" s="77">
        <v>375</v>
      </c>
      <c r="AQA3" s="78">
        <v>160122.04999999999</v>
      </c>
      <c r="AQB3" s="79">
        <v>3775</v>
      </c>
      <c r="AQC3" s="78">
        <v>835269.59</v>
      </c>
      <c r="AQD3" s="77">
        <v>20</v>
      </c>
      <c r="AQE3" s="78">
        <v>1254.08</v>
      </c>
      <c r="AQH3" s="77">
        <v>133</v>
      </c>
      <c r="AQI3" s="78">
        <v>44532</v>
      </c>
      <c r="AQJ3" s="79">
        <v>3951</v>
      </c>
      <c r="AQK3" s="78">
        <v>64338.62</v>
      </c>
      <c r="AQP3" s="79">
        <v>4757</v>
      </c>
      <c r="AQQ3" s="78">
        <v>1262100.29</v>
      </c>
      <c r="AQR3" s="79">
        <v>3015</v>
      </c>
      <c r="AQS3" s="78">
        <v>1539366.91</v>
      </c>
      <c r="AQX3" s="79">
        <v>2855</v>
      </c>
      <c r="AQY3" s="78">
        <v>393920.33</v>
      </c>
      <c r="AQZ3" s="77">
        <v>188</v>
      </c>
      <c r="ARA3" s="78">
        <v>1338173.19</v>
      </c>
      <c r="ARD3" s="77">
        <v>1</v>
      </c>
      <c r="ARE3" s="78">
        <v>110.4</v>
      </c>
      <c r="ARH3" s="77">
        <v>1</v>
      </c>
      <c r="ARI3" s="78">
        <v>23.19</v>
      </c>
      <c r="ARL3" s="79">
        <v>4936</v>
      </c>
      <c r="ARM3" s="78">
        <v>689274.13</v>
      </c>
      <c r="ARN3" s="79">
        <v>9581</v>
      </c>
      <c r="ARO3" s="78">
        <v>1152277.03</v>
      </c>
      <c r="ARP3" s="79">
        <v>30807</v>
      </c>
      <c r="ARQ3" s="78">
        <v>4123826.37</v>
      </c>
      <c r="ARR3" s="79">
        <v>8168</v>
      </c>
      <c r="ARS3" s="78">
        <v>1099875.42</v>
      </c>
      <c r="ART3" s="79">
        <v>52592</v>
      </c>
      <c r="ARU3" s="78">
        <v>1309174.68</v>
      </c>
      <c r="ARX3" s="79">
        <v>53151</v>
      </c>
      <c r="ARY3" s="78">
        <v>4365562.09</v>
      </c>
      <c r="ARZ3" s="77">
        <v>51</v>
      </c>
      <c r="ASA3" s="78">
        <v>15712.45</v>
      </c>
      <c r="ASD3" s="79">
        <v>3739</v>
      </c>
      <c r="ASE3" s="78">
        <v>280623.21999999997</v>
      </c>
      <c r="ASX3" s="77">
        <v>9</v>
      </c>
      <c r="ASY3" s="78">
        <v>304.52</v>
      </c>
      <c r="ASZ3" s="79">
        <v>2019</v>
      </c>
      <c r="ATA3" s="78">
        <v>53614.98</v>
      </c>
      <c r="ATB3" s="77">
        <v>5</v>
      </c>
      <c r="ATC3" s="78">
        <v>510.09</v>
      </c>
      <c r="ATF3" s="77">
        <v>2</v>
      </c>
      <c r="ATG3" s="78">
        <v>128.36000000000001</v>
      </c>
      <c r="ATL3" s="77">
        <v>16</v>
      </c>
      <c r="ATM3" s="78">
        <v>4626.6099999999997</v>
      </c>
      <c r="ATN3" s="77">
        <v>583</v>
      </c>
      <c r="ATO3" s="78">
        <v>33027.79</v>
      </c>
      <c r="ATP3" s="77">
        <v>223</v>
      </c>
      <c r="ATQ3" s="78">
        <v>10568.11</v>
      </c>
      <c r="ATT3" s="79">
        <v>18202</v>
      </c>
      <c r="ATU3" s="78">
        <v>1010347.76</v>
      </c>
      <c r="ATV3" s="77">
        <v>4</v>
      </c>
      <c r="ATW3" s="78">
        <v>165.26</v>
      </c>
      <c r="ATX3" s="77">
        <v>6</v>
      </c>
      <c r="ATY3" s="78">
        <v>302.62</v>
      </c>
      <c r="ATZ3" s="77">
        <v>22</v>
      </c>
      <c r="AUA3" s="78">
        <v>464.35</v>
      </c>
      <c r="AUB3" s="77">
        <v>1</v>
      </c>
      <c r="AUC3" s="78">
        <v>2.4500000000000002</v>
      </c>
      <c r="AUD3" s="77">
        <v>3</v>
      </c>
      <c r="AUE3" s="78">
        <v>14.43</v>
      </c>
      <c r="AUH3" s="77">
        <v>4</v>
      </c>
      <c r="AUI3" s="78">
        <v>19.98</v>
      </c>
      <c r="AUN3" s="79">
        <v>254213</v>
      </c>
      <c r="AUO3" s="78">
        <v>4865042.58</v>
      </c>
      <c r="AUP3" s="77">
        <v>2</v>
      </c>
      <c r="AUQ3" s="78">
        <v>6.32</v>
      </c>
      <c r="AUR3" s="79">
        <v>2061</v>
      </c>
      <c r="AUS3" s="78">
        <v>108751.09</v>
      </c>
      <c r="AUV3" s="77">
        <v>5</v>
      </c>
      <c r="AUW3" s="78">
        <v>41.35</v>
      </c>
      <c r="AVB3" s="77">
        <v>160</v>
      </c>
      <c r="AVC3" s="78">
        <v>133484.69</v>
      </c>
      <c r="AVD3" s="77">
        <v>1</v>
      </c>
      <c r="AVE3" s="78">
        <v>1.24</v>
      </c>
      <c r="AVF3" s="79">
        <v>2781</v>
      </c>
      <c r="AVG3" s="78">
        <v>453749.92</v>
      </c>
      <c r="AVJ3" s="79">
        <v>11007</v>
      </c>
      <c r="AVK3" s="78">
        <v>1164287.75</v>
      </c>
      <c r="AVL3" s="77">
        <v>23</v>
      </c>
      <c r="AVM3" s="78">
        <v>3832.73</v>
      </c>
      <c r="AVX3" s="77">
        <v>5</v>
      </c>
      <c r="AVY3" s="78">
        <v>40.65</v>
      </c>
      <c r="AVZ3" s="77">
        <v>12</v>
      </c>
      <c r="AWA3" s="78">
        <v>145.57</v>
      </c>
      <c r="AWF3" s="77">
        <v>3</v>
      </c>
      <c r="AWG3" s="78">
        <v>4309.82</v>
      </c>
      <c r="AWH3" s="77">
        <v>8</v>
      </c>
      <c r="AWI3" s="78">
        <v>6.38</v>
      </c>
      <c r="AWJ3" s="77">
        <v>2</v>
      </c>
      <c r="AWK3" s="78">
        <v>5.2</v>
      </c>
      <c r="AWL3" s="77">
        <v>3</v>
      </c>
      <c r="AWM3" s="78">
        <v>9.8000000000000007</v>
      </c>
      <c r="AWN3" s="77">
        <v>22</v>
      </c>
      <c r="AWO3" s="78">
        <v>1084.57</v>
      </c>
      <c r="AWP3" s="77">
        <v>103</v>
      </c>
      <c r="AWQ3" s="78">
        <v>13148.85</v>
      </c>
      <c r="AWR3" s="77">
        <v>143</v>
      </c>
      <c r="AWS3" s="78">
        <v>46606.18</v>
      </c>
      <c r="AWT3" s="77">
        <v>24</v>
      </c>
      <c r="AWU3" s="78">
        <v>1318.26</v>
      </c>
      <c r="AWV3" s="77">
        <v>776</v>
      </c>
      <c r="AWW3" s="78">
        <v>9908.0400000000009</v>
      </c>
      <c r="AWX3" s="77">
        <v>85</v>
      </c>
      <c r="AWY3" s="78">
        <v>8061.39</v>
      </c>
      <c r="AWZ3" s="77">
        <v>1</v>
      </c>
      <c r="AXA3" s="78">
        <v>1114.1400000000001</v>
      </c>
      <c r="AXD3" s="77">
        <v>18</v>
      </c>
      <c r="AXE3" s="78">
        <v>389.36</v>
      </c>
      <c r="AXT3" s="77">
        <v>2</v>
      </c>
      <c r="AXU3" s="78">
        <v>14.02</v>
      </c>
      <c r="AXV3" s="77">
        <v>2</v>
      </c>
      <c r="AXW3" s="78">
        <v>21.58</v>
      </c>
      <c r="AXX3" s="77">
        <v>1</v>
      </c>
      <c r="AXY3" s="78">
        <v>51.5</v>
      </c>
      <c r="AYB3" s="77">
        <v>87</v>
      </c>
      <c r="AYC3" s="78">
        <v>7075.84</v>
      </c>
      <c r="AYD3" s="77">
        <v>39</v>
      </c>
      <c r="AYE3" s="78">
        <v>296</v>
      </c>
      <c r="AYF3" s="77">
        <v>13</v>
      </c>
      <c r="AYG3" s="78">
        <v>133.47999999999999</v>
      </c>
      <c r="AYL3" s="77">
        <v>7</v>
      </c>
      <c r="AYM3" s="78">
        <v>25.35</v>
      </c>
      <c r="AYP3" s="77">
        <v>2</v>
      </c>
      <c r="AYQ3" s="78">
        <v>120.94</v>
      </c>
      <c r="AYR3" s="77">
        <v>4</v>
      </c>
      <c r="AYS3" s="78">
        <v>29.3</v>
      </c>
      <c r="AYT3" s="77">
        <v>8</v>
      </c>
      <c r="AYU3" s="78">
        <v>12.72</v>
      </c>
      <c r="AYV3" s="77">
        <v>25</v>
      </c>
      <c r="AYW3" s="78">
        <v>2639.81</v>
      </c>
      <c r="AYX3" s="77">
        <v>1</v>
      </c>
      <c r="AYY3" s="78">
        <v>1.25</v>
      </c>
      <c r="AZF3" s="77">
        <v>2</v>
      </c>
      <c r="AZG3" s="78">
        <v>25.5</v>
      </c>
      <c r="AZJ3" s="77">
        <v>2</v>
      </c>
      <c r="AZK3" s="78">
        <v>7.4</v>
      </c>
      <c r="AZR3" s="77">
        <v>2</v>
      </c>
      <c r="AZS3" s="78">
        <v>53.04</v>
      </c>
      <c r="AZV3" s="77">
        <v>19</v>
      </c>
      <c r="AZW3" s="78">
        <v>13.08</v>
      </c>
    </row>
    <row r="4" spans="1:1377" x14ac:dyDescent="0.25">
      <c r="A4" s="87">
        <v>40354</v>
      </c>
      <c r="B4" s="83">
        <v>312251</v>
      </c>
      <c r="C4" s="83">
        <v>41837181.409999996</v>
      </c>
      <c r="D4" s="83">
        <v>249156</v>
      </c>
      <c r="E4" s="83">
        <v>38378536.439999998</v>
      </c>
      <c r="F4" s="83">
        <f t="shared" ref="F4:F15" si="1">B4+D4</f>
        <v>561407</v>
      </c>
      <c r="G4" s="83">
        <f t="shared" ref="G4:G15" si="2">C4+E4</f>
        <v>80215717.849999994</v>
      </c>
      <c r="H4" s="83">
        <v>187362</v>
      </c>
      <c r="I4" s="83">
        <v>18448932.359999999</v>
      </c>
      <c r="J4" s="83">
        <v>209933</v>
      </c>
      <c r="K4" s="83">
        <v>17049246.23</v>
      </c>
      <c r="L4" s="83">
        <v>3092</v>
      </c>
      <c r="M4" s="79">
        <v>15124336.65</v>
      </c>
      <c r="N4" s="79">
        <v>24396</v>
      </c>
      <c r="O4" s="79">
        <v>14900103.550000001</v>
      </c>
      <c r="P4" s="79">
        <v>190349</v>
      </c>
      <c r="Q4" s="79">
        <v>11390010.439999999</v>
      </c>
      <c r="R4" s="79">
        <v>177544</v>
      </c>
      <c r="S4" s="79">
        <v>10102418.9</v>
      </c>
      <c r="T4" s="79">
        <v>10436</v>
      </c>
      <c r="U4" s="79">
        <v>6578120.1600000001</v>
      </c>
      <c r="V4" s="79">
        <v>28289</v>
      </c>
      <c r="W4" s="78">
        <v>8557625.8100000005</v>
      </c>
      <c r="X4" s="79">
        <v>48246</v>
      </c>
      <c r="Y4" s="78">
        <v>7581169.3499999996</v>
      </c>
      <c r="Z4" s="79">
        <v>155816</v>
      </c>
      <c r="AA4" s="78">
        <v>6641546.7000000002</v>
      </c>
      <c r="AB4" s="79">
        <v>71111</v>
      </c>
      <c r="AC4" s="78">
        <v>6681394.3300000001</v>
      </c>
      <c r="AD4" s="79">
        <v>28944</v>
      </c>
      <c r="AE4" s="78">
        <v>5782739.9100000001</v>
      </c>
      <c r="AF4" s="79">
        <v>44179</v>
      </c>
      <c r="AG4" s="78">
        <v>5825340.3899999997</v>
      </c>
      <c r="AH4" s="79">
        <v>50983</v>
      </c>
      <c r="AI4" s="78">
        <v>5404873.3799999999</v>
      </c>
      <c r="AJ4" s="79">
        <v>141802</v>
      </c>
      <c r="AK4" s="78">
        <v>5448479.1500000004</v>
      </c>
      <c r="AL4" s="79">
        <v>46860</v>
      </c>
      <c r="AM4" s="78">
        <v>5342350.41</v>
      </c>
      <c r="AN4" s="79">
        <v>55009</v>
      </c>
      <c r="AO4" s="78">
        <v>5298695.46</v>
      </c>
      <c r="AP4" s="79">
        <v>60805</v>
      </c>
      <c r="AQ4" s="78">
        <v>5230101.2699999996</v>
      </c>
      <c r="AR4" s="79">
        <v>30654</v>
      </c>
      <c r="AS4" s="78">
        <v>4606971.2300000004</v>
      </c>
      <c r="AT4" s="79">
        <v>32978</v>
      </c>
      <c r="AU4" s="78">
        <v>3092918.54</v>
      </c>
      <c r="AV4" s="77">
        <v>765</v>
      </c>
      <c r="AW4" s="78">
        <v>3364250.59</v>
      </c>
      <c r="AX4" s="77">
        <v>751</v>
      </c>
      <c r="AY4" s="78">
        <v>3238453.29</v>
      </c>
      <c r="AZ4" s="79">
        <v>3702</v>
      </c>
      <c r="BA4" s="78">
        <v>2752337.18</v>
      </c>
      <c r="BB4" s="79">
        <v>6584</v>
      </c>
      <c r="BC4" s="78">
        <v>2547936.96</v>
      </c>
      <c r="BD4" s="79">
        <v>4598</v>
      </c>
      <c r="BE4" s="78">
        <v>2299932.79</v>
      </c>
      <c r="BF4" s="79">
        <v>15443</v>
      </c>
      <c r="BG4" s="78">
        <v>2113991.84</v>
      </c>
      <c r="BH4" s="79">
        <v>223142</v>
      </c>
      <c r="BI4" s="78">
        <v>2028020.58</v>
      </c>
      <c r="BJ4" s="79">
        <v>3037</v>
      </c>
      <c r="BK4" s="78">
        <v>1404348.74</v>
      </c>
      <c r="BL4" s="79">
        <v>34984</v>
      </c>
      <c r="BM4" s="78">
        <v>1236265.92</v>
      </c>
      <c r="BN4" s="77">
        <v>177</v>
      </c>
      <c r="BO4" s="78">
        <v>1072710.1200000001</v>
      </c>
      <c r="BP4" s="79">
        <v>55036</v>
      </c>
      <c r="BQ4" s="78">
        <v>1094024.55</v>
      </c>
      <c r="BR4" s="79">
        <v>12661</v>
      </c>
      <c r="BS4" s="78">
        <v>1056670.17</v>
      </c>
      <c r="BT4" s="79">
        <v>11913</v>
      </c>
      <c r="BU4" s="78">
        <v>731653.72</v>
      </c>
      <c r="BV4" s="79">
        <v>5610</v>
      </c>
      <c r="BW4" s="78">
        <v>274873</v>
      </c>
      <c r="BX4" s="77">
        <v>150</v>
      </c>
      <c r="BY4" s="78">
        <v>152163.21</v>
      </c>
      <c r="BZ4" s="79">
        <v>3554</v>
      </c>
      <c r="CA4" s="78">
        <v>411204.77</v>
      </c>
      <c r="CD4" s="77">
        <v>1</v>
      </c>
      <c r="CE4" s="78">
        <v>2.0699999999999998</v>
      </c>
      <c r="CL4" s="77">
        <v>1</v>
      </c>
      <c r="CM4" s="78">
        <v>6.11</v>
      </c>
      <c r="CN4" s="77">
        <v>8</v>
      </c>
      <c r="CO4" s="78">
        <v>1077.8</v>
      </c>
      <c r="CP4" s="79">
        <v>5581</v>
      </c>
      <c r="CQ4" s="78">
        <v>62849.79</v>
      </c>
      <c r="CT4" s="77">
        <v>15</v>
      </c>
      <c r="CU4" s="78">
        <v>9745.42</v>
      </c>
      <c r="CX4" s="77">
        <v>12</v>
      </c>
      <c r="CY4" s="78">
        <v>1188.5899999999999</v>
      </c>
      <c r="CZ4" s="77">
        <v>4</v>
      </c>
      <c r="DA4" s="78">
        <v>11.08</v>
      </c>
      <c r="DH4" s="77">
        <v>1</v>
      </c>
      <c r="DI4" s="78">
        <v>9.08</v>
      </c>
      <c r="DJ4" s="77">
        <v>2</v>
      </c>
      <c r="DK4" s="78">
        <v>1347.56</v>
      </c>
      <c r="DL4" s="77">
        <v>7</v>
      </c>
      <c r="DM4" s="78">
        <v>297.58</v>
      </c>
      <c r="DN4" s="77">
        <v>5</v>
      </c>
      <c r="DO4" s="78">
        <v>5.64</v>
      </c>
      <c r="DP4" s="77">
        <v>42</v>
      </c>
      <c r="DQ4" s="78">
        <v>147.69</v>
      </c>
      <c r="DR4" s="77">
        <v>1</v>
      </c>
      <c r="DS4" s="78">
        <v>3.99</v>
      </c>
      <c r="DZ4" s="77">
        <v>899</v>
      </c>
      <c r="EA4" s="78">
        <v>62529.88</v>
      </c>
      <c r="EB4" s="77">
        <v>1</v>
      </c>
      <c r="EC4" s="78">
        <v>2.2000000000000002</v>
      </c>
      <c r="EF4" s="77">
        <v>18</v>
      </c>
      <c r="EG4" s="78">
        <v>268.2</v>
      </c>
      <c r="EJ4" s="77">
        <v>2</v>
      </c>
      <c r="EK4" s="78">
        <v>65.260000000000005</v>
      </c>
      <c r="ER4" s="79">
        <v>17528</v>
      </c>
      <c r="ES4" s="78">
        <v>686903.86</v>
      </c>
      <c r="ET4" s="77">
        <v>3</v>
      </c>
      <c r="EU4" s="78">
        <v>10.38</v>
      </c>
      <c r="EV4" s="79">
        <v>1270</v>
      </c>
      <c r="EW4" s="78">
        <v>78144.5</v>
      </c>
      <c r="FD4" s="79">
        <v>2209</v>
      </c>
      <c r="FE4" s="78">
        <v>1346651.32</v>
      </c>
      <c r="FF4" s="77">
        <v>5</v>
      </c>
      <c r="FG4" s="78">
        <v>10.5</v>
      </c>
      <c r="FH4" s="79">
        <v>26481</v>
      </c>
      <c r="FI4" s="78">
        <v>1319242.78</v>
      </c>
      <c r="FJ4" s="79">
        <v>15425</v>
      </c>
      <c r="FK4" s="78">
        <v>787233.55</v>
      </c>
      <c r="FL4" s="77">
        <v>5</v>
      </c>
      <c r="FM4" s="78">
        <v>15.8</v>
      </c>
      <c r="FN4" s="77">
        <v>1</v>
      </c>
      <c r="FO4" s="78">
        <v>1.73</v>
      </c>
      <c r="FP4" s="77">
        <v>8</v>
      </c>
      <c r="FQ4" s="78">
        <v>3.14</v>
      </c>
      <c r="FR4" s="79">
        <v>2086</v>
      </c>
      <c r="FS4" s="78">
        <v>294775.26</v>
      </c>
      <c r="FT4" s="77">
        <v>1</v>
      </c>
      <c r="FU4" s="78">
        <v>1.5</v>
      </c>
      <c r="FV4" s="79">
        <v>2582</v>
      </c>
      <c r="FW4" s="78">
        <v>64257.29</v>
      </c>
      <c r="FX4" s="79">
        <v>13719</v>
      </c>
      <c r="FY4" s="78">
        <v>783263.88</v>
      </c>
      <c r="GF4" s="77">
        <v>41</v>
      </c>
      <c r="GG4" s="78">
        <v>3424.38</v>
      </c>
      <c r="GJ4" s="77">
        <v>185</v>
      </c>
      <c r="GK4" s="78">
        <v>37390.54</v>
      </c>
      <c r="GL4" s="79">
        <v>4775</v>
      </c>
      <c r="GM4" s="78">
        <v>674496.21</v>
      </c>
      <c r="GN4" s="79">
        <v>4889</v>
      </c>
      <c r="GO4" s="78">
        <v>695216.95</v>
      </c>
      <c r="GP4" s="77">
        <v>1</v>
      </c>
      <c r="GQ4" s="78">
        <v>3.95</v>
      </c>
      <c r="GT4" s="77">
        <v>1</v>
      </c>
      <c r="GU4" s="78">
        <v>3.36</v>
      </c>
      <c r="GX4" s="77">
        <v>153</v>
      </c>
      <c r="GY4" s="78">
        <v>13115.98</v>
      </c>
      <c r="GZ4" s="77">
        <v>9</v>
      </c>
      <c r="HA4" s="78">
        <v>385.06</v>
      </c>
      <c r="HB4" s="79">
        <v>2401</v>
      </c>
      <c r="HC4" s="78">
        <v>245034.22</v>
      </c>
      <c r="HD4" s="77">
        <v>9</v>
      </c>
      <c r="HE4" s="78">
        <v>53.98</v>
      </c>
      <c r="HH4" s="77">
        <v>90</v>
      </c>
      <c r="HI4" s="78">
        <v>2754.31</v>
      </c>
      <c r="HJ4" s="77">
        <v>504</v>
      </c>
      <c r="HK4" s="78">
        <v>61910.5</v>
      </c>
      <c r="HL4" s="77">
        <v>367</v>
      </c>
      <c r="HM4" s="78">
        <v>68825.77</v>
      </c>
      <c r="HN4" s="79">
        <v>1360</v>
      </c>
      <c r="HO4" s="78">
        <v>193806.16</v>
      </c>
      <c r="HR4" s="77">
        <v>68</v>
      </c>
      <c r="HS4" s="78">
        <v>18605.82</v>
      </c>
      <c r="HT4" s="77">
        <v>541</v>
      </c>
      <c r="HU4" s="78">
        <v>26213.5</v>
      </c>
      <c r="HV4" s="77">
        <v>20</v>
      </c>
      <c r="HW4" s="78">
        <v>1205.26</v>
      </c>
      <c r="HZ4" s="79">
        <v>1040</v>
      </c>
      <c r="IA4" s="78">
        <v>106226.14</v>
      </c>
      <c r="IB4" s="79">
        <v>4136</v>
      </c>
      <c r="IC4" s="78">
        <v>285844.81</v>
      </c>
      <c r="ID4" s="77">
        <v>33</v>
      </c>
      <c r="IE4" s="78">
        <v>10154.33</v>
      </c>
      <c r="IF4" s="77">
        <v>448</v>
      </c>
      <c r="IG4" s="78">
        <v>57513.23</v>
      </c>
      <c r="IH4" s="77">
        <v>1</v>
      </c>
      <c r="II4" s="78">
        <v>230.72</v>
      </c>
      <c r="IL4" s="77">
        <v>3</v>
      </c>
      <c r="IM4" s="78">
        <v>33.299999999999997</v>
      </c>
      <c r="IN4" s="79">
        <v>2404</v>
      </c>
      <c r="IO4" s="78">
        <v>114018.47</v>
      </c>
      <c r="IR4" s="77">
        <v>4</v>
      </c>
      <c r="IS4" s="78">
        <v>15.96</v>
      </c>
      <c r="IX4" s="77">
        <v>4</v>
      </c>
      <c r="IY4" s="78">
        <v>10.23</v>
      </c>
      <c r="IZ4" s="79">
        <v>4355</v>
      </c>
      <c r="JA4" s="78">
        <v>174609.47</v>
      </c>
      <c r="JH4" s="79">
        <v>10213</v>
      </c>
      <c r="JI4" s="78">
        <v>1410481.6</v>
      </c>
      <c r="JJ4" s="79">
        <v>2404</v>
      </c>
      <c r="JK4" s="78">
        <v>302214.57</v>
      </c>
      <c r="JN4" s="79">
        <v>1732</v>
      </c>
      <c r="JO4" s="78">
        <v>267222.32</v>
      </c>
      <c r="JP4" s="79">
        <v>3328</v>
      </c>
      <c r="JQ4" s="78">
        <v>305397.84999999998</v>
      </c>
      <c r="JR4" s="77">
        <v>15</v>
      </c>
      <c r="JS4" s="78">
        <v>738.22</v>
      </c>
      <c r="JV4" s="79">
        <v>4994</v>
      </c>
      <c r="JW4" s="78">
        <v>438142.86</v>
      </c>
      <c r="JX4" s="77">
        <v>26</v>
      </c>
      <c r="JY4" s="78">
        <v>2914.23</v>
      </c>
      <c r="JZ4" s="77">
        <v>409</v>
      </c>
      <c r="KA4" s="78">
        <v>12194.9</v>
      </c>
      <c r="KB4" s="79">
        <v>10958</v>
      </c>
      <c r="KC4" s="78">
        <v>474786.56</v>
      </c>
      <c r="KF4" s="77">
        <v>455</v>
      </c>
      <c r="KG4" s="78">
        <v>48058.11</v>
      </c>
      <c r="KH4" s="79">
        <v>20934</v>
      </c>
      <c r="KI4" s="78">
        <v>768910.55</v>
      </c>
      <c r="KN4" s="77">
        <v>976</v>
      </c>
      <c r="KO4" s="78">
        <v>568511.88</v>
      </c>
      <c r="KP4" s="77">
        <v>26</v>
      </c>
      <c r="KQ4" s="78">
        <v>3550.55</v>
      </c>
      <c r="KR4" s="79">
        <v>5979</v>
      </c>
      <c r="KS4" s="78">
        <v>484581.79</v>
      </c>
      <c r="KZ4" s="77">
        <v>11</v>
      </c>
      <c r="LA4" s="78">
        <v>1317.76</v>
      </c>
      <c r="LB4" s="77">
        <v>4</v>
      </c>
      <c r="LC4" s="78">
        <v>16.8</v>
      </c>
      <c r="LD4" s="79">
        <v>2336</v>
      </c>
      <c r="LE4" s="78">
        <v>190753.26</v>
      </c>
      <c r="LF4" s="77">
        <v>343</v>
      </c>
      <c r="LG4" s="78">
        <v>54076.34</v>
      </c>
      <c r="LH4" s="77">
        <v>358</v>
      </c>
      <c r="LI4" s="78">
        <v>77667.429999999993</v>
      </c>
      <c r="LN4" s="77">
        <v>2</v>
      </c>
      <c r="LO4" s="78">
        <v>201.82</v>
      </c>
      <c r="LR4" s="77">
        <v>4</v>
      </c>
      <c r="LS4" s="78">
        <v>3</v>
      </c>
      <c r="LT4" s="79">
        <v>6319</v>
      </c>
      <c r="LU4" s="78">
        <v>302625.65999999997</v>
      </c>
      <c r="LV4" s="77">
        <v>104</v>
      </c>
      <c r="LW4" s="78">
        <v>550.54999999999995</v>
      </c>
      <c r="LX4" s="77">
        <v>4</v>
      </c>
      <c r="LY4" s="78">
        <v>4315.92</v>
      </c>
      <c r="MB4" s="79">
        <v>4733</v>
      </c>
      <c r="MC4" s="78">
        <v>567836.02</v>
      </c>
      <c r="MN4" s="77">
        <v>3</v>
      </c>
      <c r="MO4" s="78">
        <v>9.1999999999999993</v>
      </c>
      <c r="MP4" s="79">
        <v>4491</v>
      </c>
      <c r="MQ4" s="78">
        <v>343147.81</v>
      </c>
      <c r="MR4" s="79">
        <v>1237</v>
      </c>
      <c r="MS4" s="78">
        <v>35361.269999999997</v>
      </c>
      <c r="MX4" s="77">
        <v>5</v>
      </c>
      <c r="MY4" s="78">
        <v>174.5</v>
      </c>
      <c r="ND4" s="79">
        <v>16616</v>
      </c>
      <c r="NE4" s="78">
        <v>51723.839999999997</v>
      </c>
      <c r="NF4" s="77">
        <v>20</v>
      </c>
      <c r="NG4" s="78">
        <v>188.3</v>
      </c>
      <c r="NN4" s="79">
        <v>1170</v>
      </c>
      <c r="NO4" s="78">
        <v>174717.99</v>
      </c>
      <c r="NP4" s="77">
        <v>16</v>
      </c>
      <c r="NQ4" s="78">
        <v>59.77</v>
      </c>
      <c r="NR4" s="77">
        <v>2</v>
      </c>
      <c r="NS4" s="78">
        <v>1.84</v>
      </c>
      <c r="NT4" s="77">
        <v>98</v>
      </c>
      <c r="NU4" s="78">
        <v>292.37</v>
      </c>
      <c r="NV4" s="79">
        <v>3481</v>
      </c>
      <c r="NW4" s="78">
        <v>359678.05</v>
      </c>
      <c r="NX4" s="79">
        <v>1655</v>
      </c>
      <c r="NY4" s="78">
        <v>106626.3</v>
      </c>
      <c r="NZ4" s="77">
        <v>4</v>
      </c>
      <c r="OA4" s="78">
        <v>108.02</v>
      </c>
      <c r="OF4" s="77">
        <v>407</v>
      </c>
      <c r="OG4" s="78">
        <v>34420.199999999997</v>
      </c>
      <c r="OH4" s="77">
        <v>139</v>
      </c>
      <c r="OI4" s="78">
        <v>7959.45</v>
      </c>
      <c r="OJ4" s="77">
        <v>105</v>
      </c>
      <c r="OK4" s="78">
        <v>1106.07</v>
      </c>
      <c r="ON4" s="77">
        <v>1</v>
      </c>
      <c r="OO4" s="78">
        <v>25.32</v>
      </c>
      <c r="OP4" s="79">
        <v>10139</v>
      </c>
      <c r="OQ4" s="78">
        <v>1831956.17</v>
      </c>
      <c r="OR4" s="77">
        <v>107</v>
      </c>
      <c r="OS4" s="78">
        <v>4207.42</v>
      </c>
      <c r="OT4" s="79">
        <v>1866</v>
      </c>
      <c r="OU4" s="78">
        <v>97998.48</v>
      </c>
      <c r="OV4" s="77">
        <v>702</v>
      </c>
      <c r="OW4" s="78">
        <v>140423.89000000001</v>
      </c>
      <c r="OZ4" s="79">
        <v>7040</v>
      </c>
      <c r="PA4" s="78">
        <v>661945.43999999994</v>
      </c>
      <c r="PJ4" s="79">
        <v>3207</v>
      </c>
      <c r="PK4" s="78">
        <v>309660.74</v>
      </c>
      <c r="PL4" s="77">
        <v>60</v>
      </c>
      <c r="PM4" s="78">
        <v>649.53</v>
      </c>
      <c r="PN4" s="77">
        <v>247</v>
      </c>
      <c r="PO4" s="78">
        <v>35082.83</v>
      </c>
      <c r="PP4" s="79">
        <v>10074</v>
      </c>
      <c r="PQ4" s="78">
        <v>661256.87</v>
      </c>
      <c r="PR4" s="79">
        <v>9654</v>
      </c>
      <c r="PS4" s="78">
        <v>1464807.73</v>
      </c>
      <c r="PT4" s="77">
        <v>65</v>
      </c>
      <c r="PU4" s="78">
        <v>182063.91</v>
      </c>
      <c r="PV4" s="77">
        <v>4</v>
      </c>
      <c r="PW4" s="78">
        <v>41.52</v>
      </c>
      <c r="PX4" s="77">
        <v>1</v>
      </c>
      <c r="PY4" s="78">
        <v>201</v>
      </c>
      <c r="PZ4" s="77">
        <v>348</v>
      </c>
      <c r="QA4" s="78">
        <v>157711.22</v>
      </c>
      <c r="QB4" s="77">
        <v>964</v>
      </c>
      <c r="QC4" s="78">
        <v>504241.03</v>
      </c>
      <c r="QF4" s="79">
        <v>12825</v>
      </c>
      <c r="QG4" s="78">
        <v>3365730.88</v>
      </c>
      <c r="QJ4" s="77">
        <v>4</v>
      </c>
      <c r="QK4" s="78">
        <v>8.07</v>
      </c>
      <c r="QL4" s="77">
        <v>10</v>
      </c>
      <c r="QM4" s="78">
        <v>8.4</v>
      </c>
      <c r="QX4" s="77">
        <v>2</v>
      </c>
      <c r="QY4" s="78">
        <v>97.1</v>
      </c>
      <c r="RB4" s="77">
        <v>6</v>
      </c>
      <c r="RC4" s="78">
        <v>375.65</v>
      </c>
      <c r="RD4" s="77">
        <v>5</v>
      </c>
      <c r="RE4" s="78">
        <v>1167.58</v>
      </c>
      <c r="RJ4" s="77">
        <v>2</v>
      </c>
      <c r="RK4" s="78">
        <v>20.100000000000001</v>
      </c>
      <c r="RL4" s="79">
        <v>90605</v>
      </c>
      <c r="RM4" s="78">
        <v>13696500.380000001</v>
      </c>
      <c r="RN4" s="79">
        <v>2680</v>
      </c>
      <c r="RO4" s="78">
        <v>132432.41</v>
      </c>
      <c r="RP4" s="77">
        <v>1</v>
      </c>
      <c r="RQ4" s="78">
        <v>7.2</v>
      </c>
      <c r="RT4" s="77">
        <v>22</v>
      </c>
      <c r="RU4" s="78">
        <v>4669.3500000000004</v>
      </c>
      <c r="RV4" s="77">
        <v>162</v>
      </c>
      <c r="RW4" s="78">
        <v>5921.98</v>
      </c>
      <c r="RX4" s="77">
        <v>26</v>
      </c>
      <c r="RY4" s="78">
        <v>582.87</v>
      </c>
      <c r="RZ4" s="79">
        <v>1472</v>
      </c>
      <c r="SA4" s="78">
        <v>149060.63</v>
      </c>
      <c r="SD4" s="79">
        <v>2348</v>
      </c>
      <c r="SE4" s="78">
        <v>162545.97</v>
      </c>
      <c r="SF4" s="79">
        <v>41398</v>
      </c>
      <c r="SG4" s="78">
        <v>7589259.1299999999</v>
      </c>
      <c r="SH4" s="77">
        <v>5</v>
      </c>
      <c r="SI4" s="78">
        <v>4.08</v>
      </c>
      <c r="SJ4" s="79">
        <v>1302</v>
      </c>
      <c r="SK4" s="78">
        <v>47527.23</v>
      </c>
      <c r="SL4" s="77">
        <v>940</v>
      </c>
      <c r="SM4" s="78">
        <v>70649.47</v>
      </c>
      <c r="SN4" s="79">
        <v>13740</v>
      </c>
      <c r="SO4" s="78">
        <v>730252.09</v>
      </c>
      <c r="SP4" s="77">
        <v>10</v>
      </c>
      <c r="SQ4" s="78">
        <v>2846.88</v>
      </c>
      <c r="SR4" s="79">
        <v>79412</v>
      </c>
      <c r="SS4" s="78">
        <v>496084.37</v>
      </c>
      <c r="ST4" s="77">
        <v>408</v>
      </c>
      <c r="SU4" s="78">
        <v>32584.44</v>
      </c>
      <c r="SV4" s="77">
        <v>51</v>
      </c>
      <c r="SW4" s="78">
        <v>451.83</v>
      </c>
      <c r="SZ4" s="77">
        <v>2</v>
      </c>
      <c r="TA4" s="78">
        <v>17.62</v>
      </c>
      <c r="TB4" s="77">
        <v>5</v>
      </c>
      <c r="TC4" s="78">
        <v>75.8</v>
      </c>
      <c r="TD4" s="77">
        <v>280</v>
      </c>
      <c r="TE4" s="78">
        <v>3018.05</v>
      </c>
      <c r="TF4" s="79">
        <v>3112</v>
      </c>
      <c r="TG4" s="78">
        <v>119633.09</v>
      </c>
      <c r="TH4" s="79">
        <v>38322</v>
      </c>
      <c r="TI4" s="78">
        <v>1161518.99</v>
      </c>
      <c r="TJ4" s="77">
        <v>443</v>
      </c>
      <c r="TK4" s="78">
        <v>37578</v>
      </c>
      <c r="TL4" s="79">
        <v>8143</v>
      </c>
      <c r="TM4" s="78">
        <v>394712.5</v>
      </c>
      <c r="TN4" s="77">
        <v>951</v>
      </c>
      <c r="TO4" s="78">
        <v>51561.97</v>
      </c>
      <c r="TX4" s="77">
        <v>2</v>
      </c>
      <c r="TY4" s="78">
        <v>46.98</v>
      </c>
      <c r="TZ4" s="77">
        <v>2</v>
      </c>
      <c r="UA4" s="78">
        <v>74.98</v>
      </c>
      <c r="UB4" s="79">
        <v>7407</v>
      </c>
      <c r="UC4" s="78">
        <v>267022.64</v>
      </c>
      <c r="UF4" s="77">
        <v>2</v>
      </c>
      <c r="UG4" s="78">
        <v>17.440000000000001</v>
      </c>
      <c r="UH4" s="77">
        <v>4</v>
      </c>
      <c r="UI4" s="78">
        <v>52.92</v>
      </c>
      <c r="UP4" s="77">
        <v>5</v>
      </c>
      <c r="UQ4" s="78">
        <v>6.66</v>
      </c>
      <c r="UR4" s="77">
        <v>1</v>
      </c>
      <c r="US4" s="78">
        <v>1.89</v>
      </c>
      <c r="UV4" s="77">
        <v>6</v>
      </c>
      <c r="UW4" s="78">
        <v>31.18</v>
      </c>
      <c r="UZ4" s="77">
        <v>1</v>
      </c>
      <c r="VA4" s="78">
        <v>2.89</v>
      </c>
      <c r="VB4" s="77">
        <v>19</v>
      </c>
      <c r="VC4" s="78">
        <v>546.84</v>
      </c>
      <c r="VD4" s="79">
        <v>10727</v>
      </c>
      <c r="VE4" s="78">
        <v>510668.59</v>
      </c>
      <c r="VH4" s="79">
        <v>28499</v>
      </c>
      <c r="VI4" s="78">
        <v>449159.95</v>
      </c>
      <c r="VJ4" s="77">
        <v>44</v>
      </c>
      <c r="VK4" s="78">
        <v>423.86</v>
      </c>
      <c r="VN4" s="77">
        <v>1</v>
      </c>
      <c r="VO4" s="78">
        <v>2.82</v>
      </c>
      <c r="VP4" s="79">
        <v>13554</v>
      </c>
      <c r="VQ4" s="78">
        <v>729641.53</v>
      </c>
      <c r="VR4" s="79">
        <v>14741</v>
      </c>
      <c r="VS4" s="78">
        <v>1254619.2</v>
      </c>
      <c r="VX4" s="77">
        <v>38</v>
      </c>
      <c r="VY4" s="78">
        <v>0.38</v>
      </c>
      <c r="WB4" s="79">
        <v>12168</v>
      </c>
      <c r="WC4" s="78">
        <v>1885172.84</v>
      </c>
      <c r="WH4" s="79">
        <v>2373</v>
      </c>
      <c r="WI4" s="78">
        <v>10496.55</v>
      </c>
      <c r="WJ4" s="79">
        <v>8347</v>
      </c>
      <c r="WK4" s="78">
        <v>130908.3</v>
      </c>
      <c r="WL4" s="77">
        <v>162</v>
      </c>
      <c r="WM4" s="78">
        <v>18909.59</v>
      </c>
      <c r="WN4" s="79">
        <v>1949</v>
      </c>
      <c r="WO4" s="78">
        <v>777175.06</v>
      </c>
      <c r="WP4" s="77">
        <v>2</v>
      </c>
      <c r="WQ4" s="78">
        <v>422.6</v>
      </c>
      <c r="WR4" s="79">
        <v>6538</v>
      </c>
      <c r="WS4" s="78">
        <v>186288.27</v>
      </c>
      <c r="WX4" s="77">
        <v>9</v>
      </c>
      <c r="WY4" s="78">
        <v>50.6</v>
      </c>
      <c r="WZ4" s="77">
        <v>3</v>
      </c>
      <c r="XA4" s="78">
        <v>53.24</v>
      </c>
      <c r="XB4" s="77">
        <v>3</v>
      </c>
      <c r="XC4" s="78">
        <v>15.51</v>
      </c>
      <c r="XD4" s="79">
        <v>40460</v>
      </c>
      <c r="XE4" s="78">
        <v>2327526.11</v>
      </c>
      <c r="XH4" s="77">
        <v>408</v>
      </c>
      <c r="XI4" s="78">
        <v>148609.88</v>
      </c>
      <c r="XJ4" s="77">
        <v>550</v>
      </c>
      <c r="XK4" s="78">
        <v>6928.48</v>
      </c>
      <c r="XN4" s="79">
        <v>4543</v>
      </c>
      <c r="XO4" s="78">
        <v>655234.21</v>
      </c>
      <c r="XP4" s="79">
        <v>10296</v>
      </c>
      <c r="XQ4" s="78">
        <v>1959340.91</v>
      </c>
      <c r="XR4" s="79">
        <v>1264</v>
      </c>
      <c r="XS4" s="78">
        <v>380306.27</v>
      </c>
      <c r="XT4" s="77">
        <v>987</v>
      </c>
      <c r="XU4" s="78">
        <v>142830.12</v>
      </c>
      <c r="XV4" s="79">
        <v>94408</v>
      </c>
      <c r="XW4" s="78">
        <v>1020633.28</v>
      </c>
      <c r="XX4" s="79">
        <v>1543</v>
      </c>
      <c r="XY4" s="78">
        <v>80431.05</v>
      </c>
      <c r="XZ4" s="77">
        <v>7</v>
      </c>
      <c r="YA4" s="78">
        <v>62.85</v>
      </c>
      <c r="YB4" s="77">
        <v>1</v>
      </c>
      <c r="YC4" s="78">
        <v>4.4800000000000004</v>
      </c>
      <c r="YD4" s="77">
        <v>2</v>
      </c>
      <c r="YE4" s="78">
        <v>112.32</v>
      </c>
      <c r="YH4" s="79">
        <v>32769</v>
      </c>
      <c r="YI4" s="78">
        <v>2739551.19</v>
      </c>
      <c r="YP4" s="77">
        <v>918</v>
      </c>
      <c r="YQ4" s="78">
        <v>21403.759999999998</v>
      </c>
      <c r="YT4" s="79">
        <v>1826</v>
      </c>
      <c r="YU4" s="78">
        <v>245039.67</v>
      </c>
      <c r="YV4" s="77">
        <v>74</v>
      </c>
      <c r="YW4" s="78">
        <v>9300.18</v>
      </c>
      <c r="YX4" s="79">
        <v>101926</v>
      </c>
      <c r="YY4" s="78">
        <v>2599055.62</v>
      </c>
      <c r="YZ4" s="79">
        <v>31936</v>
      </c>
      <c r="ZA4" s="78">
        <v>1560004.12</v>
      </c>
      <c r="ZB4" s="79">
        <v>44600</v>
      </c>
      <c r="ZC4" s="78">
        <v>6715104.7400000002</v>
      </c>
      <c r="ZD4" s="79">
        <v>75190</v>
      </c>
      <c r="ZE4" s="78">
        <v>9333082.0800000001</v>
      </c>
      <c r="ZF4" s="79">
        <v>1014</v>
      </c>
      <c r="ZG4" s="78">
        <v>89299.45</v>
      </c>
      <c r="ZH4" s="77">
        <v>418</v>
      </c>
      <c r="ZI4" s="78">
        <v>36352.36</v>
      </c>
      <c r="ZJ4" s="79">
        <v>42751</v>
      </c>
      <c r="ZK4" s="78">
        <v>8400032.6899999995</v>
      </c>
      <c r="ZL4" s="79">
        <v>44656</v>
      </c>
      <c r="ZM4" s="78">
        <v>6054685.46</v>
      </c>
      <c r="ZR4" s="77">
        <v>41</v>
      </c>
      <c r="ZS4" s="78">
        <v>210.74</v>
      </c>
      <c r="ZT4" s="77">
        <v>136</v>
      </c>
      <c r="ZU4" s="78">
        <v>666.55</v>
      </c>
      <c r="ZX4" s="77">
        <v>1</v>
      </c>
      <c r="ZY4" s="78">
        <v>13.8</v>
      </c>
      <c r="AAB4" s="77">
        <v>55</v>
      </c>
      <c r="AAC4" s="78">
        <v>404.06</v>
      </c>
      <c r="AAF4" s="77">
        <v>6</v>
      </c>
      <c r="AAG4" s="78">
        <v>56.71</v>
      </c>
      <c r="AAH4" s="77">
        <v>65</v>
      </c>
      <c r="AAI4" s="78">
        <v>368.29</v>
      </c>
      <c r="AAN4" s="77">
        <v>7</v>
      </c>
      <c r="AAO4" s="78">
        <v>181.96</v>
      </c>
      <c r="AAP4" s="77">
        <v>587</v>
      </c>
      <c r="AAQ4" s="78">
        <v>2787.56</v>
      </c>
      <c r="AAV4" s="79">
        <v>4388</v>
      </c>
      <c r="AAW4" s="78">
        <v>268401.14</v>
      </c>
      <c r="AAX4" s="77">
        <v>2</v>
      </c>
      <c r="AAY4" s="78">
        <v>146.18</v>
      </c>
      <c r="ABD4" s="77">
        <v>143</v>
      </c>
      <c r="ABE4" s="78">
        <v>20614.830000000002</v>
      </c>
      <c r="ABN4" s="79">
        <v>18436</v>
      </c>
      <c r="ABO4" s="78">
        <v>3534431.83</v>
      </c>
      <c r="ABP4" s="79">
        <v>3927</v>
      </c>
      <c r="ABQ4" s="78">
        <v>230380.5</v>
      </c>
      <c r="ABR4" s="79">
        <v>2338</v>
      </c>
      <c r="ABS4" s="78">
        <v>109189.39</v>
      </c>
      <c r="ABT4" s="79">
        <v>4415</v>
      </c>
      <c r="ABU4" s="78">
        <v>78402.19</v>
      </c>
      <c r="ABV4" s="79">
        <v>4011</v>
      </c>
      <c r="ABW4" s="78">
        <v>91356.27</v>
      </c>
      <c r="ABX4" s="77">
        <v>346</v>
      </c>
      <c r="ABY4" s="78">
        <v>9592.07</v>
      </c>
      <c r="ACB4" s="77">
        <v>1</v>
      </c>
      <c r="ACC4" s="78">
        <v>57.9</v>
      </c>
      <c r="ACD4" s="77">
        <v>100</v>
      </c>
      <c r="ACE4" s="78">
        <v>6153.96</v>
      </c>
      <c r="ACF4" s="79">
        <v>15452</v>
      </c>
      <c r="ACG4" s="78">
        <v>570235.32999999996</v>
      </c>
      <c r="ACH4" s="79">
        <v>4959</v>
      </c>
      <c r="ACI4" s="78">
        <v>266879.46000000002</v>
      </c>
      <c r="ACJ4" s="79">
        <v>23357</v>
      </c>
      <c r="ACK4" s="78">
        <v>287066.2</v>
      </c>
      <c r="ACL4" s="77">
        <v>28</v>
      </c>
      <c r="ACM4" s="78">
        <v>1686.85</v>
      </c>
      <c r="ACN4" s="77">
        <v>3</v>
      </c>
      <c r="ACO4" s="78">
        <v>69.66</v>
      </c>
      <c r="ACP4" s="79">
        <v>11983</v>
      </c>
      <c r="ACQ4" s="78">
        <v>486424.78</v>
      </c>
      <c r="ACT4" s="77">
        <v>461</v>
      </c>
      <c r="ACU4" s="78">
        <v>57912.639999999999</v>
      </c>
      <c r="ACV4" s="79">
        <v>2276</v>
      </c>
      <c r="ACW4" s="78">
        <v>73251.17</v>
      </c>
      <c r="ACX4" s="79">
        <v>46494</v>
      </c>
      <c r="ACY4" s="78">
        <v>1788947.52</v>
      </c>
      <c r="ACZ4" s="77">
        <v>484</v>
      </c>
      <c r="ADA4" s="78">
        <v>28407.53</v>
      </c>
      <c r="ADB4" s="79">
        <v>16578</v>
      </c>
      <c r="ADC4" s="78">
        <v>1053379.01</v>
      </c>
      <c r="ADF4" s="79">
        <v>1462</v>
      </c>
      <c r="ADG4" s="78">
        <v>241170.69</v>
      </c>
      <c r="ADJ4" s="77">
        <v>1</v>
      </c>
      <c r="ADK4" s="78">
        <v>16.2</v>
      </c>
      <c r="ADL4" s="79">
        <v>1326</v>
      </c>
      <c r="ADM4" s="78">
        <v>266269.52</v>
      </c>
      <c r="ADP4" s="79">
        <v>1231</v>
      </c>
      <c r="ADQ4" s="78">
        <v>764177.5</v>
      </c>
      <c r="ADT4" s="77">
        <v>1</v>
      </c>
      <c r="ADU4" s="78">
        <v>404.48</v>
      </c>
      <c r="ADV4" s="77">
        <v>812</v>
      </c>
      <c r="ADW4" s="78">
        <v>310427.3</v>
      </c>
      <c r="ADX4" s="79">
        <v>7222</v>
      </c>
      <c r="ADY4" s="78">
        <v>500272.48</v>
      </c>
      <c r="ADZ4" s="79">
        <v>12394</v>
      </c>
      <c r="AEA4" s="78">
        <v>580585.71</v>
      </c>
      <c r="AEB4" s="77">
        <v>17</v>
      </c>
      <c r="AEC4" s="78">
        <v>850.62</v>
      </c>
      <c r="AEF4" s="79">
        <v>1541</v>
      </c>
      <c r="AEG4" s="78">
        <v>852010.42</v>
      </c>
      <c r="AEL4" s="77">
        <v>71</v>
      </c>
      <c r="AEM4" s="78">
        <v>608.12</v>
      </c>
      <c r="AER4" s="79">
        <v>15634</v>
      </c>
      <c r="AES4" s="78">
        <v>798725.01</v>
      </c>
      <c r="AET4" s="79">
        <v>8465</v>
      </c>
      <c r="AEU4" s="78">
        <v>285880.77</v>
      </c>
      <c r="AEV4" s="77">
        <v>17</v>
      </c>
      <c r="AEW4" s="78">
        <v>12156.12</v>
      </c>
      <c r="AEZ4" s="77">
        <v>84</v>
      </c>
      <c r="AFA4" s="78">
        <v>10747.18</v>
      </c>
      <c r="AFB4" s="79">
        <v>6507</v>
      </c>
      <c r="AFC4" s="78">
        <v>353210.93</v>
      </c>
      <c r="AFD4" s="77">
        <v>4</v>
      </c>
      <c r="AFE4" s="78">
        <v>41.3</v>
      </c>
      <c r="AFH4" s="77">
        <v>3</v>
      </c>
      <c r="AFI4" s="78">
        <v>240.66</v>
      </c>
      <c r="AFN4" s="79">
        <v>2665</v>
      </c>
      <c r="AFO4" s="78">
        <v>901377.95</v>
      </c>
      <c r="AFP4" s="77">
        <v>141</v>
      </c>
      <c r="AFQ4" s="78">
        <v>6971.77</v>
      </c>
      <c r="AFV4" s="79">
        <v>59078</v>
      </c>
      <c r="AFW4" s="78">
        <v>1825090.69</v>
      </c>
      <c r="AFX4" s="79">
        <v>3947</v>
      </c>
      <c r="AFY4" s="78">
        <v>161708.35</v>
      </c>
      <c r="AFZ4" s="77">
        <v>319</v>
      </c>
      <c r="AGA4" s="78">
        <v>33455.51</v>
      </c>
      <c r="AGF4" s="77">
        <v>154</v>
      </c>
      <c r="AGG4" s="78">
        <v>1075.1199999999999</v>
      </c>
      <c r="AGJ4" s="77">
        <v>2</v>
      </c>
      <c r="AGK4" s="78">
        <v>50</v>
      </c>
      <c r="AGL4" s="77">
        <v>21</v>
      </c>
      <c r="AGM4" s="78">
        <v>21607.91</v>
      </c>
      <c r="AGP4" s="79">
        <v>285483</v>
      </c>
      <c r="AGQ4" s="78">
        <v>68972744.400000006</v>
      </c>
      <c r="AGR4" s="77">
        <v>366</v>
      </c>
      <c r="AGS4" s="78">
        <v>647856.27</v>
      </c>
      <c r="AGT4" s="79">
        <v>15934</v>
      </c>
      <c r="AGU4" s="78">
        <v>9319151.5099999998</v>
      </c>
      <c r="AGV4" s="79">
        <v>12555</v>
      </c>
      <c r="AGW4" s="78">
        <v>5143047.5</v>
      </c>
      <c r="AGX4" s="79">
        <v>5577</v>
      </c>
      <c r="AGY4" s="78">
        <v>441847.67</v>
      </c>
      <c r="AGZ4" s="77">
        <v>156</v>
      </c>
      <c r="AHA4" s="78">
        <v>14082.48</v>
      </c>
      <c r="AHB4" s="77">
        <v>832</v>
      </c>
      <c r="AHC4" s="78">
        <v>113419.09</v>
      </c>
      <c r="AHF4" s="77">
        <v>2</v>
      </c>
      <c r="AHG4" s="78">
        <v>2520</v>
      </c>
      <c r="AHH4" s="77">
        <v>41</v>
      </c>
      <c r="AHI4" s="78">
        <v>38403.199999999997</v>
      </c>
      <c r="AHJ4" s="79">
        <v>2509</v>
      </c>
      <c r="AHK4" s="78">
        <v>228590.81</v>
      </c>
      <c r="AHL4" s="79">
        <v>3432</v>
      </c>
      <c r="AHM4" s="78">
        <v>214431.65</v>
      </c>
      <c r="AHN4" s="79">
        <v>2451</v>
      </c>
      <c r="AHO4" s="78">
        <v>528518.11</v>
      </c>
      <c r="AHP4" s="77">
        <v>1</v>
      </c>
      <c r="AHQ4" s="78">
        <v>23.16</v>
      </c>
      <c r="AHV4" s="77">
        <v>83</v>
      </c>
      <c r="AHW4" s="78">
        <v>11122.76</v>
      </c>
      <c r="AHZ4" s="77">
        <v>76</v>
      </c>
      <c r="AIA4" s="78">
        <v>23201.7</v>
      </c>
      <c r="AIL4" s="77">
        <v>1</v>
      </c>
      <c r="AIM4" s="78">
        <v>42.18</v>
      </c>
      <c r="AIN4" s="77">
        <v>1</v>
      </c>
      <c r="AIO4" s="78">
        <v>47.91</v>
      </c>
      <c r="AIP4" s="79">
        <v>45229</v>
      </c>
      <c r="AIQ4" s="78">
        <v>424768.49</v>
      </c>
      <c r="AIT4" s="77">
        <v>25</v>
      </c>
      <c r="AIU4" s="78">
        <v>267.88</v>
      </c>
      <c r="AIX4" s="79">
        <v>6275</v>
      </c>
      <c r="AIY4" s="78">
        <v>462848.33</v>
      </c>
      <c r="AIZ4" s="77">
        <v>2</v>
      </c>
      <c r="AJA4" s="78">
        <v>9.9600000000000009</v>
      </c>
      <c r="AJB4" s="79">
        <v>9983</v>
      </c>
      <c r="AJC4" s="78">
        <v>190127.13</v>
      </c>
      <c r="AJD4" s="77">
        <v>4</v>
      </c>
      <c r="AJE4" s="78">
        <v>8.1999999999999993</v>
      </c>
      <c r="AJF4" s="79">
        <v>9238</v>
      </c>
      <c r="AJG4" s="78">
        <v>427436.91</v>
      </c>
      <c r="AJL4" s="77">
        <v>3</v>
      </c>
      <c r="AJM4" s="78">
        <v>37.04</v>
      </c>
      <c r="AJN4" s="77">
        <v>313</v>
      </c>
      <c r="AJO4" s="78">
        <v>38773.19</v>
      </c>
      <c r="AJX4" s="79">
        <v>123372</v>
      </c>
      <c r="AJY4" s="78">
        <v>1661902.16</v>
      </c>
      <c r="AJZ4" s="77">
        <v>148</v>
      </c>
      <c r="AKA4" s="78">
        <v>14231.31</v>
      </c>
      <c r="AKB4" s="77">
        <v>1</v>
      </c>
      <c r="AKC4" s="78">
        <v>12.49</v>
      </c>
      <c r="AKF4" s="77">
        <v>1</v>
      </c>
      <c r="AKG4" s="78">
        <v>5.08</v>
      </c>
      <c r="AKN4" s="77">
        <v>11</v>
      </c>
      <c r="AKO4" s="78">
        <v>153.24</v>
      </c>
      <c r="AKV4" s="79">
        <v>18428</v>
      </c>
      <c r="AKW4" s="78">
        <v>516119.99</v>
      </c>
      <c r="AKZ4" s="79">
        <v>103287</v>
      </c>
      <c r="ALA4" s="78">
        <v>1494500.75</v>
      </c>
      <c r="ALL4" s="77">
        <v>2</v>
      </c>
      <c r="ALM4" s="78">
        <v>63.64</v>
      </c>
      <c r="ALX4" s="77">
        <v>208</v>
      </c>
      <c r="ALY4" s="78">
        <v>13107.22</v>
      </c>
      <c r="ALZ4" s="77">
        <v>42</v>
      </c>
      <c r="AMA4" s="78">
        <v>78.84</v>
      </c>
      <c r="AMB4" s="79">
        <v>1831</v>
      </c>
      <c r="AMC4" s="78">
        <v>111950.89</v>
      </c>
      <c r="AMF4" s="77">
        <v>123</v>
      </c>
      <c r="AMG4" s="78">
        <v>3283.19</v>
      </c>
      <c r="AMH4" s="77">
        <v>24</v>
      </c>
      <c r="AMI4" s="78">
        <v>9806.9</v>
      </c>
      <c r="AMJ4" s="77">
        <v>722</v>
      </c>
      <c r="AMK4" s="78">
        <v>46695.34</v>
      </c>
      <c r="AML4" s="79">
        <v>26223</v>
      </c>
      <c r="AMM4" s="78">
        <v>2458184.33</v>
      </c>
      <c r="AMN4" s="77">
        <v>249</v>
      </c>
      <c r="AMO4" s="78">
        <v>296998.44</v>
      </c>
      <c r="AMR4" s="77">
        <v>1</v>
      </c>
      <c r="AMS4" s="78">
        <v>291.94</v>
      </c>
      <c r="AMX4" s="77">
        <v>349</v>
      </c>
      <c r="AMY4" s="78">
        <v>19474.7</v>
      </c>
      <c r="ANB4" s="77">
        <v>2</v>
      </c>
      <c r="ANC4" s="78">
        <v>3.2</v>
      </c>
      <c r="ANF4" s="77">
        <v>895</v>
      </c>
      <c r="ANG4" s="78">
        <v>1084910.22</v>
      </c>
      <c r="ANH4" s="79">
        <v>2811</v>
      </c>
      <c r="ANI4" s="78">
        <v>235016.37</v>
      </c>
      <c r="ANL4" s="77">
        <v>9</v>
      </c>
      <c r="ANM4" s="78">
        <v>320.52</v>
      </c>
      <c r="ANN4" s="77">
        <v>439</v>
      </c>
      <c r="ANO4" s="78">
        <v>150535.09</v>
      </c>
      <c r="ANP4" s="79">
        <v>1674</v>
      </c>
      <c r="ANQ4" s="78">
        <v>221800.4</v>
      </c>
      <c r="ANR4" s="77">
        <v>197</v>
      </c>
      <c r="ANS4" s="78">
        <v>38085.35</v>
      </c>
      <c r="ANT4" s="79">
        <v>9311</v>
      </c>
      <c r="ANU4" s="78">
        <v>1641113.08</v>
      </c>
      <c r="ANX4" s="77">
        <v>2</v>
      </c>
      <c r="ANY4" s="78">
        <v>35.94</v>
      </c>
      <c r="ANZ4" s="77">
        <v>765</v>
      </c>
      <c r="AOA4" s="78">
        <v>493099.64</v>
      </c>
      <c r="AOB4" s="77">
        <v>47</v>
      </c>
      <c r="AOC4" s="78">
        <v>97905.279999999999</v>
      </c>
      <c r="AOD4" s="77">
        <v>420</v>
      </c>
      <c r="AOE4" s="78">
        <v>1373971.43</v>
      </c>
      <c r="AOH4" s="77">
        <v>1</v>
      </c>
      <c r="AOI4" s="78">
        <v>255.54</v>
      </c>
      <c r="AOJ4" s="77">
        <v>1</v>
      </c>
      <c r="AOK4" s="78">
        <v>5.51</v>
      </c>
      <c r="AOP4" s="77">
        <v>36</v>
      </c>
      <c r="AOQ4" s="78">
        <v>4655.6499999999996</v>
      </c>
      <c r="AOT4" s="77">
        <v>2</v>
      </c>
      <c r="AOU4" s="78">
        <v>4299.54</v>
      </c>
      <c r="AOV4" s="77">
        <v>392</v>
      </c>
      <c r="AOW4" s="78">
        <v>55684.54</v>
      </c>
      <c r="AOX4" s="77">
        <v>202</v>
      </c>
      <c r="AOY4" s="78">
        <v>2066.64</v>
      </c>
      <c r="APB4" s="77">
        <v>80</v>
      </c>
      <c r="APC4" s="78">
        <v>927.42</v>
      </c>
      <c r="APH4" s="79">
        <v>13592</v>
      </c>
      <c r="API4" s="78">
        <v>3166381.75</v>
      </c>
      <c r="APJ4" s="79">
        <v>18139</v>
      </c>
      <c r="APK4" s="78">
        <v>276502.40999999997</v>
      </c>
      <c r="APN4" s="77">
        <v>1</v>
      </c>
      <c r="APO4" s="78">
        <v>8.7799999999999994</v>
      </c>
      <c r="APP4" s="79">
        <v>2155</v>
      </c>
      <c r="APQ4" s="78">
        <v>1005384.68</v>
      </c>
      <c r="APR4" s="77">
        <v>475</v>
      </c>
      <c r="APS4" s="78">
        <v>229194.42</v>
      </c>
      <c r="APT4" s="79">
        <v>1923</v>
      </c>
      <c r="APU4" s="78">
        <v>967531.84</v>
      </c>
      <c r="APV4" s="77">
        <v>801</v>
      </c>
      <c r="APW4" s="78">
        <v>389496.02</v>
      </c>
      <c r="APX4" s="77">
        <v>484</v>
      </c>
      <c r="APY4" s="78">
        <v>185033.4</v>
      </c>
      <c r="APZ4" s="77">
        <v>346</v>
      </c>
      <c r="AQA4" s="78">
        <v>169860.82</v>
      </c>
      <c r="AQB4" s="79">
        <v>3541</v>
      </c>
      <c r="AQC4" s="78">
        <v>793283.08</v>
      </c>
      <c r="AQD4" s="77">
        <v>8</v>
      </c>
      <c r="AQE4" s="78">
        <v>458.01</v>
      </c>
      <c r="AQH4" s="77">
        <v>159</v>
      </c>
      <c r="AQI4" s="78">
        <v>53918.42</v>
      </c>
      <c r="AQJ4" s="79">
        <v>4008</v>
      </c>
      <c r="AQK4" s="78">
        <v>63631.34</v>
      </c>
      <c r="AQP4" s="79">
        <v>4434</v>
      </c>
      <c r="AQQ4" s="78">
        <v>1196508.93</v>
      </c>
      <c r="AQR4" s="79">
        <v>2977</v>
      </c>
      <c r="AQS4" s="78">
        <v>1554884.72</v>
      </c>
      <c r="AQX4" s="79">
        <v>2525</v>
      </c>
      <c r="AQY4" s="78">
        <v>348195.13</v>
      </c>
      <c r="AQZ4" s="77">
        <v>182</v>
      </c>
      <c r="ARA4" s="78">
        <v>1364960.33</v>
      </c>
      <c r="ARD4" s="77">
        <v>8</v>
      </c>
      <c r="ARE4" s="78">
        <v>321.52</v>
      </c>
      <c r="ARJ4" s="77">
        <v>1</v>
      </c>
      <c r="ARK4" s="78">
        <v>9.39</v>
      </c>
      <c r="ARL4" s="79">
        <v>4614</v>
      </c>
      <c r="ARM4" s="78">
        <v>627889.21</v>
      </c>
      <c r="ARN4" s="79">
        <v>8948</v>
      </c>
      <c r="ARO4" s="78">
        <v>1114436.98</v>
      </c>
      <c r="ARP4" s="79">
        <v>29304</v>
      </c>
      <c r="ARQ4" s="78">
        <v>3995115.93</v>
      </c>
      <c r="ARR4" s="79">
        <v>7810</v>
      </c>
      <c r="ARS4" s="78">
        <v>1060348.75</v>
      </c>
      <c r="ART4" s="79">
        <v>48895</v>
      </c>
      <c r="ARU4" s="78">
        <v>1213175.23</v>
      </c>
      <c r="ARX4" s="79">
        <v>49937</v>
      </c>
      <c r="ARY4" s="78">
        <v>4165039.46</v>
      </c>
      <c r="ARZ4" s="77">
        <v>44</v>
      </c>
      <c r="ASA4" s="78">
        <v>12798.11</v>
      </c>
      <c r="ASD4" s="79">
        <v>3613</v>
      </c>
      <c r="ASE4" s="78">
        <v>274240.8</v>
      </c>
      <c r="AST4" s="77">
        <v>12</v>
      </c>
      <c r="ASU4" s="78">
        <v>211.38</v>
      </c>
      <c r="ASX4" s="77">
        <v>9</v>
      </c>
      <c r="ASY4" s="78">
        <v>209.58</v>
      </c>
      <c r="ASZ4" s="79">
        <v>1795</v>
      </c>
      <c r="ATA4" s="78">
        <v>47250.05</v>
      </c>
      <c r="ATB4" s="77">
        <v>6</v>
      </c>
      <c r="ATC4" s="78">
        <v>481.69</v>
      </c>
      <c r="ATF4" s="77">
        <v>5</v>
      </c>
      <c r="ATG4" s="78">
        <v>496.81</v>
      </c>
      <c r="ATL4" s="77">
        <v>28</v>
      </c>
      <c r="ATM4" s="78">
        <v>13410.47</v>
      </c>
      <c r="ATN4" s="77">
        <v>591</v>
      </c>
      <c r="ATO4" s="78">
        <v>36159.160000000003</v>
      </c>
      <c r="ATP4" s="77">
        <v>189</v>
      </c>
      <c r="ATQ4" s="78">
        <v>8993.31</v>
      </c>
      <c r="ATT4" s="79">
        <v>17752</v>
      </c>
      <c r="ATU4" s="78">
        <v>970163.08</v>
      </c>
      <c r="ATV4" s="77">
        <v>5</v>
      </c>
      <c r="ATW4" s="78">
        <v>69.349999999999994</v>
      </c>
      <c r="ATX4" s="77">
        <v>11</v>
      </c>
      <c r="ATY4" s="78">
        <v>519.07000000000005</v>
      </c>
      <c r="ATZ4" s="77">
        <v>24</v>
      </c>
      <c r="AUA4" s="78">
        <v>271.12</v>
      </c>
      <c r="AUB4" s="77">
        <v>5</v>
      </c>
      <c r="AUC4" s="78">
        <v>24.57</v>
      </c>
      <c r="AUD4" s="77">
        <v>1</v>
      </c>
      <c r="AUE4" s="78">
        <v>4.72</v>
      </c>
      <c r="AUN4" s="79">
        <v>238778</v>
      </c>
      <c r="AUO4" s="78">
        <v>4578058.1500000004</v>
      </c>
      <c r="AUP4" s="77">
        <v>2</v>
      </c>
      <c r="AUQ4" s="78">
        <v>40</v>
      </c>
      <c r="AUR4" s="79">
        <v>1836</v>
      </c>
      <c r="AUS4" s="78">
        <v>98588.08</v>
      </c>
      <c r="AUV4" s="77">
        <v>21</v>
      </c>
      <c r="AUW4" s="78">
        <v>199.44</v>
      </c>
      <c r="AVB4" s="77">
        <v>192</v>
      </c>
      <c r="AVC4" s="78">
        <v>166320.32000000001</v>
      </c>
      <c r="AVF4" s="79">
        <v>2464</v>
      </c>
      <c r="AVG4" s="78">
        <v>420197.32</v>
      </c>
      <c r="AVJ4" s="79">
        <v>10195</v>
      </c>
      <c r="AVK4" s="78">
        <v>1087634.51</v>
      </c>
      <c r="AVL4" s="77">
        <v>24</v>
      </c>
      <c r="AVM4" s="78">
        <v>4428.74</v>
      </c>
      <c r="AVR4" s="77">
        <v>1</v>
      </c>
      <c r="AVS4" s="78">
        <v>9.73</v>
      </c>
      <c r="AVX4" s="77">
        <v>8</v>
      </c>
      <c r="AVY4" s="78">
        <v>65.040000000000006</v>
      </c>
      <c r="AVZ4" s="77">
        <v>19</v>
      </c>
      <c r="AWA4" s="78">
        <v>206.32</v>
      </c>
      <c r="AWB4" s="77">
        <v>4</v>
      </c>
      <c r="AWC4" s="78">
        <v>59.04</v>
      </c>
      <c r="AWF4" s="77">
        <v>2</v>
      </c>
      <c r="AWG4" s="78">
        <v>2944.16</v>
      </c>
      <c r="AWH4" s="77">
        <v>4</v>
      </c>
      <c r="AWI4" s="78">
        <v>3.52</v>
      </c>
      <c r="AWJ4" s="77">
        <v>1</v>
      </c>
      <c r="AWK4" s="78">
        <v>0.23</v>
      </c>
      <c r="AWL4" s="77">
        <v>6</v>
      </c>
      <c r="AWM4" s="78">
        <v>31.33</v>
      </c>
      <c r="AWN4" s="77">
        <v>21</v>
      </c>
      <c r="AWO4" s="78">
        <v>1342.61</v>
      </c>
      <c r="AWP4" s="77">
        <v>101</v>
      </c>
      <c r="AWQ4" s="78">
        <v>12970.07</v>
      </c>
      <c r="AWR4" s="77">
        <v>122</v>
      </c>
      <c r="AWS4" s="78">
        <v>37412.29</v>
      </c>
      <c r="AWT4" s="77">
        <v>14</v>
      </c>
      <c r="AWU4" s="78">
        <v>650.33000000000004</v>
      </c>
      <c r="AWV4" s="77">
        <v>809</v>
      </c>
      <c r="AWW4" s="78">
        <v>9724.85</v>
      </c>
      <c r="AWX4" s="77">
        <v>60</v>
      </c>
      <c r="AWY4" s="78">
        <v>13366.07</v>
      </c>
      <c r="AXD4" s="77">
        <v>7</v>
      </c>
      <c r="AXE4" s="78">
        <v>98.86</v>
      </c>
      <c r="AYB4" s="77">
        <v>96</v>
      </c>
      <c r="AYC4" s="78">
        <v>9025.09</v>
      </c>
      <c r="AYD4" s="77">
        <v>36</v>
      </c>
      <c r="AYE4" s="78">
        <v>195.5</v>
      </c>
      <c r="AYF4" s="77">
        <v>12</v>
      </c>
      <c r="AYG4" s="78">
        <v>134.68</v>
      </c>
      <c r="AYL4" s="77">
        <v>3</v>
      </c>
      <c r="AYM4" s="78">
        <v>20.71</v>
      </c>
      <c r="AYP4" s="77">
        <v>3</v>
      </c>
      <c r="AYQ4" s="78">
        <v>264.5</v>
      </c>
      <c r="AYT4" s="77">
        <v>13</v>
      </c>
      <c r="AYU4" s="78">
        <v>22.02</v>
      </c>
      <c r="AYV4" s="77">
        <v>21</v>
      </c>
      <c r="AYW4" s="78">
        <v>2209.06</v>
      </c>
      <c r="AZN4" s="77">
        <v>1</v>
      </c>
      <c r="AZO4" s="78">
        <v>3.7</v>
      </c>
      <c r="AZV4" s="77">
        <v>33</v>
      </c>
      <c r="AZW4" s="78">
        <v>27.28</v>
      </c>
    </row>
    <row r="5" spans="1:1377" x14ac:dyDescent="0.25">
      <c r="A5" s="87">
        <v>40347</v>
      </c>
      <c r="B5" s="83">
        <v>311557</v>
      </c>
      <c r="C5" s="83">
        <v>40956682.259999998</v>
      </c>
      <c r="D5" s="83">
        <v>248227</v>
      </c>
      <c r="E5" s="83">
        <v>37534161.100000001</v>
      </c>
      <c r="F5" s="83">
        <f t="shared" si="1"/>
        <v>559784</v>
      </c>
      <c r="G5" s="83">
        <f t="shared" si="2"/>
        <v>78490843.359999999</v>
      </c>
      <c r="H5" s="83">
        <v>190936</v>
      </c>
      <c r="I5" s="83">
        <v>18743489.399999999</v>
      </c>
      <c r="J5" s="83">
        <v>213467</v>
      </c>
      <c r="K5" s="83">
        <v>17390101.550000001</v>
      </c>
      <c r="L5" s="83">
        <v>3046</v>
      </c>
      <c r="M5" s="79">
        <v>14735159.359999999</v>
      </c>
      <c r="N5" s="79">
        <v>24103</v>
      </c>
      <c r="O5" s="79">
        <v>14457432.59</v>
      </c>
      <c r="P5" s="79">
        <v>182263</v>
      </c>
      <c r="Q5" s="79">
        <v>10685071.630000001</v>
      </c>
      <c r="R5" s="79">
        <v>177654</v>
      </c>
      <c r="S5" s="79">
        <v>10103957.83</v>
      </c>
      <c r="T5" s="79">
        <v>10093</v>
      </c>
      <c r="U5" s="79">
        <v>6331343.8399999999</v>
      </c>
      <c r="V5" s="79">
        <v>28413</v>
      </c>
      <c r="W5" s="78">
        <v>8335300.3300000001</v>
      </c>
      <c r="X5" s="79">
        <v>47950</v>
      </c>
      <c r="Y5" s="78">
        <v>7435191.0999999996</v>
      </c>
      <c r="Z5" s="79">
        <v>157514</v>
      </c>
      <c r="AA5" s="78">
        <v>6684830.3099999996</v>
      </c>
      <c r="AB5" s="79">
        <v>73874</v>
      </c>
      <c r="AC5" s="78">
        <v>6956808.9299999997</v>
      </c>
      <c r="AD5" s="79">
        <v>29308</v>
      </c>
      <c r="AE5" s="78">
        <v>5777357.46</v>
      </c>
      <c r="AF5" s="79">
        <v>44543</v>
      </c>
      <c r="AG5" s="78">
        <v>5847917.4199999999</v>
      </c>
      <c r="AH5" s="79">
        <v>53906</v>
      </c>
      <c r="AI5" s="78">
        <v>5670786.8600000003</v>
      </c>
      <c r="AJ5" s="79">
        <v>144358</v>
      </c>
      <c r="AK5" s="78">
        <v>5551727.04</v>
      </c>
      <c r="AL5" s="79">
        <v>45406</v>
      </c>
      <c r="AM5" s="78">
        <v>5041831.74</v>
      </c>
      <c r="AN5" s="79">
        <v>55504</v>
      </c>
      <c r="AO5" s="78">
        <v>5313288.71</v>
      </c>
      <c r="AP5" s="79">
        <v>60790</v>
      </c>
      <c r="AQ5" s="78">
        <v>5146841.33</v>
      </c>
      <c r="AR5" s="79">
        <v>30490</v>
      </c>
      <c r="AS5" s="78">
        <v>4625212.96</v>
      </c>
      <c r="AT5" s="79">
        <v>33646</v>
      </c>
      <c r="AU5" s="78">
        <v>3199234.69</v>
      </c>
      <c r="AV5" s="77">
        <v>648</v>
      </c>
      <c r="AW5" s="78">
        <v>2904507.97</v>
      </c>
      <c r="AX5" s="77">
        <v>555</v>
      </c>
      <c r="AY5" s="78">
        <v>2329724</v>
      </c>
      <c r="AZ5" s="79">
        <v>3792</v>
      </c>
      <c r="BA5" s="78">
        <v>2777152.46</v>
      </c>
      <c r="BB5" s="79">
        <v>6617</v>
      </c>
      <c r="BC5" s="78">
        <v>2534698.41</v>
      </c>
      <c r="BD5" s="79">
        <v>4722</v>
      </c>
      <c r="BE5" s="78">
        <v>2359295.4700000002</v>
      </c>
      <c r="BF5" s="79">
        <v>15539</v>
      </c>
      <c r="BG5" s="78">
        <v>2129352.4900000002</v>
      </c>
      <c r="BH5" s="79">
        <v>231971</v>
      </c>
      <c r="BI5" s="78">
        <v>2112124.4700000002</v>
      </c>
      <c r="BJ5" s="79">
        <v>3080</v>
      </c>
      <c r="BK5" s="78">
        <v>1415333.68</v>
      </c>
      <c r="BL5" s="79">
        <v>34947</v>
      </c>
      <c r="BM5" s="78">
        <v>1239521.3600000001</v>
      </c>
      <c r="BN5" s="77">
        <v>178</v>
      </c>
      <c r="BO5" s="78">
        <v>1141589.45</v>
      </c>
      <c r="BP5" s="79">
        <v>55224</v>
      </c>
      <c r="BQ5" s="78">
        <v>1070422.46</v>
      </c>
      <c r="BR5" s="79">
        <v>12737</v>
      </c>
      <c r="BS5" s="78">
        <v>1058477.8899999999</v>
      </c>
      <c r="BT5" s="79">
        <v>12466</v>
      </c>
      <c r="BU5" s="78">
        <v>763988.76</v>
      </c>
      <c r="BV5" s="79">
        <v>5450</v>
      </c>
      <c r="BW5" s="78">
        <v>260665.98</v>
      </c>
      <c r="BX5" s="77">
        <v>204</v>
      </c>
      <c r="BY5" s="78">
        <v>201610.1</v>
      </c>
      <c r="BZ5" s="79">
        <v>3585</v>
      </c>
      <c r="CA5" s="78">
        <v>410375.04</v>
      </c>
      <c r="CH5" s="77">
        <v>2</v>
      </c>
      <c r="CI5" s="78">
        <v>17.34</v>
      </c>
      <c r="CN5" s="77">
        <v>9</v>
      </c>
      <c r="CO5" s="78">
        <v>1137.95</v>
      </c>
      <c r="CP5" s="79">
        <v>5476</v>
      </c>
      <c r="CQ5" s="78">
        <v>61996.75</v>
      </c>
      <c r="CT5" s="77">
        <v>8</v>
      </c>
      <c r="CU5" s="78">
        <v>4397.42</v>
      </c>
      <c r="CX5" s="77">
        <v>2</v>
      </c>
      <c r="CY5" s="78">
        <v>58</v>
      </c>
      <c r="CZ5" s="77">
        <v>3</v>
      </c>
      <c r="DA5" s="78">
        <v>3.14</v>
      </c>
      <c r="DD5" s="77">
        <v>1</v>
      </c>
      <c r="DE5" s="78">
        <v>186.26</v>
      </c>
      <c r="DL5" s="77">
        <v>6</v>
      </c>
      <c r="DM5" s="78">
        <v>266.58</v>
      </c>
      <c r="DN5" s="77">
        <v>2</v>
      </c>
      <c r="DO5" s="78">
        <v>2.38</v>
      </c>
      <c r="DP5" s="77">
        <v>42</v>
      </c>
      <c r="DQ5" s="78">
        <v>142.16</v>
      </c>
      <c r="DZ5" s="79">
        <v>1052</v>
      </c>
      <c r="EA5" s="78">
        <v>73678.740000000005</v>
      </c>
      <c r="ED5" s="77">
        <v>1</v>
      </c>
      <c r="EE5" s="78">
        <v>1.1200000000000001</v>
      </c>
      <c r="EF5" s="77">
        <v>16</v>
      </c>
      <c r="EG5" s="78">
        <v>421.35</v>
      </c>
      <c r="EH5" s="77">
        <v>1</v>
      </c>
      <c r="EI5" s="78">
        <v>1.95</v>
      </c>
      <c r="ER5" s="79">
        <v>17384</v>
      </c>
      <c r="ES5" s="78">
        <v>677401.81</v>
      </c>
      <c r="ET5" s="77">
        <v>4</v>
      </c>
      <c r="EU5" s="78">
        <v>28.06</v>
      </c>
      <c r="EV5" s="79">
        <v>1304</v>
      </c>
      <c r="EW5" s="78">
        <v>79830.679999999993</v>
      </c>
      <c r="FD5" s="79">
        <v>2119</v>
      </c>
      <c r="FE5" s="78">
        <v>1287852.42</v>
      </c>
      <c r="FF5" s="77">
        <v>16</v>
      </c>
      <c r="FG5" s="78">
        <v>22.02</v>
      </c>
      <c r="FH5" s="79">
        <v>24468</v>
      </c>
      <c r="FI5" s="78">
        <v>1220084.32</v>
      </c>
      <c r="FJ5" s="79">
        <v>15480</v>
      </c>
      <c r="FK5" s="78">
        <v>791821.32</v>
      </c>
      <c r="FL5" s="77">
        <v>12</v>
      </c>
      <c r="FM5" s="78">
        <v>29.62</v>
      </c>
      <c r="FN5" s="77">
        <v>1</v>
      </c>
      <c r="FO5" s="78">
        <v>8.4499999999999993</v>
      </c>
      <c r="FP5" s="77">
        <v>9</v>
      </c>
      <c r="FQ5" s="78">
        <v>18.72</v>
      </c>
      <c r="FR5" s="79">
        <v>2076</v>
      </c>
      <c r="FS5" s="78">
        <v>281027.81</v>
      </c>
      <c r="FT5" s="77">
        <v>3</v>
      </c>
      <c r="FU5" s="78">
        <v>4.5</v>
      </c>
      <c r="FV5" s="79">
        <v>2417</v>
      </c>
      <c r="FW5" s="78">
        <v>60414.63</v>
      </c>
      <c r="FX5" s="79">
        <v>13817</v>
      </c>
      <c r="FY5" s="78">
        <v>776136.24</v>
      </c>
      <c r="GB5" s="77">
        <v>4</v>
      </c>
      <c r="GC5" s="78">
        <v>36.479999999999997</v>
      </c>
      <c r="GF5" s="77">
        <v>45</v>
      </c>
      <c r="GG5" s="78">
        <v>4860.6099999999997</v>
      </c>
      <c r="GJ5" s="77">
        <v>166</v>
      </c>
      <c r="GK5" s="78">
        <v>31628.32</v>
      </c>
      <c r="GL5" s="79">
        <v>4544</v>
      </c>
      <c r="GM5" s="78">
        <v>659290.57999999996</v>
      </c>
      <c r="GN5" s="79">
        <v>4872</v>
      </c>
      <c r="GO5" s="78">
        <v>710564.48</v>
      </c>
      <c r="GT5" s="77">
        <v>1</v>
      </c>
      <c r="GU5" s="78">
        <v>3.36</v>
      </c>
      <c r="GX5" s="77">
        <v>164</v>
      </c>
      <c r="GY5" s="78">
        <v>15654.53</v>
      </c>
      <c r="GZ5" s="77">
        <v>9</v>
      </c>
      <c r="HA5" s="78">
        <v>258.43</v>
      </c>
      <c r="HB5" s="79">
        <v>2414</v>
      </c>
      <c r="HC5" s="78">
        <v>254781.38</v>
      </c>
      <c r="HD5" s="77">
        <v>5</v>
      </c>
      <c r="HE5" s="78">
        <v>38.5</v>
      </c>
      <c r="HH5" s="77">
        <v>122</v>
      </c>
      <c r="HI5" s="78">
        <v>4548.1099999999997</v>
      </c>
      <c r="HJ5" s="77">
        <v>531</v>
      </c>
      <c r="HK5" s="78">
        <v>61174.6</v>
      </c>
      <c r="HL5" s="77">
        <v>375</v>
      </c>
      <c r="HM5" s="78">
        <v>65164.75</v>
      </c>
      <c r="HN5" s="79">
        <v>1403</v>
      </c>
      <c r="HO5" s="78">
        <v>202127</v>
      </c>
      <c r="HR5" s="77">
        <v>68</v>
      </c>
      <c r="HS5" s="78">
        <v>24458.02</v>
      </c>
      <c r="HT5" s="77">
        <v>546</v>
      </c>
      <c r="HU5" s="78">
        <v>31152.94</v>
      </c>
      <c r="HV5" s="77">
        <v>17</v>
      </c>
      <c r="HW5" s="78">
        <v>528.4</v>
      </c>
      <c r="HZ5" s="79">
        <v>1087</v>
      </c>
      <c r="IA5" s="78">
        <v>113691.37</v>
      </c>
      <c r="IB5" s="79">
        <v>4443</v>
      </c>
      <c r="IC5" s="78">
        <v>303919.31</v>
      </c>
      <c r="ID5" s="77">
        <v>27</v>
      </c>
      <c r="IE5" s="78">
        <v>5205.08</v>
      </c>
      <c r="IF5" s="77">
        <v>493</v>
      </c>
      <c r="IG5" s="78">
        <v>68659.45</v>
      </c>
      <c r="IN5" s="79">
        <v>2515</v>
      </c>
      <c r="IO5" s="78">
        <v>118337.96</v>
      </c>
      <c r="IP5" s="77">
        <v>2</v>
      </c>
      <c r="IQ5" s="78">
        <v>0.44</v>
      </c>
      <c r="IX5" s="77">
        <v>5</v>
      </c>
      <c r="IY5" s="78">
        <v>2</v>
      </c>
      <c r="IZ5" s="79">
        <v>4542</v>
      </c>
      <c r="JA5" s="78">
        <v>179645.3</v>
      </c>
      <c r="JH5" s="79">
        <v>9948</v>
      </c>
      <c r="JI5" s="78">
        <v>1365398.94</v>
      </c>
      <c r="JJ5" s="79">
        <v>2492</v>
      </c>
      <c r="JK5" s="78">
        <v>301178.99</v>
      </c>
      <c r="JN5" s="79">
        <v>1396</v>
      </c>
      <c r="JO5" s="78">
        <v>216114.65</v>
      </c>
      <c r="JP5" s="79">
        <v>3584</v>
      </c>
      <c r="JQ5" s="78">
        <v>344128.22</v>
      </c>
      <c r="JR5" s="77">
        <v>12</v>
      </c>
      <c r="JS5" s="78">
        <v>597.38</v>
      </c>
      <c r="JV5" s="79">
        <v>5547</v>
      </c>
      <c r="JW5" s="78">
        <v>488011.66</v>
      </c>
      <c r="JX5" s="77">
        <v>19</v>
      </c>
      <c r="JY5" s="78">
        <v>1749.11</v>
      </c>
      <c r="JZ5" s="77">
        <v>488</v>
      </c>
      <c r="KA5" s="78">
        <v>13782.38</v>
      </c>
      <c r="KB5" s="79">
        <v>10885</v>
      </c>
      <c r="KC5" s="78">
        <v>484965.69</v>
      </c>
      <c r="KF5" s="77">
        <v>371</v>
      </c>
      <c r="KG5" s="78">
        <v>40939.01</v>
      </c>
      <c r="KH5" s="79">
        <v>21466</v>
      </c>
      <c r="KI5" s="78">
        <v>790804.22</v>
      </c>
      <c r="KN5" s="77">
        <v>871</v>
      </c>
      <c r="KO5" s="78">
        <v>494055.56</v>
      </c>
      <c r="KP5" s="77">
        <v>37</v>
      </c>
      <c r="KQ5" s="78">
        <v>5497.36</v>
      </c>
      <c r="KR5" s="79">
        <v>5905</v>
      </c>
      <c r="KS5" s="78">
        <v>473246.99</v>
      </c>
      <c r="KZ5" s="77">
        <v>10</v>
      </c>
      <c r="LA5" s="78">
        <v>1199.0999999999999</v>
      </c>
      <c r="LB5" s="77">
        <v>2</v>
      </c>
      <c r="LC5" s="78">
        <v>4.0999999999999996</v>
      </c>
      <c r="LD5" s="79">
        <v>2291</v>
      </c>
      <c r="LE5" s="78">
        <v>181370.46</v>
      </c>
      <c r="LF5" s="77">
        <v>483</v>
      </c>
      <c r="LG5" s="78">
        <v>77786.259999999995</v>
      </c>
      <c r="LH5" s="77">
        <v>399</v>
      </c>
      <c r="LI5" s="78">
        <v>87676.94</v>
      </c>
      <c r="LJ5" s="77">
        <v>1</v>
      </c>
      <c r="LK5" s="78">
        <v>4.68</v>
      </c>
      <c r="LR5" s="77">
        <v>3</v>
      </c>
      <c r="LS5" s="78">
        <v>5.54</v>
      </c>
      <c r="LT5" s="79">
        <v>5941</v>
      </c>
      <c r="LU5" s="78">
        <v>286453.48</v>
      </c>
      <c r="LV5" s="77">
        <v>80</v>
      </c>
      <c r="LW5" s="78">
        <v>464.67</v>
      </c>
      <c r="LX5" s="77">
        <v>1</v>
      </c>
      <c r="LY5" s="78">
        <v>991.02</v>
      </c>
      <c r="MB5" s="79">
        <v>4770</v>
      </c>
      <c r="MC5" s="78">
        <v>570837.35</v>
      </c>
      <c r="MF5" s="77">
        <v>1</v>
      </c>
      <c r="MG5" s="78">
        <v>10.95</v>
      </c>
      <c r="MP5" s="79">
        <v>4408</v>
      </c>
      <c r="MQ5" s="78">
        <v>342388.84</v>
      </c>
      <c r="MR5" s="79">
        <v>1220</v>
      </c>
      <c r="MS5" s="78">
        <v>36001.15</v>
      </c>
      <c r="MX5" s="77">
        <v>3</v>
      </c>
      <c r="MY5" s="78">
        <v>49.36</v>
      </c>
      <c r="NB5" s="77">
        <v>2</v>
      </c>
      <c r="NC5" s="78">
        <v>0.86</v>
      </c>
      <c r="ND5" s="79">
        <v>16745</v>
      </c>
      <c r="NE5" s="78">
        <v>51809.97</v>
      </c>
      <c r="NF5" s="77">
        <v>44</v>
      </c>
      <c r="NG5" s="78">
        <v>1146.55</v>
      </c>
      <c r="NN5" s="79">
        <v>1161</v>
      </c>
      <c r="NO5" s="78">
        <v>168568.08</v>
      </c>
      <c r="NP5" s="77">
        <v>4</v>
      </c>
      <c r="NQ5" s="78">
        <v>16.02</v>
      </c>
      <c r="NR5" s="77">
        <v>2</v>
      </c>
      <c r="NS5" s="78">
        <v>6.78</v>
      </c>
      <c r="NT5" s="77">
        <v>71</v>
      </c>
      <c r="NU5" s="78">
        <v>205.18</v>
      </c>
      <c r="NV5" s="79">
        <v>3676</v>
      </c>
      <c r="NW5" s="78">
        <v>372072.19</v>
      </c>
      <c r="NX5" s="79">
        <v>1688</v>
      </c>
      <c r="NY5" s="78">
        <v>106314.51</v>
      </c>
      <c r="NZ5" s="77">
        <v>2</v>
      </c>
      <c r="OA5" s="78">
        <v>61.06</v>
      </c>
      <c r="OB5" s="77">
        <v>1</v>
      </c>
      <c r="OC5" s="78">
        <v>8.5500000000000007</v>
      </c>
      <c r="OF5" s="77">
        <v>452</v>
      </c>
      <c r="OG5" s="78">
        <v>39015.14</v>
      </c>
      <c r="OH5" s="77">
        <v>149</v>
      </c>
      <c r="OI5" s="78">
        <v>8250.58</v>
      </c>
      <c r="OJ5" s="77">
        <v>83</v>
      </c>
      <c r="OK5" s="78">
        <v>334.26</v>
      </c>
      <c r="OP5" s="79">
        <v>10272</v>
      </c>
      <c r="OQ5" s="78">
        <v>1894786.28</v>
      </c>
      <c r="OR5" s="77">
        <v>128</v>
      </c>
      <c r="OS5" s="78">
        <v>4866.8</v>
      </c>
      <c r="OT5" s="79">
        <v>1796</v>
      </c>
      <c r="OU5" s="78">
        <v>90390.5</v>
      </c>
      <c r="OV5" s="77">
        <v>686</v>
      </c>
      <c r="OW5" s="78">
        <v>123376.94</v>
      </c>
      <c r="OZ5" s="79">
        <v>7183</v>
      </c>
      <c r="PA5" s="78">
        <v>677731.8</v>
      </c>
      <c r="PJ5" s="79">
        <v>3015</v>
      </c>
      <c r="PK5" s="78">
        <v>285227.90999999997</v>
      </c>
      <c r="PL5" s="77">
        <v>38</v>
      </c>
      <c r="PM5" s="78">
        <v>233.31</v>
      </c>
      <c r="PN5" s="77">
        <v>215</v>
      </c>
      <c r="PO5" s="78">
        <v>29819.86</v>
      </c>
      <c r="PP5" s="79">
        <v>10117</v>
      </c>
      <c r="PQ5" s="78">
        <v>676399.55</v>
      </c>
      <c r="PR5" s="79">
        <v>9844</v>
      </c>
      <c r="PS5" s="78">
        <v>1427074.7</v>
      </c>
      <c r="PT5" s="77">
        <v>64</v>
      </c>
      <c r="PU5" s="78">
        <v>181164.6</v>
      </c>
      <c r="PV5" s="77">
        <v>3</v>
      </c>
      <c r="PW5" s="78">
        <v>31.68</v>
      </c>
      <c r="PX5" s="77">
        <v>6</v>
      </c>
      <c r="PY5" s="78">
        <v>697.9</v>
      </c>
      <c r="PZ5" s="77">
        <v>369</v>
      </c>
      <c r="QA5" s="78">
        <v>148379.79999999999</v>
      </c>
      <c r="QB5" s="77">
        <v>976</v>
      </c>
      <c r="QC5" s="78">
        <v>514036.22</v>
      </c>
      <c r="QF5" s="79">
        <v>13218</v>
      </c>
      <c r="QG5" s="78">
        <v>3501522.81</v>
      </c>
      <c r="QJ5" s="77">
        <v>9</v>
      </c>
      <c r="QK5" s="78">
        <v>14.88</v>
      </c>
      <c r="QL5" s="77">
        <v>15</v>
      </c>
      <c r="QM5" s="78">
        <v>15.86</v>
      </c>
      <c r="QN5" s="77">
        <v>1</v>
      </c>
      <c r="QO5" s="78">
        <v>117.76</v>
      </c>
      <c r="RB5" s="77">
        <v>7</v>
      </c>
      <c r="RC5" s="78">
        <v>1563.95</v>
      </c>
      <c r="RD5" s="77">
        <v>4</v>
      </c>
      <c r="RE5" s="78">
        <v>223.72</v>
      </c>
      <c r="RL5" s="79">
        <v>91944</v>
      </c>
      <c r="RM5" s="78">
        <v>13977625.4</v>
      </c>
      <c r="RN5" s="79">
        <v>2799</v>
      </c>
      <c r="RO5" s="78">
        <v>132254.98000000001</v>
      </c>
      <c r="RT5" s="77">
        <v>20</v>
      </c>
      <c r="RU5" s="78">
        <v>3808.72</v>
      </c>
      <c r="RV5" s="77">
        <v>130</v>
      </c>
      <c r="RW5" s="78">
        <v>4773.42</v>
      </c>
      <c r="RX5" s="77">
        <v>8</v>
      </c>
      <c r="RY5" s="78">
        <v>187.68</v>
      </c>
      <c r="RZ5" s="79">
        <v>1537</v>
      </c>
      <c r="SA5" s="78">
        <v>152936.79999999999</v>
      </c>
      <c r="SD5" s="79">
        <v>2434</v>
      </c>
      <c r="SE5" s="78">
        <v>154210.85999999999</v>
      </c>
      <c r="SF5" s="79">
        <v>42821</v>
      </c>
      <c r="SG5" s="78">
        <v>7792964.0499999998</v>
      </c>
      <c r="SH5" s="77">
        <v>2</v>
      </c>
      <c r="SI5" s="78">
        <v>0.34</v>
      </c>
      <c r="SJ5" s="79">
        <v>1256</v>
      </c>
      <c r="SK5" s="78">
        <v>47546.58</v>
      </c>
      <c r="SL5" s="77">
        <v>863</v>
      </c>
      <c r="SM5" s="78">
        <v>66633.279999999999</v>
      </c>
      <c r="SN5" s="79">
        <v>13639</v>
      </c>
      <c r="SO5" s="78">
        <v>728481.03</v>
      </c>
      <c r="SP5" s="77">
        <v>2</v>
      </c>
      <c r="SQ5" s="78">
        <v>150</v>
      </c>
      <c r="SR5" s="79">
        <v>76667</v>
      </c>
      <c r="SS5" s="78">
        <v>464790.99</v>
      </c>
      <c r="ST5" s="77">
        <v>493</v>
      </c>
      <c r="SU5" s="78">
        <v>42813.05</v>
      </c>
      <c r="SV5" s="77">
        <v>46</v>
      </c>
      <c r="SW5" s="78">
        <v>439.4</v>
      </c>
      <c r="TD5" s="77">
        <v>273</v>
      </c>
      <c r="TE5" s="78">
        <v>2709.12</v>
      </c>
      <c r="TF5" s="79">
        <v>3079</v>
      </c>
      <c r="TG5" s="78">
        <v>120358.11</v>
      </c>
      <c r="TH5" s="79">
        <v>36582</v>
      </c>
      <c r="TI5" s="78">
        <v>1105494.1200000001</v>
      </c>
      <c r="TJ5" s="77">
        <v>724</v>
      </c>
      <c r="TK5" s="78">
        <v>58239.97</v>
      </c>
      <c r="TL5" s="79">
        <v>9089</v>
      </c>
      <c r="TM5" s="78">
        <v>427103.02</v>
      </c>
      <c r="TN5" s="79">
        <v>1045</v>
      </c>
      <c r="TO5" s="78">
        <v>56265.87</v>
      </c>
      <c r="UB5" s="79">
        <v>7624</v>
      </c>
      <c r="UC5" s="78">
        <v>280195.52</v>
      </c>
      <c r="UF5" s="77">
        <v>1</v>
      </c>
      <c r="UG5" s="78">
        <v>7.47</v>
      </c>
      <c r="UH5" s="77">
        <v>1</v>
      </c>
      <c r="UI5" s="78">
        <v>10.54</v>
      </c>
      <c r="UV5" s="77">
        <v>2</v>
      </c>
      <c r="UW5" s="78">
        <v>4.72</v>
      </c>
      <c r="VB5" s="77">
        <v>17</v>
      </c>
      <c r="VC5" s="78">
        <v>504.86</v>
      </c>
      <c r="VD5" s="79">
        <v>10449</v>
      </c>
      <c r="VE5" s="78">
        <v>490226.51</v>
      </c>
      <c r="VF5" s="77">
        <v>3</v>
      </c>
      <c r="VG5" s="78">
        <v>0.3</v>
      </c>
      <c r="VH5" s="79">
        <v>30266</v>
      </c>
      <c r="VI5" s="78">
        <v>482206.64</v>
      </c>
      <c r="VJ5" s="77">
        <v>59</v>
      </c>
      <c r="VK5" s="78">
        <v>588.66</v>
      </c>
      <c r="VL5" s="77">
        <v>1</v>
      </c>
      <c r="VM5" s="78">
        <v>10.33</v>
      </c>
      <c r="VN5" s="77">
        <v>4</v>
      </c>
      <c r="VO5" s="78">
        <v>15.66</v>
      </c>
      <c r="VP5" s="79">
        <v>13233</v>
      </c>
      <c r="VQ5" s="78">
        <v>714354.04</v>
      </c>
      <c r="VR5" s="79">
        <v>15252</v>
      </c>
      <c r="VS5" s="78">
        <v>1277538.8600000001</v>
      </c>
      <c r="VV5" s="77">
        <v>3</v>
      </c>
      <c r="VW5" s="78">
        <v>92.8</v>
      </c>
      <c r="VX5" s="77">
        <v>83</v>
      </c>
      <c r="VY5" s="78">
        <v>0.85</v>
      </c>
      <c r="WB5" s="79">
        <v>13004</v>
      </c>
      <c r="WC5" s="78">
        <v>1990283.47</v>
      </c>
      <c r="WD5" s="77">
        <v>6</v>
      </c>
      <c r="WE5" s="78">
        <v>5970.1</v>
      </c>
      <c r="WH5" s="79">
        <v>2460</v>
      </c>
      <c r="WI5" s="78">
        <v>10862.9</v>
      </c>
      <c r="WJ5" s="79">
        <v>8419</v>
      </c>
      <c r="WK5" s="78">
        <v>133972.15</v>
      </c>
      <c r="WL5" s="77">
        <v>196</v>
      </c>
      <c r="WM5" s="78">
        <v>23430.31</v>
      </c>
      <c r="WN5" s="79">
        <v>1968</v>
      </c>
      <c r="WO5" s="78">
        <v>786747.15</v>
      </c>
      <c r="WP5" s="77">
        <v>4</v>
      </c>
      <c r="WQ5" s="78">
        <v>984.68</v>
      </c>
      <c r="WR5" s="79">
        <v>6690</v>
      </c>
      <c r="WS5" s="78">
        <v>192531.21</v>
      </c>
      <c r="WX5" s="77">
        <v>1</v>
      </c>
      <c r="WY5" s="78">
        <v>9.17</v>
      </c>
      <c r="XB5" s="77">
        <v>2</v>
      </c>
      <c r="XC5" s="78">
        <v>15.16</v>
      </c>
      <c r="XD5" s="79">
        <v>39982</v>
      </c>
      <c r="XE5" s="78">
        <v>2266321.91</v>
      </c>
      <c r="XH5" s="77">
        <v>381</v>
      </c>
      <c r="XI5" s="78">
        <v>145620.6</v>
      </c>
      <c r="XJ5" s="77">
        <v>579</v>
      </c>
      <c r="XK5" s="78">
        <v>7575.62</v>
      </c>
      <c r="XN5" s="79">
        <v>4475</v>
      </c>
      <c r="XO5" s="78">
        <v>655725.41</v>
      </c>
      <c r="XP5" s="79">
        <v>10104</v>
      </c>
      <c r="XQ5" s="78">
        <v>1897116.09</v>
      </c>
      <c r="XR5" s="79">
        <v>1274</v>
      </c>
      <c r="XS5" s="78">
        <v>353744.79</v>
      </c>
      <c r="XT5" s="79">
        <v>1046</v>
      </c>
      <c r="XU5" s="78">
        <v>147661.54999999999</v>
      </c>
      <c r="XV5" s="79">
        <v>94990</v>
      </c>
      <c r="XW5" s="78">
        <v>1030743.45</v>
      </c>
      <c r="XX5" s="79">
        <v>1592</v>
      </c>
      <c r="XY5" s="78">
        <v>82526.42</v>
      </c>
      <c r="XZ5" s="77">
        <v>4</v>
      </c>
      <c r="YA5" s="78">
        <v>23.38</v>
      </c>
      <c r="YH5" s="79">
        <v>28832</v>
      </c>
      <c r="YI5" s="78">
        <v>2427118.35</v>
      </c>
      <c r="YP5" s="79">
        <v>1027</v>
      </c>
      <c r="YQ5" s="78">
        <v>25265.06</v>
      </c>
      <c r="YT5" s="79">
        <v>1860</v>
      </c>
      <c r="YU5" s="78">
        <v>257193.84</v>
      </c>
      <c r="YV5" s="77">
        <v>89</v>
      </c>
      <c r="YW5" s="78">
        <v>9849.81</v>
      </c>
      <c r="YX5" s="79">
        <v>105536</v>
      </c>
      <c r="YY5" s="78">
        <v>2689287.52</v>
      </c>
      <c r="YZ5" s="79">
        <v>31278</v>
      </c>
      <c r="ZA5" s="78">
        <v>1467949.33</v>
      </c>
      <c r="ZB5" s="79">
        <v>43009</v>
      </c>
      <c r="ZC5" s="78">
        <v>6429379.4299999997</v>
      </c>
      <c r="ZD5" s="79">
        <v>70757</v>
      </c>
      <c r="ZE5" s="78">
        <v>8708286.7799999993</v>
      </c>
      <c r="ZF5" s="77">
        <v>969</v>
      </c>
      <c r="ZG5" s="78">
        <v>85855.18</v>
      </c>
      <c r="ZH5" s="77">
        <v>424</v>
      </c>
      <c r="ZI5" s="78">
        <v>32498.62</v>
      </c>
      <c r="ZJ5" s="79">
        <v>42924</v>
      </c>
      <c r="ZK5" s="78">
        <v>8285584.1699999999</v>
      </c>
      <c r="ZL5" s="79">
        <v>45913</v>
      </c>
      <c r="ZM5" s="78">
        <v>6301722.3799999999</v>
      </c>
      <c r="ZN5" s="77">
        <v>1</v>
      </c>
      <c r="ZO5" s="78">
        <v>53.73</v>
      </c>
      <c r="ZR5" s="77">
        <v>34</v>
      </c>
      <c r="ZS5" s="78">
        <v>88.84</v>
      </c>
      <c r="ZT5" s="77">
        <v>142</v>
      </c>
      <c r="ZU5" s="78">
        <v>599.11</v>
      </c>
      <c r="ZX5" s="77">
        <v>2</v>
      </c>
      <c r="ZY5" s="78">
        <v>8.14</v>
      </c>
      <c r="AAB5" s="77">
        <v>56</v>
      </c>
      <c r="AAC5" s="78">
        <v>315.79000000000002</v>
      </c>
      <c r="AAF5" s="77">
        <v>5</v>
      </c>
      <c r="AAG5" s="78">
        <v>52.79</v>
      </c>
      <c r="AAH5" s="77">
        <v>66</v>
      </c>
      <c r="AAI5" s="78">
        <v>405.23</v>
      </c>
      <c r="AAN5" s="77">
        <v>7</v>
      </c>
      <c r="AAO5" s="78">
        <v>446.1</v>
      </c>
      <c r="AAP5" s="77">
        <v>595</v>
      </c>
      <c r="AAQ5" s="78">
        <v>2697.42</v>
      </c>
      <c r="AAV5" s="79">
        <v>4808</v>
      </c>
      <c r="AAW5" s="78">
        <v>291257.05</v>
      </c>
      <c r="ABD5" s="77">
        <v>131</v>
      </c>
      <c r="ABE5" s="78">
        <v>17890.47</v>
      </c>
      <c r="ABF5" s="77">
        <v>1</v>
      </c>
      <c r="ABG5" s="78">
        <v>101.87</v>
      </c>
      <c r="ABH5" s="77">
        <v>1</v>
      </c>
      <c r="ABI5" s="78">
        <v>3.97</v>
      </c>
      <c r="ABN5" s="79">
        <v>19294</v>
      </c>
      <c r="ABO5" s="78">
        <v>3672359.91</v>
      </c>
      <c r="ABP5" s="79">
        <v>3673</v>
      </c>
      <c r="ABQ5" s="78">
        <v>209615.59</v>
      </c>
      <c r="ABR5" s="79">
        <v>2475</v>
      </c>
      <c r="ABS5" s="78">
        <v>119572.19</v>
      </c>
      <c r="ABT5" s="79">
        <v>4400</v>
      </c>
      <c r="ABU5" s="78">
        <v>75716.41</v>
      </c>
      <c r="ABV5" s="79">
        <v>4017</v>
      </c>
      <c r="ABW5" s="78">
        <v>90652.22</v>
      </c>
      <c r="ABX5" s="77">
        <v>326</v>
      </c>
      <c r="ABY5" s="78">
        <v>8943.5400000000009</v>
      </c>
      <c r="ACB5" s="77">
        <v>2</v>
      </c>
      <c r="ACC5" s="78">
        <v>35.4</v>
      </c>
      <c r="ACD5" s="77">
        <v>87</v>
      </c>
      <c r="ACE5" s="78">
        <v>5134.16</v>
      </c>
      <c r="ACF5" s="79">
        <v>15516</v>
      </c>
      <c r="ACG5" s="78">
        <v>564383.51</v>
      </c>
      <c r="ACH5" s="79">
        <v>5458</v>
      </c>
      <c r="ACI5" s="78">
        <v>298365.84999999998</v>
      </c>
      <c r="ACJ5" s="79">
        <v>23396</v>
      </c>
      <c r="ACK5" s="78">
        <v>288895.83</v>
      </c>
      <c r="ACL5" s="77">
        <v>24</v>
      </c>
      <c r="ACM5" s="78">
        <v>1050.8699999999999</v>
      </c>
      <c r="ACN5" s="77">
        <v>2</v>
      </c>
      <c r="ACO5" s="78">
        <v>13.28</v>
      </c>
      <c r="ACP5" s="79">
        <v>11948</v>
      </c>
      <c r="ACQ5" s="78">
        <v>482937.15</v>
      </c>
      <c r="ACT5" s="77">
        <v>383</v>
      </c>
      <c r="ACU5" s="78">
        <v>49142.45</v>
      </c>
      <c r="ACV5" s="79">
        <v>2259</v>
      </c>
      <c r="ACW5" s="78">
        <v>73360.11</v>
      </c>
      <c r="ACX5" s="79">
        <v>46587</v>
      </c>
      <c r="ACY5" s="78">
        <v>1796145.87</v>
      </c>
      <c r="ACZ5" s="77">
        <v>469</v>
      </c>
      <c r="ADA5" s="78">
        <v>23828.12</v>
      </c>
      <c r="ADB5" s="79">
        <v>16350</v>
      </c>
      <c r="ADC5" s="78">
        <v>1041239.98</v>
      </c>
      <c r="ADF5" s="79">
        <v>1442</v>
      </c>
      <c r="ADG5" s="78">
        <v>241111.27</v>
      </c>
      <c r="ADJ5" s="77">
        <v>5</v>
      </c>
      <c r="ADK5" s="78">
        <v>149.65</v>
      </c>
      <c r="ADL5" s="79">
        <v>1390</v>
      </c>
      <c r="ADM5" s="78">
        <v>271264.08</v>
      </c>
      <c r="ADP5" s="79">
        <v>1205</v>
      </c>
      <c r="ADQ5" s="78">
        <v>741438.49</v>
      </c>
      <c r="ADR5" s="77">
        <v>2</v>
      </c>
      <c r="ADS5" s="78">
        <v>14.06</v>
      </c>
      <c r="ADV5" s="77">
        <v>754</v>
      </c>
      <c r="ADW5" s="78">
        <v>266246.18</v>
      </c>
      <c r="ADX5" s="79">
        <v>6998</v>
      </c>
      <c r="ADY5" s="78">
        <v>488472.9</v>
      </c>
      <c r="ADZ5" s="79">
        <v>12728</v>
      </c>
      <c r="AEA5" s="78">
        <v>600039.77</v>
      </c>
      <c r="AEB5" s="77">
        <v>12</v>
      </c>
      <c r="AEC5" s="78">
        <v>1134.48</v>
      </c>
      <c r="AED5" s="77">
        <v>3</v>
      </c>
      <c r="AEE5" s="78">
        <v>147.55000000000001</v>
      </c>
      <c r="AEF5" s="79">
        <v>1550</v>
      </c>
      <c r="AEG5" s="78">
        <v>840131.22</v>
      </c>
      <c r="AEL5" s="77">
        <v>61</v>
      </c>
      <c r="AEM5" s="78">
        <v>461.1</v>
      </c>
      <c r="AER5" s="79">
        <v>15182</v>
      </c>
      <c r="AES5" s="78">
        <v>774212.17</v>
      </c>
      <c r="AET5" s="79">
        <v>7940</v>
      </c>
      <c r="AEU5" s="78">
        <v>257313.18</v>
      </c>
      <c r="AEV5" s="77">
        <v>15</v>
      </c>
      <c r="AEW5" s="78">
        <v>13232.24</v>
      </c>
      <c r="AEX5" s="77">
        <v>2</v>
      </c>
      <c r="AEY5" s="78">
        <v>111.9</v>
      </c>
      <c r="AEZ5" s="77">
        <v>93</v>
      </c>
      <c r="AFA5" s="78">
        <v>10357.99</v>
      </c>
      <c r="AFB5" s="79">
        <v>6582</v>
      </c>
      <c r="AFC5" s="78">
        <v>356599.37</v>
      </c>
      <c r="AFD5" s="77">
        <v>2</v>
      </c>
      <c r="AFE5" s="78">
        <v>83.42</v>
      </c>
      <c r="AFH5" s="77">
        <v>3</v>
      </c>
      <c r="AFI5" s="78">
        <v>125.7</v>
      </c>
      <c r="AFN5" s="79">
        <v>2666</v>
      </c>
      <c r="AFO5" s="78">
        <v>921326.6</v>
      </c>
      <c r="AFP5" s="77">
        <v>138</v>
      </c>
      <c r="AFQ5" s="78">
        <v>6999.31</v>
      </c>
      <c r="AFT5" s="77">
        <v>1</v>
      </c>
      <c r="AFU5" s="78">
        <v>9.3699999999999992</v>
      </c>
      <c r="AFV5" s="79">
        <v>59193</v>
      </c>
      <c r="AFW5" s="78">
        <v>1830334.62</v>
      </c>
      <c r="AFX5" s="79">
        <v>4047</v>
      </c>
      <c r="AFY5" s="78">
        <v>165910.66</v>
      </c>
      <c r="AFZ5" s="77">
        <v>382</v>
      </c>
      <c r="AGA5" s="78">
        <v>39645.589999999997</v>
      </c>
      <c r="AGB5" s="77">
        <v>12</v>
      </c>
      <c r="AGC5" s="78">
        <v>195.39</v>
      </c>
      <c r="AGF5" s="77">
        <v>137</v>
      </c>
      <c r="AGG5" s="78">
        <v>947</v>
      </c>
      <c r="AGJ5" s="77">
        <v>1</v>
      </c>
      <c r="AGK5" s="78">
        <v>2.12</v>
      </c>
      <c r="AGL5" s="77">
        <v>18</v>
      </c>
      <c r="AGM5" s="78">
        <v>33527.9</v>
      </c>
      <c r="AGN5" s="77">
        <v>1</v>
      </c>
      <c r="AGO5" s="78">
        <v>32.75</v>
      </c>
      <c r="AGP5" s="79">
        <v>284689</v>
      </c>
      <c r="AGQ5" s="78">
        <v>67458037.769999996</v>
      </c>
      <c r="AGR5" s="77">
        <v>328</v>
      </c>
      <c r="AGS5" s="78">
        <v>565540.98</v>
      </c>
      <c r="AGT5" s="79">
        <v>16804</v>
      </c>
      <c r="AGU5" s="78">
        <v>9940829.5800000001</v>
      </c>
      <c r="AGV5" s="79">
        <v>12604</v>
      </c>
      <c r="AGW5" s="78">
        <v>5075984.34</v>
      </c>
      <c r="AGX5" s="79">
        <v>5454</v>
      </c>
      <c r="AGY5" s="78">
        <v>436788.68</v>
      </c>
      <c r="AGZ5" s="77">
        <v>118</v>
      </c>
      <c r="AHA5" s="78">
        <v>10807.12</v>
      </c>
      <c r="AHB5" s="77">
        <v>863</v>
      </c>
      <c r="AHC5" s="78">
        <v>118802.37</v>
      </c>
      <c r="AHF5" s="77">
        <v>10</v>
      </c>
      <c r="AHG5" s="78">
        <v>8206.36</v>
      </c>
      <c r="AHH5" s="77">
        <v>37</v>
      </c>
      <c r="AHI5" s="78">
        <v>31064.46</v>
      </c>
      <c r="AHJ5" s="79">
        <v>2557</v>
      </c>
      <c r="AHK5" s="78">
        <v>235602.89</v>
      </c>
      <c r="AHL5" s="79">
        <v>3511</v>
      </c>
      <c r="AHM5" s="78">
        <v>220698.95</v>
      </c>
      <c r="AHN5" s="79">
        <v>2443</v>
      </c>
      <c r="AHO5" s="78">
        <v>510552.07</v>
      </c>
      <c r="AHT5" s="77">
        <v>4</v>
      </c>
      <c r="AHU5" s="78">
        <v>1779.96</v>
      </c>
      <c r="AHV5" s="77">
        <v>116</v>
      </c>
      <c r="AHW5" s="78">
        <v>13125.04</v>
      </c>
      <c r="AHZ5" s="77">
        <v>78</v>
      </c>
      <c r="AIA5" s="78">
        <v>31876.42</v>
      </c>
      <c r="AIB5" s="77">
        <v>1</v>
      </c>
      <c r="AIC5" s="78">
        <v>39.299999999999997</v>
      </c>
      <c r="AIL5" s="77">
        <v>4</v>
      </c>
      <c r="AIM5" s="78">
        <v>1931.57</v>
      </c>
      <c r="AIP5" s="79">
        <v>46156</v>
      </c>
      <c r="AIQ5" s="78">
        <v>437812.04</v>
      </c>
      <c r="AIT5" s="77">
        <v>29</v>
      </c>
      <c r="AIU5" s="78">
        <v>274.35000000000002</v>
      </c>
      <c r="AIV5" s="77">
        <v>1</v>
      </c>
      <c r="AIW5" s="78">
        <v>2.5499999999999998</v>
      </c>
      <c r="AIX5" s="79">
        <v>6519</v>
      </c>
      <c r="AIY5" s="78">
        <v>466145.03</v>
      </c>
      <c r="AIZ5" s="77">
        <v>2</v>
      </c>
      <c r="AJA5" s="78">
        <v>33.200000000000003</v>
      </c>
      <c r="AJB5" s="79">
        <v>10326</v>
      </c>
      <c r="AJC5" s="78">
        <v>195989.29</v>
      </c>
      <c r="AJD5" s="77">
        <v>2</v>
      </c>
      <c r="AJE5" s="78">
        <v>3.58</v>
      </c>
      <c r="AJF5" s="79">
        <v>9674</v>
      </c>
      <c r="AJG5" s="78">
        <v>443252.03</v>
      </c>
      <c r="AJL5" s="77">
        <v>1</v>
      </c>
      <c r="AJM5" s="78">
        <v>13.97</v>
      </c>
      <c r="AJN5" s="77">
        <v>378</v>
      </c>
      <c r="AJO5" s="78">
        <v>50263.15</v>
      </c>
      <c r="AJX5" s="79">
        <v>122760</v>
      </c>
      <c r="AJY5" s="78">
        <v>1647805.79</v>
      </c>
      <c r="AJZ5" s="77">
        <v>147</v>
      </c>
      <c r="AKA5" s="78">
        <v>14407.05</v>
      </c>
      <c r="AKB5" s="77">
        <v>2</v>
      </c>
      <c r="AKC5" s="78">
        <v>6.76</v>
      </c>
      <c r="AKF5" s="77">
        <v>5</v>
      </c>
      <c r="AKG5" s="78">
        <v>13.55</v>
      </c>
      <c r="AKJ5" s="77">
        <v>1</v>
      </c>
      <c r="AKK5" s="78">
        <v>2.63</v>
      </c>
      <c r="AKN5" s="77">
        <v>14</v>
      </c>
      <c r="AKO5" s="78">
        <v>161.19999999999999</v>
      </c>
      <c r="AKV5" s="79">
        <v>18638</v>
      </c>
      <c r="AKW5" s="78">
        <v>523025.45</v>
      </c>
      <c r="AKZ5" s="79">
        <v>107246</v>
      </c>
      <c r="ALA5" s="78">
        <v>1550385.65</v>
      </c>
      <c r="ALR5" s="77">
        <v>2</v>
      </c>
      <c r="ALS5" s="78">
        <v>5.36</v>
      </c>
      <c r="ALX5" s="77">
        <v>198</v>
      </c>
      <c r="ALY5" s="78">
        <v>11679.55</v>
      </c>
      <c r="ALZ5" s="77">
        <v>53</v>
      </c>
      <c r="AMA5" s="78">
        <v>199.01</v>
      </c>
      <c r="AMB5" s="79">
        <v>2029</v>
      </c>
      <c r="AMC5" s="78">
        <v>129619.59</v>
      </c>
      <c r="AMF5" s="77">
        <v>136</v>
      </c>
      <c r="AMG5" s="78">
        <v>3341.32</v>
      </c>
      <c r="AMH5" s="77">
        <v>36</v>
      </c>
      <c r="AMI5" s="78">
        <v>18781.12</v>
      </c>
      <c r="AMJ5" s="77">
        <v>830</v>
      </c>
      <c r="AMK5" s="78">
        <v>56710.8</v>
      </c>
      <c r="AML5" s="79">
        <v>26831</v>
      </c>
      <c r="AMM5" s="78">
        <v>2515727.0699999998</v>
      </c>
      <c r="AMN5" s="77">
        <v>231</v>
      </c>
      <c r="AMO5" s="78">
        <v>282617.3</v>
      </c>
      <c r="AMR5" s="77">
        <v>1</v>
      </c>
      <c r="AMS5" s="78">
        <v>1459</v>
      </c>
      <c r="AMX5" s="77">
        <v>316</v>
      </c>
      <c r="AMY5" s="78">
        <v>15300.41</v>
      </c>
      <c r="AMZ5" s="77">
        <v>2</v>
      </c>
      <c r="ANA5" s="78">
        <v>8.64</v>
      </c>
      <c r="ANF5" s="77">
        <v>863</v>
      </c>
      <c r="ANG5" s="78">
        <v>966977.88</v>
      </c>
      <c r="ANH5" s="79">
        <v>2682</v>
      </c>
      <c r="ANI5" s="78">
        <v>222289.57</v>
      </c>
      <c r="ANL5" s="77">
        <v>14</v>
      </c>
      <c r="ANM5" s="78">
        <v>526.51</v>
      </c>
      <c r="ANN5" s="77">
        <v>459</v>
      </c>
      <c r="ANO5" s="78">
        <v>151276.63</v>
      </c>
      <c r="ANP5" s="79">
        <v>1703</v>
      </c>
      <c r="ANQ5" s="78">
        <v>206324.32</v>
      </c>
      <c r="ANR5" s="77">
        <v>230</v>
      </c>
      <c r="ANS5" s="78">
        <v>43552.03</v>
      </c>
      <c r="ANT5" s="79">
        <v>9718</v>
      </c>
      <c r="ANU5" s="78">
        <v>1664774.97</v>
      </c>
      <c r="ANZ5" s="77">
        <v>820</v>
      </c>
      <c r="AOA5" s="78">
        <v>491454.02</v>
      </c>
      <c r="AOB5" s="77">
        <v>67</v>
      </c>
      <c r="AOC5" s="78">
        <v>89557.23</v>
      </c>
      <c r="AOD5" s="77">
        <v>441</v>
      </c>
      <c r="AOE5" s="78">
        <v>1390024.86</v>
      </c>
      <c r="AOP5" s="77">
        <v>33</v>
      </c>
      <c r="AOQ5" s="78">
        <v>2709.99</v>
      </c>
      <c r="AOT5" s="77">
        <v>3</v>
      </c>
      <c r="AOU5" s="78">
        <v>17702.490000000002</v>
      </c>
      <c r="AOV5" s="77">
        <v>443</v>
      </c>
      <c r="AOW5" s="78">
        <v>56843.23</v>
      </c>
      <c r="AOX5" s="77">
        <v>190</v>
      </c>
      <c r="AOY5" s="78">
        <v>1974.96</v>
      </c>
      <c r="AOZ5" s="77">
        <v>2</v>
      </c>
      <c r="APA5" s="78">
        <v>7.14</v>
      </c>
      <c r="APB5" s="77">
        <v>77</v>
      </c>
      <c r="APC5" s="78">
        <v>879.61</v>
      </c>
      <c r="APH5" s="79">
        <v>12872</v>
      </c>
      <c r="API5" s="78">
        <v>2948613.72</v>
      </c>
      <c r="APJ5" s="79">
        <v>17245</v>
      </c>
      <c r="APK5" s="78">
        <v>269646.62</v>
      </c>
      <c r="APN5" s="77">
        <v>4</v>
      </c>
      <c r="APO5" s="78">
        <v>33.979999999999997</v>
      </c>
      <c r="APP5" s="79">
        <v>1937</v>
      </c>
      <c r="APQ5" s="78">
        <v>890150.6</v>
      </c>
      <c r="APR5" s="77">
        <v>449</v>
      </c>
      <c r="APS5" s="78">
        <v>219408.36</v>
      </c>
      <c r="APT5" s="79">
        <v>1854</v>
      </c>
      <c r="APU5" s="78">
        <v>909690.56</v>
      </c>
      <c r="APV5" s="77">
        <v>829</v>
      </c>
      <c r="APW5" s="78">
        <v>387652.08</v>
      </c>
      <c r="APX5" s="77">
        <v>475</v>
      </c>
      <c r="APY5" s="78">
        <v>217071.35</v>
      </c>
      <c r="APZ5" s="77">
        <v>324</v>
      </c>
      <c r="AQA5" s="78">
        <v>151799.54999999999</v>
      </c>
      <c r="AQB5" s="79">
        <v>3652</v>
      </c>
      <c r="AQC5" s="78">
        <v>803136.15</v>
      </c>
      <c r="AQD5" s="77">
        <v>4</v>
      </c>
      <c r="AQE5" s="78">
        <v>155.47999999999999</v>
      </c>
      <c r="AQH5" s="77">
        <v>144</v>
      </c>
      <c r="AQI5" s="78">
        <v>48429.3</v>
      </c>
      <c r="AQJ5" s="79">
        <v>3947</v>
      </c>
      <c r="AQK5" s="78">
        <v>62531.85</v>
      </c>
      <c r="AQP5" s="79">
        <v>4264</v>
      </c>
      <c r="AQQ5" s="78">
        <v>1131233.07</v>
      </c>
      <c r="AQR5" s="79">
        <v>2766</v>
      </c>
      <c r="AQS5" s="78">
        <v>1413006.02</v>
      </c>
      <c r="AQX5" s="79">
        <v>2595</v>
      </c>
      <c r="AQY5" s="78">
        <v>370194.78</v>
      </c>
      <c r="AQZ5" s="77">
        <v>171</v>
      </c>
      <c r="ARA5" s="78">
        <v>1257533.45</v>
      </c>
      <c r="ARD5" s="77">
        <v>3</v>
      </c>
      <c r="ARE5" s="78">
        <v>62.56</v>
      </c>
      <c r="ARH5" s="77">
        <v>3</v>
      </c>
      <c r="ARI5" s="78">
        <v>162.33000000000001</v>
      </c>
      <c r="ARJ5" s="77">
        <v>1</v>
      </c>
      <c r="ARK5" s="78">
        <v>9.39</v>
      </c>
      <c r="ARL5" s="79">
        <v>4606</v>
      </c>
      <c r="ARM5" s="78">
        <v>643137.09</v>
      </c>
      <c r="ARN5" s="79">
        <v>9045</v>
      </c>
      <c r="ARO5" s="78">
        <v>1120569.72</v>
      </c>
      <c r="ARP5" s="79">
        <v>29300</v>
      </c>
      <c r="ARQ5" s="78">
        <v>3919142.29</v>
      </c>
      <c r="ARR5" s="79">
        <v>7714</v>
      </c>
      <c r="ARS5" s="78">
        <v>1023116.38</v>
      </c>
      <c r="ART5" s="79">
        <v>49100</v>
      </c>
      <c r="ARU5" s="78">
        <v>1228448.1200000001</v>
      </c>
      <c r="ARX5" s="79">
        <v>49933</v>
      </c>
      <c r="ARY5" s="78">
        <v>4141619.55</v>
      </c>
      <c r="ARZ5" s="77">
        <v>47</v>
      </c>
      <c r="ASA5" s="78">
        <v>17018.59</v>
      </c>
      <c r="ASD5" s="79">
        <v>3905</v>
      </c>
      <c r="ASE5" s="78">
        <v>298478.78999999998</v>
      </c>
      <c r="ASH5" s="77">
        <v>1</v>
      </c>
      <c r="ASI5" s="78">
        <v>11.48</v>
      </c>
      <c r="AST5" s="77">
        <v>19</v>
      </c>
      <c r="ASU5" s="78">
        <v>338.6</v>
      </c>
      <c r="ASX5" s="77">
        <v>6</v>
      </c>
      <c r="ASY5" s="78">
        <v>268.27</v>
      </c>
      <c r="ASZ5" s="79">
        <v>1687</v>
      </c>
      <c r="ATA5" s="78">
        <v>40805.800000000003</v>
      </c>
      <c r="ATB5" s="77">
        <v>2</v>
      </c>
      <c r="ATC5" s="78">
        <v>230.76</v>
      </c>
      <c r="ATF5" s="77">
        <v>4</v>
      </c>
      <c r="ATG5" s="78">
        <v>45.08</v>
      </c>
      <c r="ATL5" s="77">
        <v>17</v>
      </c>
      <c r="ATM5" s="78">
        <v>4465.1400000000003</v>
      </c>
      <c r="ATN5" s="77">
        <v>568</v>
      </c>
      <c r="ATO5" s="78">
        <v>29812.1</v>
      </c>
      <c r="ATP5" s="77">
        <v>162</v>
      </c>
      <c r="ATQ5" s="78">
        <v>8878.76</v>
      </c>
      <c r="ATT5" s="79">
        <v>18374</v>
      </c>
      <c r="ATU5" s="78">
        <v>1020985.31</v>
      </c>
      <c r="ATV5" s="77">
        <v>4</v>
      </c>
      <c r="ATW5" s="78">
        <v>244.12</v>
      </c>
      <c r="ATX5" s="77">
        <v>12</v>
      </c>
      <c r="ATY5" s="78">
        <v>639.80999999999995</v>
      </c>
      <c r="ATZ5" s="77">
        <v>14</v>
      </c>
      <c r="AUA5" s="78">
        <v>177.29</v>
      </c>
      <c r="AUB5" s="77">
        <v>2</v>
      </c>
      <c r="AUC5" s="78">
        <v>9.74</v>
      </c>
      <c r="AUD5" s="77">
        <v>5</v>
      </c>
      <c r="AUE5" s="78">
        <v>23.78</v>
      </c>
      <c r="AUN5" s="79">
        <v>238923</v>
      </c>
      <c r="AUO5" s="78">
        <v>4596337.9000000004</v>
      </c>
      <c r="AUP5" s="77">
        <v>7</v>
      </c>
      <c r="AUQ5" s="78">
        <v>101.94</v>
      </c>
      <c r="AUR5" s="79">
        <v>1919</v>
      </c>
      <c r="AUS5" s="78">
        <v>103039.56</v>
      </c>
      <c r="AUV5" s="77">
        <v>17</v>
      </c>
      <c r="AUW5" s="78">
        <v>160.08000000000001</v>
      </c>
      <c r="AVB5" s="77">
        <v>141</v>
      </c>
      <c r="AVC5" s="78">
        <v>123507.91</v>
      </c>
      <c r="AVF5" s="79">
        <v>1931</v>
      </c>
      <c r="AVG5" s="78">
        <v>321510.45</v>
      </c>
      <c r="AVH5" s="77">
        <v>2</v>
      </c>
      <c r="AVI5" s="78">
        <v>138.34</v>
      </c>
      <c r="AVJ5" s="79">
        <v>10160</v>
      </c>
      <c r="AVK5" s="78">
        <v>1064016.57</v>
      </c>
      <c r="AVL5" s="77">
        <v>17</v>
      </c>
      <c r="AVM5" s="78">
        <v>1993.86</v>
      </c>
      <c r="AVX5" s="77">
        <v>7</v>
      </c>
      <c r="AVY5" s="78">
        <v>56.91</v>
      </c>
      <c r="AVZ5" s="77">
        <v>19</v>
      </c>
      <c r="AWA5" s="78">
        <v>178.05</v>
      </c>
      <c r="AWB5" s="77">
        <v>2</v>
      </c>
      <c r="AWC5" s="78">
        <v>21.24</v>
      </c>
      <c r="AWF5" s="77">
        <v>3</v>
      </c>
      <c r="AWG5" s="78">
        <v>4256.6099999999997</v>
      </c>
      <c r="AWH5" s="77">
        <v>7</v>
      </c>
      <c r="AWI5" s="78">
        <v>6</v>
      </c>
      <c r="AWL5" s="77">
        <v>6</v>
      </c>
      <c r="AWM5" s="78">
        <v>25.2</v>
      </c>
      <c r="AWN5" s="77">
        <v>28</v>
      </c>
      <c r="AWO5" s="78">
        <v>1370.45</v>
      </c>
      <c r="AWP5" s="77">
        <v>150</v>
      </c>
      <c r="AWQ5" s="78">
        <v>18195.25</v>
      </c>
      <c r="AWR5" s="77">
        <v>133</v>
      </c>
      <c r="AWS5" s="78">
        <v>45400.46</v>
      </c>
      <c r="AWT5" s="77">
        <v>25</v>
      </c>
      <c r="AWU5" s="78">
        <v>1532.75</v>
      </c>
      <c r="AWV5" s="77">
        <v>934</v>
      </c>
      <c r="AWW5" s="78">
        <v>11400.19</v>
      </c>
      <c r="AWX5" s="77">
        <v>71</v>
      </c>
      <c r="AWY5" s="78">
        <v>9957.36</v>
      </c>
      <c r="AWZ5" s="77">
        <v>2</v>
      </c>
      <c r="AXA5" s="78">
        <v>1885.12</v>
      </c>
      <c r="AXD5" s="77">
        <v>9</v>
      </c>
      <c r="AXE5" s="78">
        <v>199.76</v>
      </c>
      <c r="AXV5" s="77">
        <v>3</v>
      </c>
      <c r="AXW5" s="78">
        <v>30.57</v>
      </c>
      <c r="AYB5" s="77">
        <v>106</v>
      </c>
      <c r="AYC5" s="78">
        <v>8534.0499999999993</v>
      </c>
      <c r="AYD5" s="77">
        <v>36</v>
      </c>
      <c r="AYE5" s="78">
        <v>238.26</v>
      </c>
      <c r="AYF5" s="77">
        <v>19</v>
      </c>
      <c r="AYG5" s="78">
        <v>199.05</v>
      </c>
      <c r="AYL5" s="77">
        <v>5</v>
      </c>
      <c r="AYM5" s="78">
        <v>18.21</v>
      </c>
      <c r="AYT5" s="77">
        <v>7</v>
      </c>
      <c r="AYU5" s="78">
        <v>22.24</v>
      </c>
      <c r="AYV5" s="77">
        <v>16</v>
      </c>
      <c r="AYW5" s="78">
        <v>1654.5</v>
      </c>
      <c r="AZF5" s="77">
        <v>1</v>
      </c>
      <c r="AZG5" s="78">
        <v>25.5</v>
      </c>
      <c r="AZN5" s="77">
        <v>2</v>
      </c>
      <c r="AZO5" s="78">
        <v>6.96</v>
      </c>
      <c r="AZV5" s="77">
        <v>35</v>
      </c>
      <c r="AZW5" s="78">
        <v>34.51</v>
      </c>
    </row>
    <row r="6" spans="1:1377" x14ac:dyDescent="0.25">
      <c r="A6" s="87">
        <v>40340</v>
      </c>
      <c r="B6" s="83">
        <v>324778</v>
      </c>
      <c r="C6" s="83">
        <v>42916781.130000003</v>
      </c>
      <c r="D6" s="83">
        <v>258082</v>
      </c>
      <c r="E6" s="83">
        <v>39274306.340000004</v>
      </c>
      <c r="F6" s="83">
        <f t="shared" si="1"/>
        <v>582860</v>
      </c>
      <c r="G6" s="83">
        <f t="shared" si="2"/>
        <v>82191087.469999999</v>
      </c>
      <c r="H6" s="83">
        <v>197981</v>
      </c>
      <c r="I6" s="83">
        <v>19420841.170000002</v>
      </c>
      <c r="J6" s="83">
        <v>224778</v>
      </c>
      <c r="K6" s="83">
        <v>18400668.079999998</v>
      </c>
      <c r="L6" s="83">
        <v>3018</v>
      </c>
      <c r="M6" s="79">
        <v>14352966.289999999</v>
      </c>
      <c r="N6" s="79">
        <v>25022</v>
      </c>
      <c r="O6" s="79">
        <v>15138218.390000001</v>
      </c>
      <c r="P6" s="79">
        <v>193967</v>
      </c>
      <c r="Q6" s="79">
        <v>11352309.65</v>
      </c>
      <c r="R6" s="79">
        <v>179912</v>
      </c>
      <c r="S6" s="79">
        <v>10191165.449999999</v>
      </c>
      <c r="T6" s="79">
        <v>10515</v>
      </c>
      <c r="U6" s="79">
        <v>6624321.7599999998</v>
      </c>
      <c r="V6" s="79">
        <v>29071</v>
      </c>
      <c r="W6" s="78">
        <v>8463685.8399999999</v>
      </c>
      <c r="X6" s="79">
        <v>49789</v>
      </c>
      <c r="Y6" s="78">
        <v>7777008.2800000003</v>
      </c>
      <c r="Z6" s="79">
        <v>162822</v>
      </c>
      <c r="AA6" s="78">
        <v>6854011.0499999998</v>
      </c>
      <c r="AB6" s="79">
        <v>81119</v>
      </c>
      <c r="AC6" s="78">
        <v>7648940.4900000002</v>
      </c>
      <c r="AD6" s="79">
        <v>30365</v>
      </c>
      <c r="AE6" s="78">
        <v>5967444</v>
      </c>
      <c r="AF6" s="79">
        <v>45215</v>
      </c>
      <c r="AG6" s="78">
        <v>5803429.1399999997</v>
      </c>
      <c r="AH6" s="79">
        <v>56798</v>
      </c>
      <c r="AI6" s="78">
        <v>5953403.3700000001</v>
      </c>
      <c r="AJ6" s="79">
        <v>148280</v>
      </c>
      <c r="AK6" s="78">
        <v>5700987.6600000001</v>
      </c>
      <c r="AL6" s="79">
        <v>47367</v>
      </c>
      <c r="AM6" s="78">
        <v>5419071.9500000002</v>
      </c>
      <c r="AN6" s="79">
        <v>57773</v>
      </c>
      <c r="AO6" s="78">
        <v>5582813.9199999999</v>
      </c>
      <c r="AP6" s="79">
        <v>61511</v>
      </c>
      <c r="AQ6" s="78">
        <v>5223194.74</v>
      </c>
      <c r="AR6" s="79">
        <v>31370</v>
      </c>
      <c r="AS6" s="78">
        <v>4750287.1399999997</v>
      </c>
      <c r="AT6" s="79">
        <v>34653</v>
      </c>
      <c r="AU6" s="78">
        <v>3301101.72</v>
      </c>
      <c r="AV6" s="77">
        <v>713</v>
      </c>
      <c r="AW6" s="78">
        <v>3155752.48</v>
      </c>
      <c r="AX6" s="77">
        <v>551</v>
      </c>
      <c r="AY6" s="78">
        <v>2456681.7200000002</v>
      </c>
      <c r="AZ6" s="79">
        <v>3866</v>
      </c>
      <c r="BA6" s="78">
        <v>2915593.37</v>
      </c>
      <c r="BB6" s="79">
        <v>6787</v>
      </c>
      <c r="BC6" s="78">
        <v>2589844.67</v>
      </c>
      <c r="BD6" s="79">
        <v>4759</v>
      </c>
      <c r="BE6" s="78">
        <v>2392122.33</v>
      </c>
      <c r="BF6" s="79">
        <v>15345</v>
      </c>
      <c r="BG6" s="78">
        <v>2096918.16</v>
      </c>
      <c r="BH6" s="79">
        <v>244186</v>
      </c>
      <c r="BI6" s="78">
        <v>2231251.29</v>
      </c>
      <c r="BJ6" s="79">
        <v>3150</v>
      </c>
      <c r="BK6" s="78">
        <v>1502243.7</v>
      </c>
      <c r="BL6" s="79">
        <v>35955</v>
      </c>
      <c r="BM6" s="78">
        <v>1265016.74</v>
      </c>
      <c r="BN6" s="77">
        <v>186</v>
      </c>
      <c r="BO6" s="78">
        <v>1151369.1399999999</v>
      </c>
      <c r="BP6" s="79">
        <v>57957</v>
      </c>
      <c r="BQ6" s="78">
        <v>1125328.67</v>
      </c>
      <c r="BR6" s="79">
        <v>13929</v>
      </c>
      <c r="BS6" s="78">
        <v>1134563.71</v>
      </c>
      <c r="BT6" s="79">
        <v>12719</v>
      </c>
      <c r="BU6" s="78">
        <v>793737.55</v>
      </c>
      <c r="BV6" s="79">
        <v>5708</v>
      </c>
      <c r="BW6" s="78">
        <v>281534.51</v>
      </c>
      <c r="BX6" s="77">
        <v>184</v>
      </c>
      <c r="BY6" s="78">
        <v>182118.03</v>
      </c>
      <c r="BZ6" s="79">
        <v>3459</v>
      </c>
      <c r="CA6" s="78">
        <v>398084.37</v>
      </c>
      <c r="CL6" s="77">
        <v>2</v>
      </c>
      <c r="CM6" s="78">
        <v>43.59</v>
      </c>
      <c r="CN6" s="77">
        <v>4</v>
      </c>
      <c r="CO6" s="78">
        <v>2406.21</v>
      </c>
      <c r="CP6" s="79">
        <v>5696</v>
      </c>
      <c r="CQ6" s="78">
        <v>64372.82</v>
      </c>
      <c r="CT6" s="77">
        <v>4</v>
      </c>
      <c r="CU6" s="78">
        <v>3177.92</v>
      </c>
      <c r="CX6" s="77">
        <v>4</v>
      </c>
      <c r="CY6" s="78">
        <v>324.8</v>
      </c>
      <c r="CZ6" s="77">
        <v>3</v>
      </c>
      <c r="DA6" s="78">
        <v>3.17</v>
      </c>
      <c r="DJ6" s="77">
        <v>2</v>
      </c>
      <c r="DK6" s="78">
        <v>1679.18</v>
      </c>
      <c r="DL6" s="77">
        <v>2</v>
      </c>
      <c r="DM6" s="78">
        <v>37.479999999999997</v>
      </c>
      <c r="DN6" s="77">
        <v>11</v>
      </c>
      <c r="DO6" s="78">
        <v>22.56</v>
      </c>
      <c r="DP6" s="77">
        <v>74</v>
      </c>
      <c r="DQ6" s="78">
        <v>378.93</v>
      </c>
      <c r="DT6" s="77">
        <v>1</v>
      </c>
      <c r="DU6" s="78">
        <v>12.99</v>
      </c>
      <c r="DZ6" s="79">
        <v>1172</v>
      </c>
      <c r="EA6" s="78">
        <v>84656.89</v>
      </c>
      <c r="EF6" s="77">
        <v>21</v>
      </c>
      <c r="EG6" s="78">
        <v>320.45</v>
      </c>
      <c r="EH6" s="77">
        <v>1</v>
      </c>
      <c r="EI6" s="78">
        <v>3.22</v>
      </c>
      <c r="EP6" s="77">
        <v>1</v>
      </c>
      <c r="EQ6" s="78">
        <v>110.55</v>
      </c>
      <c r="ER6" s="79">
        <v>17792</v>
      </c>
      <c r="ES6" s="78">
        <v>677029.25</v>
      </c>
      <c r="ET6" s="77">
        <v>5</v>
      </c>
      <c r="EU6" s="78">
        <v>27.27</v>
      </c>
      <c r="EV6" s="79">
        <v>1422</v>
      </c>
      <c r="EW6" s="78">
        <v>86442.33</v>
      </c>
      <c r="FD6" s="79">
        <v>2124</v>
      </c>
      <c r="FE6" s="78">
        <v>1289650.8700000001</v>
      </c>
      <c r="FF6" s="77">
        <v>5</v>
      </c>
      <c r="FG6" s="78">
        <v>17.28</v>
      </c>
      <c r="FH6" s="79">
        <v>24924</v>
      </c>
      <c r="FI6" s="78">
        <v>1252450.29</v>
      </c>
      <c r="FJ6" s="79">
        <v>16131</v>
      </c>
      <c r="FK6" s="78">
        <v>808162.95</v>
      </c>
      <c r="FL6" s="77">
        <v>5</v>
      </c>
      <c r="FM6" s="78">
        <v>43.24</v>
      </c>
      <c r="FN6" s="77">
        <v>1</v>
      </c>
      <c r="FO6" s="78">
        <v>8.5299999999999994</v>
      </c>
      <c r="FP6" s="77">
        <v>6</v>
      </c>
      <c r="FQ6" s="78">
        <v>16.8</v>
      </c>
      <c r="FR6" s="79">
        <v>2102</v>
      </c>
      <c r="FS6" s="78">
        <v>316403.94</v>
      </c>
      <c r="FT6" s="77">
        <v>4</v>
      </c>
      <c r="FU6" s="78">
        <v>6.59</v>
      </c>
      <c r="FV6" s="79">
        <v>2534</v>
      </c>
      <c r="FW6" s="78">
        <v>66017.83</v>
      </c>
      <c r="FX6" s="79">
        <v>14313</v>
      </c>
      <c r="FY6" s="78">
        <v>810217.05</v>
      </c>
      <c r="GB6" s="77">
        <v>7</v>
      </c>
      <c r="GC6" s="78">
        <v>45.6</v>
      </c>
      <c r="GF6" s="77">
        <v>85</v>
      </c>
      <c r="GG6" s="78">
        <v>7967.26</v>
      </c>
      <c r="GJ6" s="77">
        <v>212</v>
      </c>
      <c r="GK6" s="78">
        <v>43269.98</v>
      </c>
      <c r="GL6" s="79">
        <v>4778</v>
      </c>
      <c r="GM6" s="78">
        <v>671186.17</v>
      </c>
      <c r="GN6" s="79">
        <v>5145</v>
      </c>
      <c r="GO6" s="78">
        <v>739465.03</v>
      </c>
      <c r="GX6" s="77">
        <v>159</v>
      </c>
      <c r="GY6" s="78">
        <v>11669.69</v>
      </c>
      <c r="GZ6" s="77">
        <v>2</v>
      </c>
      <c r="HA6" s="78">
        <v>44.38</v>
      </c>
      <c r="HB6" s="79">
        <v>2489</v>
      </c>
      <c r="HC6" s="78">
        <v>262974.92</v>
      </c>
      <c r="HD6" s="77">
        <v>11</v>
      </c>
      <c r="HE6" s="78">
        <v>58.88</v>
      </c>
      <c r="HH6" s="77">
        <v>125</v>
      </c>
      <c r="HI6" s="78">
        <v>4814.1499999999996</v>
      </c>
      <c r="HJ6" s="77">
        <v>552</v>
      </c>
      <c r="HK6" s="78">
        <v>69027.740000000005</v>
      </c>
      <c r="HL6" s="77">
        <v>393</v>
      </c>
      <c r="HM6" s="78">
        <v>70821.960000000006</v>
      </c>
      <c r="HN6" s="79">
        <v>1394</v>
      </c>
      <c r="HO6" s="78">
        <v>190873.24</v>
      </c>
      <c r="HR6" s="77">
        <v>72</v>
      </c>
      <c r="HS6" s="78">
        <v>27005.46</v>
      </c>
      <c r="HT6" s="77">
        <v>508</v>
      </c>
      <c r="HU6" s="78">
        <v>27456.62</v>
      </c>
      <c r="HV6" s="77">
        <v>18</v>
      </c>
      <c r="HW6" s="78">
        <v>658.65</v>
      </c>
      <c r="HX6" s="77">
        <v>6</v>
      </c>
      <c r="HY6" s="78">
        <v>2033.26</v>
      </c>
      <c r="HZ6" s="79">
        <v>1170</v>
      </c>
      <c r="IA6" s="78">
        <v>110544.41</v>
      </c>
      <c r="IB6" s="79">
        <v>4803</v>
      </c>
      <c r="IC6" s="78">
        <v>329526.65000000002</v>
      </c>
      <c r="ID6" s="77">
        <v>34</v>
      </c>
      <c r="IE6" s="78">
        <v>4908.91</v>
      </c>
      <c r="IF6" s="77">
        <v>450</v>
      </c>
      <c r="IG6" s="78">
        <v>79939.360000000001</v>
      </c>
      <c r="IN6" s="79">
        <v>2656</v>
      </c>
      <c r="IO6" s="78">
        <v>131274.94</v>
      </c>
      <c r="IR6" s="77">
        <v>2</v>
      </c>
      <c r="IS6" s="78">
        <v>5.48</v>
      </c>
      <c r="IX6" s="77">
        <v>11</v>
      </c>
      <c r="IY6" s="78">
        <v>36.020000000000003</v>
      </c>
      <c r="IZ6" s="79">
        <v>4705</v>
      </c>
      <c r="JA6" s="78">
        <v>194197.74</v>
      </c>
      <c r="JH6" s="79">
        <v>10152</v>
      </c>
      <c r="JI6" s="78">
        <v>1393436.61</v>
      </c>
      <c r="JJ6" s="79">
        <v>2443</v>
      </c>
      <c r="JK6" s="78">
        <v>314950.62</v>
      </c>
      <c r="JN6" s="79">
        <v>1307</v>
      </c>
      <c r="JO6" s="78">
        <v>190189.5</v>
      </c>
      <c r="JP6" s="79">
        <v>3586</v>
      </c>
      <c r="JQ6" s="78">
        <v>342987.24</v>
      </c>
      <c r="JR6" s="77">
        <v>14</v>
      </c>
      <c r="JS6" s="78">
        <v>998.9</v>
      </c>
      <c r="JV6" s="79">
        <v>5269</v>
      </c>
      <c r="JW6" s="78">
        <v>466752.33</v>
      </c>
      <c r="JX6" s="77">
        <v>27</v>
      </c>
      <c r="JY6" s="78">
        <v>2923.28</v>
      </c>
      <c r="JZ6" s="77">
        <v>496</v>
      </c>
      <c r="KA6" s="78">
        <v>14068.48</v>
      </c>
      <c r="KB6" s="79">
        <v>10252</v>
      </c>
      <c r="KC6" s="78">
        <v>453091.43</v>
      </c>
      <c r="KF6" s="77">
        <v>394</v>
      </c>
      <c r="KG6" s="78">
        <v>44710.68</v>
      </c>
      <c r="KH6" s="79">
        <v>21495</v>
      </c>
      <c r="KI6" s="78">
        <v>797495.36</v>
      </c>
      <c r="KJ6" s="77">
        <v>1</v>
      </c>
      <c r="KK6" s="78">
        <v>5.39</v>
      </c>
      <c r="KN6" s="77">
        <v>999</v>
      </c>
      <c r="KO6" s="78">
        <v>579388.74</v>
      </c>
      <c r="KP6" s="77">
        <v>35</v>
      </c>
      <c r="KQ6" s="78">
        <v>3555.78</v>
      </c>
      <c r="KR6" s="79">
        <v>5969</v>
      </c>
      <c r="KS6" s="78">
        <v>486392.02</v>
      </c>
      <c r="KZ6" s="77">
        <v>8</v>
      </c>
      <c r="LA6" s="78">
        <v>935.05</v>
      </c>
      <c r="LB6" s="77">
        <v>2</v>
      </c>
      <c r="LC6" s="78">
        <v>0.42</v>
      </c>
      <c r="LD6" s="79">
        <v>2027</v>
      </c>
      <c r="LE6" s="78">
        <v>159851.64000000001</v>
      </c>
      <c r="LF6" s="77">
        <v>452</v>
      </c>
      <c r="LG6" s="78">
        <v>67902.210000000006</v>
      </c>
      <c r="LH6" s="77">
        <v>390</v>
      </c>
      <c r="LI6" s="78">
        <v>88684.92</v>
      </c>
      <c r="LR6" s="77">
        <v>5</v>
      </c>
      <c r="LS6" s="78">
        <v>4.45</v>
      </c>
      <c r="LT6" s="79">
        <v>5854</v>
      </c>
      <c r="LU6" s="78">
        <v>284680.23</v>
      </c>
      <c r="LV6" s="77">
        <v>109</v>
      </c>
      <c r="LW6" s="78">
        <v>642.52</v>
      </c>
      <c r="LX6" s="77">
        <v>6</v>
      </c>
      <c r="LY6" s="78">
        <v>9627.66</v>
      </c>
      <c r="LZ6" s="77">
        <v>1</v>
      </c>
      <c r="MA6" s="78">
        <v>937.92</v>
      </c>
      <c r="MB6" s="79">
        <v>5038</v>
      </c>
      <c r="MC6" s="78">
        <v>608728.84</v>
      </c>
      <c r="MN6" s="77">
        <v>2</v>
      </c>
      <c r="MO6" s="78">
        <v>15.64</v>
      </c>
      <c r="MP6" s="79">
        <v>4392</v>
      </c>
      <c r="MQ6" s="78">
        <v>336192.29</v>
      </c>
      <c r="MR6" s="79">
        <v>1195</v>
      </c>
      <c r="MS6" s="78">
        <v>37730.230000000003</v>
      </c>
      <c r="MX6" s="77">
        <v>1</v>
      </c>
      <c r="MY6" s="78">
        <v>4.4000000000000004</v>
      </c>
      <c r="ND6" s="79">
        <v>17345</v>
      </c>
      <c r="NE6" s="78">
        <v>53616.92</v>
      </c>
      <c r="NF6" s="77">
        <v>31</v>
      </c>
      <c r="NG6" s="78">
        <v>505.11</v>
      </c>
      <c r="NN6" s="79">
        <v>1275</v>
      </c>
      <c r="NO6" s="78">
        <v>185210</v>
      </c>
      <c r="NP6" s="77">
        <v>13</v>
      </c>
      <c r="NQ6" s="78">
        <v>68.47</v>
      </c>
      <c r="NR6" s="77">
        <v>2</v>
      </c>
      <c r="NS6" s="78">
        <v>3.4</v>
      </c>
      <c r="NT6" s="77">
        <v>77</v>
      </c>
      <c r="NU6" s="78">
        <v>248.01</v>
      </c>
      <c r="NV6" s="79">
        <v>3688</v>
      </c>
      <c r="NW6" s="78">
        <v>376672.17</v>
      </c>
      <c r="NX6" s="79">
        <v>1826</v>
      </c>
      <c r="NY6" s="78">
        <v>116925</v>
      </c>
      <c r="NZ6" s="77">
        <v>2</v>
      </c>
      <c r="OA6" s="78">
        <v>52.64</v>
      </c>
      <c r="OB6" s="77">
        <v>2</v>
      </c>
      <c r="OC6" s="78">
        <v>17.100000000000001</v>
      </c>
      <c r="OF6" s="77">
        <v>471</v>
      </c>
      <c r="OG6" s="78">
        <v>40333.74</v>
      </c>
      <c r="OH6" s="77">
        <v>149</v>
      </c>
      <c r="OI6" s="78">
        <v>8059.02</v>
      </c>
      <c r="OJ6" s="77">
        <v>95</v>
      </c>
      <c r="OK6" s="78">
        <v>349.1</v>
      </c>
      <c r="OP6" s="79">
        <v>10610</v>
      </c>
      <c r="OQ6" s="78">
        <v>1898628.01</v>
      </c>
      <c r="OR6" s="77">
        <v>100</v>
      </c>
      <c r="OS6" s="78">
        <v>3195.25</v>
      </c>
      <c r="OT6" s="79">
        <v>1903</v>
      </c>
      <c r="OU6" s="78">
        <v>92679.92</v>
      </c>
      <c r="OV6" s="77">
        <v>817</v>
      </c>
      <c r="OW6" s="78">
        <v>158040.75</v>
      </c>
      <c r="OZ6" s="79">
        <v>7055</v>
      </c>
      <c r="PA6" s="78">
        <v>668256.5</v>
      </c>
      <c r="PJ6" s="79">
        <v>3303</v>
      </c>
      <c r="PK6" s="78">
        <v>319542.05</v>
      </c>
      <c r="PL6" s="77">
        <v>61</v>
      </c>
      <c r="PM6" s="78">
        <v>565.72</v>
      </c>
      <c r="PN6" s="77">
        <v>281</v>
      </c>
      <c r="PO6" s="78">
        <v>41903.56</v>
      </c>
      <c r="PP6" s="79">
        <v>10262</v>
      </c>
      <c r="PQ6" s="78">
        <v>673527.14</v>
      </c>
      <c r="PR6" s="79">
        <v>9712</v>
      </c>
      <c r="PS6" s="78">
        <v>1438173.78</v>
      </c>
      <c r="PT6" s="77">
        <v>55</v>
      </c>
      <c r="PU6" s="78">
        <v>142550.37</v>
      </c>
      <c r="PV6" s="77">
        <v>3</v>
      </c>
      <c r="PW6" s="78">
        <v>40.619999999999997</v>
      </c>
      <c r="PX6" s="77">
        <v>4</v>
      </c>
      <c r="PY6" s="78">
        <v>603.55999999999995</v>
      </c>
      <c r="PZ6" s="77">
        <v>353</v>
      </c>
      <c r="QA6" s="78">
        <v>140335.81</v>
      </c>
      <c r="QB6" s="79">
        <v>1008</v>
      </c>
      <c r="QC6" s="78">
        <v>523674.68</v>
      </c>
      <c r="QF6" s="79">
        <v>13327</v>
      </c>
      <c r="QG6" s="78">
        <v>3542516.72</v>
      </c>
      <c r="QJ6" s="77">
        <v>7</v>
      </c>
      <c r="QK6" s="78">
        <v>11.9</v>
      </c>
      <c r="QL6" s="77">
        <v>11</v>
      </c>
      <c r="QM6" s="78">
        <v>20.3</v>
      </c>
      <c r="QX6" s="77">
        <v>3</v>
      </c>
      <c r="QY6" s="78">
        <v>102.88</v>
      </c>
      <c r="RB6" s="77">
        <v>9</v>
      </c>
      <c r="RC6" s="78">
        <v>288.45999999999998</v>
      </c>
      <c r="RD6" s="77">
        <v>7</v>
      </c>
      <c r="RE6" s="78">
        <v>2257.8000000000002</v>
      </c>
      <c r="RJ6" s="77">
        <v>2</v>
      </c>
      <c r="RK6" s="78">
        <v>32</v>
      </c>
      <c r="RL6" s="79">
        <v>93480</v>
      </c>
      <c r="RM6" s="78">
        <v>14134911.689999999</v>
      </c>
      <c r="RN6" s="79">
        <v>2857</v>
      </c>
      <c r="RO6" s="78">
        <v>129294.17</v>
      </c>
      <c r="RT6" s="77">
        <v>22</v>
      </c>
      <c r="RU6" s="78">
        <v>3550.77</v>
      </c>
      <c r="RV6" s="77">
        <v>195</v>
      </c>
      <c r="RW6" s="78">
        <v>8025.7</v>
      </c>
      <c r="RX6" s="77">
        <v>20</v>
      </c>
      <c r="RY6" s="78">
        <v>555.54</v>
      </c>
      <c r="RZ6" s="79">
        <v>1550</v>
      </c>
      <c r="SA6" s="78">
        <v>167622.26999999999</v>
      </c>
      <c r="SD6" s="79">
        <v>2506</v>
      </c>
      <c r="SE6" s="78">
        <v>162040.24</v>
      </c>
      <c r="SF6" s="79">
        <v>44800</v>
      </c>
      <c r="SG6" s="78">
        <v>8157425.4100000001</v>
      </c>
      <c r="SH6" s="77">
        <v>8</v>
      </c>
      <c r="SI6" s="78">
        <v>1.2</v>
      </c>
      <c r="SJ6" s="79">
        <v>1377</v>
      </c>
      <c r="SK6" s="78">
        <v>51354.65</v>
      </c>
      <c r="SL6" s="77">
        <v>895</v>
      </c>
      <c r="SM6" s="78">
        <v>66667.3</v>
      </c>
      <c r="SN6" s="79">
        <v>14089</v>
      </c>
      <c r="SO6" s="78">
        <v>736647.04</v>
      </c>
      <c r="SP6" s="77">
        <v>3</v>
      </c>
      <c r="SQ6" s="78">
        <v>240</v>
      </c>
      <c r="SR6" s="79">
        <v>79675</v>
      </c>
      <c r="SS6" s="78">
        <v>478303.01</v>
      </c>
      <c r="ST6" s="77">
        <v>450</v>
      </c>
      <c r="SU6" s="78">
        <v>37339.78</v>
      </c>
      <c r="SV6" s="77">
        <v>55</v>
      </c>
      <c r="SW6" s="78">
        <v>386.3</v>
      </c>
      <c r="SZ6" s="77">
        <v>1</v>
      </c>
      <c r="TA6" s="78">
        <v>8.81</v>
      </c>
      <c r="TD6" s="77">
        <v>309</v>
      </c>
      <c r="TE6" s="78">
        <v>2876.63</v>
      </c>
      <c r="TF6" s="79">
        <v>3145</v>
      </c>
      <c r="TG6" s="78">
        <v>120789.64</v>
      </c>
      <c r="TH6" s="79">
        <v>36891</v>
      </c>
      <c r="TI6" s="78">
        <v>1154430.43</v>
      </c>
      <c r="TJ6" s="77">
        <v>934</v>
      </c>
      <c r="TK6" s="78">
        <v>77718.75</v>
      </c>
      <c r="TL6" s="79">
        <v>10059</v>
      </c>
      <c r="TM6" s="78">
        <v>493025.57</v>
      </c>
      <c r="TN6" s="77">
        <v>996</v>
      </c>
      <c r="TO6" s="78">
        <v>57530.58</v>
      </c>
      <c r="TZ6" s="77">
        <v>2</v>
      </c>
      <c r="UA6" s="78">
        <v>541.86</v>
      </c>
      <c r="UB6" s="79">
        <v>7849</v>
      </c>
      <c r="UC6" s="78">
        <v>278965.87</v>
      </c>
      <c r="UD6" s="77">
        <v>1</v>
      </c>
      <c r="UE6" s="78">
        <v>3.29</v>
      </c>
      <c r="UF6" s="77">
        <v>1</v>
      </c>
      <c r="UG6" s="78">
        <v>9.33</v>
      </c>
      <c r="UH6" s="77">
        <v>5</v>
      </c>
      <c r="UI6" s="78">
        <v>55.53</v>
      </c>
      <c r="UP6" s="77">
        <v>4</v>
      </c>
      <c r="UQ6" s="78">
        <v>2.08</v>
      </c>
      <c r="UV6" s="77">
        <v>1</v>
      </c>
      <c r="UW6" s="78">
        <v>5.0999999999999996</v>
      </c>
      <c r="UZ6" s="77">
        <v>1</v>
      </c>
      <c r="VA6" s="78">
        <v>6.75</v>
      </c>
      <c r="VB6" s="77">
        <v>22</v>
      </c>
      <c r="VC6" s="78">
        <v>717.62</v>
      </c>
      <c r="VD6" s="79">
        <v>11017</v>
      </c>
      <c r="VE6" s="78">
        <v>533289.77</v>
      </c>
      <c r="VF6" s="77">
        <v>2</v>
      </c>
      <c r="VG6" s="78">
        <v>2.7</v>
      </c>
      <c r="VH6" s="79">
        <v>32330</v>
      </c>
      <c r="VI6" s="78">
        <v>519653.32</v>
      </c>
      <c r="VJ6" s="77">
        <v>44</v>
      </c>
      <c r="VK6" s="78">
        <v>485.67</v>
      </c>
      <c r="VP6" s="79">
        <v>13612</v>
      </c>
      <c r="VQ6" s="78">
        <v>735815.37</v>
      </c>
      <c r="VR6" s="79">
        <v>15559</v>
      </c>
      <c r="VS6" s="78">
        <v>1293864.1100000001</v>
      </c>
      <c r="VV6" s="77">
        <v>2</v>
      </c>
      <c r="VW6" s="78">
        <v>55.68</v>
      </c>
      <c r="VX6" s="77">
        <v>67</v>
      </c>
      <c r="VY6" s="78">
        <v>0.68</v>
      </c>
      <c r="WB6" s="79">
        <v>13348</v>
      </c>
      <c r="WC6" s="78">
        <v>2075932.82</v>
      </c>
      <c r="WD6" s="77">
        <v>4</v>
      </c>
      <c r="WE6" s="78">
        <v>15833.86</v>
      </c>
      <c r="WH6" s="79">
        <v>2504</v>
      </c>
      <c r="WI6" s="78">
        <v>11005.73</v>
      </c>
      <c r="WJ6" s="79">
        <v>9110</v>
      </c>
      <c r="WK6" s="78">
        <v>143594.53</v>
      </c>
      <c r="WL6" s="77">
        <v>173</v>
      </c>
      <c r="WM6" s="78">
        <v>19112.16</v>
      </c>
      <c r="WN6" s="79">
        <v>2012</v>
      </c>
      <c r="WO6" s="78">
        <v>800868.37</v>
      </c>
      <c r="WP6" s="77">
        <v>11</v>
      </c>
      <c r="WQ6" s="78">
        <v>3505.24</v>
      </c>
      <c r="WR6" s="79">
        <v>6730</v>
      </c>
      <c r="WS6" s="78">
        <v>192514.99</v>
      </c>
      <c r="WV6" s="77">
        <v>4</v>
      </c>
      <c r="WW6" s="78">
        <v>111.64</v>
      </c>
      <c r="WX6" s="77">
        <v>4</v>
      </c>
      <c r="WY6" s="78">
        <v>21.32</v>
      </c>
      <c r="XD6" s="79">
        <v>41278</v>
      </c>
      <c r="XE6" s="78">
        <v>2319149.88</v>
      </c>
      <c r="XH6" s="77">
        <v>365</v>
      </c>
      <c r="XI6" s="78">
        <v>137039.97</v>
      </c>
      <c r="XJ6" s="77">
        <v>554</v>
      </c>
      <c r="XK6" s="78">
        <v>7141.11</v>
      </c>
      <c r="XN6" s="79">
        <v>4799</v>
      </c>
      <c r="XO6" s="78">
        <v>694371.97</v>
      </c>
      <c r="XP6" s="79">
        <v>10343</v>
      </c>
      <c r="XQ6" s="78">
        <v>1940494.91</v>
      </c>
      <c r="XR6" s="79">
        <v>1142</v>
      </c>
      <c r="XS6" s="78">
        <v>342727.71</v>
      </c>
      <c r="XT6" s="79">
        <v>1072</v>
      </c>
      <c r="XU6" s="78">
        <v>156383.43</v>
      </c>
      <c r="XV6" s="79">
        <v>97732</v>
      </c>
      <c r="XW6" s="78">
        <v>1063638.27</v>
      </c>
      <c r="XX6" s="79">
        <v>1655</v>
      </c>
      <c r="XY6" s="78">
        <v>88140.22</v>
      </c>
      <c r="XZ6" s="77">
        <v>5</v>
      </c>
      <c r="YA6" s="78">
        <v>50.02</v>
      </c>
      <c r="YD6" s="77">
        <v>3</v>
      </c>
      <c r="YE6" s="78">
        <v>290.23</v>
      </c>
      <c r="YH6" s="79">
        <v>31842</v>
      </c>
      <c r="YI6" s="78">
        <v>2651448.86</v>
      </c>
      <c r="YP6" s="77">
        <v>925</v>
      </c>
      <c r="YQ6" s="78">
        <v>21907.82</v>
      </c>
      <c r="YR6" s="77">
        <v>2</v>
      </c>
      <c r="YS6" s="78">
        <v>65.48</v>
      </c>
      <c r="YT6" s="79">
        <v>1943</v>
      </c>
      <c r="YU6" s="78">
        <v>263056.32</v>
      </c>
      <c r="YV6" s="77">
        <v>66</v>
      </c>
      <c r="YW6" s="78">
        <v>6990.67</v>
      </c>
      <c r="YX6" s="79">
        <v>112737</v>
      </c>
      <c r="YY6" s="78">
        <v>2873943.45</v>
      </c>
      <c r="YZ6" s="79">
        <v>32300</v>
      </c>
      <c r="ZA6" s="78">
        <v>1545949.02</v>
      </c>
      <c r="ZB6" s="79">
        <v>44607</v>
      </c>
      <c r="ZC6" s="78">
        <v>6743805.8099999996</v>
      </c>
      <c r="ZD6" s="79">
        <v>72811</v>
      </c>
      <c r="ZE6" s="78">
        <v>9090344.6799999997</v>
      </c>
      <c r="ZF6" s="79">
        <v>1010</v>
      </c>
      <c r="ZG6" s="78">
        <v>87646.47</v>
      </c>
      <c r="ZH6" s="77">
        <v>464</v>
      </c>
      <c r="ZI6" s="78">
        <v>37971.11</v>
      </c>
      <c r="ZJ6" s="79">
        <v>45008</v>
      </c>
      <c r="ZK6" s="78">
        <v>8781508.1999999993</v>
      </c>
      <c r="ZL6" s="79">
        <v>48373</v>
      </c>
      <c r="ZM6" s="78">
        <v>6591395.2300000004</v>
      </c>
      <c r="ZR6" s="77">
        <v>60</v>
      </c>
      <c r="ZS6" s="78">
        <v>294.95</v>
      </c>
      <c r="ZT6" s="77">
        <v>163</v>
      </c>
      <c r="ZU6" s="78">
        <v>833.86</v>
      </c>
      <c r="AAB6" s="77">
        <v>74</v>
      </c>
      <c r="AAC6" s="78">
        <v>535.45000000000005</v>
      </c>
      <c r="AAD6" s="77">
        <v>1</v>
      </c>
      <c r="AAE6" s="78">
        <v>1.91</v>
      </c>
      <c r="AAF6" s="77">
        <v>7</v>
      </c>
      <c r="AAG6" s="78">
        <v>19.72</v>
      </c>
      <c r="AAH6" s="77">
        <v>74</v>
      </c>
      <c r="AAI6" s="78">
        <v>385.18</v>
      </c>
      <c r="AAJ6" s="77">
        <v>2</v>
      </c>
      <c r="AAK6" s="78">
        <v>15.14</v>
      </c>
      <c r="AAN6" s="77">
        <v>10</v>
      </c>
      <c r="AAO6" s="78">
        <v>472.13</v>
      </c>
      <c r="AAP6" s="77">
        <v>685</v>
      </c>
      <c r="AAQ6" s="78">
        <v>3190.78</v>
      </c>
      <c r="AAV6" s="79">
        <v>4677</v>
      </c>
      <c r="AAW6" s="78">
        <v>282641.98</v>
      </c>
      <c r="ABD6" s="77">
        <v>119</v>
      </c>
      <c r="ABE6" s="78">
        <v>19058.2</v>
      </c>
      <c r="ABF6" s="77">
        <v>1</v>
      </c>
      <c r="ABG6" s="78">
        <v>123.19</v>
      </c>
      <c r="ABN6" s="79">
        <v>19387</v>
      </c>
      <c r="ABO6" s="78">
        <v>3698559.62</v>
      </c>
      <c r="ABP6" s="79">
        <v>3468</v>
      </c>
      <c r="ABQ6" s="78">
        <v>182616.9</v>
      </c>
      <c r="ABR6" s="79">
        <v>2418</v>
      </c>
      <c r="ABS6" s="78">
        <v>111354.85</v>
      </c>
      <c r="ABT6" s="79">
        <v>4409</v>
      </c>
      <c r="ABU6" s="78">
        <v>80562.48</v>
      </c>
      <c r="ABV6" s="79">
        <v>3948</v>
      </c>
      <c r="ABW6" s="78">
        <v>87544.86</v>
      </c>
      <c r="ABX6" s="77">
        <v>340</v>
      </c>
      <c r="ABY6" s="78">
        <v>10781.24</v>
      </c>
      <c r="ACD6" s="77">
        <v>83</v>
      </c>
      <c r="ACE6" s="78">
        <v>5086.0200000000004</v>
      </c>
      <c r="ACF6" s="79">
        <v>16387</v>
      </c>
      <c r="ACG6" s="78">
        <v>591038.84</v>
      </c>
      <c r="ACH6" s="79">
        <v>5447</v>
      </c>
      <c r="ACI6" s="78">
        <v>292010.36</v>
      </c>
      <c r="ACJ6" s="79">
        <v>24317</v>
      </c>
      <c r="ACK6" s="78">
        <v>290267.18</v>
      </c>
      <c r="ACL6" s="77">
        <v>15</v>
      </c>
      <c r="ACM6" s="78">
        <v>641.79999999999995</v>
      </c>
      <c r="ACN6" s="77">
        <v>2</v>
      </c>
      <c r="ACO6" s="78">
        <v>0.48</v>
      </c>
      <c r="ACP6" s="79">
        <v>12713</v>
      </c>
      <c r="ACQ6" s="78">
        <v>513743.99</v>
      </c>
      <c r="ACT6" s="77">
        <v>352</v>
      </c>
      <c r="ACU6" s="78">
        <v>44934.27</v>
      </c>
      <c r="ACV6" s="79">
        <v>2348</v>
      </c>
      <c r="ACW6" s="78">
        <v>73597.539999999994</v>
      </c>
      <c r="ACX6" s="79">
        <v>48289</v>
      </c>
      <c r="ACY6" s="78">
        <v>1868304.78</v>
      </c>
      <c r="ACZ6" s="77">
        <v>513</v>
      </c>
      <c r="ADA6" s="78">
        <v>26634.61</v>
      </c>
      <c r="ADB6" s="79">
        <v>16548</v>
      </c>
      <c r="ADC6" s="78">
        <v>1050850.6599999999</v>
      </c>
      <c r="ADF6" s="79">
        <v>1510</v>
      </c>
      <c r="ADG6" s="78">
        <v>245159.91</v>
      </c>
      <c r="ADH6" s="77">
        <v>1</v>
      </c>
      <c r="ADI6" s="78">
        <v>15.1</v>
      </c>
      <c r="ADJ6" s="77">
        <v>2</v>
      </c>
      <c r="ADK6" s="78">
        <v>140.4</v>
      </c>
      <c r="ADL6" s="79">
        <v>1338</v>
      </c>
      <c r="ADM6" s="78">
        <v>250636.84</v>
      </c>
      <c r="ADP6" s="79">
        <v>1250</v>
      </c>
      <c r="ADQ6" s="78">
        <v>774671.19</v>
      </c>
      <c r="ADV6" s="77">
        <v>692</v>
      </c>
      <c r="ADW6" s="78">
        <v>262316.83</v>
      </c>
      <c r="ADX6" s="79">
        <v>7002</v>
      </c>
      <c r="ADY6" s="78">
        <v>485237.54</v>
      </c>
      <c r="ADZ6" s="79">
        <v>12955</v>
      </c>
      <c r="AEA6" s="78">
        <v>605775.4</v>
      </c>
      <c r="AEB6" s="77">
        <v>16</v>
      </c>
      <c r="AEC6" s="78">
        <v>1165.04</v>
      </c>
      <c r="AED6" s="77">
        <v>3</v>
      </c>
      <c r="AEE6" s="78">
        <v>332.94</v>
      </c>
      <c r="AEF6" s="79">
        <v>1610</v>
      </c>
      <c r="AEG6" s="78">
        <v>850376.87</v>
      </c>
      <c r="AEL6" s="77">
        <v>53</v>
      </c>
      <c r="AEM6" s="78">
        <v>361.88</v>
      </c>
      <c r="AER6" s="79">
        <v>15958</v>
      </c>
      <c r="AES6" s="78">
        <v>803949.21</v>
      </c>
      <c r="AET6" s="79">
        <v>7662</v>
      </c>
      <c r="AEU6" s="78">
        <v>241588.05</v>
      </c>
      <c r="AEV6" s="77">
        <v>12</v>
      </c>
      <c r="AEW6" s="78">
        <v>14153.12</v>
      </c>
      <c r="AEZ6" s="77">
        <v>92</v>
      </c>
      <c r="AFA6" s="78">
        <v>12284.66</v>
      </c>
      <c r="AFB6" s="79">
        <v>6761</v>
      </c>
      <c r="AFC6" s="78">
        <v>371102.25</v>
      </c>
      <c r="AFD6" s="77">
        <v>3</v>
      </c>
      <c r="AFE6" s="78">
        <v>124.83</v>
      </c>
      <c r="AFH6" s="77">
        <v>4</v>
      </c>
      <c r="AFI6" s="78">
        <v>356.9</v>
      </c>
      <c r="AFN6" s="79">
        <v>2758</v>
      </c>
      <c r="AFO6" s="78">
        <v>934289.9</v>
      </c>
      <c r="AFP6" s="77">
        <v>135</v>
      </c>
      <c r="AFQ6" s="78">
        <v>7690.37</v>
      </c>
      <c r="AFV6" s="79">
        <v>59234</v>
      </c>
      <c r="AFW6" s="78">
        <v>1826662.87</v>
      </c>
      <c r="AFX6" s="79">
        <v>4350</v>
      </c>
      <c r="AFY6" s="78">
        <v>176026.43</v>
      </c>
      <c r="AFZ6" s="77">
        <v>351</v>
      </c>
      <c r="AGA6" s="78">
        <v>38279.06</v>
      </c>
      <c r="AGB6" s="77">
        <v>8</v>
      </c>
      <c r="AGC6" s="78">
        <v>193.88</v>
      </c>
      <c r="AGF6" s="77">
        <v>140</v>
      </c>
      <c r="AGG6" s="78">
        <v>1031.6099999999999</v>
      </c>
      <c r="AGL6" s="77">
        <v>9</v>
      </c>
      <c r="AGM6" s="78">
        <v>17276.02</v>
      </c>
      <c r="AGP6" s="79">
        <v>300431</v>
      </c>
      <c r="AGQ6" s="78">
        <v>71564565.980000004</v>
      </c>
      <c r="AGR6" s="77">
        <v>323</v>
      </c>
      <c r="AGS6" s="78">
        <v>541044.04</v>
      </c>
      <c r="AGT6" s="79">
        <v>16686</v>
      </c>
      <c r="AGU6" s="78">
        <v>10043452.859999999</v>
      </c>
      <c r="AGV6" s="79">
        <v>12558</v>
      </c>
      <c r="AGW6" s="78">
        <v>5016017.29</v>
      </c>
      <c r="AGX6" s="79">
        <v>5574</v>
      </c>
      <c r="AGY6" s="78">
        <v>444471.77</v>
      </c>
      <c r="AGZ6" s="77">
        <v>138</v>
      </c>
      <c r="AHA6" s="78">
        <v>18532.72</v>
      </c>
      <c r="AHB6" s="77">
        <v>845</v>
      </c>
      <c r="AHC6" s="78">
        <v>116677.01</v>
      </c>
      <c r="AHH6" s="77">
        <v>41</v>
      </c>
      <c r="AHI6" s="78">
        <v>34482.449999999997</v>
      </c>
      <c r="AHJ6" s="79">
        <v>2666</v>
      </c>
      <c r="AHK6" s="78">
        <v>248894.53</v>
      </c>
      <c r="AHL6" s="79">
        <v>3534</v>
      </c>
      <c r="AHM6" s="78">
        <v>220249.66</v>
      </c>
      <c r="AHN6" s="79">
        <v>2387</v>
      </c>
      <c r="AHO6" s="78">
        <v>516581.58</v>
      </c>
      <c r="AHT6" s="77">
        <v>1</v>
      </c>
      <c r="AHU6" s="78">
        <v>95.15</v>
      </c>
      <c r="AHV6" s="77">
        <v>90</v>
      </c>
      <c r="AHW6" s="78">
        <v>9111.94</v>
      </c>
      <c r="AHZ6" s="77">
        <v>84</v>
      </c>
      <c r="AIA6" s="78">
        <v>31971.33</v>
      </c>
      <c r="AIB6" s="77">
        <v>1</v>
      </c>
      <c r="AIC6" s="78">
        <v>81.900000000000006</v>
      </c>
      <c r="AIL6" s="77">
        <v>2</v>
      </c>
      <c r="AIM6" s="78">
        <v>463.93</v>
      </c>
      <c r="AIN6" s="77">
        <v>2</v>
      </c>
      <c r="AIO6" s="78">
        <v>167.2</v>
      </c>
      <c r="AIP6" s="79">
        <v>46567</v>
      </c>
      <c r="AIQ6" s="78">
        <v>441969.43</v>
      </c>
      <c r="AIT6" s="77">
        <v>33</v>
      </c>
      <c r="AIU6" s="78">
        <v>338.83</v>
      </c>
      <c r="AIX6" s="79">
        <v>6781</v>
      </c>
      <c r="AIY6" s="78">
        <v>501195.65</v>
      </c>
      <c r="AJB6" s="79">
        <v>10910</v>
      </c>
      <c r="AJC6" s="78">
        <v>206808.95</v>
      </c>
      <c r="AJF6" s="79">
        <v>10017</v>
      </c>
      <c r="AJG6" s="78">
        <v>460724.87</v>
      </c>
      <c r="AJN6" s="77">
        <v>393</v>
      </c>
      <c r="AJO6" s="78">
        <v>48055.21</v>
      </c>
      <c r="AJX6" s="79">
        <v>124739</v>
      </c>
      <c r="AJY6" s="78">
        <v>1675359.28</v>
      </c>
      <c r="AJZ6" s="77">
        <v>160</v>
      </c>
      <c r="AKA6" s="78">
        <v>17421.37</v>
      </c>
      <c r="AKF6" s="77">
        <v>1</v>
      </c>
      <c r="AKG6" s="78">
        <v>1.62</v>
      </c>
      <c r="AKN6" s="77">
        <v>20</v>
      </c>
      <c r="AKO6" s="78">
        <v>216.9</v>
      </c>
      <c r="AKV6" s="79">
        <v>18823</v>
      </c>
      <c r="AKW6" s="78">
        <v>523760.62</v>
      </c>
      <c r="AKZ6" s="79">
        <v>109094</v>
      </c>
      <c r="ALA6" s="78">
        <v>1583714.39</v>
      </c>
      <c r="ALR6" s="77">
        <v>2</v>
      </c>
      <c r="ALS6" s="78">
        <v>299.01</v>
      </c>
      <c r="ALX6" s="77">
        <v>219</v>
      </c>
      <c r="ALY6" s="78">
        <v>12015.23</v>
      </c>
      <c r="ALZ6" s="77">
        <v>80</v>
      </c>
      <c r="AMA6" s="78">
        <v>206.12</v>
      </c>
      <c r="AMB6" s="79">
        <v>2072</v>
      </c>
      <c r="AMC6" s="78">
        <v>130518.24</v>
      </c>
      <c r="AMF6" s="77">
        <v>172</v>
      </c>
      <c r="AMG6" s="78">
        <v>4781.83</v>
      </c>
      <c r="AMH6" s="77">
        <v>32</v>
      </c>
      <c r="AMI6" s="78">
        <v>10701.44</v>
      </c>
      <c r="AMJ6" s="77">
        <v>902</v>
      </c>
      <c r="AMK6" s="78">
        <v>61237.51</v>
      </c>
      <c r="AML6" s="79">
        <v>28010</v>
      </c>
      <c r="AMM6" s="78">
        <v>2616016.1</v>
      </c>
      <c r="AMN6" s="77">
        <v>195</v>
      </c>
      <c r="AMO6" s="78">
        <v>233699.67</v>
      </c>
      <c r="AMP6" s="77">
        <v>2</v>
      </c>
      <c r="AMQ6" s="78">
        <v>243.4</v>
      </c>
      <c r="AMX6" s="77">
        <v>339</v>
      </c>
      <c r="AMY6" s="78">
        <v>19661.310000000001</v>
      </c>
      <c r="ANF6" s="77">
        <v>949</v>
      </c>
      <c r="ANG6" s="78">
        <v>1099968.17</v>
      </c>
      <c r="ANH6" s="79">
        <v>2773</v>
      </c>
      <c r="ANI6" s="78">
        <v>228876.4</v>
      </c>
      <c r="ANL6" s="77">
        <v>11</v>
      </c>
      <c r="ANM6" s="78">
        <v>552.29999999999995</v>
      </c>
      <c r="ANN6" s="77">
        <v>408</v>
      </c>
      <c r="ANO6" s="78">
        <v>148754.19</v>
      </c>
      <c r="ANP6" s="79">
        <v>1849</v>
      </c>
      <c r="ANQ6" s="78">
        <v>229492.95</v>
      </c>
      <c r="ANR6" s="77">
        <v>216</v>
      </c>
      <c r="ANS6" s="78">
        <v>38960.75</v>
      </c>
      <c r="ANT6" s="79">
        <v>10231</v>
      </c>
      <c r="ANU6" s="78">
        <v>1784577.52</v>
      </c>
      <c r="ANZ6" s="77">
        <v>844</v>
      </c>
      <c r="AOA6" s="78">
        <v>504799.68</v>
      </c>
      <c r="AOB6" s="77">
        <v>44</v>
      </c>
      <c r="AOC6" s="78">
        <v>97279.71</v>
      </c>
      <c r="AOD6" s="77">
        <v>357</v>
      </c>
      <c r="AOE6" s="78">
        <v>1102381.56</v>
      </c>
      <c r="AOJ6" s="77">
        <v>1</v>
      </c>
      <c r="AOK6" s="78">
        <v>5.58</v>
      </c>
      <c r="AOL6" s="77">
        <v>1</v>
      </c>
      <c r="AOM6" s="78">
        <v>17.86</v>
      </c>
      <c r="AOP6" s="77">
        <v>37</v>
      </c>
      <c r="AOQ6" s="78">
        <v>3391.1</v>
      </c>
      <c r="AOV6" s="77">
        <v>509</v>
      </c>
      <c r="AOW6" s="78">
        <v>71739.28</v>
      </c>
      <c r="AOX6" s="77">
        <v>231</v>
      </c>
      <c r="AOY6" s="78">
        <v>2515.9499999999998</v>
      </c>
      <c r="APB6" s="77">
        <v>93</v>
      </c>
      <c r="APC6" s="78">
        <v>1086.8800000000001</v>
      </c>
      <c r="APH6" s="79">
        <v>13560</v>
      </c>
      <c r="API6" s="78">
        <v>3141799.04</v>
      </c>
      <c r="APJ6" s="79">
        <v>18269</v>
      </c>
      <c r="APK6" s="78">
        <v>285274.42</v>
      </c>
      <c r="APN6" s="77">
        <v>1</v>
      </c>
      <c r="APO6" s="78">
        <v>7.64</v>
      </c>
      <c r="APP6" s="79">
        <v>2116</v>
      </c>
      <c r="APQ6" s="78">
        <v>1005176.17</v>
      </c>
      <c r="APR6" s="77">
        <v>458</v>
      </c>
      <c r="APS6" s="78">
        <v>224622.85</v>
      </c>
      <c r="APT6" s="79">
        <v>1791</v>
      </c>
      <c r="APU6" s="78">
        <v>886241.94</v>
      </c>
      <c r="APV6" s="77">
        <v>866</v>
      </c>
      <c r="APW6" s="78">
        <v>420639.83</v>
      </c>
      <c r="APX6" s="77">
        <v>534</v>
      </c>
      <c r="APY6" s="78">
        <v>245312.31</v>
      </c>
      <c r="APZ6" s="77">
        <v>336</v>
      </c>
      <c r="AQA6" s="78">
        <v>155322.62</v>
      </c>
      <c r="AQB6" s="79">
        <v>3510</v>
      </c>
      <c r="AQC6" s="78">
        <v>698448.07</v>
      </c>
      <c r="AQD6" s="77">
        <v>19</v>
      </c>
      <c r="AQE6" s="78">
        <v>681.43</v>
      </c>
      <c r="AQH6" s="77">
        <v>134</v>
      </c>
      <c r="AQI6" s="78">
        <v>43082.66</v>
      </c>
      <c r="AQJ6" s="79">
        <v>3840</v>
      </c>
      <c r="AQK6" s="78">
        <v>60090.1</v>
      </c>
      <c r="AQP6" s="79">
        <v>4517</v>
      </c>
      <c r="AQQ6" s="78">
        <v>1231003.99</v>
      </c>
      <c r="AQR6" s="79">
        <v>2871</v>
      </c>
      <c r="AQS6" s="78">
        <v>1499902.14</v>
      </c>
      <c r="AQX6" s="79">
        <v>2483</v>
      </c>
      <c r="AQY6" s="78">
        <v>361279</v>
      </c>
      <c r="AQZ6" s="77">
        <v>181</v>
      </c>
      <c r="ARA6" s="78">
        <v>1288252.42</v>
      </c>
      <c r="ARD6" s="77">
        <v>5</v>
      </c>
      <c r="ARE6" s="78">
        <v>65.37</v>
      </c>
      <c r="ARH6" s="77">
        <v>1</v>
      </c>
      <c r="ARI6" s="78">
        <v>23.19</v>
      </c>
      <c r="ARL6" s="79">
        <v>4780</v>
      </c>
      <c r="ARM6" s="78">
        <v>666259.49</v>
      </c>
      <c r="ARN6" s="79">
        <v>9305</v>
      </c>
      <c r="ARO6" s="78">
        <v>1166579.51</v>
      </c>
      <c r="ARP6" s="79">
        <v>29731</v>
      </c>
      <c r="ARQ6" s="78">
        <v>4011309.95</v>
      </c>
      <c r="ARR6" s="79">
        <v>8164</v>
      </c>
      <c r="ARS6" s="78">
        <v>1108009.74</v>
      </c>
      <c r="ART6" s="79">
        <v>50223</v>
      </c>
      <c r="ARU6" s="78">
        <v>1248969.53</v>
      </c>
      <c r="ARX6" s="79">
        <v>51667</v>
      </c>
      <c r="ARY6" s="78">
        <v>4251513.07</v>
      </c>
      <c r="ARZ6" s="77">
        <v>39</v>
      </c>
      <c r="ASA6" s="78">
        <v>15087.96</v>
      </c>
      <c r="ASD6" s="79">
        <v>4277</v>
      </c>
      <c r="ASE6" s="78">
        <v>326365.13</v>
      </c>
      <c r="AST6" s="77">
        <v>12</v>
      </c>
      <c r="ASU6" s="78">
        <v>171.36</v>
      </c>
      <c r="ASV6" s="77">
        <v>2</v>
      </c>
      <c r="ASW6" s="78">
        <v>1.78</v>
      </c>
      <c r="ASX6" s="77">
        <v>12</v>
      </c>
      <c r="ASY6" s="78">
        <v>289.18</v>
      </c>
      <c r="ASZ6" s="79">
        <v>1689</v>
      </c>
      <c r="ATA6" s="78">
        <v>41080.78</v>
      </c>
      <c r="ATB6" s="77">
        <v>13</v>
      </c>
      <c r="ATC6" s="78">
        <v>1742.52</v>
      </c>
      <c r="ATF6" s="77">
        <v>5</v>
      </c>
      <c r="ATG6" s="78">
        <v>60.91</v>
      </c>
      <c r="ATL6" s="77">
        <v>10</v>
      </c>
      <c r="ATM6" s="78">
        <v>3183.36</v>
      </c>
      <c r="ATN6" s="77">
        <v>625</v>
      </c>
      <c r="ATO6" s="78">
        <v>34368.26</v>
      </c>
      <c r="ATP6" s="77">
        <v>188</v>
      </c>
      <c r="ATQ6" s="78">
        <v>9490.66</v>
      </c>
      <c r="ATT6" s="79">
        <v>18949</v>
      </c>
      <c r="ATU6" s="78">
        <v>1048763.43</v>
      </c>
      <c r="ATV6" s="77">
        <v>1</v>
      </c>
      <c r="ATW6" s="78">
        <v>9.34</v>
      </c>
      <c r="ATX6" s="77">
        <v>20</v>
      </c>
      <c r="ATY6" s="78">
        <v>1062.4100000000001</v>
      </c>
      <c r="ATZ6" s="77">
        <v>26</v>
      </c>
      <c r="AUA6" s="78">
        <v>416.9</v>
      </c>
      <c r="AUB6" s="77">
        <v>2</v>
      </c>
      <c r="AUC6" s="78">
        <v>9.6199999999999992</v>
      </c>
      <c r="AUD6" s="77">
        <v>1</v>
      </c>
      <c r="AUE6" s="78">
        <v>4.8099999999999996</v>
      </c>
      <c r="AUH6" s="77">
        <v>2</v>
      </c>
      <c r="AUI6" s="78">
        <v>10.18</v>
      </c>
      <c r="AUN6" s="79">
        <v>247039</v>
      </c>
      <c r="AUO6" s="78">
        <v>4743050.0999999996</v>
      </c>
      <c r="AUP6" s="77">
        <v>6</v>
      </c>
      <c r="AUQ6" s="78">
        <v>96.5</v>
      </c>
      <c r="AUR6" s="79">
        <v>1915</v>
      </c>
      <c r="AUS6" s="78">
        <v>100954.26</v>
      </c>
      <c r="AUV6" s="77">
        <v>17</v>
      </c>
      <c r="AUW6" s="78">
        <v>146.58000000000001</v>
      </c>
      <c r="AVB6" s="77">
        <v>163</v>
      </c>
      <c r="AVC6" s="78">
        <v>157915.26999999999</v>
      </c>
      <c r="AVF6" s="79">
        <v>1699</v>
      </c>
      <c r="AVG6" s="78">
        <v>288790.28999999998</v>
      </c>
      <c r="AVJ6" s="79">
        <v>10113</v>
      </c>
      <c r="AVK6" s="78">
        <v>1067542.74</v>
      </c>
      <c r="AVL6" s="77">
        <v>16</v>
      </c>
      <c r="AVM6" s="78">
        <v>2036.5</v>
      </c>
      <c r="AVX6" s="77">
        <v>8</v>
      </c>
      <c r="AVY6" s="78">
        <v>65.040000000000006</v>
      </c>
      <c r="AVZ6" s="77">
        <v>5</v>
      </c>
      <c r="AWA6" s="78">
        <v>46.2</v>
      </c>
      <c r="AWB6" s="77">
        <v>4</v>
      </c>
      <c r="AWC6" s="78">
        <v>81.78</v>
      </c>
      <c r="AWF6" s="77">
        <v>4</v>
      </c>
      <c r="AWG6" s="78">
        <v>5888.32</v>
      </c>
      <c r="AWH6" s="77">
        <v>2</v>
      </c>
      <c r="AWI6" s="78">
        <v>1.5</v>
      </c>
      <c r="AWL6" s="77">
        <v>11</v>
      </c>
      <c r="AWM6" s="78">
        <v>49.54</v>
      </c>
      <c r="AWN6" s="77">
        <v>16</v>
      </c>
      <c r="AWO6" s="78">
        <v>922.01</v>
      </c>
      <c r="AWP6" s="77">
        <v>140</v>
      </c>
      <c r="AWQ6" s="78">
        <v>18436.37</v>
      </c>
      <c r="AWR6" s="77">
        <v>115</v>
      </c>
      <c r="AWS6" s="78">
        <v>42619.34</v>
      </c>
      <c r="AWT6" s="77">
        <v>30</v>
      </c>
      <c r="AWU6" s="78">
        <v>1146.76</v>
      </c>
      <c r="AWV6" s="79">
        <v>1047</v>
      </c>
      <c r="AWW6" s="78">
        <v>12900.68</v>
      </c>
      <c r="AWX6" s="77">
        <v>120</v>
      </c>
      <c r="AWY6" s="78">
        <v>19115.02</v>
      </c>
      <c r="AWZ6" s="77">
        <v>1</v>
      </c>
      <c r="AXA6" s="78">
        <v>947</v>
      </c>
      <c r="AXD6" s="77">
        <v>10</v>
      </c>
      <c r="AXE6" s="78">
        <v>109.86</v>
      </c>
      <c r="AXZ6" s="77">
        <v>5</v>
      </c>
      <c r="AYA6" s="78">
        <v>1287.2</v>
      </c>
      <c r="AYB6" s="77">
        <v>113</v>
      </c>
      <c r="AYC6" s="78">
        <v>9805.3700000000008</v>
      </c>
      <c r="AYD6" s="77">
        <v>22</v>
      </c>
      <c r="AYE6" s="78">
        <v>148.58000000000001</v>
      </c>
      <c r="AYF6" s="77">
        <v>12</v>
      </c>
      <c r="AYG6" s="78">
        <v>81.41</v>
      </c>
      <c r="AYL6" s="77">
        <v>9</v>
      </c>
      <c r="AYM6" s="78">
        <v>40.39</v>
      </c>
      <c r="AYR6" s="77">
        <v>2</v>
      </c>
      <c r="AYS6" s="78">
        <v>8.44</v>
      </c>
      <c r="AYT6" s="77">
        <v>16</v>
      </c>
      <c r="AYU6" s="78">
        <v>34.47</v>
      </c>
      <c r="AYV6" s="77">
        <v>13</v>
      </c>
      <c r="AYW6" s="78">
        <v>1371.41</v>
      </c>
      <c r="AYZ6" s="77">
        <v>1</v>
      </c>
      <c r="AZA6" s="78">
        <v>132</v>
      </c>
      <c r="AZN6" s="77">
        <v>2</v>
      </c>
      <c r="AZO6" s="78">
        <v>7.4</v>
      </c>
      <c r="AZV6" s="77">
        <v>21</v>
      </c>
      <c r="AZW6" s="78">
        <v>10.75</v>
      </c>
      <c r="AZX6" s="77">
        <v>1</v>
      </c>
      <c r="AZY6" s="78">
        <v>0.28999999999999998</v>
      </c>
    </row>
    <row r="7" spans="1:1377" x14ac:dyDescent="0.25">
      <c r="A7" s="87">
        <v>40333</v>
      </c>
      <c r="B7" s="83">
        <v>324277</v>
      </c>
      <c r="C7" s="83">
        <v>42187588.100000001</v>
      </c>
      <c r="D7" s="83">
        <v>257798</v>
      </c>
      <c r="E7" s="83">
        <v>38558900.670000002</v>
      </c>
      <c r="F7" s="83">
        <f t="shared" si="1"/>
        <v>582075</v>
      </c>
      <c r="G7" s="83">
        <f t="shared" si="2"/>
        <v>80746488.770000011</v>
      </c>
      <c r="H7" s="83">
        <v>193387</v>
      </c>
      <c r="I7" s="83">
        <v>18695768.690000001</v>
      </c>
      <c r="J7" s="83">
        <v>215578</v>
      </c>
      <c r="K7" s="83">
        <v>17562141.640000001</v>
      </c>
      <c r="L7" s="83">
        <v>2981</v>
      </c>
      <c r="M7" s="79">
        <v>13835832.140000001</v>
      </c>
      <c r="N7" s="79">
        <v>24939</v>
      </c>
      <c r="O7" s="79">
        <v>15011895.68</v>
      </c>
      <c r="P7" s="79">
        <v>188730</v>
      </c>
      <c r="Q7" s="79">
        <v>11054902.27</v>
      </c>
      <c r="R7" s="79">
        <v>176403</v>
      </c>
      <c r="S7" s="79">
        <v>10294315.960000001</v>
      </c>
      <c r="T7" s="79">
        <v>9887</v>
      </c>
      <c r="U7" s="79">
        <v>6077043.8600000003</v>
      </c>
      <c r="V7" s="79">
        <v>28216</v>
      </c>
      <c r="W7" s="78">
        <v>8199790.9299999997</v>
      </c>
      <c r="X7" s="79">
        <v>49289</v>
      </c>
      <c r="Y7" s="78">
        <v>7540902.7999999998</v>
      </c>
      <c r="Z7" s="79">
        <v>140111</v>
      </c>
      <c r="AA7" s="78">
        <v>5854956.8799999999</v>
      </c>
      <c r="AB7" s="79">
        <v>80139</v>
      </c>
      <c r="AC7" s="78">
        <v>7575471.7199999997</v>
      </c>
      <c r="AD7" s="79">
        <v>30229</v>
      </c>
      <c r="AE7" s="78">
        <v>5856710.2699999996</v>
      </c>
      <c r="AF7" s="79">
        <v>45165</v>
      </c>
      <c r="AG7" s="78">
        <v>5864901.4000000004</v>
      </c>
      <c r="AH7" s="79">
        <v>59393</v>
      </c>
      <c r="AI7" s="78">
        <v>6201001.9100000001</v>
      </c>
      <c r="AJ7" s="79">
        <v>150808</v>
      </c>
      <c r="AK7" s="78">
        <v>5736617.54</v>
      </c>
      <c r="AL7" s="79">
        <v>45844</v>
      </c>
      <c r="AM7" s="78">
        <v>5245985.17</v>
      </c>
      <c r="AN7" s="79">
        <v>53822</v>
      </c>
      <c r="AO7" s="78">
        <v>5223485.22</v>
      </c>
      <c r="AP7" s="79">
        <v>58897</v>
      </c>
      <c r="AQ7" s="78">
        <v>4891681.29</v>
      </c>
      <c r="AR7" s="79">
        <v>32400</v>
      </c>
      <c r="AS7" s="78">
        <v>4845466.58</v>
      </c>
      <c r="AT7" s="79">
        <v>33833</v>
      </c>
      <c r="AU7" s="78">
        <v>3217313.25</v>
      </c>
      <c r="AV7" s="77">
        <v>771</v>
      </c>
      <c r="AW7" s="78">
        <v>3440383.95</v>
      </c>
      <c r="AX7" s="77">
        <v>452</v>
      </c>
      <c r="AY7" s="78">
        <v>1901008.42</v>
      </c>
      <c r="AZ7" s="79">
        <v>3633</v>
      </c>
      <c r="BA7" s="78">
        <v>2704249.41</v>
      </c>
      <c r="BB7" s="79">
        <v>6830</v>
      </c>
      <c r="BC7" s="78">
        <v>2609312.9900000002</v>
      </c>
      <c r="BD7" s="79">
        <v>4888</v>
      </c>
      <c r="BE7" s="78">
        <v>2454275.8199999998</v>
      </c>
      <c r="BF7" s="79">
        <v>14204</v>
      </c>
      <c r="BG7" s="78">
        <v>1949293.09</v>
      </c>
      <c r="BH7" s="79">
        <v>221787</v>
      </c>
      <c r="BI7" s="78">
        <v>2023121.84</v>
      </c>
      <c r="BJ7" s="79">
        <v>3149</v>
      </c>
      <c r="BK7" s="78">
        <v>1446458.94</v>
      </c>
      <c r="BL7" s="79">
        <v>35466</v>
      </c>
      <c r="BM7" s="78">
        <v>1238420.23</v>
      </c>
      <c r="BN7" s="77">
        <v>167</v>
      </c>
      <c r="BO7" s="78">
        <v>1050792.1399999999</v>
      </c>
      <c r="BP7" s="79">
        <v>56424</v>
      </c>
      <c r="BQ7" s="78">
        <v>1105786.6499999999</v>
      </c>
      <c r="BR7" s="79">
        <v>12800</v>
      </c>
      <c r="BS7" s="78">
        <v>1057425.68</v>
      </c>
      <c r="BT7" s="79">
        <v>12837</v>
      </c>
      <c r="BU7" s="78">
        <v>828948.47</v>
      </c>
      <c r="BV7" s="79">
        <v>5537</v>
      </c>
      <c r="BW7" s="78">
        <v>267548.59999999998</v>
      </c>
      <c r="BX7" s="77">
        <v>145</v>
      </c>
      <c r="BY7" s="78">
        <v>145711.87</v>
      </c>
      <c r="BZ7" s="79">
        <v>3197</v>
      </c>
      <c r="CA7" s="78">
        <v>369640.22</v>
      </c>
      <c r="CH7" s="77">
        <v>2</v>
      </c>
      <c r="CI7" s="78">
        <v>14.92</v>
      </c>
      <c r="CL7" s="77">
        <v>3</v>
      </c>
      <c r="CM7" s="78">
        <v>446.56</v>
      </c>
      <c r="CN7" s="77">
        <v>3</v>
      </c>
      <c r="CO7" s="78">
        <v>764.7</v>
      </c>
      <c r="CP7" s="79">
        <v>4987</v>
      </c>
      <c r="CQ7" s="78">
        <v>56378.66</v>
      </c>
      <c r="CT7" s="77">
        <v>10</v>
      </c>
      <c r="CU7" s="78">
        <v>4707.07</v>
      </c>
      <c r="CX7" s="77">
        <v>5</v>
      </c>
      <c r="CY7" s="78">
        <v>117.99</v>
      </c>
      <c r="CZ7" s="77">
        <v>3</v>
      </c>
      <c r="DA7" s="78">
        <v>6.83</v>
      </c>
      <c r="DJ7" s="77">
        <v>9</v>
      </c>
      <c r="DK7" s="78">
        <v>9999.49</v>
      </c>
      <c r="DL7" s="77">
        <v>5</v>
      </c>
      <c r="DM7" s="78">
        <v>134.16</v>
      </c>
      <c r="DN7" s="77">
        <v>10</v>
      </c>
      <c r="DO7" s="78">
        <v>24.44</v>
      </c>
      <c r="DP7" s="77">
        <v>68</v>
      </c>
      <c r="DQ7" s="78">
        <v>229.8</v>
      </c>
      <c r="DR7" s="77">
        <v>1</v>
      </c>
      <c r="DS7" s="78">
        <v>3.8</v>
      </c>
      <c r="DZ7" s="79">
        <v>1214</v>
      </c>
      <c r="EA7" s="78">
        <v>84465.08</v>
      </c>
      <c r="ED7" s="77">
        <v>3</v>
      </c>
      <c r="EE7" s="78">
        <v>3.36</v>
      </c>
      <c r="EF7" s="77">
        <v>16</v>
      </c>
      <c r="EG7" s="78">
        <v>325.52999999999997</v>
      </c>
      <c r="EJ7" s="77">
        <v>1</v>
      </c>
      <c r="EK7" s="78">
        <v>10.87</v>
      </c>
      <c r="EN7" s="77">
        <v>2</v>
      </c>
      <c r="EO7" s="78">
        <v>77.760000000000005</v>
      </c>
      <c r="ER7" s="79">
        <v>17534</v>
      </c>
      <c r="ES7" s="78">
        <v>674336.13</v>
      </c>
      <c r="ET7" s="77">
        <v>4</v>
      </c>
      <c r="EU7" s="78">
        <v>27.3</v>
      </c>
      <c r="EV7" s="79">
        <v>1224</v>
      </c>
      <c r="EW7" s="78">
        <v>74728.2</v>
      </c>
      <c r="FD7" s="79">
        <v>2108</v>
      </c>
      <c r="FE7" s="78">
        <v>1324302.1299999999</v>
      </c>
      <c r="FF7" s="77">
        <v>19</v>
      </c>
      <c r="FG7" s="78">
        <v>18.41</v>
      </c>
      <c r="FH7" s="79">
        <v>24230</v>
      </c>
      <c r="FI7" s="78">
        <v>1195749.71</v>
      </c>
      <c r="FJ7" s="79">
        <v>16026</v>
      </c>
      <c r="FK7" s="78">
        <v>801656.72</v>
      </c>
      <c r="FL7" s="77">
        <v>8</v>
      </c>
      <c r="FM7" s="78">
        <v>55.97</v>
      </c>
      <c r="FP7" s="77">
        <v>5</v>
      </c>
      <c r="FQ7" s="78">
        <v>2.64</v>
      </c>
      <c r="FR7" s="79">
        <v>2040</v>
      </c>
      <c r="FS7" s="78">
        <v>276384.67</v>
      </c>
      <c r="FT7" s="77">
        <v>4</v>
      </c>
      <c r="FU7" s="78">
        <v>6</v>
      </c>
      <c r="FV7" s="79">
        <v>2706</v>
      </c>
      <c r="FW7" s="78">
        <v>66488.31</v>
      </c>
      <c r="FX7" s="79">
        <v>13505</v>
      </c>
      <c r="FY7" s="78">
        <v>757080.51</v>
      </c>
      <c r="GB7" s="77">
        <v>1</v>
      </c>
      <c r="GC7" s="78">
        <v>9.1199999999999992</v>
      </c>
      <c r="GF7" s="77">
        <v>74</v>
      </c>
      <c r="GG7" s="78">
        <v>6654.5</v>
      </c>
      <c r="GJ7" s="77">
        <v>165</v>
      </c>
      <c r="GK7" s="78">
        <v>37447.480000000003</v>
      </c>
      <c r="GL7" s="79">
        <v>4923</v>
      </c>
      <c r="GM7" s="78">
        <v>698960.15</v>
      </c>
      <c r="GN7" s="79">
        <v>5166</v>
      </c>
      <c r="GO7" s="78">
        <v>752677.32</v>
      </c>
      <c r="GR7" s="77">
        <v>1</v>
      </c>
      <c r="GS7" s="78">
        <v>2.08</v>
      </c>
      <c r="GX7" s="77">
        <v>162</v>
      </c>
      <c r="GY7" s="78">
        <v>13109.96</v>
      </c>
      <c r="GZ7" s="77">
        <v>2</v>
      </c>
      <c r="HA7" s="78">
        <v>22.2</v>
      </c>
      <c r="HB7" s="79">
        <v>2437</v>
      </c>
      <c r="HC7" s="78">
        <v>266897.27</v>
      </c>
      <c r="HD7" s="77">
        <v>6</v>
      </c>
      <c r="HE7" s="78">
        <v>33</v>
      </c>
      <c r="HH7" s="77">
        <v>94</v>
      </c>
      <c r="HI7" s="78">
        <v>3353.99</v>
      </c>
      <c r="HJ7" s="77">
        <v>478</v>
      </c>
      <c r="HK7" s="78">
        <v>61150.19</v>
      </c>
      <c r="HL7" s="77">
        <v>339</v>
      </c>
      <c r="HM7" s="78">
        <v>62388.61</v>
      </c>
      <c r="HN7" s="79">
        <v>1284</v>
      </c>
      <c r="HO7" s="78">
        <v>175423.88</v>
      </c>
      <c r="HR7" s="77">
        <v>57</v>
      </c>
      <c r="HS7" s="78">
        <v>19866.98</v>
      </c>
      <c r="HT7" s="77">
        <v>458</v>
      </c>
      <c r="HU7" s="78">
        <v>26933.4</v>
      </c>
      <c r="HV7" s="77">
        <v>21</v>
      </c>
      <c r="HW7" s="78">
        <v>2002.53</v>
      </c>
      <c r="HX7" s="77">
        <v>1</v>
      </c>
      <c r="HY7" s="78">
        <v>24.97</v>
      </c>
      <c r="HZ7" s="79">
        <v>1041</v>
      </c>
      <c r="IA7" s="78">
        <v>106988.89</v>
      </c>
      <c r="IB7" s="79">
        <v>4688</v>
      </c>
      <c r="IC7" s="78">
        <v>321719.06</v>
      </c>
      <c r="ID7" s="77">
        <v>30</v>
      </c>
      <c r="IE7" s="78">
        <v>5805.51</v>
      </c>
      <c r="IF7" s="77">
        <v>461</v>
      </c>
      <c r="IG7" s="78">
        <v>60932.66</v>
      </c>
      <c r="IH7" s="77">
        <v>1</v>
      </c>
      <c r="II7" s="78">
        <v>115.36</v>
      </c>
      <c r="IN7" s="79">
        <v>2703</v>
      </c>
      <c r="IO7" s="78">
        <v>133764.04999999999</v>
      </c>
      <c r="IP7" s="77">
        <v>2</v>
      </c>
      <c r="IQ7" s="78">
        <v>0.24</v>
      </c>
      <c r="IR7" s="77">
        <v>2</v>
      </c>
      <c r="IS7" s="78">
        <v>6.84</v>
      </c>
      <c r="IX7" s="77">
        <v>5</v>
      </c>
      <c r="IY7" s="78">
        <v>13.49</v>
      </c>
      <c r="IZ7" s="79">
        <v>4715</v>
      </c>
      <c r="JA7" s="78">
        <v>192726.97</v>
      </c>
      <c r="JF7" s="77">
        <v>1</v>
      </c>
      <c r="JG7" s="78">
        <v>4.41</v>
      </c>
      <c r="JH7" s="79">
        <v>9618</v>
      </c>
      <c r="JI7" s="78">
        <v>1287180.7</v>
      </c>
      <c r="JJ7" s="79">
        <v>2300</v>
      </c>
      <c r="JK7" s="78">
        <v>294325.56</v>
      </c>
      <c r="JN7" s="79">
        <v>1014</v>
      </c>
      <c r="JO7" s="78">
        <v>142178.48000000001</v>
      </c>
      <c r="JP7" s="79">
        <v>3621</v>
      </c>
      <c r="JQ7" s="78">
        <v>338857.31</v>
      </c>
      <c r="JR7" s="77">
        <v>16</v>
      </c>
      <c r="JS7" s="78">
        <v>1303.01</v>
      </c>
      <c r="JV7" s="79">
        <v>4763</v>
      </c>
      <c r="JW7" s="78">
        <v>407290.1</v>
      </c>
      <c r="JX7" s="77">
        <v>34</v>
      </c>
      <c r="JY7" s="78">
        <v>4930.78</v>
      </c>
      <c r="JZ7" s="77">
        <v>483</v>
      </c>
      <c r="KA7" s="78">
        <v>14638.26</v>
      </c>
      <c r="KB7" s="79">
        <v>8792</v>
      </c>
      <c r="KC7" s="78">
        <v>402695.39</v>
      </c>
      <c r="KF7" s="77">
        <v>402</v>
      </c>
      <c r="KG7" s="78">
        <v>45374.09</v>
      </c>
      <c r="KH7" s="79">
        <v>22102</v>
      </c>
      <c r="KI7" s="78">
        <v>830627.6</v>
      </c>
      <c r="KN7" s="77">
        <v>989</v>
      </c>
      <c r="KO7" s="78">
        <v>580132.42000000004</v>
      </c>
      <c r="KP7" s="77">
        <v>31</v>
      </c>
      <c r="KQ7" s="78">
        <v>4063.78</v>
      </c>
      <c r="KR7" s="79">
        <v>5453</v>
      </c>
      <c r="KS7" s="78">
        <v>436037.99</v>
      </c>
      <c r="KZ7" s="77">
        <v>6</v>
      </c>
      <c r="LA7" s="78">
        <v>3428.45</v>
      </c>
      <c r="LB7" s="77">
        <v>2</v>
      </c>
      <c r="LC7" s="78">
        <v>1.8</v>
      </c>
      <c r="LD7" s="79">
        <v>1870</v>
      </c>
      <c r="LE7" s="78">
        <v>151301.76000000001</v>
      </c>
      <c r="LF7" s="77">
        <v>438</v>
      </c>
      <c r="LG7" s="78">
        <v>72042.67</v>
      </c>
      <c r="LH7" s="77">
        <v>398</v>
      </c>
      <c r="LI7" s="78">
        <v>87350.85</v>
      </c>
      <c r="LT7" s="79">
        <v>5781</v>
      </c>
      <c r="LU7" s="78">
        <v>278908.38</v>
      </c>
      <c r="LV7" s="77">
        <v>71</v>
      </c>
      <c r="LW7" s="78">
        <v>394.41</v>
      </c>
      <c r="LX7" s="77">
        <v>4</v>
      </c>
      <c r="LY7" s="78">
        <v>6418.44</v>
      </c>
      <c r="MB7" s="79">
        <v>4845</v>
      </c>
      <c r="MC7" s="78">
        <v>569291.24</v>
      </c>
      <c r="MD7" s="77">
        <v>1</v>
      </c>
      <c r="ME7" s="78">
        <v>7.59</v>
      </c>
      <c r="MN7" s="77">
        <v>2</v>
      </c>
      <c r="MO7" s="78">
        <v>16.63</v>
      </c>
      <c r="MP7" s="79">
        <v>4106</v>
      </c>
      <c r="MQ7" s="78">
        <v>301730.65999999997</v>
      </c>
      <c r="MR7" s="79">
        <v>1089</v>
      </c>
      <c r="MS7" s="78">
        <v>31170.66</v>
      </c>
      <c r="MV7" s="77">
        <v>2</v>
      </c>
      <c r="MW7" s="78">
        <v>10.08</v>
      </c>
      <c r="MX7" s="77">
        <v>2</v>
      </c>
      <c r="MY7" s="78">
        <v>2.68</v>
      </c>
      <c r="ND7" s="79">
        <v>17031</v>
      </c>
      <c r="NE7" s="78">
        <v>54231.38</v>
      </c>
      <c r="NF7" s="77">
        <v>13</v>
      </c>
      <c r="NG7" s="78">
        <v>500.99</v>
      </c>
      <c r="NN7" s="79">
        <v>1216</v>
      </c>
      <c r="NO7" s="78">
        <v>181108.38</v>
      </c>
      <c r="NP7" s="77">
        <v>13</v>
      </c>
      <c r="NQ7" s="78">
        <v>50.15</v>
      </c>
      <c r="NR7" s="77">
        <v>4</v>
      </c>
      <c r="NS7" s="78">
        <v>9.5399999999999991</v>
      </c>
      <c r="NT7" s="77">
        <v>69</v>
      </c>
      <c r="NU7" s="78">
        <v>190.29</v>
      </c>
      <c r="NV7" s="79">
        <v>3696</v>
      </c>
      <c r="NW7" s="78">
        <v>374307.42</v>
      </c>
      <c r="NX7" s="77">
        <v>716</v>
      </c>
      <c r="NY7" s="78">
        <v>39871.25</v>
      </c>
      <c r="NZ7" s="77">
        <v>4</v>
      </c>
      <c r="OA7" s="78">
        <v>51.1</v>
      </c>
      <c r="OF7" s="77">
        <v>394</v>
      </c>
      <c r="OG7" s="78">
        <v>33578.69</v>
      </c>
      <c r="OH7" s="77">
        <v>129</v>
      </c>
      <c r="OI7" s="78">
        <v>8127.79</v>
      </c>
      <c r="OJ7" s="77">
        <v>73</v>
      </c>
      <c r="OK7" s="78">
        <v>632.80999999999995</v>
      </c>
      <c r="OP7" s="79">
        <v>9620</v>
      </c>
      <c r="OQ7" s="78">
        <v>1745909.88</v>
      </c>
      <c r="OR7" s="77">
        <v>118</v>
      </c>
      <c r="OS7" s="78">
        <v>4044.02</v>
      </c>
      <c r="OT7" s="79">
        <v>1918</v>
      </c>
      <c r="OU7" s="78">
        <v>96450.62</v>
      </c>
      <c r="OV7" s="77">
        <v>829</v>
      </c>
      <c r="OW7" s="78">
        <v>146510.16</v>
      </c>
      <c r="OZ7" s="79">
        <v>6147</v>
      </c>
      <c r="PA7" s="78">
        <v>577502.73</v>
      </c>
      <c r="PJ7" s="79">
        <v>3248</v>
      </c>
      <c r="PK7" s="78">
        <v>309311.96000000002</v>
      </c>
      <c r="PL7" s="77">
        <v>69</v>
      </c>
      <c r="PM7" s="78">
        <v>609.6</v>
      </c>
      <c r="PN7" s="77">
        <v>185</v>
      </c>
      <c r="PO7" s="78">
        <v>26212.82</v>
      </c>
      <c r="PP7" s="79">
        <v>9813</v>
      </c>
      <c r="PQ7" s="78">
        <v>654376.31999999995</v>
      </c>
      <c r="PR7" s="79">
        <v>9485</v>
      </c>
      <c r="PS7" s="78">
        <v>1390053.65</v>
      </c>
      <c r="PT7" s="77">
        <v>54</v>
      </c>
      <c r="PU7" s="78">
        <v>142352.07999999999</v>
      </c>
      <c r="PV7" s="77">
        <v>16</v>
      </c>
      <c r="PW7" s="78">
        <v>182.95</v>
      </c>
      <c r="PX7" s="77">
        <v>3</v>
      </c>
      <c r="PY7" s="78">
        <v>253.68</v>
      </c>
      <c r="PZ7" s="77">
        <v>361</v>
      </c>
      <c r="QA7" s="78">
        <v>177000.17</v>
      </c>
      <c r="QB7" s="77">
        <v>810</v>
      </c>
      <c r="QC7" s="78">
        <v>432531.35</v>
      </c>
      <c r="QD7" s="77">
        <v>2</v>
      </c>
      <c r="QE7" s="78">
        <v>80.02</v>
      </c>
      <c r="QF7" s="79">
        <v>12889</v>
      </c>
      <c r="QG7" s="78">
        <v>3494983.89</v>
      </c>
      <c r="QH7" s="77">
        <v>2</v>
      </c>
      <c r="QI7" s="78">
        <v>4.96</v>
      </c>
      <c r="QJ7" s="77">
        <v>3</v>
      </c>
      <c r="QK7" s="78">
        <v>5.76</v>
      </c>
      <c r="QL7" s="77">
        <v>19</v>
      </c>
      <c r="QM7" s="78">
        <v>25.57</v>
      </c>
      <c r="QX7" s="77">
        <v>1</v>
      </c>
      <c r="QY7" s="78">
        <v>34.68</v>
      </c>
      <c r="RB7" s="77">
        <v>9</v>
      </c>
      <c r="RC7" s="78">
        <v>471.26</v>
      </c>
      <c r="RD7" s="77">
        <v>6</v>
      </c>
      <c r="RE7" s="78">
        <v>652.54</v>
      </c>
      <c r="RF7" s="77">
        <v>1</v>
      </c>
      <c r="RG7" s="78">
        <v>3.3</v>
      </c>
      <c r="RL7" s="79">
        <v>91071</v>
      </c>
      <c r="RM7" s="78">
        <v>13893412.58</v>
      </c>
      <c r="RN7" s="79">
        <v>2897</v>
      </c>
      <c r="RO7" s="78">
        <v>137222.28</v>
      </c>
      <c r="RT7" s="77">
        <v>18</v>
      </c>
      <c r="RU7" s="78">
        <v>4289.6400000000003</v>
      </c>
      <c r="RV7" s="77">
        <v>176</v>
      </c>
      <c r="RW7" s="78">
        <v>7301.64</v>
      </c>
      <c r="RX7" s="77">
        <v>22</v>
      </c>
      <c r="RY7" s="78">
        <v>467.06</v>
      </c>
      <c r="RZ7" s="79">
        <v>1436</v>
      </c>
      <c r="SA7" s="78">
        <v>146465.23000000001</v>
      </c>
      <c r="SD7" s="79">
        <v>2439</v>
      </c>
      <c r="SE7" s="78">
        <v>165629.43</v>
      </c>
      <c r="SF7" s="79">
        <v>42042</v>
      </c>
      <c r="SG7" s="78">
        <v>7617533.6799999997</v>
      </c>
      <c r="SH7" s="77">
        <v>3</v>
      </c>
      <c r="SI7" s="78">
        <v>0.51</v>
      </c>
      <c r="SJ7" s="79">
        <v>1286</v>
      </c>
      <c r="SK7" s="78">
        <v>47149.34</v>
      </c>
      <c r="SL7" s="77">
        <v>857</v>
      </c>
      <c r="SM7" s="78">
        <v>61666.15</v>
      </c>
      <c r="SN7" s="79">
        <v>14476</v>
      </c>
      <c r="SO7" s="78">
        <v>766442.81</v>
      </c>
      <c r="SP7" s="77">
        <v>5</v>
      </c>
      <c r="SQ7" s="78">
        <v>1363.44</v>
      </c>
      <c r="SR7" s="79">
        <v>77327</v>
      </c>
      <c r="SS7" s="78">
        <v>465795.87</v>
      </c>
      <c r="ST7" s="77">
        <v>471</v>
      </c>
      <c r="SU7" s="78">
        <v>36731.5</v>
      </c>
      <c r="SV7" s="77">
        <v>50</v>
      </c>
      <c r="SW7" s="78">
        <v>308.22000000000003</v>
      </c>
      <c r="TB7" s="77">
        <v>4</v>
      </c>
      <c r="TC7" s="78">
        <v>65.05</v>
      </c>
      <c r="TD7" s="77">
        <v>340</v>
      </c>
      <c r="TE7" s="78">
        <v>3015.97</v>
      </c>
      <c r="TF7" s="79">
        <v>3078</v>
      </c>
      <c r="TG7" s="78">
        <v>119956.66</v>
      </c>
      <c r="TH7" s="79">
        <v>36005</v>
      </c>
      <c r="TI7" s="78">
        <v>1100011.44</v>
      </c>
      <c r="TJ7" s="79">
        <v>1024</v>
      </c>
      <c r="TK7" s="78">
        <v>83937.61</v>
      </c>
      <c r="TL7" s="79">
        <v>11029</v>
      </c>
      <c r="TM7" s="78">
        <v>560244.07999999996</v>
      </c>
      <c r="TN7" s="79">
        <v>1191</v>
      </c>
      <c r="TO7" s="78">
        <v>70019.259999999995</v>
      </c>
      <c r="UB7" s="79">
        <v>7817</v>
      </c>
      <c r="UC7" s="78">
        <v>290103.76</v>
      </c>
      <c r="UH7" s="77">
        <v>4</v>
      </c>
      <c r="UI7" s="78">
        <v>52.94</v>
      </c>
      <c r="UJ7" s="77">
        <v>2</v>
      </c>
      <c r="UK7" s="78">
        <v>187.08</v>
      </c>
      <c r="UP7" s="77">
        <v>1</v>
      </c>
      <c r="UQ7" s="78">
        <v>0.51</v>
      </c>
      <c r="UV7" s="77">
        <v>1</v>
      </c>
      <c r="UW7" s="78">
        <v>5.04</v>
      </c>
      <c r="UZ7" s="77">
        <v>2</v>
      </c>
      <c r="VA7" s="78">
        <v>5.5</v>
      </c>
      <c r="VB7" s="77">
        <v>23</v>
      </c>
      <c r="VC7" s="78">
        <v>468.08</v>
      </c>
      <c r="VD7" s="79">
        <v>10595</v>
      </c>
      <c r="VE7" s="78">
        <v>480410.9</v>
      </c>
      <c r="VF7" s="77">
        <v>1</v>
      </c>
      <c r="VG7" s="78">
        <v>1.99</v>
      </c>
      <c r="VH7" s="79">
        <v>32200</v>
      </c>
      <c r="VI7" s="78">
        <v>524646.89</v>
      </c>
      <c r="VJ7" s="77">
        <v>57</v>
      </c>
      <c r="VK7" s="78">
        <v>829.88</v>
      </c>
      <c r="VN7" s="77">
        <v>2</v>
      </c>
      <c r="VO7" s="78">
        <v>17.420000000000002</v>
      </c>
      <c r="VP7" s="79">
        <v>13360</v>
      </c>
      <c r="VQ7" s="78">
        <v>728965.87</v>
      </c>
      <c r="VR7" s="79">
        <v>15018</v>
      </c>
      <c r="VS7" s="78">
        <v>1241726.02</v>
      </c>
      <c r="VV7" s="77">
        <v>3</v>
      </c>
      <c r="VW7" s="78">
        <v>74.239999999999995</v>
      </c>
      <c r="VX7" s="77">
        <v>52</v>
      </c>
      <c r="VY7" s="78">
        <v>0.52</v>
      </c>
      <c r="WB7" s="79">
        <v>13540</v>
      </c>
      <c r="WC7" s="78">
        <v>2066154.48</v>
      </c>
      <c r="WD7" s="77">
        <v>1</v>
      </c>
      <c r="WE7" s="78">
        <v>1615.42</v>
      </c>
      <c r="WH7" s="79">
        <v>2336</v>
      </c>
      <c r="WI7" s="78">
        <v>10333.969999999999</v>
      </c>
      <c r="WJ7" s="79">
        <v>9014</v>
      </c>
      <c r="WK7" s="78">
        <v>138104.95999999999</v>
      </c>
      <c r="WL7" s="77">
        <v>200</v>
      </c>
      <c r="WM7" s="78">
        <v>22911.63</v>
      </c>
      <c r="WN7" s="79">
        <v>1805</v>
      </c>
      <c r="WO7" s="78">
        <v>737256.21</v>
      </c>
      <c r="WP7" s="77">
        <v>9</v>
      </c>
      <c r="WQ7" s="78">
        <v>2728</v>
      </c>
      <c r="WR7" s="79">
        <v>6131</v>
      </c>
      <c r="WS7" s="78">
        <v>172699.95</v>
      </c>
      <c r="WV7" s="77">
        <v>2</v>
      </c>
      <c r="WW7" s="78">
        <v>58.76</v>
      </c>
      <c r="WX7" s="77">
        <v>7</v>
      </c>
      <c r="WY7" s="78">
        <v>34.479999999999997</v>
      </c>
      <c r="XB7" s="77">
        <v>2</v>
      </c>
      <c r="XC7" s="78">
        <v>43.11</v>
      </c>
      <c r="XD7" s="79">
        <v>41238</v>
      </c>
      <c r="XE7" s="78">
        <v>2338753.88</v>
      </c>
      <c r="XF7" s="77">
        <v>2</v>
      </c>
      <c r="XG7" s="78">
        <v>98.12</v>
      </c>
      <c r="XH7" s="77">
        <v>335</v>
      </c>
      <c r="XI7" s="78">
        <v>138028.12</v>
      </c>
      <c r="XJ7" s="77">
        <v>526</v>
      </c>
      <c r="XK7" s="78">
        <v>6590.78</v>
      </c>
      <c r="XN7" s="79">
        <v>4806</v>
      </c>
      <c r="XO7" s="78">
        <v>681660.67</v>
      </c>
      <c r="XP7" s="79">
        <v>10505</v>
      </c>
      <c r="XQ7" s="78">
        <v>1948348.74</v>
      </c>
      <c r="XR7" s="77">
        <v>951</v>
      </c>
      <c r="XS7" s="78">
        <v>264916.3</v>
      </c>
      <c r="XT7" s="77">
        <v>987</v>
      </c>
      <c r="XU7" s="78">
        <v>148316.31</v>
      </c>
      <c r="XV7" s="79">
        <v>93620</v>
      </c>
      <c r="XW7" s="78">
        <v>1012806.74</v>
      </c>
      <c r="XX7" s="79">
        <v>1478</v>
      </c>
      <c r="XY7" s="78">
        <v>76640.42</v>
      </c>
      <c r="XZ7" s="77">
        <v>2</v>
      </c>
      <c r="YA7" s="78">
        <v>7.54</v>
      </c>
      <c r="YH7" s="79">
        <v>29535</v>
      </c>
      <c r="YI7" s="78">
        <v>2480879.25</v>
      </c>
      <c r="YP7" s="79">
        <v>1018</v>
      </c>
      <c r="YQ7" s="78">
        <v>25955.32</v>
      </c>
      <c r="YT7" s="79">
        <v>1888</v>
      </c>
      <c r="YU7" s="78">
        <v>254940.58</v>
      </c>
      <c r="YV7" s="77">
        <v>76</v>
      </c>
      <c r="YW7" s="78">
        <v>8599.4500000000007</v>
      </c>
      <c r="YX7" s="79">
        <v>111537</v>
      </c>
      <c r="YY7" s="78">
        <v>2816119.5</v>
      </c>
      <c r="YZ7" s="79">
        <v>31367</v>
      </c>
      <c r="ZA7" s="78">
        <v>1509382.61</v>
      </c>
      <c r="ZB7" s="79">
        <v>41661</v>
      </c>
      <c r="ZC7" s="78">
        <v>6164490.3600000003</v>
      </c>
      <c r="ZD7" s="79">
        <v>67345</v>
      </c>
      <c r="ZE7" s="78">
        <v>8310987.7300000004</v>
      </c>
      <c r="ZF7" s="79">
        <v>1003</v>
      </c>
      <c r="ZG7" s="78">
        <v>89828.28</v>
      </c>
      <c r="ZH7" s="77">
        <v>478</v>
      </c>
      <c r="ZI7" s="78">
        <v>37999.089999999997</v>
      </c>
      <c r="ZJ7" s="79">
        <v>45559</v>
      </c>
      <c r="ZK7" s="78">
        <v>8706720.4100000001</v>
      </c>
      <c r="ZL7" s="79">
        <v>49301</v>
      </c>
      <c r="ZM7" s="78">
        <v>6679439.1299999999</v>
      </c>
      <c r="ZR7" s="77">
        <v>44</v>
      </c>
      <c r="ZS7" s="78">
        <v>199.91</v>
      </c>
      <c r="ZT7" s="77">
        <v>117</v>
      </c>
      <c r="ZU7" s="78">
        <v>625.28</v>
      </c>
      <c r="ZX7" s="77">
        <v>1</v>
      </c>
      <c r="ZY7" s="78">
        <v>8.5500000000000007</v>
      </c>
      <c r="ZZ7" s="77">
        <v>2</v>
      </c>
      <c r="AAA7" s="78">
        <v>15.54</v>
      </c>
      <c r="AAB7" s="77">
        <v>80</v>
      </c>
      <c r="AAC7" s="78">
        <v>754.44</v>
      </c>
      <c r="AAF7" s="77">
        <v>1</v>
      </c>
      <c r="AAG7" s="78">
        <v>10.99</v>
      </c>
      <c r="AAH7" s="77">
        <v>74</v>
      </c>
      <c r="AAI7" s="78">
        <v>378.83</v>
      </c>
      <c r="AAN7" s="77">
        <v>4</v>
      </c>
      <c r="AAO7" s="78">
        <v>153.72</v>
      </c>
      <c r="AAP7" s="77">
        <v>592</v>
      </c>
      <c r="AAQ7" s="78">
        <v>2554.9899999999998</v>
      </c>
      <c r="AAV7" s="79">
        <v>3870</v>
      </c>
      <c r="AAW7" s="78">
        <v>239293.86</v>
      </c>
      <c r="ABD7" s="77">
        <v>131</v>
      </c>
      <c r="ABE7" s="78">
        <v>18937.77</v>
      </c>
      <c r="ABN7" s="79">
        <v>18069</v>
      </c>
      <c r="ABO7" s="78">
        <v>3434123.36</v>
      </c>
      <c r="ABP7" s="79">
        <v>3335</v>
      </c>
      <c r="ABQ7" s="78">
        <v>186699.29</v>
      </c>
      <c r="ABR7" s="79">
        <v>2439</v>
      </c>
      <c r="ABS7" s="78">
        <v>114658.81</v>
      </c>
      <c r="ABT7" s="79">
        <v>3830</v>
      </c>
      <c r="ABU7" s="78">
        <v>63999.34</v>
      </c>
      <c r="ABV7" s="79">
        <v>3720</v>
      </c>
      <c r="ABW7" s="78">
        <v>83690.539999999994</v>
      </c>
      <c r="ABX7" s="77">
        <v>296</v>
      </c>
      <c r="ABY7" s="78">
        <v>8941.83</v>
      </c>
      <c r="ACB7" s="77">
        <v>2</v>
      </c>
      <c r="ACC7" s="78">
        <v>37.42</v>
      </c>
      <c r="ACD7" s="77">
        <v>82</v>
      </c>
      <c r="ACE7" s="78">
        <v>4329.42</v>
      </c>
      <c r="ACF7" s="79">
        <v>15293</v>
      </c>
      <c r="ACG7" s="78">
        <v>549080.96</v>
      </c>
      <c r="ACH7" s="79">
        <v>5112</v>
      </c>
      <c r="ACI7" s="78">
        <v>272947.45</v>
      </c>
      <c r="ACJ7" s="79">
        <v>23851</v>
      </c>
      <c r="ACK7" s="78">
        <v>289029.25</v>
      </c>
      <c r="ACL7" s="77">
        <v>23</v>
      </c>
      <c r="ACM7" s="78">
        <v>1039.74</v>
      </c>
      <c r="ACN7" s="77">
        <v>2</v>
      </c>
      <c r="ACO7" s="78">
        <v>23.82</v>
      </c>
      <c r="ACP7" s="79">
        <v>12539</v>
      </c>
      <c r="ACQ7" s="78">
        <v>511530.72</v>
      </c>
      <c r="ACT7" s="77">
        <v>337</v>
      </c>
      <c r="ACU7" s="78">
        <v>42506.400000000001</v>
      </c>
      <c r="ACV7" s="79">
        <v>2507</v>
      </c>
      <c r="ACW7" s="78">
        <v>80314.87</v>
      </c>
      <c r="ACX7" s="79">
        <v>49264</v>
      </c>
      <c r="ACY7" s="78">
        <v>1875030.86</v>
      </c>
      <c r="ACZ7" s="77">
        <v>439</v>
      </c>
      <c r="ADA7" s="78">
        <v>25391.82</v>
      </c>
      <c r="ADB7" s="79">
        <v>13706</v>
      </c>
      <c r="ADC7" s="78">
        <v>870342.4</v>
      </c>
      <c r="ADF7" s="79">
        <v>1520</v>
      </c>
      <c r="ADG7" s="78">
        <v>247150</v>
      </c>
      <c r="ADJ7" s="77">
        <v>2</v>
      </c>
      <c r="ADK7" s="78">
        <v>45.36</v>
      </c>
      <c r="ADL7" s="79">
        <v>1367</v>
      </c>
      <c r="ADM7" s="78">
        <v>249915.79</v>
      </c>
      <c r="ADN7" s="77">
        <v>4</v>
      </c>
      <c r="ADO7" s="78">
        <v>9.74</v>
      </c>
      <c r="ADP7" s="79">
        <v>1141</v>
      </c>
      <c r="ADQ7" s="78">
        <v>699402.74</v>
      </c>
      <c r="ADV7" s="77">
        <v>614</v>
      </c>
      <c r="ADW7" s="78">
        <v>219785.49</v>
      </c>
      <c r="ADX7" s="79">
        <v>6896</v>
      </c>
      <c r="ADY7" s="78">
        <v>484048.48</v>
      </c>
      <c r="ADZ7" s="79">
        <v>11577</v>
      </c>
      <c r="AEA7" s="78">
        <v>542486.46</v>
      </c>
      <c r="AEB7" s="77">
        <v>14</v>
      </c>
      <c r="AEC7" s="78">
        <v>937.33</v>
      </c>
      <c r="AEF7" s="79">
        <v>1578</v>
      </c>
      <c r="AEG7" s="78">
        <v>826414.8</v>
      </c>
      <c r="AEL7" s="77">
        <v>57</v>
      </c>
      <c r="AEM7" s="78">
        <v>631.41</v>
      </c>
      <c r="AER7" s="79">
        <v>15475</v>
      </c>
      <c r="AES7" s="78">
        <v>791172.37</v>
      </c>
      <c r="AET7" s="79">
        <v>7834</v>
      </c>
      <c r="AEU7" s="78">
        <v>256543.61</v>
      </c>
      <c r="AEV7" s="77">
        <v>13</v>
      </c>
      <c r="AEW7" s="78">
        <v>20764.400000000001</v>
      </c>
      <c r="AEZ7" s="77">
        <v>77</v>
      </c>
      <c r="AFA7" s="78">
        <v>9015.99</v>
      </c>
      <c r="AFB7" s="79">
        <v>6118</v>
      </c>
      <c r="AFC7" s="78">
        <v>330412.53000000003</v>
      </c>
      <c r="AFD7" s="77">
        <v>5</v>
      </c>
      <c r="AFE7" s="78">
        <v>145.35</v>
      </c>
      <c r="AFH7" s="77">
        <v>4</v>
      </c>
      <c r="AFI7" s="78">
        <v>486.86</v>
      </c>
      <c r="AFN7" s="79">
        <v>2814</v>
      </c>
      <c r="AFO7" s="78">
        <v>949754.88</v>
      </c>
      <c r="AFP7" s="77">
        <v>110</v>
      </c>
      <c r="AFQ7" s="78">
        <v>5942.58</v>
      </c>
      <c r="AFT7" s="77">
        <v>2</v>
      </c>
      <c r="AFU7" s="78">
        <v>31.82</v>
      </c>
      <c r="AFV7" s="79">
        <v>53656</v>
      </c>
      <c r="AFW7" s="78">
        <v>1681130.6</v>
      </c>
      <c r="AFX7" s="79">
        <v>4489</v>
      </c>
      <c r="AFY7" s="78">
        <v>178140.15</v>
      </c>
      <c r="AFZ7" s="77">
        <v>422</v>
      </c>
      <c r="AGA7" s="78">
        <v>46141.99</v>
      </c>
      <c r="AGB7" s="77">
        <v>8</v>
      </c>
      <c r="AGC7" s="78">
        <v>514.37</v>
      </c>
      <c r="AGF7" s="77">
        <v>122</v>
      </c>
      <c r="AGG7" s="78">
        <v>924.93</v>
      </c>
      <c r="AGL7" s="77">
        <v>14</v>
      </c>
      <c r="AGM7" s="78">
        <v>22283.73</v>
      </c>
      <c r="AGP7" s="79">
        <v>293593</v>
      </c>
      <c r="AGQ7" s="78">
        <v>69641081.890000001</v>
      </c>
      <c r="AGR7" s="77">
        <v>220</v>
      </c>
      <c r="AGS7" s="78">
        <v>410990.05</v>
      </c>
      <c r="AGT7" s="79">
        <v>15207</v>
      </c>
      <c r="AGU7" s="78">
        <v>9073549.6799999997</v>
      </c>
      <c r="AGV7" s="79">
        <v>11698</v>
      </c>
      <c r="AGW7" s="78">
        <v>4546278.16</v>
      </c>
      <c r="AGX7" s="79">
        <v>5275</v>
      </c>
      <c r="AGY7" s="78">
        <v>412761.45</v>
      </c>
      <c r="AGZ7" s="77">
        <v>153</v>
      </c>
      <c r="AHA7" s="78">
        <v>16681.14</v>
      </c>
      <c r="AHB7" s="77">
        <v>794</v>
      </c>
      <c r="AHC7" s="78">
        <v>110719.03999999999</v>
      </c>
      <c r="AHF7" s="77">
        <v>2</v>
      </c>
      <c r="AHG7" s="78">
        <v>219.91</v>
      </c>
      <c r="AHH7" s="77">
        <v>29</v>
      </c>
      <c r="AHI7" s="78">
        <v>19876.32</v>
      </c>
      <c r="AHJ7" s="79">
        <v>2322</v>
      </c>
      <c r="AHK7" s="78">
        <v>215635.06</v>
      </c>
      <c r="AHL7" s="79">
        <v>3484</v>
      </c>
      <c r="AHM7" s="78">
        <v>209636.94</v>
      </c>
      <c r="AHN7" s="79">
        <v>2214</v>
      </c>
      <c r="AHO7" s="78">
        <v>481133.34</v>
      </c>
      <c r="AHT7" s="77">
        <v>5</v>
      </c>
      <c r="AHU7" s="78">
        <v>407.1</v>
      </c>
      <c r="AHV7" s="77">
        <v>88</v>
      </c>
      <c r="AHW7" s="78">
        <v>11714.6</v>
      </c>
      <c r="AHZ7" s="77">
        <v>90</v>
      </c>
      <c r="AIA7" s="78">
        <v>32347.03</v>
      </c>
      <c r="AIL7" s="77">
        <v>4</v>
      </c>
      <c r="AIM7" s="78">
        <v>1914.73</v>
      </c>
      <c r="AIN7" s="77">
        <v>2</v>
      </c>
      <c r="AIO7" s="78">
        <v>526.97</v>
      </c>
      <c r="AIP7" s="79">
        <v>41176</v>
      </c>
      <c r="AIQ7" s="78">
        <v>390446.85</v>
      </c>
      <c r="AIT7" s="77">
        <v>18</v>
      </c>
      <c r="AIU7" s="78">
        <v>180.23</v>
      </c>
      <c r="AIX7" s="79">
        <v>6885</v>
      </c>
      <c r="AIY7" s="78">
        <v>509421.85</v>
      </c>
      <c r="AJB7" s="79">
        <v>9558</v>
      </c>
      <c r="AJC7" s="78">
        <v>181663.29</v>
      </c>
      <c r="AJD7" s="77">
        <v>8</v>
      </c>
      <c r="AJE7" s="78">
        <v>8.26</v>
      </c>
      <c r="AJF7" s="79">
        <v>8876</v>
      </c>
      <c r="AJG7" s="78">
        <v>406580.7</v>
      </c>
      <c r="AJN7" s="77">
        <v>377</v>
      </c>
      <c r="AJO7" s="78">
        <v>50840.08</v>
      </c>
      <c r="AJX7" s="79">
        <v>130074</v>
      </c>
      <c r="AJY7" s="78">
        <v>1720921.02</v>
      </c>
      <c r="AJZ7" s="77">
        <v>148</v>
      </c>
      <c r="AKA7" s="78">
        <v>14621.7</v>
      </c>
      <c r="AKD7" s="77">
        <v>1</v>
      </c>
      <c r="AKE7" s="78">
        <v>0.48</v>
      </c>
      <c r="AKF7" s="77">
        <v>2</v>
      </c>
      <c r="AKG7" s="78">
        <v>2.2599999999999998</v>
      </c>
      <c r="AKJ7" s="77">
        <v>1</v>
      </c>
      <c r="AKK7" s="78">
        <v>2.63</v>
      </c>
      <c r="AKN7" s="77">
        <v>19</v>
      </c>
      <c r="AKO7" s="78">
        <v>284.92</v>
      </c>
      <c r="AKV7" s="79">
        <v>18091</v>
      </c>
      <c r="AKW7" s="78">
        <v>515581.63</v>
      </c>
      <c r="AKZ7" s="79">
        <v>105573</v>
      </c>
      <c r="ALA7" s="78">
        <v>1558799.94</v>
      </c>
      <c r="ALH7" s="77">
        <v>1</v>
      </c>
      <c r="ALI7" s="78">
        <v>1</v>
      </c>
      <c r="ALL7" s="77">
        <v>2</v>
      </c>
      <c r="ALM7" s="78">
        <v>66.98</v>
      </c>
      <c r="ALR7" s="77">
        <v>4</v>
      </c>
      <c r="ALS7" s="78">
        <v>310.97000000000003</v>
      </c>
      <c r="ALX7" s="77">
        <v>248</v>
      </c>
      <c r="ALY7" s="78">
        <v>13189.28</v>
      </c>
      <c r="ALZ7" s="77">
        <v>80</v>
      </c>
      <c r="AMA7" s="78">
        <v>265.29000000000002</v>
      </c>
      <c r="AMB7" s="79">
        <v>2142</v>
      </c>
      <c r="AMC7" s="78">
        <v>145238.71</v>
      </c>
      <c r="AMF7" s="77">
        <v>117</v>
      </c>
      <c r="AMG7" s="78">
        <v>2618.7199999999998</v>
      </c>
      <c r="AMH7" s="77">
        <v>40</v>
      </c>
      <c r="AMI7" s="78">
        <v>18564.080000000002</v>
      </c>
      <c r="AMJ7" s="77">
        <v>861</v>
      </c>
      <c r="AMK7" s="78">
        <v>57337.85</v>
      </c>
      <c r="AML7" s="79">
        <v>27766</v>
      </c>
      <c r="AMM7" s="78">
        <v>2618951.4700000002</v>
      </c>
      <c r="AMN7" s="77">
        <v>165</v>
      </c>
      <c r="AMO7" s="78">
        <v>190482.36</v>
      </c>
      <c r="AMX7" s="77">
        <v>335</v>
      </c>
      <c r="AMY7" s="78">
        <v>17433.34</v>
      </c>
      <c r="ANF7" s="77">
        <v>923</v>
      </c>
      <c r="ANG7" s="78">
        <v>1105252.8899999999</v>
      </c>
      <c r="ANH7" s="79">
        <v>2400</v>
      </c>
      <c r="ANI7" s="78">
        <v>195810.12</v>
      </c>
      <c r="ANL7" s="77">
        <v>14</v>
      </c>
      <c r="ANM7" s="78">
        <v>477.74</v>
      </c>
      <c r="ANN7" s="77">
        <v>337</v>
      </c>
      <c r="ANO7" s="78">
        <v>117823.33</v>
      </c>
      <c r="ANP7" s="79">
        <v>1735</v>
      </c>
      <c r="ANQ7" s="78">
        <v>213032.38</v>
      </c>
      <c r="ANR7" s="77">
        <v>246</v>
      </c>
      <c r="ANS7" s="78">
        <v>48500.53</v>
      </c>
      <c r="ANT7" s="79">
        <v>9682</v>
      </c>
      <c r="ANU7" s="78">
        <v>1668922.7</v>
      </c>
      <c r="ANZ7" s="77">
        <v>774</v>
      </c>
      <c r="AOA7" s="78">
        <v>439307.88</v>
      </c>
      <c r="AOB7" s="77">
        <v>34</v>
      </c>
      <c r="AOC7" s="78">
        <v>37233.019999999997</v>
      </c>
      <c r="AOD7" s="77">
        <v>370</v>
      </c>
      <c r="AOE7" s="78">
        <v>1160904.76</v>
      </c>
      <c r="AOP7" s="77">
        <v>36</v>
      </c>
      <c r="AOQ7" s="78">
        <v>4056.36</v>
      </c>
      <c r="AOT7" s="77">
        <v>1</v>
      </c>
      <c r="AOU7" s="78">
        <v>2149.77</v>
      </c>
      <c r="AOV7" s="77">
        <v>487</v>
      </c>
      <c r="AOW7" s="78">
        <v>67196.56</v>
      </c>
      <c r="AOX7" s="77">
        <v>212</v>
      </c>
      <c r="AOY7" s="78">
        <v>2151.27</v>
      </c>
      <c r="AOZ7" s="77">
        <v>4</v>
      </c>
      <c r="APA7" s="78">
        <v>123.7</v>
      </c>
      <c r="APB7" s="77">
        <v>79</v>
      </c>
      <c r="APC7" s="78">
        <v>937.25</v>
      </c>
      <c r="APH7" s="79">
        <v>13342</v>
      </c>
      <c r="API7" s="78">
        <v>3077235.02</v>
      </c>
      <c r="APJ7" s="79">
        <v>18291</v>
      </c>
      <c r="APK7" s="78">
        <v>280183.3</v>
      </c>
      <c r="APN7" s="77">
        <v>3</v>
      </c>
      <c r="APO7" s="78">
        <v>26.34</v>
      </c>
      <c r="APP7" s="79">
        <v>2149</v>
      </c>
      <c r="APQ7" s="78">
        <v>971889.78</v>
      </c>
      <c r="APR7" s="77">
        <v>464</v>
      </c>
      <c r="APS7" s="78">
        <v>210711.74</v>
      </c>
      <c r="APT7" s="79">
        <v>1826</v>
      </c>
      <c r="APU7" s="78">
        <v>863676.18</v>
      </c>
      <c r="APV7" s="77">
        <v>838</v>
      </c>
      <c r="APW7" s="78">
        <v>380213.24</v>
      </c>
      <c r="APX7" s="77">
        <v>599</v>
      </c>
      <c r="APY7" s="78">
        <v>243467.27</v>
      </c>
      <c r="APZ7" s="77">
        <v>306</v>
      </c>
      <c r="AQA7" s="78">
        <v>121564.45</v>
      </c>
      <c r="AQB7" s="79">
        <v>3967</v>
      </c>
      <c r="AQC7" s="78">
        <v>809437.47</v>
      </c>
      <c r="AQD7" s="77">
        <v>9</v>
      </c>
      <c r="AQE7" s="78">
        <v>455.04</v>
      </c>
      <c r="AQH7" s="77">
        <v>138</v>
      </c>
      <c r="AQI7" s="78">
        <v>55226.62</v>
      </c>
      <c r="AQJ7" s="79">
        <v>3573</v>
      </c>
      <c r="AQK7" s="78">
        <v>54567.73</v>
      </c>
      <c r="AQP7" s="79">
        <v>4283</v>
      </c>
      <c r="AQQ7" s="78">
        <v>1150533.68</v>
      </c>
      <c r="AQR7" s="79">
        <v>2742</v>
      </c>
      <c r="AQS7" s="78">
        <v>1404815.9</v>
      </c>
      <c r="AQX7" s="79">
        <v>2158</v>
      </c>
      <c r="AQY7" s="78">
        <v>302231.99</v>
      </c>
      <c r="AQZ7" s="77">
        <v>176</v>
      </c>
      <c r="ARA7" s="78">
        <v>1228821.1200000001</v>
      </c>
      <c r="ARD7" s="77">
        <v>5</v>
      </c>
      <c r="ARE7" s="78">
        <v>81.03</v>
      </c>
      <c r="ARJ7" s="77">
        <v>3</v>
      </c>
      <c r="ARK7" s="78">
        <v>24.69</v>
      </c>
      <c r="ARL7" s="79">
        <v>4771</v>
      </c>
      <c r="ARM7" s="78">
        <v>652091.51</v>
      </c>
      <c r="ARN7" s="79">
        <v>9222</v>
      </c>
      <c r="ARO7" s="78">
        <v>1124853.6299999999</v>
      </c>
      <c r="ARP7" s="79">
        <v>29471</v>
      </c>
      <c r="ARQ7" s="78">
        <v>3896831.78</v>
      </c>
      <c r="ARR7" s="79">
        <v>7792</v>
      </c>
      <c r="ARS7" s="78">
        <v>1027734.73</v>
      </c>
      <c r="ART7" s="79">
        <v>50474</v>
      </c>
      <c r="ARU7" s="78">
        <v>1258817.1200000001</v>
      </c>
      <c r="ARX7" s="79">
        <v>52098</v>
      </c>
      <c r="ARY7" s="78">
        <v>4259009.6399999997</v>
      </c>
      <c r="ARZ7" s="77">
        <v>48</v>
      </c>
      <c r="ASA7" s="78">
        <v>16372.67</v>
      </c>
      <c r="ASD7" s="79">
        <v>4337</v>
      </c>
      <c r="ASE7" s="78">
        <v>332527.68</v>
      </c>
      <c r="ASX7" s="77">
        <v>4</v>
      </c>
      <c r="ASY7" s="78">
        <v>84.91</v>
      </c>
      <c r="ASZ7" s="79">
        <v>1635</v>
      </c>
      <c r="ATA7" s="78">
        <v>40902.639999999999</v>
      </c>
      <c r="ATB7" s="77">
        <v>15</v>
      </c>
      <c r="ATC7" s="78">
        <v>1544.84</v>
      </c>
      <c r="ATF7" s="77">
        <v>3</v>
      </c>
      <c r="ATG7" s="78">
        <v>82.23</v>
      </c>
      <c r="ATL7" s="77">
        <v>12</v>
      </c>
      <c r="ATM7" s="78">
        <v>2590.54</v>
      </c>
      <c r="ATN7" s="77">
        <v>527</v>
      </c>
      <c r="ATO7" s="78">
        <v>30178.35</v>
      </c>
      <c r="ATP7" s="77">
        <v>182</v>
      </c>
      <c r="ATQ7" s="78">
        <v>8254.6200000000008</v>
      </c>
      <c r="ATT7" s="79">
        <v>16139</v>
      </c>
      <c r="ATU7" s="78">
        <v>894406.51</v>
      </c>
      <c r="ATV7" s="77">
        <v>2</v>
      </c>
      <c r="ATW7" s="78">
        <v>121.04</v>
      </c>
      <c r="ATX7" s="77">
        <v>13</v>
      </c>
      <c r="ATY7" s="78">
        <v>450.89</v>
      </c>
      <c r="ATZ7" s="77">
        <v>21</v>
      </c>
      <c r="AUA7" s="78">
        <v>272.95999999999998</v>
      </c>
      <c r="AUB7" s="77">
        <v>2</v>
      </c>
      <c r="AUC7" s="78">
        <v>9.6199999999999992</v>
      </c>
      <c r="AUD7" s="77">
        <v>3</v>
      </c>
      <c r="AUE7" s="78">
        <v>14.51</v>
      </c>
      <c r="AUH7" s="77">
        <v>3</v>
      </c>
      <c r="AUI7" s="78">
        <v>10.17</v>
      </c>
      <c r="AUN7" s="79">
        <v>241261</v>
      </c>
      <c r="AUO7" s="78">
        <v>4586352.38</v>
      </c>
      <c r="AUP7" s="77">
        <v>3</v>
      </c>
      <c r="AUQ7" s="78">
        <v>60</v>
      </c>
      <c r="AUR7" s="79">
        <v>2042</v>
      </c>
      <c r="AUS7" s="78">
        <v>104476.32</v>
      </c>
      <c r="AUV7" s="77">
        <v>24</v>
      </c>
      <c r="AUW7" s="78">
        <v>223.61</v>
      </c>
      <c r="AVB7" s="77">
        <v>170</v>
      </c>
      <c r="AVC7" s="78">
        <v>146594.4</v>
      </c>
      <c r="AVD7" s="77">
        <v>1</v>
      </c>
      <c r="AVE7" s="78">
        <v>1.03</v>
      </c>
      <c r="AVF7" s="77">
        <v>686</v>
      </c>
      <c r="AVG7" s="78">
        <v>127351.92</v>
      </c>
      <c r="AVJ7" s="79">
        <v>9625</v>
      </c>
      <c r="AVK7" s="78">
        <v>1005485.66</v>
      </c>
      <c r="AVL7" s="77">
        <v>8</v>
      </c>
      <c r="AVM7" s="78">
        <v>1279.49</v>
      </c>
      <c r="AVX7" s="77">
        <v>7</v>
      </c>
      <c r="AVY7" s="78">
        <v>56.91</v>
      </c>
      <c r="AVZ7" s="77">
        <v>9</v>
      </c>
      <c r="AWA7" s="78">
        <v>170.92</v>
      </c>
      <c r="AWB7" s="77">
        <v>2</v>
      </c>
      <c r="AWC7" s="78">
        <v>21.24</v>
      </c>
      <c r="AWH7" s="77">
        <v>12</v>
      </c>
      <c r="AWI7" s="78">
        <v>14.98</v>
      </c>
      <c r="AWL7" s="77">
        <v>10</v>
      </c>
      <c r="AWM7" s="78">
        <v>34.979999999999997</v>
      </c>
      <c r="AWN7" s="77">
        <v>23</v>
      </c>
      <c r="AWO7" s="78">
        <v>1337.29</v>
      </c>
      <c r="AWP7" s="77">
        <v>149</v>
      </c>
      <c r="AWQ7" s="78">
        <v>21848.49</v>
      </c>
      <c r="AWR7" s="77">
        <v>124</v>
      </c>
      <c r="AWS7" s="78">
        <v>45383.59</v>
      </c>
      <c r="AWT7" s="77">
        <v>40</v>
      </c>
      <c r="AWU7" s="78">
        <v>1827.46</v>
      </c>
      <c r="AWV7" s="79">
        <v>1032</v>
      </c>
      <c r="AWW7" s="78">
        <v>12488.4</v>
      </c>
      <c r="AWX7" s="77">
        <v>94</v>
      </c>
      <c r="AWY7" s="78">
        <v>10089.35</v>
      </c>
      <c r="AXD7" s="77">
        <v>20</v>
      </c>
      <c r="AXE7" s="78">
        <v>336.43</v>
      </c>
      <c r="AXV7" s="77">
        <v>2</v>
      </c>
      <c r="AXW7" s="78">
        <v>21.58</v>
      </c>
      <c r="AYB7" s="77">
        <v>92</v>
      </c>
      <c r="AYC7" s="78">
        <v>6455.63</v>
      </c>
      <c r="AYD7" s="77">
        <v>32</v>
      </c>
      <c r="AYE7" s="78">
        <v>271.52</v>
      </c>
      <c r="AYF7" s="77">
        <v>10</v>
      </c>
      <c r="AYG7" s="78">
        <v>153.28</v>
      </c>
      <c r="AYL7" s="77">
        <v>8</v>
      </c>
      <c r="AYM7" s="78">
        <v>67.36</v>
      </c>
      <c r="AYP7" s="77">
        <v>2</v>
      </c>
      <c r="AYQ7" s="78">
        <v>120.94</v>
      </c>
      <c r="AYT7" s="77">
        <v>4</v>
      </c>
      <c r="AYU7" s="78">
        <v>17.22</v>
      </c>
      <c r="AYV7" s="77">
        <v>11</v>
      </c>
      <c r="AYW7" s="78">
        <v>1487.37</v>
      </c>
      <c r="AZF7" s="77">
        <v>1</v>
      </c>
      <c r="AZG7" s="78">
        <v>6.37</v>
      </c>
      <c r="AZN7" s="77">
        <v>1</v>
      </c>
      <c r="AZO7" s="78">
        <v>3.7</v>
      </c>
      <c r="AZV7" s="77">
        <v>25</v>
      </c>
      <c r="AZW7" s="78">
        <v>18.72</v>
      </c>
    </row>
    <row r="8" spans="1:1377" x14ac:dyDescent="0.25">
      <c r="A8" s="87">
        <v>40326</v>
      </c>
      <c r="B8" s="83">
        <v>318325</v>
      </c>
      <c r="C8" s="83">
        <v>41902671.780000001</v>
      </c>
      <c r="D8" s="83">
        <v>254637</v>
      </c>
      <c r="E8" s="83">
        <v>38595122.039999999</v>
      </c>
      <c r="F8" s="83">
        <f t="shared" si="1"/>
        <v>572962</v>
      </c>
      <c r="G8" s="83">
        <f t="shared" si="2"/>
        <v>80497793.819999993</v>
      </c>
      <c r="H8" s="83">
        <v>191393</v>
      </c>
      <c r="I8" s="83">
        <v>18690743.390000001</v>
      </c>
      <c r="J8" s="83">
        <v>243158</v>
      </c>
      <c r="K8" s="83">
        <v>19849642.699999999</v>
      </c>
      <c r="L8" s="83">
        <v>3201</v>
      </c>
      <c r="M8" s="79">
        <v>14720500.140000001</v>
      </c>
      <c r="N8" s="79">
        <v>24977</v>
      </c>
      <c r="O8" s="79">
        <v>15135029.67</v>
      </c>
      <c r="P8" s="79">
        <v>193072</v>
      </c>
      <c r="Q8" s="79">
        <v>11280691.59</v>
      </c>
      <c r="R8" s="79">
        <v>178680</v>
      </c>
      <c r="S8" s="79">
        <v>10042909.92</v>
      </c>
      <c r="T8" s="79">
        <v>10071</v>
      </c>
      <c r="U8" s="79">
        <v>6436724.6299999999</v>
      </c>
      <c r="V8" s="79">
        <v>28550</v>
      </c>
      <c r="W8" s="78">
        <v>8300534.3099999996</v>
      </c>
      <c r="X8" s="79">
        <v>48807</v>
      </c>
      <c r="Y8" s="78">
        <v>7583783.2400000002</v>
      </c>
      <c r="Z8" s="79">
        <v>146374</v>
      </c>
      <c r="AA8" s="78">
        <v>5946094.7999999998</v>
      </c>
      <c r="AB8" s="79">
        <v>93960</v>
      </c>
      <c r="AC8" s="78">
        <v>8904216.5600000005</v>
      </c>
      <c r="AD8" s="79">
        <v>29829</v>
      </c>
      <c r="AE8" s="78">
        <v>5872016.3300000001</v>
      </c>
      <c r="AF8" s="79">
        <v>44005</v>
      </c>
      <c r="AG8" s="78">
        <v>5785154.9000000004</v>
      </c>
      <c r="AH8" s="79">
        <v>58663</v>
      </c>
      <c r="AI8" s="78">
        <v>6184508.0599999996</v>
      </c>
      <c r="AJ8" s="79">
        <v>144178</v>
      </c>
      <c r="AK8" s="78">
        <v>5479727.6399999997</v>
      </c>
      <c r="AL8" s="79">
        <v>48248</v>
      </c>
      <c r="AM8" s="78">
        <v>5505875.4800000004</v>
      </c>
      <c r="AN8" s="79">
        <v>57111</v>
      </c>
      <c r="AO8" s="78">
        <v>5523395.2699999996</v>
      </c>
      <c r="AP8" s="79">
        <v>62540</v>
      </c>
      <c r="AQ8" s="78">
        <v>5203251.59</v>
      </c>
      <c r="AR8" s="79">
        <v>30983</v>
      </c>
      <c r="AS8" s="78">
        <v>4690965.13</v>
      </c>
      <c r="AT8" s="79">
        <v>33952</v>
      </c>
      <c r="AU8" s="78">
        <v>3214705.99</v>
      </c>
      <c r="AV8" s="77">
        <v>807</v>
      </c>
      <c r="AW8" s="78">
        <v>3579399.83</v>
      </c>
      <c r="AX8" s="77">
        <v>761</v>
      </c>
      <c r="AY8" s="78">
        <v>3220340.29</v>
      </c>
      <c r="AZ8" s="79">
        <v>3594</v>
      </c>
      <c r="BA8" s="78">
        <v>2672071.48</v>
      </c>
      <c r="BB8" s="79">
        <v>6594</v>
      </c>
      <c r="BC8" s="78">
        <v>2548901.34</v>
      </c>
      <c r="BD8" s="79">
        <v>5003</v>
      </c>
      <c r="BE8" s="78">
        <v>2493061.7000000002</v>
      </c>
      <c r="BF8" s="79">
        <v>15662</v>
      </c>
      <c r="BG8" s="78">
        <v>2146056.25</v>
      </c>
      <c r="BH8" s="79">
        <v>257071</v>
      </c>
      <c r="BI8" s="78">
        <v>2391249.15</v>
      </c>
      <c r="BJ8" s="79">
        <v>3095</v>
      </c>
      <c r="BK8" s="78">
        <v>1456350.95</v>
      </c>
      <c r="BL8" s="79">
        <v>35587</v>
      </c>
      <c r="BM8" s="78">
        <v>1271094.32</v>
      </c>
      <c r="BN8" s="77">
        <v>156</v>
      </c>
      <c r="BO8" s="78">
        <v>1014225.43</v>
      </c>
      <c r="BP8" s="79">
        <v>56411</v>
      </c>
      <c r="BQ8" s="78">
        <v>1110501.73</v>
      </c>
      <c r="BR8" s="79">
        <v>15422</v>
      </c>
      <c r="BS8" s="78">
        <v>1252814.18</v>
      </c>
      <c r="BT8" s="79">
        <v>14273</v>
      </c>
      <c r="BU8" s="78">
        <v>918334.84</v>
      </c>
      <c r="BV8" s="79">
        <v>5711</v>
      </c>
      <c r="BW8" s="78">
        <v>277197.96999999997</v>
      </c>
      <c r="BX8" s="77">
        <v>155</v>
      </c>
      <c r="BY8" s="78">
        <v>154656.54999999999</v>
      </c>
      <c r="BZ8" s="79">
        <v>3739</v>
      </c>
      <c r="CA8" s="78">
        <v>435764.06</v>
      </c>
      <c r="CH8" s="77">
        <v>2</v>
      </c>
      <c r="CI8" s="78">
        <v>29.82</v>
      </c>
      <c r="CL8" s="77">
        <v>1</v>
      </c>
      <c r="CM8" s="78">
        <v>8.14</v>
      </c>
      <c r="CN8" s="77">
        <v>17</v>
      </c>
      <c r="CO8" s="78">
        <v>1225.1099999999999</v>
      </c>
      <c r="CP8" s="79">
        <v>5789</v>
      </c>
      <c r="CQ8" s="78">
        <v>63475.25</v>
      </c>
      <c r="CT8" s="77">
        <v>17</v>
      </c>
      <c r="CU8" s="78">
        <v>8755.33</v>
      </c>
      <c r="CX8" s="77">
        <v>2</v>
      </c>
      <c r="CY8" s="78">
        <v>55.68</v>
      </c>
      <c r="CZ8" s="77">
        <v>3</v>
      </c>
      <c r="DA8" s="78">
        <v>2.48</v>
      </c>
      <c r="DJ8" s="77">
        <v>4</v>
      </c>
      <c r="DK8" s="78">
        <v>5265.6</v>
      </c>
      <c r="DL8" s="77">
        <v>7</v>
      </c>
      <c r="DM8" s="78">
        <v>157.49</v>
      </c>
      <c r="DN8" s="77">
        <v>6</v>
      </c>
      <c r="DO8" s="78">
        <v>6.82</v>
      </c>
      <c r="DP8" s="77">
        <v>42</v>
      </c>
      <c r="DQ8" s="78">
        <v>152.02000000000001</v>
      </c>
      <c r="DR8" s="77">
        <v>4</v>
      </c>
      <c r="DS8" s="78">
        <v>25.7</v>
      </c>
      <c r="DZ8" s="79">
        <v>1170</v>
      </c>
      <c r="EA8" s="78">
        <v>82930.559999999998</v>
      </c>
      <c r="EF8" s="77">
        <v>17</v>
      </c>
      <c r="EG8" s="78">
        <v>232.83</v>
      </c>
      <c r="EH8" s="77">
        <v>6</v>
      </c>
      <c r="EI8" s="78">
        <v>11.7</v>
      </c>
      <c r="EJ8" s="77">
        <v>2</v>
      </c>
      <c r="EK8" s="78">
        <v>65.260000000000005</v>
      </c>
      <c r="ER8" s="79">
        <v>17736</v>
      </c>
      <c r="ES8" s="78">
        <v>684575.1</v>
      </c>
      <c r="ET8" s="77">
        <v>8</v>
      </c>
      <c r="EU8" s="78">
        <v>54.26</v>
      </c>
      <c r="EV8" s="79">
        <v>1281</v>
      </c>
      <c r="EW8" s="78">
        <v>82243.72</v>
      </c>
      <c r="FD8" s="79">
        <v>2239</v>
      </c>
      <c r="FE8" s="78">
        <v>1392564.55</v>
      </c>
      <c r="FF8" s="77">
        <v>6</v>
      </c>
      <c r="FG8" s="78">
        <v>4.66</v>
      </c>
      <c r="FH8" s="79">
        <v>24365</v>
      </c>
      <c r="FI8" s="78">
        <v>1192139.8899999999</v>
      </c>
      <c r="FJ8" s="79">
        <v>16232</v>
      </c>
      <c r="FK8" s="78">
        <v>820778.85</v>
      </c>
      <c r="FL8" s="77">
        <v>17</v>
      </c>
      <c r="FM8" s="78">
        <v>153.29</v>
      </c>
      <c r="FN8" s="77">
        <v>1</v>
      </c>
      <c r="FO8" s="78">
        <v>8.4499999999999993</v>
      </c>
      <c r="FP8" s="77">
        <v>9</v>
      </c>
      <c r="FQ8" s="78">
        <v>32.5</v>
      </c>
      <c r="FR8" s="79">
        <v>2188</v>
      </c>
      <c r="FS8" s="78">
        <v>307129.67</v>
      </c>
      <c r="FV8" s="79">
        <v>2638</v>
      </c>
      <c r="FW8" s="78">
        <v>64438.57</v>
      </c>
      <c r="FX8" s="79">
        <v>14236</v>
      </c>
      <c r="FY8" s="78">
        <v>815056.83</v>
      </c>
      <c r="GF8" s="77">
        <v>67</v>
      </c>
      <c r="GG8" s="78">
        <v>5714.52</v>
      </c>
      <c r="GJ8" s="77">
        <v>152</v>
      </c>
      <c r="GK8" s="78">
        <v>31266.76</v>
      </c>
      <c r="GL8" s="79">
        <v>4857</v>
      </c>
      <c r="GM8" s="78">
        <v>678289.96</v>
      </c>
      <c r="GN8" s="79">
        <v>4842</v>
      </c>
      <c r="GO8" s="78">
        <v>700421.09</v>
      </c>
      <c r="GX8" s="77">
        <v>155</v>
      </c>
      <c r="GY8" s="78">
        <v>13148.7</v>
      </c>
      <c r="GZ8" s="77">
        <v>7</v>
      </c>
      <c r="HA8" s="78">
        <v>598.34</v>
      </c>
      <c r="HB8" s="79">
        <v>2524</v>
      </c>
      <c r="HC8" s="78">
        <v>262936.83</v>
      </c>
      <c r="HD8" s="77">
        <v>7</v>
      </c>
      <c r="HE8" s="78">
        <v>38.5</v>
      </c>
      <c r="HH8" s="77">
        <v>109</v>
      </c>
      <c r="HI8" s="78">
        <v>3487.01</v>
      </c>
      <c r="HJ8" s="77">
        <v>563</v>
      </c>
      <c r="HK8" s="78">
        <v>70450.570000000007</v>
      </c>
      <c r="HL8" s="77">
        <v>402</v>
      </c>
      <c r="HM8" s="78">
        <v>73195.570000000007</v>
      </c>
      <c r="HN8" s="79">
        <v>1480</v>
      </c>
      <c r="HO8" s="78">
        <v>202023.33</v>
      </c>
      <c r="HR8" s="77">
        <v>65</v>
      </c>
      <c r="HS8" s="78">
        <v>24404.29</v>
      </c>
      <c r="HT8" s="77">
        <v>562</v>
      </c>
      <c r="HU8" s="78">
        <v>27231.85</v>
      </c>
      <c r="HV8" s="77">
        <v>15</v>
      </c>
      <c r="HW8" s="78">
        <v>913.96</v>
      </c>
      <c r="HX8" s="77">
        <v>2</v>
      </c>
      <c r="HY8" s="78">
        <v>414.92</v>
      </c>
      <c r="HZ8" s="79">
        <v>1196</v>
      </c>
      <c r="IA8" s="78">
        <v>122598.59</v>
      </c>
      <c r="IB8" s="79">
        <v>5776</v>
      </c>
      <c r="IC8" s="78">
        <v>393396.79</v>
      </c>
      <c r="ID8" s="77">
        <v>31</v>
      </c>
      <c r="IE8" s="78">
        <v>6114.29</v>
      </c>
      <c r="IF8" s="77">
        <v>490</v>
      </c>
      <c r="IG8" s="78">
        <v>65745.460000000006</v>
      </c>
      <c r="IN8" s="79">
        <v>2880</v>
      </c>
      <c r="IO8" s="78">
        <v>144659.48000000001</v>
      </c>
      <c r="IP8" s="77">
        <v>2</v>
      </c>
      <c r="IQ8" s="78">
        <v>2.16</v>
      </c>
      <c r="IX8" s="77">
        <v>5</v>
      </c>
      <c r="IY8" s="78">
        <v>8.66</v>
      </c>
      <c r="IZ8" s="79">
        <v>4480</v>
      </c>
      <c r="JA8" s="78">
        <v>186009.38</v>
      </c>
      <c r="JH8" s="79">
        <v>10007</v>
      </c>
      <c r="JI8" s="78">
        <v>1372871.35</v>
      </c>
      <c r="JJ8" s="79">
        <v>2529</v>
      </c>
      <c r="JK8" s="78">
        <v>322719.34000000003</v>
      </c>
      <c r="JN8" s="77">
        <v>988</v>
      </c>
      <c r="JO8" s="78">
        <v>136130.95000000001</v>
      </c>
      <c r="JP8" s="79">
        <v>3364</v>
      </c>
      <c r="JQ8" s="78">
        <v>313551.58</v>
      </c>
      <c r="JR8" s="77">
        <v>10</v>
      </c>
      <c r="JS8" s="78">
        <v>852.82</v>
      </c>
      <c r="JV8" s="79">
        <v>4976</v>
      </c>
      <c r="JW8" s="78">
        <v>432564.89</v>
      </c>
      <c r="JX8" s="77">
        <v>26</v>
      </c>
      <c r="JY8" s="78">
        <v>2073.52</v>
      </c>
      <c r="JZ8" s="77">
        <v>539</v>
      </c>
      <c r="KA8" s="78">
        <v>15070.18</v>
      </c>
      <c r="KB8" s="79">
        <v>9896</v>
      </c>
      <c r="KC8" s="78">
        <v>450158.14</v>
      </c>
      <c r="KD8" s="77">
        <v>2</v>
      </c>
      <c r="KE8" s="78">
        <v>42.9</v>
      </c>
      <c r="KF8" s="77">
        <v>386</v>
      </c>
      <c r="KG8" s="78">
        <v>41708.94</v>
      </c>
      <c r="KH8" s="79">
        <v>21838</v>
      </c>
      <c r="KI8" s="78">
        <v>818690.4</v>
      </c>
      <c r="KJ8" s="77">
        <v>4</v>
      </c>
      <c r="KK8" s="78">
        <v>48.13</v>
      </c>
      <c r="KN8" s="79">
        <v>1058</v>
      </c>
      <c r="KO8" s="78">
        <v>616842.13</v>
      </c>
      <c r="KP8" s="77">
        <v>35</v>
      </c>
      <c r="KQ8" s="78">
        <v>4337.28</v>
      </c>
      <c r="KR8" s="79">
        <v>5857</v>
      </c>
      <c r="KS8" s="78">
        <v>473478.77</v>
      </c>
      <c r="KZ8" s="77">
        <v>10</v>
      </c>
      <c r="LA8" s="78">
        <v>1199.0999999999999</v>
      </c>
      <c r="LB8" s="77">
        <v>4</v>
      </c>
      <c r="LC8" s="78">
        <v>48.1</v>
      </c>
      <c r="LD8" s="79">
        <v>2039</v>
      </c>
      <c r="LE8" s="78">
        <v>171791.67</v>
      </c>
      <c r="LF8" s="77">
        <v>435</v>
      </c>
      <c r="LG8" s="78">
        <v>64536.75</v>
      </c>
      <c r="LH8" s="77">
        <v>407</v>
      </c>
      <c r="LI8" s="78">
        <v>96043.4</v>
      </c>
      <c r="LT8" s="79">
        <v>6001</v>
      </c>
      <c r="LU8" s="78">
        <v>287826.7</v>
      </c>
      <c r="LV8" s="77">
        <v>111</v>
      </c>
      <c r="LW8" s="78">
        <v>602.88</v>
      </c>
      <c r="LX8" s="77">
        <v>6</v>
      </c>
      <c r="LY8" s="78">
        <v>9627.66</v>
      </c>
      <c r="LZ8" s="77">
        <v>1</v>
      </c>
      <c r="MA8" s="78">
        <v>820.68</v>
      </c>
      <c r="MB8" s="79">
        <v>4985</v>
      </c>
      <c r="MC8" s="78">
        <v>599705.66</v>
      </c>
      <c r="MN8" s="77">
        <v>1</v>
      </c>
      <c r="MO8" s="78">
        <v>2.57</v>
      </c>
      <c r="MP8" s="79">
        <v>4519</v>
      </c>
      <c r="MQ8" s="78">
        <v>345285.69</v>
      </c>
      <c r="MR8" s="79">
        <v>1109</v>
      </c>
      <c r="MS8" s="78">
        <v>33563.919999999998</v>
      </c>
      <c r="ND8" s="79">
        <v>17205</v>
      </c>
      <c r="NE8" s="78">
        <v>53606.03</v>
      </c>
      <c r="NF8" s="77">
        <v>31</v>
      </c>
      <c r="NG8" s="78">
        <v>485.81</v>
      </c>
      <c r="NN8" s="79">
        <v>1268</v>
      </c>
      <c r="NO8" s="78">
        <v>193763.36</v>
      </c>
      <c r="NP8" s="77">
        <v>14</v>
      </c>
      <c r="NQ8" s="78">
        <v>50.74</v>
      </c>
      <c r="NR8" s="77">
        <v>1</v>
      </c>
      <c r="NS8" s="78">
        <v>3.39</v>
      </c>
      <c r="NT8" s="77">
        <v>106</v>
      </c>
      <c r="NU8" s="78">
        <v>236.27</v>
      </c>
      <c r="NV8" s="79">
        <v>3322</v>
      </c>
      <c r="NW8" s="78">
        <v>349184.57</v>
      </c>
      <c r="NX8" s="77">
        <v>554</v>
      </c>
      <c r="NY8" s="78">
        <v>29901.46</v>
      </c>
      <c r="OD8" s="77">
        <v>1</v>
      </c>
      <c r="OE8" s="78">
        <v>21.42</v>
      </c>
      <c r="OF8" s="77">
        <v>447</v>
      </c>
      <c r="OG8" s="78">
        <v>36431.74</v>
      </c>
      <c r="OH8" s="77">
        <v>167</v>
      </c>
      <c r="OI8" s="78">
        <v>9248.18</v>
      </c>
      <c r="OJ8" s="77">
        <v>87</v>
      </c>
      <c r="OK8" s="78">
        <v>442.06</v>
      </c>
      <c r="ON8" s="77">
        <v>1</v>
      </c>
      <c r="OO8" s="78">
        <v>25.32</v>
      </c>
      <c r="OP8" s="79">
        <v>10526</v>
      </c>
      <c r="OQ8" s="78">
        <v>1880978.08</v>
      </c>
      <c r="OR8" s="77">
        <v>116</v>
      </c>
      <c r="OS8" s="78">
        <v>3818.81</v>
      </c>
      <c r="OT8" s="79">
        <v>2216</v>
      </c>
      <c r="OU8" s="78">
        <v>111552.26</v>
      </c>
      <c r="OV8" s="77">
        <v>880</v>
      </c>
      <c r="OW8" s="78">
        <v>158883.79</v>
      </c>
      <c r="OZ8" s="79">
        <v>7125</v>
      </c>
      <c r="PA8" s="78">
        <v>689346.83</v>
      </c>
      <c r="PJ8" s="79">
        <v>3164</v>
      </c>
      <c r="PK8" s="78">
        <v>304901.28999999998</v>
      </c>
      <c r="PL8" s="77">
        <v>63</v>
      </c>
      <c r="PM8" s="78">
        <v>446.05</v>
      </c>
      <c r="PN8" s="77">
        <v>231</v>
      </c>
      <c r="PO8" s="78">
        <v>37112.5</v>
      </c>
      <c r="PP8" s="79">
        <v>10418</v>
      </c>
      <c r="PQ8" s="78">
        <v>695484.46</v>
      </c>
      <c r="PR8" s="79">
        <v>9348</v>
      </c>
      <c r="PS8" s="78">
        <v>1383789.77</v>
      </c>
      <c r="PT8" s="77">
        <v>63</v>
      </c>
      <c r="PU8" s="78">
        <v>166352.75</v>
      </c>
      <c r="PV8" s="77">
        <v>2</v>
      </c>
      <c r="PW8" s="78">
        <v>19.38</v>
      </c>
      <c r="PX8" s="77">
        <v>6</v>
      </c>
      <c r="PY8" s="78">
        <v>1215.2</v>
      </c>
      <c r="PZ8" s="77">
        <v>355</v>
      </c>
      <c r="QA8" s="78">
        <v>143159.22</v>
      </c>
      <c r="QB8" s="77">
        <v>791</v>
      </c>
      <c r="QC8" s="78">
        <v>404968.14</v>
      </c>
      <c r="QD8" s="77">
        <v>2</v>
      </c>
      <c r="QE8" s="78">
        <v>80.02</v>
      </c>
      <c r="QF8" s="79">
        <v>13637</v>
      </c>
      <c r="QG8" s="78">
        <v>3609383.1</v>
      </c>
      <c r="QJ8" s="77">
        <v>11</v>
      </c>
      <c r="QK8" s="78">
        <v>20.64</v>
      </c>
      <c r="QL8" s="77">
        <v>15</v>
      </c>
      <c r="QM8" s="78">
        <v>17.14</v>
      </c>
      <c r="QX8" s="77">
        <v>2</v>
      </c>
      <c r="QY8" s="78">
        <v>97.1</v>
      </c>
      <c r="RB8" s="77">
        <v>3</v>
      </c>
      <c r="RC8" s="78">
        <v>892.3</v>
      </c>
      <c r="RD8" s="77">
        <v>7</v>
      </c>
      <c r="RE8" s="78">
        <v>2796.66</v>
      </c>
      <c r="RL8" s="79">
        <v>93447</v>
      </c>
      <c r="RM8" s="78">
        <v>14066609.119999999</v>
      </c>
      <c r="RN8" s="79">
        <v>2730</v>
      </c>
      <c r="RO8" s="78">
        <v>133313.99</v>
      </c>
      <c r="RT8" s="77">
        <v>14</v>
      </c>
      <c r="RU8" s="78">
        <v>1546.28</v>
      </c>
      <c r="RV8" s="77">
        <v>184</v>
      </c>
      <c r="RW8" s="78">
        <v>7002.38</v>
      </c>
      <c r="RX8" s="77">
        <v>17</v>
      </c>
      <c r="RY8" s="78">
        <v>389.53</v>
      </c>
      <c r="RZ8" s="79">
        <v>1608</v>
      </c>
      <c r="SA8" s="78">
        <v>156370.76999999999</v>
      </c>
      <c r="SD8" s="79">
        <v>2719</v>
      </c>
      <c r="SE8" s="78">
        <v>173919.31</v>
      </c>
      <c r="SF8" s="79">
        <v>51047</v>
      </c>
      <c r="SG8" s="78">
        <v>9226716.4900000002</v>
      </c>
      <c r="SH8" s="77">
        <v>3</v>
      </c>
      <c r="SI8" s="78">
        <v>1.78</v>
      </c>
      <c r="SJ8" s="79">
        <v>1396</v>
      </c>
      <c r="SK8" s="78">
        <v>52334.61</v>
      </c>
      <c r="SL8" s="77">
        <v>844</v>
      </c>
      <c r="SM8" s="78">
        <v>64298.37</v>
      </c>
      <c r="SN8" s="79">
        <v>14104</v>
      </c>
      <c r="SO8" s="78">
        <v>747728.7</v>
      </c>
      <c r="SP8" s="77">
        <v>5</v>
      </c>
      <c r="SQ8" s="78">
        <v>450</v>
      </c>
      <c r="SR8" s="79">
        <v>78334</v>
      </c>
      <c r="SS8" s="78">
        <v>481169.54</v>
      </c>
      <c r="ST8" s="77">
        <v>504</v>
      </c>
      <c r="SU8" s="78">
        <v>39439.17</v>
      </c>
      <c r="SV8" s="77">
        <v>53</v>
      </c>
      <c r="SW8" s="78">
        <v>521.77</v>
      </c>
      <c r="SX8" s="77">
        <v>1</v>
      </c>
      <c r="SY8" s="78">
        <v>57.1</v>
      </c>
      <c r="SZ8" s="77">
        <v>1</v>
      </c>
      <c r="TA8" s="78">
        <v>8.81</v>
      </c>
      <c r="TB8" s="77">
        <v>2</v>
      </c>
      <c r="TC8" s="78">
        <v>27.64</v>
      </c>
      <c r="TD8" s="77">
        <v>384</v>
      </c>
      <c r="TE8" s="78">
        <v>3502.72</v>
      </c>
      <c r="TF8" s="79">
        <v>3069</v>
      </c>
      <c r="TG8" s="78">
        <v>123523.17</v>
      </c>
      <c r="TH8" s="79">
        <v>35721</v>
      </c>
      <c r="TI8" s="78">
        <v>1110027.25</v>
      </c>
      <c r="TJ8" s="79">
        <v>1108</v>
      </c>
      <c r="TK8" s="78">
        <v>93090.61</v>
      </c>
      <c r="TL8" s="79">
        <v>11076</v>
      </c>
      <c r="TM8" s="78">
        <v>547113.47</v>
      </c>
      <c r="TN8" s="79">
        <v>1383</v>
      </c>
      <c r="TO8" s="78">
        <v>83286.8</v>
      </c>
      <c r="TR8" s="77">
        <v>1</v>
      </c>
      <c r="TS8" s="78">
        <v>175</v>
      </c>
      <c r="TX8" s="77">
        <v>1</v>
      </c>
      <c r="TY8" s="78">
        <v>23.49</v>
      </c>
      <c r="TZ8" s="77">
        <v>2</v>
      </c>
      <c r="UA8" s="78">
        <v>74.98</v>
      </c>
      <c r="UB8" s="79">
        <v>7577</v>
      </c>
      <c r="UC8" s="78">
        <v>271052.45</v>
      </c>
      <c r="UH8" s="77">
        <v>4</v>
      </c>
      <c r="UI8" s="78">
        <v>60.44</v>
      </c>
      <c r="UP8" s="77">
        <v>3</v>
      </c>
      <c r="UQ8" s="78">
        <v>1.49</v>
      </c>
      <c r="UV8" s="77">
        <v>2</v>
      </c>
      <c r="UW8" s="78">
        <v>9.36</v>
      </c>
      <c r="UX8" s="77">
        <v>2</v>
      </c>
      <c r="UY8" s="78">
        <v>7.92</v>
      </c>
      <c r="VB8" s="77">
        <v>28</v>
      </c>
      <c r="VC8" s="78">
        <v>530.71</v>
      </c>
      <c r="VD8" s="79">
        <v>10695</v>
      </c>
      <c r="VE8" s="78">
        <v>527599.39</v>
      </c>
      <c r="VF8" s="77">
        <v>4</v>
      </c>
      <c r="VG8" s="78">
        <v>12.34</v>
      </c>
      <c r="VH8" s="79">
        <v>33152</v>
      </c>
      <c r="VI8" s="78">
        <v>539770.61</v>
      </c>
      <c r="VJ8" s="77">
        <v>49</v>
      </c>
      <c r="VK8" s="78">
        <v>511.86</v>
      </c>
      <c r="VN8" s="77">
        <v>2</v>
      </c>
      <c r="VO8" s="78">
        <v>9.18</v>
      </c>
      <c r="VP8" s="79">
        <v>13783</v>
      </c>
      <c r="VQ8" s="78">
        <v>747712.61</v>
      </c>
      <c r="VR8" s="79">
        <v>15472</v>
      </c>
      <c r="VS8" s="78">
        <v>1295747.68</v>
      </c>
      <c r="VV8" s="77">
        <v>1</v>
      </c>
      <c r="VW8" s="78">
        <v>18.559999999999999</v>
      </c>
      <c r="VX8" s="77">
        <v>157</v>
      </c>
      <c r="VY8" s="78">
        <v>1.57</v>
      </c>
      <c r="WB8" s="79">
        <v>13176</v>
      </c>
      <c r="WC8" s="78">
        <v>2010811.61</v>
      </c>
      <c r="WD8" s="77">
        <v>4</v>
      </c>
      <c r="WE8" s="78">
        <v>5872.94</v>
      </c>
      <c r="WH8" s="79">
        <v>2372</v>
      </c>
      <c r="WI8" s="78">
        <v>10768.67</v>
      </c>
      <c r="WJ8" s="79">
        <v>8602</v>
      </c>
      <c r="WK8" s="78">
        <v>134279.71</v>
      </c>
      <c r="WL8" s="77">
        <v>170</v>
      </c>
      <c r="WM8" s="78">
        <v>17657.919999999998</v>
      </c>
      <c r="WN8" s="79">
        <v>2077</v>
      </c>
      <c r="WO8" s="78">
        <v>813889.44</v>
      </c>
      <c r="WP8" s="77">
        <v>5</v>
      </c>
      <c r="WQ8" s="78">
        <v>1764</v>
      </c>
      <c r="WR8" s="79">
        <v>6751</v>
      </c>
      <c r="WS8" s="78">
        <v>195649.89</v>
      </c>
      <c r="WV8" s="77">
        <v>2</v>
      </c>
      <c r="WW8" s="78">
        <v>58.48</v>
      </c>
      <c r="WX8" s="77">
        <v>2</v>
      </c>
      <c r="WY8" s="78">
        <v>10.66</v>
      </c>
      <c r="WZ8" s="77">
        <v>3</v>
      </c>
      <c r="XA8" s="78">
        <v>45.3</v>
      </c>
      <c r="XD8" s="79">
        <v>41093</v>
      </c>
      <c r="XE8" s="78">
        <v>2357857.4</v>
      </c>
      <c r="XH8" s="77">
        <v>375</v>
      </c>
      <c r="XI8" s="78">
        <v>145642.85</v>
      </c>
      <c r="XJ8" s="77">
        <v>585</v>
      </c>
      <c r="XK8" s="78">
        <v>7279.99</v>
      </c>
      <c r="XN8" s="79">
        <v>4801</v>
      </c>
      <c r="XO8" s="78">
        <v>699609.54</v>
      </c>
      <c r="XP8" s="79">
        <v>10411</v>
      </c>
      <c r="XQ8" s="78">
        <v>1943618.29</v>
      </c>
      <c r="XR8" s="79">
        <v>1216</v>
      </c>
      <c r="XS8" s="78">
        <v>350840.44</v>
      </c>
      <c r="XT8" s="79">
        <v>1072</v>
      </c>
      <c r="XU8" s="78">
        <v>165440.34</v>
      </c>
      <c r="XV8" s="79">
        <v>94721</v>
      </c>
      <c r="XW8" s="78">
        <v>1030320.97</v>
      </c>
      <c r="XX8" s="79">
        <v>1591</v>
      </c>
      <c r="XY8" s="78">
        <v>82527.92</v>
      </c>
      <c r="XZ8" s="77">
        <v>2</v>
      </c>
      <c r="YA8" s="78">
        <v>13.55</v>
      </c>
      <c r="YD8" s="77">
        <v>1</v>
      </c>
      <c r="YE8" s="78">
        <v>149.76</v>
      </c>
      <c r="YF8" s="77">
        <v>2</v>
      </c>
      <c r="YG8" s="78">
        <v>25.28</v>
      </c>
      <c r="YH8" s="79">
        <v>30540</v>
      </c>
      <c r="YI8" s="78">
        <v>2534311.27</v>
      </c>
      <c r="YP8" s="79">
        <v>1072</v>
      </c>
      <c r="YQ8" s="78">
        <v>25178.67</v>
      </c>
      <c r="YR8" s="77">
        <v>2</v>
      </c>
      <c r="YS8" s="78">
        <v>1.36</v>
      </c>
      <c r="YT8" s="79">
        <v>1932</v>
      </c>
      <c r="YU8" s="78">
        <v>271527.05</v>
      </c>
      <c r="YV8" s="77">
        <v>74</v>
      </c>
      <c r="YW8" s="78">
        <v>9378.82</v>
      </c>
      <c r="YX8" s="79">
        <v>118806</v>
      </c>
      <c r="YY8" s="78">
        <v>3008082.8</v>
      </c>
      <c r="YZ8" s="79">
        <v>32162</v>
      </c>
      <c r="ZA8" s="78">
        <v>1531892.77</v>
      </c>
      <c r="ZB8" s="79">
        <v>42451</v>
      </c>
      <c r="ZC8" s="78">
        <v>6350185.04</v>
      </c>
      <c r="ZD8" s="79">
        <v>68837</v>
      </c>
      <c r="ZE8" s="78">
        <v>8529797.8499999996</v>
      </c>
      <c r="ZF8" s="79">
        <v>1092</v>
      </c>
      <c r="ZG8" s="78">
        <v>95698.34</v>
      </c>
      <c r="ZH8" s="77">
        <v>477</v>
      </c>
      <c r="ZI8" s="78">
        <v>40453.449999999997</v>
      </c>
      <c r="ZJ8" s="79">
        <v>44356</v>
      </c>
      <c r="ZK8" s="78">
        <v>8590424.6400000006</v>
      </c>
      <c r="ZL8" s="79">
        <v>46938</v>
      </c>
      <c r="ZM8" s="78">
        <v>6375451.4900000002</v>
      </c>
      <c r="ZR8" s="77">
        <v>42</v>
      </c>
      <c r="ZS8" s="78">
        <v>169.33</v>
      </c>
      <c r="ZT8" s="77">
        <v>151</v>
      </c>
      <c r="ZU8" s="78">
        <v>905.5</v>
      </c>
      <c r="ZX8" s="77">
        <v>2</v>
      </c>
      <c r="ZY8" s="78">
        <v>15.18</v>
      </c>
      <c r="AAB8" s="77">
        <v>65</v>
      </c>
      <c r="AAC8" s="78">
        <v>486.03</v>
      </c>
      <c r="AAF8" s="77">
        <v>8</v>
      </c>
      <c r="AAG8" s="78">
        <v>66.400000000000006</v>
      </c>
      <c r="AAH8" s="77">
        <v>63</v>
      </c>
      <c r="AAI8" s="78">
        <v>313.33999999999997</v>
      </c>
      <c r="AAJ8" s="77">
        <v>2</v>
      </c>
      <c r="AAK8" s="78">
        <v>15.14</v>
      </c>
      <c r="AAN8" s="77">
        <v>7</v>
      </c>
      <c r="AAO8" s="78">
        <v>375.25</v>
      </c>
      <c r="AAP8" s="77">
        <v>638</v>
      </c>
      <c r="AAQ8" s="78">
        <v>2997.99</v>
      </c>
      <c r="AAT8" s="77">
        <v>1</v>
      </c>
      <c r="AAU8" s="78">
        <v>2.57</v>
      </c>
      <c r="AAV8" s="79">
        <v>4117</v>
      </c>
      <c r="AAW8" s="78">
        <v>264936.02</v>
      </c>
      <c r="ABD8" s="77">
        <v>135</v>
      </c>
      <c r="ABE8" s="78">
        <v>19921.63</v>
      </c>
      <c r="ABF8" s="77">
        <v>1</v>
      </c>
      <c r="ABG8" s="78">
        <v>103.48</v>
      </c>
      <c r="ABN8" s="79">
        <v>19607</v>
      </c>
      <c r="ABO8" s="78">
        <v>3752594.67</v>
      </c>
      <c r="ABP8" s="79">
        <v>3180</v>
      </c>
      <c r="ABQ8" s="78">
        <v>165771.91</v>
      </c>
      <c r="ABR8" s="79">
        <v>2389</v>
      </c>
      <c r="ABS8" s="78">
        <v>111373.44</v>
      </c>
      <c r="ABT8" s="79">
        <v>4727</v>
      </c>
      <c r="ABU8" s="78">
        <v>82998.850000000006</v>
      </c>
      <c r="ABV8" s="79">
        <v>4042</v>
      </c>
      <c r="ABW8" s="78">
        <v>91520.58</v>
      </c>
      <c r="ABX8" s="77">
        <v>342</v>
      </c>
      <c r="ABY8" s="78">
        <v>10877.72</v>
      </c>
      <c r="ACB8" s="77">
        <v>2</v>
      </c>
      <c r="ACC8" s="78">
        <v>10.18</v>
      </c>
      <c r="ACD8" s="77">
        <v>101</v>
      </c>
      <c r="ACE8" s="78">
        <v>5547.64</v>
      </c>
      <c r="ACF8" s="79">
        <v>17034</v>
      </c>
      <c r="ACG8" s="78">
        <v>601777.03</v>
      </c>
      <c r="ACH8" s="79">
        <v>5732</v>
      </c>
      <c r="ACI8" s="78">
        <v>304860.61</v>
      </c>
      <c r="ACJ8" s="79">
        <v>23613</v>
      </c>
      <c r="ACK8" s="78">
        <v>285001.5</v>
      </c>
      <c r="ACL8" s="77">
        <v>19</v>
      </c>
      <c r="ACM8" s="78">
        <v>790.29</v>
      </c>
      <c r="ACP8" s="79">
        <v>11957</v>
      </c>
      <c r="ACQ8" s="78">
        <v>488338.73</v>
      </c>
      <c r="ACR8" s="77">
        <v>1</v>
      </c>
      <c r="ACS8" s="78">
        <v>132.16</v>
      </c>
      <c r="ACT8" s="77">
        <v>377</v>
      </c>
      <c r="ACU8" s="78">
        <v>44484.51</v>
      </c>
      <c r="ACV8" s="79">
        <v>2446</v>
      </c>
      <c r="ACW8" s="78">
        <v>77169.070000000007</v>
      </c>
      <c r="ACX8" s="79">
        <v>47628</v>
      </c>
      <c r="ACY8" s="78">
        <v>1802638.74</v>
      </c>
      <c r="ACZ8" s="77">
        <v>470</v>
      </c>
      <c r="ADA8" s="78">
        <v>24643.22</v>
      </c>
      <c r="ADB8" s="79">
        <v>16628</v>
      </c>
      <c r="ADC8" s="78">
        <v>1062642.79</v>
      </c>
      <c r="ADF8" s="79">
        <v>1588</v>
      </c>
      <c r="ADG8" s="78">
        <v>238686.33</v>
      </c>
      <c r="ADL8" s="79">
        <v>1366</v>
      </c>
      <c r="ADM8" s="78">
        <v>271175.8</v>
      </c>
      <c r="ADN8" s="77">
        <v>2</v>
      </c>
      <c r="ADO8" s="78">
        <v>8.76</v>
      </c>
      <c r="ADP8" s="79">
        <v>1364</v>
      </c>
      <c r="ADQ8" s="78">
        <v>847830.19</v>
      </c>
      <c r="ADV8" s="77">
        <v>677</v>
      </c>
      <c r="ADW8" s="78">
        <v>237379.83</v>
      </c>
      <c r="ADX8" s="79">
        <v>6995</v>
      </c>
      <c r="ADY8" s="78">
        <v>482908.38</v>
      </c>
      <c r="ADZ8" s="79">
        <v>12164</v>
      </c>
      <c r="AEA8" s="78">
        <v>577793.59</v>
      </c>
      <c r="AEB8" s="77">
        <v>26</v>
      </c>
      <c r="AEC8" s="78">
        <v>1157.83</v>
      </c>
      <c r="AED8" s="77">
        <v>2</v>
      </c>
      <c r="AEE8" s="78">
        <v>91.98</v>
      </c>
      <c r="AEF8" s="79">
        <v>1553</v>
      </c>
      <c r="AEG8" s="78">
        <v>759009.85</v>
      </c>
      <c r="AEL8" s="77">
        <v>65</v>
      </c>
      <c r="AEM8" s="78">
        <v>525.29</v>
      </c>
      <c r="AER8" s="79">
        <v>15675</v>
      </c>
      <c r="AES8" s="78">
        <v>804962.26</v>
      </c>
      <c r="AET8" s="79">
        <v>7885</v>
      </c>
      <c r="AEU8" s="78">
        <v>286831.26</v>
      </c>
      <c r="AEV8" s="77">
        <v>8</v>
      </c>
      <c r="AEW8" s="78">
        <v>10131.34</v>
      </c>
      <c r="AEZ8" s="77">
        <v>87</v>
      </c>
      <c r="AFA8" s="78">
        <v>10019.790000000001</v>
      </c>
      <c r="AFB8" s="79">
        <v>6598</v>
      </c>
      <c r="AFC8" s="78">
        <v>356093.85</v>
      </c>
      <c r="AFD8" s="77">
        <v>7</v>
      </c>
      <c r="AFE8" s="78">
        <v>191.22</v>
      </c>
      <c r="AFN8" s="79">
        <v>2615</v>
      </c>
      <c r="AFO8" s="78">
        <v>882273.85</v>
      </c>
      <c r="AFP8" s="77">
        <v>150</v>
      </c>
      <c r="AFQ8" s="78">
        <v>7537.57</v>
      </c>
      <c r="AFV8" s="79">
        <v>59005</v>
      </c>
      <c r="AFW8" s="78">
        <v>1853122.44</v>
      </c>
      <c r="AFX8" s="79">
        <v>4118</v>
      </c>
      <c r="AFY8" s="78">
        <v>166278.81</v>
      </c>
      <c r="AFZ8" s="77">
        <v>387</v>
      </c>
      <c r="AGA8" s="78">
        <v>43644.36</v>
      </c>
      <c r="AGB8" s="77">
        <v>6</v>
      </c>
      <c r="AGC8" s="78">
        <v>74.02</v>
      </c>
      <c r="AGF8" s="77">
        <v>127</v>
      </c>
      <c r="AGG8" s="78">
        <v>882.73</v>
      </c>
      <c r="AGL8" s="77">
        <v>10</v>
      </c>
      <c r="AGM8" s="78">
        <v>6732.94</v>
      </c>
      <c r="AGP8" s="79">
        <v>291735</v>
      </c>
      <c r="AGQ8" s="78">
        <v>69895723.890000001</v>
      </c>
      <c r="AGR8" s="77">
        <v>294</v>
      </c>
      <c r="AGS8" s="78">
        <v>519613.49</v>
      </c>
      <c r="AGT8" s="79">
        <v>15931</v>
      </c>
      <c r="AGU8" s="78">
        <v>9705882.1999999993</v>
      </c>
      <c r="AGV8" s="79">
        <v>12758</v>
      </c>
      <c r="AGW8" s="78">
        <v>5088825.9800000004</v>
      </c>
      <c r="AGX8" s="79">
        <v>5305</v>
      </c>
      <c r="AGY8" s="78">
        <v>421520.96</v>
      </c>
      <c r="AGZ8" s="77">
        <v>146</v>
      </c>
      <c r="AHA8" s="78">
        <v>16541.64</v>
      </c>
      <c r="AHB8" s="77">
        <v>907</v>
      </c>
      <c r="AHC8" s="78">
        <v>133546.15</v>
      </c>
      <c r="AHF8" s="77">
        <v>2</v>
      </c>
      <c r="AHG8" s="78">
        <v>879.64</v>
      </c>
      <c r="AHH8" s="77">
        <v>48</v>
      </c>
      <c r="AHI8" s="78">
        <v>46532.18</v>
      </c>
      <c r="AHJ8" s="79">
        <v>2343</v>
      </c>
      <c r="AHK8" s="78">
        <v>218455.24</v>
      </c>
      <c r="AHL8" s="79">
        <v>3566</v>
      </c>
      <c r="AHM8" s="78">
        <v>225724.35</v>
      </c>
      <c r="AHN8" s="79">
        <v>2229</v>
      </c>
      <c r="AHO8" s="78">
        <v>473385.78</v>
      </c>
      <c r="AHT8" s="77">
        <v>8</v>
      </c>
      <c r="AHU8" s="78">
        <v>1556.32</v>
      </c>
      <c r="AHV8" s="77">
        <v>93</v>
      </c>
      <c r="AHW8" s="78">
        <v>9795.4699999999993</v>
      </c>
      <c r="AHZ8" s="77">
        <v>73</v>
      </c>
      <c r="AIA8" s="78">
        <v>32780.07</v>
      </c>
      <c r="AIL8" s="77">
        <v>8</v>
      </c>
      <c r="AIM8" s="78">
        <v>2294.3200000000002</v>
      </c>
      <c r="AIN8" s="77">
        <v>1</v>
      </c>
      <c r="AIO8" s="78">
        <v>47.91</v>
      </c>
      <c r="AIP8" s="79">
        <v>46224</v>
      </c>
      <c r="AIQ8" s="78">
        <v>440759.83</v>
      </c>
      <c r="AIT8" s="77">
        <v>28</v>
      </c>
      <c r="AIU8" s="78">
        <v>315.43</v>
      </c>
      <c r="AIX8" s="79">
        <v>6377</v>
      </c>
      <c r="AIY8" s="78">
        <v>473281.55</v>
      </c>
      <c r="AIZ8" s="77">
        <v>2</v>
      </c>
      <c r="AJA8" s="78">
        <v>2.52</v>
      </c>
      <c r="AJB8" s="79">
        <v>10804</v>
      </c>
      <c r="AJC8" s="78">
        <v>203653.44</v>
      </c>
      <c r="AJD8" s="77">
        <v>5</v>
      </c>
      <c r="AJE8" s="78">
        <v>9.36</v>
      </c>
      <c r="AJF8" s="79">
        <v>9750</v>
      </c>
      <c r="AJG8" s="78">
        <v>447629.19</v>
      </c>
      <c r="AJL8" s="77">
        <v>2</v>
      </c>
      <c r="AJM8" s="78">
        <v>26.78</v>
      </c>
      <c r="AJN8" s="77">
        <v>436</v>
      </c>
      <c r="AJO8" s="78">
        <v>63184.61</v>
      </c>
      <c r="AJX8" s="79">
        <v>122372</v>
      </c>
      <c r="AJY8" s="78">
        <v>1659661.84</v>
      </c>
      <c r="AJZ8" s="77">
        <v>154</v>
      </c>
      <c r="AKA8" s="78">
        <v>13752.02</v>
      </c>
      <c r="AKB8" s="77">
        <v>4</v>
      </c>
      <c r="AKC8" s="78">
        <v>39.44</v>
      </c>
      <c r="AKF8" s="77">
        <v>2</v>
      </c>
      <c r="AKG8" s="78">
        <v>2.2599999999999998</v>
      </c>
      <c r="AKN8" s="77">
        <v>12</v>
      </c>
      <c r="AKO8" s="78">
        <v>180.87</v>
      </c>
      <c r="AKV8" s="79">
        <v>18996</v>
      </c>
      <c r="AKW8" s="78">
        <v>541117.25</v>
      </c>
      <c r="AKZ8" s="79">
        <v>109790</v>
      </c>
      <c r="ALA8" s="78">
        <v>1591315.4</v>
      </c>
      <c r="ALL8" s="77">
        <v>1</v>
      </c>
      <c r="ALM8" s="78">
        <v>4.82</v>
      </c>
      <c r="ALX8" s="77">
        <v>295</v>
      </c>
      <c r="ALY8" s="78">
        <v>16435.09</v>
      </c>
      <c r="ALZ8" s="77">
        <v>95</v>
      </c>
      <c r="AMA8" s="78">
        <v>211.46</v>
      </c>
      <c r="AMB8" s="79">
        <v>2040</v>
      </c>
      <c r="AMC8" s="78">
        <v>135319.32999999999</v>
      </c>
      <c r="AMF8" s="77">
        <v>126</v>
      </c>
      <c r="AMG8" s="78">
        <v>3192.37</v>
      </c>
      <c r="AMH8" s="77">
        <v>23</v>
      </c>
      <c r="AMI8" s="78">
        <v>8480.66</v>
      </c>
      <c r="AMJ8" s="77">
        <v>948</v>
      </c>
      <c r="AMK8" s="78">
        <v>71393.009999999995</v>
      </c>
      <c r="AML8" s="79">
        <v>27473</v>
      </c>
      <c r="AMM8" s="78">
        <v>2552932.5099999998</v>
      </c>
      <c r="AMN8" s="77">
        <v>189</v>
      </c>
      <c r="AMO8" s="78">
        <v>227517.81</v>
      </c>
      <c r="AMX8" s="77">
        <v>354</v>
      </c>
      <c r="AMY8" s="78">
        <v>16347.66</v>
      </c>
      <c r="ANB8" s="77">
        <v>2</v>
      </c>
      <c r="ANC8" s="78">
        <v>5.68</v>
      </c>
      <c r="ANF8" s="77">
        <v>952</v>
      </c>
      <c r="ANG8" s="78">
        <v>1135198.52</v>
      </c>
      <c r="ANH8" s="79">
        <v>2713</v>
      </c>
      <c r="ANI8" s="78">
        <v>222957.24</v>
      </c>
      <c r="ANL8" s="77">
        <v>14</v>
      </c>
      <c r="ANM8" s="78">
        <v>487.23</v>
      </c>
      <c r="ANN8" s="77">
        <v>314</v>
      </c>
      <c r="ANO8" s="78">
        <v>107804.04</v>
      </c>
      <c r="ANP8" s="79">
        <v>1862</v>
      </c>
      <c r="ANQ8" s="78">
        <v>227544.21</v>
      </c>
      <c r="ANR8" s="77">
        <v>193</v>
      </c>
      <c r="ANS8" s="78">
        <v>36836.99</v>
      </c>
      <c r="ANT8" s="79">
        <v>11437</v>
      </c>
      <c r="ANU8" s="78">
        <v>1935191.01</v>
      </c>
      <c r="ANZ8" s="77">
        <v>814</v>
      </c>
      <c r="AOA8" s="78">
        <v>482284.77</v>
      </c>
      <c r="AOB8" s="77">
        <v>68</v>
      </c>
      <c r="AOC8" s="78">
        <v>134432.25</v>
      </c>
      <c r="AOD8" s="77">
        <v>466</v>
      </c>
      <c r="AOE8" s="78">
        <v>1452658</v>
      </c>
      <c r="AOP8" s="77">
        <v>49</v>
      </c>
      <c r="AOQ8" s="78">
        <v>4880.8999999999996</v>
      </c>
      <c r="AOV8" s="77">
        <v>442</v>
      </c>
      <c r="AOW8" s="78">
        <v>60755.14</v>
      </c>
      <c r="AOX8" s="77">
        <v>209</v>
      </c>
      <c r="AOY8" s="78">
        <v>2400.09</v>
      </c>
      <c r="APB8" s="77">
        <v>84</v>
      </c>
      <c r="APC8" s="78">
        <v>1100.73</v>
      </c>
      <c r="APD8" s="77">
        <v>1</v>
      </c>
      <c r="APE8" s="78">
        <v>8.52</v>
      </c>
      <c r="APH8" s="79">
        <v>13376</v>
      </c>
      <c r="API8" s="78">
        <v>3078997.16</v>
      </c>
      <c r="APJ8" s="79">
        <v>17151</v>
      </c>
      <c r="APK8" s="78">
        <v>264200.94</v>
      </c>
      <c r="APN8" s="77">
        <v>3</v>
      </c>
      <c r="APO8" s="78">
        <v>228.28</v>
      </c>
      <c r="APP8" s="79">
        <v>2043</v>
      </c>
      <c r="APQ8" s="78">
        <v>977103.08</v>
      </c>
      <c r="APR8" s="77">
        <v>452</v>
      </c>
      <c r="APS8" s="78">
        <v>247227.8</v>
      </c>
      <c r="APT8" s="79">
        <v>1782</v>
      </c>
      <c r="APU8" s="78">
        <v>871820.64</v>
      </c>
      <c r="APV8" s="77">
        <v>827</v>
      </c>
      <c r="APW8" s="78">
        <v>417658.65</v>
      </c>
      <c r="APX8" s="77">
        <v>524</v>
      </c>
      <c r="APY8" s="78">
        <v>213665.45</v>
      </c>
      <c r="APZ8" s="77">
        <v>311</v>
      </c>
      <c r="AQA8" s="78">
        <v>123546.03</v>
      </c>
      <c r="AQB8" s="79">
        <v>3825</v>
      </c>
      <c r="AQC8" s="78">
        <v>793570.67</v>
      </c>
      <c r="AQD8" s="77">
        <v>11</v>
      </c>
      <c r="AQE8" s="78">
        <v>537.89</v>
      </c>
      <c r="AQH8" s="77">
        <v>161</v>
      </c>
      <c r="AQI8" s="78">
        <v>55856.95</v>
      </c>
      <c r="AQJ8" s="79">
        <v>4005</v>
      </c>
      <c r="AQK8" s="78">
        <v>61423.85</v>
      </c>
      <c r="AQP8" s="79">
        <v>4573</v>
      </c>
      <c r="AQQ8" s="78">
        <v>1210571.3799999999</v>
      </c>
      <c r="AQR8" s="79">
        <v>2976</v>
      </c>
      <c r="AQS8" s="78">
        <v>1523197.38</v>
      </c>
      <c r="AQX8" s="79">
        <v>1871</v>
      </c>
      <c r="AQY8" s="78">
        <v>273913.15999999997</v>
      </c>
      <c r="AQZ8" s="77">
        <v>167</v>
      </c>
      <c r="ARA8" s="78">
        <v>1162385.96</v>
      </c>
      <c r="ARJ8" s="77">
        <v>1</v>
      </c>
      <c r="ARK8" s="78">
        <v>9.39</v>
      </c>
      <c r="ARL8" s="79">
        <v>4733</v>
      </c>
      <c r="ARM8" s="78">
        <v>648712.62</v>
      </c>
      <c r="ARN8" s="79">
        <v>9341</v>
      </c>
      <c r="ARO8" s="78">
        <v>1161159.6499999999</v>
      </c>
      <c r="ARP8" s="79">
        <v>29307</v>
      </c>
      <c r="ARQ8" s="78">
        <v>3950100.51</v>
      </c>
      <c r="ARR8" s="79">
        <v>7675</v>
      </c>
      <c r="ARS8" s="78">
        <v>1015843.76</v>
      </c>
      <c r="ART8" s="79">
        <v>49806</v>
      </c>
      <c r="ARU8" s="78">
        <v>1235115.6000000001</v>
      </c>
      <c r="ARX8" s="79">
        <v>51123</v>
      </c>
      <c r="ARY8" s="78">
        <v>4240264.6399999997</v>
      </c>
      <c r="ARZ8" s="77">
        <v>71</v>
      </c>
      <c r="ASA8" s="78">
        <v>28035.040000000001</v>
      </c>
      <c r="ASD8" s="79">
        <v>5321</v>
      </c>
      <c r="ASE8" s="78">
        <v>418592.4</v>
      </c>
      <c r="ASN8" s="77">
        <v>1</v>
      </c>
      <c r="ASO8" s="78">
        <v>0.6</v>
      </c>
      <c r="ASX8" s="77">
        <v>7</v>
      </c>
      <c r="ASY8" s="78">
        <v>270.41000000000003</v>
      </c>
      <c r="ASZ8" s="79">
        <v>1700</v>
      </c>
      <c r="ATA8" s="78">
        <v>44428.33</v>
      </c>
      <c r="ATB8" s="77">
        <v>7</v>
      </c>
      <c r="ATC8" s="78">
        <v>402.18</v>
      </c>
      <c r="ATF8" s="77">
        <v>6</v>
      </c>
      <c r="ATG8" s="78">
        <v>273.27999999999997</v>
      </c>
      <c r="ATL8" s="77">
        <v>13</v>
      </c>
      <c r="ATM8" s="78">
        <v>3271.24</v>
      </c>
      <c r="ATN8" s="77">
        <v>606</v>
      </c>
      <c r="ATO8" s="78">
        <v>34094.370000000003</v>
      </c>
      <c r="ATP8" s="77">
        <v>173</v>
      </c>
      <c r="ATQ8" s="78">
        <v>8556.2999999999993</v>
      </c>
      <c r="ATT8" s="79">
        <v>17724</v>
      </c>
      <c r="ATU8" s="78">
        <v>967012.16</v>
      </c>
      <c r="ATV8" s="77">
        <v>2</v>
      </c>
      <c r="ATW8" s="78">
        <v>89.9</v>
      </c>
      <c r="ATX8" s="77">
        <v>9</v>
      </c>
      <c r="ATY8" s="78">
        <v>464.78</v>
      </c>
      <c r="ATZ8" s="77">
        <v>23</v>
      </c>
      <c r="AUA8" s="78">
        <v>301.57</v>
      </c>
      <c r="AUB8" s="77">
        <v>4</v>
      </c>
      <c r="AUC8" s="78">
        <v>18.43</v>
      </c>
      <c r="AUH8" s="77">
        <v>8</v>
      </c>
      <c r="AUI8" s="78">
        <v>31.68</v>
      </c>
      <c r="AUN8" s="79">
        <v>242294</v>
      </c>
      <c r="AUO8" s="78">
        <v>4599446.3600000003</v>
      </c>
      <c r="AUP8" s="77">
        <v>11</v>
      </c>
      <c r="AUQ8" s="78">
        <v>302.72000000000003</v>
      </c>
      <c r="AUR8" s="79">
        <v>1839</v>
      </c>
      <c r="AUS8" s="78">
        <v>102917.16</v>
      </c>
      <c r="AUV8" s="77">
        <v>24</v>
      </c>
      <c r="AUW8" s="78">
        <v>205.66</v>
      </c>
      <c r="AVB8" s="77">
        <v>188</v>
      </c>
      <c r="AVC8" s="78">
        <v>153118.07</v>
      </c>
      <c r="AVJ8" s="79">
        <v>9663</v>
      </c>
      <c r="AVK8" s="78">
        <v>1007820.93</v>
      </c>
      <c r="AVT8" s="77">
        <v>1</v>
      </c>
      <c r="AVU8" s="78">
        <v>9.73</v>
      </c>
      <c r="AVX8" s="77">
        <v>8</v>
      </c>
      <c r="AVY8" s="78">
        <v>65.040000000000006</v>
      </c>
      <c r="AVZ8" s="77">
        <v>12</v>
      </c>
      <c r="AWA8" s="78">
        <v>101.31</v>
      </c>
      <c r="AWB8" s="77">
        <v>6</v>
      </c>
      <c r="AWC8" s="78">
        <v>75.64</v>
      </c>
      <c r="AWF8" s="77">
        <v>3</v>
      </c>
      <c r="AWG8" s="78">
        <v>7147.56</v>
      </c>
      <c r="AWH8" s="77">
        <v>4</v>
      </c>
      <c r="AWI8" s="78">
        <v>3.04</v>
      </c>
      <c r="AWL8" s="77">
        <v>3</v>
      </c>
      <c r="AWM8" s="78">
        <v>13.8</v>
      </c>
      <c r="AWN8" s="77">
        <v>31</v>
      </c>
      <c r="AWO8" s="78">
        <v>1619.96</v>
      </c>
      <c r="AWP8" s="77">
        <v>172</v>
      </c>
      <c r="AWQ8" s="78">
        <v>23430.85</v>
      </c>
      <c r="AWR8" s="77">
        <v>135</v>
      </c>
      <c r="AWS8" s="78">
        <v>49469.36</v>
      </c>
      <c r="AWT8" s="77">
        <v>32</v>
      </c>
      <c r="AWU8" s="78">
        <v>2416.39</v>
      </c>
      <c r="AWV8" s="79">
        <v>1384</v>
      </c>
      <c r="AWW8" s="78">
        <v>16655.64</v>
      </c>
      <c r="AWX8" s="77">
        <v>86</v>
      </c>
      <c r="AWY8" s="78">
        <v>9554.64</v>
      </c>
      <c r="AXD8" s="77">
        <v>19</v>
      </c>
      <c r="AXE8" s="78">
        <v>595.57000000000005</v>
      </c>
      <c r="AXV8" s="77">
        <v>4</v>
      </c>
      <c r="AXW8" s="78">
        <v>43.16</v>
      </c>
      <c r="AYB8" s="77">
        <v>76</v>
      </c>
      <c r="AYC8" s="78">
        <v>6069.99</v>
      </c>
      <c r="AYD8" s="77">
        <v>28</v>
      </c>
      <c r="AYE8" s="78">
        <v>215.47</v>
      </c>
      <c r="AYF8" s="77">
        <v>14</v>
      </c>
      <c r="AYG8" s="78">
        <v>190.76</v>
      </c>
      <c r="AYL8" s="77">
        <v>10</v>
      </c>
      <c r="AYM8" s="78">
        <v>58.78</v>
      </c>
      <c r="AYR8" s="77">
        <v>1</v>
      </c>
      <c r="AYS8" s="78">
        <v>3.53</v>
      </c>
      <c r="AYT8" s="77">
        <v>14</v>
      </c>
      <c r="AYU8" s="78">
        <v>43.13</v>
      </c>
      <c r="AYV8" s="77">
        <v>20</v>
      </c>
      <c r="AYW8" s="78">
        <v>2388.91</v>
      </c>
      <c r="AZV8" s="77">
        <v>21</v>
      </c>
      <c r="AZW8" s="78">
        <v>13.72</v>
      </c>
    </row>
    <row r="9" spans="1:1377" x14ac:dyDescent="0.25">
      <c r="A9" s="87">
        <v>40319</v>
      </c>
      <c r="B9" s="83">
        <v>313755</v>
      </c>
      <c r="C9" s="83">
        <v>41404728.359999999</v>
      </c>
      <c r="D9" s="83">
        <v>250564</v>
      </c>
      <c r="E9" s="83">
        <v>38197190.640000001</v>
      </c>
      <c r="F9" s="83">
        <f t="shared" si="1"/>
        <v>564319</v>
      </c>
      <c r="G9" s="83">
        <f t="shared" si="2"/>
        <v>79601919</v>
      </c>
      <c r="H9" s="83">
        <v>190848</v>
      </c>
      <c r="I9" s="83">
        <v>18719021.530000001</v>
      </c>
      <c r="J9" s="83">
        <v>249239</v>
      </c>
      <c r="K9" s="83">
        <v>20343149.940000001</v>
      </c>
      <c r="L9" s="83">
        <v>2942</v>
      </c>
      <c r="M9" s="79">
        <v>13609049.039999999</v>
      </c>
      <c r="N9" s="79">
        <v>24269</v>
      </c>
      <c r="O9" s="79">
        <v>14703149.439999999</v>
      </c>
      <c r="P9" s="79">
        <v>187987</v>
      </c>
      <c r="Q9" s="79">
        <v>11154359.779999999</v>
      </c>
      <c r="R9" s="79">
        <v>178395</v>
      </c>
      <c r="S9" s="79">
        <v>10131073.310000001</v>
      </c>
      <c r="T9" s="79">
        <v>9671</v>
      </c>
      <c r="U9" s="79">
        <v>6151686.3700000001</v>
      </c>
      <c r="V9" s="79">
        <v>28007</v>
      </c>
      <c r="W9" s="78">
        <v>8203808.4699999997</v>
      </c>
      <c r="X9" s="79">
        <v>48006</v>
      </c>
      <c r="Y9" s="78">
        <v>7474508.7300000004</v>
      </c>
      <c r="Z9" s="79">
        <v>140915</v>
      </c>
      <c r="AA9" s="78">
        <v>5674611.0899999999</v>
      </c>
      <c r="AB9" s="79">
        <v>97296</v>
      </c>
      <c r="AC9" s="78">
        <v>9273704.8699999992</v>
      </c>
      <c r="AD9" s="79">
        <v>29608</v>
      </c>
      <c r="AE9" s="78">
        <v>5847844.6799999997</v>
      </c>
      <c r="AF9" s="79">
        <v>44068</v>
      </c>
      <c r="AG9" s="78">
        <v>5786653.2800000003</v>
      </c>
      <c r="AH9" s="79">
        <v>58933</v>
      </c>
      <c r="AI9" s="78">
        <v>6222390.1900000004</v>
      </c>
      <c r="AJ9" s="79">
        <v>145371</v>
      </c>
      <c r="AK9" s="78">
        <v>5583403.1900000004</v>
      </c>
      <c r="AL9" s="79">
        <v>48976</v>
      </c>
      <c r="AM9" s="78">
        <v>5558474.3300000001</v>
      </c>
      <c r="AN9" s="79">
        <v>56896</v>
      </c>
      <c r="AO9" s="78">
        <v>5450565.9000000004</v>
      </c>
      <c r="AP9" s="79">
        <v>60101</v>
      </c>
      <c r="AQ9" s="78">
        <v>5023201.18</v>
      </c>
      <c r="AR9" s="79">
        <v>31170</v>
      </c>
      <c r="AS9" s="78">
        <v>4739637.3600000003</v>
      </c>
      <c r="AT9" s="79">
        <v>33723</v>
      </c>
      <c r="AU9" s="78">
        <v>3165667.15</v>
      </c>
      <c r="AV9" s="77">
        <v>707</v>
      </c>
      <c r="AW9" s="78">
        <v>3141083.35</v>
      </c>
      <c r="AX9" s="77">
        <v>557</v>
      </c>
      <c r="AY9" s="78">
        <v>2342291.94</v>
      </c>
      <c r="AZ9" s="79">
        <v>3577</v>
      </c>
      <c r="BA9" s="78">
        <v>2643083.42</v>
      </c>
      <c r="BB9" s="79">
        <v>6854</v>
      </c>
      <c r="BC9" s="78">
        <v>2665753.2400000002</v>
      </c>
      <c r="BD9" s="79">
        <v>5186</v>
      </c>
      <c r="BE9" s="78">
        <v>2627432.21</v>
      </c>
      <c r="BF9" s="79">
        <v>15097</v>
      </c>
      <c r="BG9" s="78">
        <v>2060616.87</v>
      </c>
      <c r="BH9" s="79">
        <v>272090</v>
      </c>
      <c r="BI9" s="78">
        <v>2493748.08</v>
      </c>
      <c r="BJ9" s="79">
        <v>3033</v>
      </c>
      <c r="BK9" s="78">
        <v>1404096.21</v>
      </c>
      <c r="BL9" s="79">
        <v>34835</v>
      </c>
      <c r="BM9" s="78">
        <v>1243992.3600000001</v>
      </c>
      <c r="BN9" s="77">
        <v>175</v>
      </c>
      <c r="BO9" s="78">
        <v>1102246.46</v>
      </c>
      <c r="BP9" s="79">
        <v>56393</v>
      </c>
      <c r="BQ9" s="78">
        <v>1089536.67</v>
      </c>
      <c r="BR9" s="79">
        <v>16192</v>
      </c>
      <c r="BS9" s="78">
        <v>1310196.01</v>
      </c>
      <c r="BT9" s="79">
        <v>13802</v>
      </c>
      <c r="BU9" s="78">
        <v>851866.72</v>
      </c>
      <c r="BV9" s="79">
        <v>5621</v>
      </c>
      <c r="BW9" s="78">
        <v>276205.43</v>
      </c>
      <c r="BX9" s="77">
        <v>151</v>
      </c>
      <c r="BY9" s="78">
        <v>166469.07</v>
      </c>
      <c r="BZ9" s="79">
        <v>3518</v>
      </c>
      <c r="CA9" s="78">
        <v>413019.91</v>
      </c>
      <c r="CN9" s="77">
        <v>21</v>
      </c>
      <c r="CO9" s="78">
        <v>1955.66</v>
      </c>
      <c r="CP9" s="79">
        <v>5623</v>
      </c>
      <c r="CQ9" s="78">
        <v>62824.56</v>
      </c>
      <c r="CT9" s="77">
        <v>12</v>
      </c>
      <c r="CU9" s="78">
        <v>7950.61</v>
      </c>
      <c r="CZ9" s="77">
        <v>2</v>
      </c>
      <c r="DA9" s="78">
        <v>2.4900000000000002</v>
      </c>
      <c r="DF9" s="77">
        <v>1</v>
      </c>
      <c r="DG9" s="78">
        <v>33.51</v>
      </c>
      <c r="DJ9" s="77">
        <v>6</v>
      </c>
      <c r="DK9" s="78">
        <v>4197.9399999999996</v>
      </c>
      <c r="DL9" s="77">
        <v>3</v>
      </c>
      <c r="DM9" s="78">
        <v>127.94</v>
      </c>
      <c r="DP9" s="77">
        <v>49</v>
      </c>
      <c r="DQ9" s="78">
        <v>219</v>
      </c>
      <c r="DR9" s="77">
        <v>2</v>
      </c>
      <c r="DS9" s="78">
        <v>5.7</v>
      </c>
      <c r="DZ9" s="79">
        <v>1329</v>
      </c>
      <c r="EA9" s="78">
        <v>96422.85</v>
      </c>
      <c r="EF9" s="77">
        <v>21</v>
      </c>
      <c r="EG9" s="78">
        <v>270.89999999999998</v>
      </c>
      <c r="EH9" s="77">
        <v>2</v>
      </c>
      <c r="EI9" s="78">
        <v>2.99</v>
      </c>
      <c r="ER9" s="79">
        <v>17282</v>
      </c>
      <c r="ES9" s="78">
        <v>661508.01</v>
      </c>
      <c r="ET9" s="77">
        <v>3</v>
      </c>
      <c r="EU9" s="78">
        <v>18.07</v>
      </c>
      <c r="EV9" s="79">
        <v>1230</v>
      </c>
      <c r="EW9" s="78">
        <v>74225.55</v>
      </c>
      <c r="FD9" s="79">
        <v>2074</v>
      </c>
      <c r="FE9" s="78">
        <v>1264283.1399999999</v>
      </c>
      <c r="FF9" s="77">
        <v>21</v>
      </c>
      <c r="FG9" s="78">
        <v>21.72</v>
      </c>
      <c r="FH9" s="79">
        <v>24172</v>
      </c>
      <c r="FI9" s="78">
        <v>1185580.93</v>
      </c>
      <c r="FJ9" s="79">
        <v>15816</v>
      </c>
      <c r="FK9" s="78">
        <v>803459.85</v>
      </c>
      <c r="FL9" s="77">
        <v>13</v>
      </c>
      <c r="FM9" s="78">
        <v>79.040000000000006</v>
      </c>
      <c r="FN9" s="77">
        <v>2</v>
      </c>
      <c r="FO9" s="78">
        <v>10.37</v>
      </c>
      <c r="FP9" s="77">
        <v>5</v>
      </c>
      <c r="FQ9" s="78">
        <v>2.64</v>
      </c>
      <c r="FR9" s="79">
        <v>2064</v>
      </c>
      <c r="FS9" s="78">
        <v>308049.64</v>
      </c>
      <c r="FT9" s="77">
        <v>1</v>
      </c>
      <c r="FU9" s="78">
        <v>1.5</v>
      </c>
      <c r="FV9" s="79">
        <v>2474</v>
      </c>
      <c r="FW9" s="78">
        <v>61107.27</v>
      </c>
      <c r="FX9" s="79">
        <v>13885</v>
      </c>
      <c r="FY9" s="78">
        <v>790483.4</v>
      </c>
      <c r="GB9" s="77">
        <v>4</v>
      </c>
      <c r="GC9" s="78">
        <v>27.36</v>
      </c>
      <c r="GF9" s="77">
        <v>55</v>
      </c>
      <c r="GG9" s="78">
        <v>5517.32</v>
      </c>
      <c r="GJ9" s="77">
        <v>182</v>
      </c>
      <c r="GK9" s="78">
        <v>36179.769999999997</v>
      </c>
      <c r="GL9" s="79">
        <v>4520</v>
      </c>
      <c r="GM9" s="78">
        <v>653839.84</v>
      </c>
      <c r="GN9" s="79">
        <v>4813</v>
      </c>
      <c r="GO9" s="78">
        <v>690540.07</v>
      </c>
      <c r="GT9" s="77">
        <v>2</v>
      </c>
      <c r="GU9" s="78">
        <v>14.72</v>
      </c>
      <c r="GX9" s="77">
        <v>141</v>
      </c>
      <c r="GY9" s="78">
        <v>11049.76</v>
      </c>
      <c r="GZ9" s="77">
        <v>2</v>
      </c>
      <c r="HA9" s="78">
        <v>16</v>
      </c>
      <c r="HB9" s="79">
        <v>2345</v>
      </c>
      <c r="HC9" s="78">
        <v>247741.84</v>
      </c>
      <c r="HD9" s="77">
        <v>7</v>
      </c>
      <c r="HE9" s="78">
        <v>44</v>
      </c>
      <c r="HH9" s="77">
        <v>92</v>
      </c>
      <c r="HI9" s="78">
        <v>3436.17</v>
      </c>
      <c r="HJ9" s="77">
        <v>554</v>
      </c>
      <c r="HK9" s="78">
        <v>64783.4</v>
      </c>
      <c r="HL9" s="77">
        <v>349</v>
      </c>
      <c r="HM9" s="78">
        <v>63819.22</v>
      </c>
      <c r="HN9" s="79">
        <v>1372</v>
      </c>
      <c r="HO9" s="78">
        <v>191061.47</v>
      </c>
      <c r="HR9" s="77">
        <v>58</v>
      </c>
      <c r="HS9" s="78">
        <v>22505.9</v>
      </c>
      <c r="HT9" s="77">
        <v>589</v>
      </c>
      <c r="HU9" s="78">
        <v>29558.880000000001</v>
      </c>
      <c r="HV9" s="77">
        <v>16</v>
      </c>
      <c r="HW9" s="78">
        <v>1025.48</v>
      </c>
      <c r="HX9" s="77">
        <v>6</v>
      </c>
      <c r="HY9" s="78">
        <v>2506.66</v>
      </c>
      <c r="HZ9" s="79">
        <v>1267</v>
      </c>
      <c r="IA9" s="78">
        <v>132221.56</v>
      </c>
      <c r="IB9" s="79">
        <v>6078</v>
      </c>
      <c r="IC9" s="78">
        <v>420316.18</v>
      </c>
      <c r="ID9" s="77">
        <v>36</v>
      </c>
      <c r="IE9" s="78">
        <v>8164.47</v>
      </c>
      <c r="IF9" s="77">
        <v>475</v>
      </c>
      <c r="IG9" s="78">
        <v>60368.29</v>
      </c>
      <c r="IN9" s="79">
        <v>2971</v>
      </c>
      <c r="IO9" s="78">
        <v>143594.96</v>
      </c>
      <c r="IP9" s="77">
        <v>3</v>
      </c>
      <c r="IQ9" s="78">
        <v>0.51</v>
      </c>
      <c r="IR9" s="77">
        <v>6</v>
      </c>
      <c r="IS9" s="78">
        <v>28.52</v>
      </c>
      <c r="IT9" s="77">
        <v>2</v>
      </c>
      <c r="IU9" s="78">
        <v>1.2</v>
      </c>
      <c r="IX9" s="77">
        <v>2</v>
      </c>
      <c r="IY9" s="78">
        <v>6.5</v>
      </c>
      <c r="IZ9" s="79">
        <v>4424</v>
      </c>
      <c r="JA9" s="78">
        <v>177855.87</v>
      </c>
      <c r="JH9" s="79">
        <v>9748</v>
      </c>
      <c r="JI9" s="78">
        <v>1324473.1200000001</v>
      </c>
      <c r="JJ9" s="79">
        <v>2479</v>
      </c>
      <c r="JK9" s="78">
        <v>304219.99</v>
      </c>
      <c r="JN9" s="77">
        <v>899</v>
      </c>
      <c r="JO9" s="78">
        <v>123558.54</v>
      </c>
      <c r="JP9" s="79">
        <v>3433</v>
      </c>
      <c r="JQ9" s="78">
        <v>334625.58</v>
      </c>
      <c r="JR9" s="77">
        <v>13</v>
      </c>
      <c r="JS9" s="78">
        <v>584.29999999999995</v>
      </c>
      <c r="JV9" s="79">
        <v>5359</v>
      </c>
      <c r="JW9" s="78">
        <v>455572.6</v>
      </c>
      <c r="JX9" s="77">
        <v>41</v>
      </c>
      <c r="JY9" s="78">
        <v>4432.03</v>
      </c>
      <c r="JZ9" s="77">
        <v>449</v>
      </c>
      <c r="KA9" s="78">
        <v>13267.49</v>
      </c>
      <c r="KB9" s="79">
        <v>9697</v>
      </c>
      <c r="KC9" s="78">
        <v>433313.07</v>
      </c>
      <c r="KF9" s="77">
        <v>412</v>
      </c>
      <c r="KG9" s="78">
        <v>49711.28</v>
      </c>
      <c r="KH9" s="79">
        <v>20922</v>
      </c>
      <c r="KI9" s="78">
        <v>764585.52</v>
      </c>
      <c r="KN9" s="77">
        <v>931</v>
      </c>
      <c r="KO9" s="78">
        <v>546871.5</v>
      </c>
      <c r="KP9" s="77">
        <v>26</v>
      </c>
      <c r="KQ9" s="78">
        <v>3945.56</v>
      </c>
      <c r="KR9" s="79">
        <v>5797</v>
      </c>
      <c r="KS9" s="78">
        <v>474446.75</v>
      </c>
      <c r="KZ9" s="77">
        <v>8</v>
      </c>
      <c r="LA9" s="78">
        <v>1064.79</v>
      </c>
      <c r="LB9" s="77">
        <v>1</v>
      </c>
      <c r="LC9" s="78">
        <v>0.27</v>
      </c>
      <c r="LD9" s="79">
        <v>1976</v>
      </c>
      <c r="LE9" s="78">
        <v>160725.03</v>
      </c>
      <c r="LF9" s="77">
        <v>452</v>
      </c>
      <c r="LG9" s="78">
        <v>76138.600000000006</v>
      </c>
      <c r="LH9" s="77">
        <v>396</v>
      </c>
      <c r="LI9" s="78">
        <v>98605.16</v>
      </c>
      <c r="LN9" s="77">
        <v>1</v>
      </c>
      <c r="LO9" s="78">
        <v>100.91</v>
      </c>
      <c r="LR9" s="77">
        <v>9</v>
      </c>
      <c r="LS9" s="78">
        <v>6.83</v>
      </c>
      <c r="LT9" s="79">
        <v>6123</v>
      </c>
      <c r="LU9" s="78">
        <v>288410.08</v>
      </c>
      <c r="LV9" s="77">
        <v>84</v>
      </c>
      <c r="LW9" s="78">
        <v>462.29</v>
      </c>
      <c r="MB9" s="79">
        <v>4752</v>
      </c>
      <c r="MC9" s="78">
        <v>563068.16000000003</v>
      </c>
      <c r="MP9" s="79">
        <v>4545</v>
      </c>
      <c r="MQ9" s="78">
        <v>338322.27</v>
      </c>
      <c r="MR9" s="79">
        <v>1138</v>
      </c>
      <c r="MS9" s="78">
        <v>33469.14</v>
      </c>
      <c r="ND9" s="79">
        <v>16762</v>
      </c>
      <c r="NE9" s="78">
        <v>51932.03</v>
      </c>
      <c r="NF9" s="77">
        <v>32</v>
      </c>
      <c r="NG9" s="78">
        <v>594.22</v>
      </c>
      <c r="NN9" s="79">
        <v>1122</v>
      </c>
      <c r="NO9" s="78">
        <v>160942.6</v>
      </c>
      <c r="NP9" s="77">
        <v>4</v>
      </c>
      <c r="NQ9" s="78">
        <v>9.58</v>
      </c>
      <c r="NR9" s="77">
        <v>2</v>
      </c>
      <c r="NS9" s="78">
        <v>2.62</v>
      </c>
      <c r="NT9" s="77">
        <v>93</v>
      </c>
      <c r="NU9" s="78">
        <v>285.39</v>
      </c>
      <c r="NV9" s="79">
        <v>3652</v>
      </c>
      <c r="NW9" s="78">
        <v>377181.05</v>
      </c>
      <c r="NX9" s="77">
        <v>584</v>
      </c>
      <c r="NY9" s="78">
        <v>31745.64</v>
      </c>
      <c r="NZ9" s="77">
        <v>4</v>
      </c>
      <c r="OA9" s="78">
        <v>239.62</v>
      </c>
      <c r="OB9" s="77">
        <v>2</v>
      </c>
      <c r="OC9" s="78">
        <v>17.100000000000001</v>
      </c>
      <c r="OF9" s="77">
        <v>437</v>
      </c>
      <c r="OG9" s="78">
        <v>36287.040000000001</v>
      </c>
      <c r="OH9" s="77">
        <v>172</v>
      </c>
      <c r="OI9" s="78">
        <v>8469.2900000000009</v>
      </c>
      <c r="OJ9" s="77">
        <v>111</v>
      </c>
      <c r="OK9" s="78">
        <v>541.59</v>
      </c>
      <c r="OP9" s="79">
        <v>10352</v>
      </c>
      <c r="OQ9" s="78">
        <v>1855662.0800000001</v>
      </c>
      <c r="OR9" s="77">
        <v>86</v>
      </c>
      <c r="OS9" s="78">
        <v>3524.56</v>
      </c>
      <c r="OT9" s="79">
        <v>1940</v>
      </c>
      <c r="OU9" s="78">
        <v>93731.61</v>
      </c>
      <c r="OV9" s="77">
        <v>909</v>
      </c>
      <c r="OW9" s="78">
        <v>162839.07999999999</v>
      </c>
      <c r="OZ9" s="79">
        <v>7221</v>
      </c>
      <c r="PA9" s="78">
        <v>685415.93</v>
      </c>
      <c r="PJ9" s="79">
        <v>3095</v>
      </c>
      <c r="PK9" s="78">
        <v>294354.38</v>
      </c>
      <c r="PL9" s="77">
        <v>54</v>
      </c>
      <c r="PM9" s="78">
        <v>493.89</v>
      </c>
      <c r="PN9" s="77">
        <v>261</v>
      </c>
      <c r="PO9" s="78">
        <v>36594.69</v>
      </c>
      <c r="PP9" s="79">
        <v>10398</v>
      </c>
      <c r="PQ9" s="78">
        <v>690325.97</v>
      </c>
      <c r="PR9" s="79">
        <v>9570</v>
      </c>
      <c r="PS9" s="78">
        <v>1405828.41</v>
      </c>
      <c r="PT9" s="77">
        <v>52</v>
      </c>
      <c r="PU9" s="78">
        <v>129976.99</v>
      </c>
      <c r="PV9" s="77">
        <v>9</v>
      </c>
      <c r="PW9" s="78">
        <v>99.06</v>
      </c>
      <c r="PX9" s="77">
        <v>4</v>
      </c>
      <c r="PY9" s="78">
        <v>408.6</v>
      </c>
      <c r="PZ9" s="77">
        <v>341</v>
      </c>
      <c r="QA9" s="78">
        <v>149627.60999999999</v>
      </c>
      <c r="QB9" s="77">
        <v>766</v>
      </c>
      <c r="QC9" s="78">
        <v>398093.76</v>
      </c>
      <c r="QF9" s="79">
        <v>13458</v>
      </c>
      <c r="QG9" s="78">
        <v>3621003.13</v>
      </c>
      <c r="QL9" s="77">
        <v>17</v>
      </c>
      <c r="QM9" s="78">
        <v>33.32</v>
      </c>
      <c r="RB9" s="77">
        <v>4</v>
      </c>
      <c r="RC9" s="78">
        <v>632.61</v>
      </c>
      <c r="RD9" s="77">
        <v>2</v>
      </c>
      <c r="RE9" s="78">
        <v>1118.6400000000001</v>
      </c>
      <c r="RJ9" s="77">
        <v>2</v>
      </c>
      <c r="RK9" s="78">
        <v>32</v>
      </c>
      <c r="RL9" s="79">
        <v>93062</v>
      </c>
      <c r="RM9" s="78">
        <v>13999226.039999999</v>
      </c>
      <c r="RN9" s="79">
        <v>2615</v>
      </c>
      <c r="RO9" s="78">
        <v>123212.82</v>
      </c>
      <c r="RT9" s="77">
        <v>18</v>
      </c>
      <c r="RU9" s="78">
        <v>3683.09</v>
      </c>
      <c r="RV9" s="77">
        <v>213</v>
      </c>
      <c r="RW9" s="78">
        <v>8230.2199999999993</v>
      </c>
      <c r="RX9" s="77">
        <v>30</v>
      </c>
      <c r="RY9" s="78">
        <v>654.75</v>
      </c>
      <c r="RZ9" s="79">
        <v>1469</v>
      </c>
      <c r="SA9" s="78">
        <v>156112.07999999999</v>
      </c>
      <c r="SD9" s="79">
        <v>3044</v>
      </c>
      <c r="SE9" s="78">
        <v>186812.04</v>
      </c>
      <c r="SF9" s="79">
        <v>53318</v>
      </c>
      <c r="SG9" s="78">
        <v>9492575.9299999997</v>
      </c>
      <c r="SH9" s="77">
        <v>3</v>
      </c>
      <c r="SI9" s="78">
        <v>0.85</v>
      </c>
      <c r="SJ9" s="79">
        <v>1238</v>
      </c>
      <c r="SK9" s="78">
        <v>46402.17</v>
      </c>
      <c r="SL9" s="77">
        <v>871</v>
      </c>
      <c r="SM9" s="78">
        <v>61401.87</v>
      </c>
      <c r="SN9" s="79">
        <v>14024</v>
      </c>
      <c r="SO9" s="78">
        <v>746782.6</v>
      </c>
      <c r="SP9" s="77">
        <v>4</v>
      </c>
      <c r="SQ9" s="78">
        <v>240</v>
      </c>
      <c r="SR9" s="79">
        <v>75794</v>
      </c>
      <c r="SS9" s="78">
        <v>467053.24</v>
      </c>
      <c r="ST9" s="77">
        <v>455</v>
      </c>
      <c r="SU9" s="78">
        <v>36513.870000000003</v>
      </c>
      <c r="SV9" s="77">
        <v>57</v>
      </c>
      <c r="SW9" s="78">
        <v>338.71</v>
      </c>
      <c r="TB9" s="77">
        <v>2</v>
      </c>
      <c r="TC9" s="78">
        <v>30.32</v>
      </c>
      <c r="TD9" s="77">
        <v>353</v>
      </c>
      <c r="TE9" s="78">
        <v>3120.05</v>
      </c>
      <c r="TF9" s="79">
        <v>3134</v>
      </c>
      <c r="TG9" s="78">
        <v>130672.98</v>
      </c>
      <c r="TH9" s="79">
        <v>35924</v>
      </c>
      <c r="TI9" s="78">
        <v>1104946.6200000001</v>
      </c>
      <c r="TJ9" s="79">
        <v>1113</v>
      </c>
      <c r="TK9" s="78">
        <v>96627.199999999997</v>
      </c>
      <c r="TL9" s="79">
        <v>11804</v>
      </c>
      <c r="TM9" s="78">
        <v>584993.69999999995</v>
      </c>
      <c r="TN9" s="79">
        <v>1243</v>
      </c>
      <c r="TO9" s="78">
        <v>74330.75</v>
      </c>
      <c r="UB9" s="79">
        <v>7551</v>
      </c>
      <c r="UC9" s="78">
        <v>276561.06</v>
      </c>
      <c r="UD9" s="77">
        <v>1</v>
      </c>
      <c r="UE9" s="78">
        <v>19.760000000000002</v>
      </c>
      <c r="UF9" s="77">
        <v>3</v>
      </c>
      <c r="UG9" s="78">
        <v>59.62</v>
      </c>
      <c r="UH9" s="77">
        <v>5</v>
      </c>
      <c r="UI9" s="78">
        <v>60.85</v>
      </c>
      <c r="UP9" s="77">
        <v>2</v>
      </c>
      <c r="UQ9" s="78">
        <v>1.75</v>
      </c>
      <c r="UV9" s="77">
        <v>3</v>
      </c>
      <c r="UW9" s="78">
        <v>30.85</v>
      </c>
      <c r="VB9" s="77">
        <v>12</v>
      </c>
      <c r="VC9" s="78">
        <v>280.61</v>
      </c>
      <c r="VD9" s="79">
        <v>10547</v>
      </c>
      <c r="VE9" s="78">
        <v>502022.57</v>
      </c>
      <c r="VF9" s="77">
        <v>2</v>
      </c>
      <c r="VG9" s="78">
        <v>9.58</v>
      </c>
      <c r="VH9" s="79">
        <v>32905</v>
      </c>
      <c r="VI9" s="78">
        <v>532211.01</v>
      </c>
      <c r="VJ9" s="77">
        <v>49</v>
      </c>
      <c r="VK9" s="78">
        <v>509.77</v>
      </c>
      <c r="VL9" s="77">
        <v>1</v>
      </c>
      <c r="VM9" s="78">
        <v>10.33</v>
      </c>
      <c r="VN9" s="77">
        <v>2</v>
      </c>
      <c r="VO9" s="78">
        <v>54</v>
      </c>
      <c r="VP9" s="79">
        <v>13861</v>
      </c>
      <c r="VQ9" s="78">
        <v>754266.3</v>
      </c>
      <c r="VR9" s="79">
        <v>15798</v>
      </c>
      <c r="VS9" s="78">
        <v>1301272.25</v>
      </c>
      <c r="VV9" s="77">
        <v>1</v>
      </c>
      <c r="VW9" s="78">
        <v>18.559999999999999</v>
      </c>
      <c r="VX9" s="77">
        <v>150</v>
      </c>
      <c r="VY9" s="78">
        <v>1.5</v>
      </c>
      <c r="WB9" s="79">
        <v>13369</v>
      </c>
      <c r="WC9" s="78">
        <v>2046423.53</v>
      </c>
      <c r="WH9" s="79">
        <v>2347</v>
      </c>
      <c r="WI9" s="78">
        <v>10116.9</v>
      </c>
      <c r="WJ9" s="79">
        <v>8585</v>
      </c>
      <c r="WK9" s="78">
        <v>135100.54999999999</v>
      </c>
      <c r="WL9" s="77">
        <v>175</v>
      </c>
      <c r="WM9" s="78">
        <v>19620.79</v>
      </c>
      <c r="WN9" s="79">
        <v>1967</v>
      </c>
      <c r="WO9" s="78">
        <v>777112.68</v>
      </c>
      <c r="WP9" s="77">
        <v>6</v>
      </c>
      <c r="WQ9" s="78">
        <v>1512</v>
      </c>
      <c r="WR9" s="79">
        <v>6749</v>
      </c>
      <c r="WS9" s="78">
        <v>195261.13</v>
      </c>
      <c r="WV9" s="77">
        <v>1</v>
      </c>
      <c r="WW9" s="78">
        <v>29.38</v>
      </c>
      <c r="WX9" s="77">
        <v>6</v>
      </c>
      <c r="WY9" s="78">
        <v>31.98</v>
      </c>
      <c r="WZ9" s="77">
        <v>5</v>
      </c>
      <c r="XA9" s="78">
        <v>44.24</v>
      </c>
      <c r="XB9" s="77">
        <v>2</v>
      </c>
      <c r="XC9" s="78">
        <v>35.130000000000003</v>
      </c>
      <c r="XD9" s="79">
        <v>40593</v>
      </c>
      <c r="XE9" s="78">
        <v>2312895.62</v>
      </c>
      <c r="XF9" s="77">
        <v>2</v>
      </c>
      <c r="XG9" s="78">
        <v>21.94</v>
      </c>
      <c r="XH9" s="77">
        <v>333</v>
      </c>
      <c r="XI9" s="78">
        <v>126790.38</v>
      </c>
      <c r="XJ9" s="77">
        <v>520</v>
      </c>
      <c r="XK9" s="78">
        <v>6778.26</v>
      </c>
      <c r="XN9" s="79">
        <v>4665</v>
      </c>
      <c r="XO9" s="78">
        <v>674070.27</v>
      </c>
      <c r="XP9" s="79">
        <v>10484</v>
      </c>
      <c r="XQ9" s="78">
        <v>1968548.86</v>
      </c>
      <c r="XR9" s="79">
        <v>1235</v>
      </c>
      <c r="XS9" s="78">
        <v>347725.03</v>
      </c>
      <c r="XT9" s="79">
        <v>1048</v>
      </c>
      <c r="XU9" s="78">
        <v>147728.1</v>
      </c>
      <c r="XV9" s="79">
        <v>93721</v>
      </c>
      <c r="XW9" s="78">
        <v>1025866.13</v>
      </c>
      <c r="XX9" s="79">
        <v>1528</v>
      </c>
      <c r="XY9" s="78">
        <v>81549.69</v>
      </c>
      <c r="XZ9" s="77">
        <v>8</v>
      </c>
      <c r="YA9" s="78">
        <v>79.05</v>
      </c>
      <c r="YD9" s="77">
        <v>4</v>
      </c>
      <c r="YE9" s="78">
        <v>141.47999999999999</v>
      </c>
      <c r="YF9" s="77">
        <v>1</v>
      </c>
      <c r="YG9" s="78">
        <v>24.16</v>
      </c>
      <c r="YH9" s="79">
        <v>29522</v>
      </c>
      <c r="YI9" s="78">
        <v>2485583.9900000002</v>
      </c>
      <c r="YP9" s="77">
        <v>946</v>
      </c>
      <c r="YQ9" s="78">
        <v>24405.4</v>
      </c>
      <c r="YR9" s="77">
        <v>1</v>
      </c>
      <c r="YS9" s="78">
        <v>18.82</v>
      </c>
      <c r="YT9" s="79">
        <v>1907</v>
      </c>
      <c r="YU9" s="78">
        <v>256162.64</v>
      </c>
      <c r="YV9" s="77">
        <v>99</v>
      </c>
      <c r="YW9" s="78">
        <v>12683.92</v>
      </c>
      <c r="YX9" s="79">
        <v>119450</v>
      </c>
      <c r="YY9" s="78">
        <v>3022025.09</v>
      </c>
      <c r="YZ9" s="79">
        <v>31818</v>
      </c>
      <c r="ZA9" s="78">
        <v>1543459.67</v>
      </c>
      <c r="ZB9" s="79">
        <v>40694</v>
      </c>
      <c r="ZC9" s="78">
        <v>6192117.5599999996</v>
      </c>
      <c r="ZD9" s="79">
        <v>66392</v>
      </c>
      <c r="ZE9" s="78">
        <v>8375990.0300000003</v>
      </c>
      <c r="ZF9" s="79">
        <v>1043</v>
      </c>
      <c r="ZG9" s="78">
        <v>98112.53</v>
      </c>
      <c r="ZH9" s="77">
        <v>454</v>
      </c>
      <c r="ZI9" s="78">
        <v>39068.86</v>
      </c>
      <c r="ZJ9" s="79">
        <v>43638</v>
      </c>
      <c r="ZK9" s="78">
        <v>8446456.2799999993</v>
      </c>
      <c r="ZL9" s="79">
        <v>47185</v>
      </c>
      <c r="ZM9" s="78">
        <v>6484075.8700000001</v>
      </c>
      <c r="ZR9" s="77">
        <v>38</v>
      </c>
      <c r="ZS9" s="78">
        <v>135.58000000000001</v>
      </c>
      <c r="ZT9" s="77">
        <v>137</v>
      </c>
      <c r="ZU9" s="78">
        <v>663.93</v>
      </c>
      <c r="ZX9" s="77">
        <v>2</v>
      </c>
      <c r="ZY9" s="78">
        <v>59.8</v>
      </c>
      <c r="AAB9" s="77">
        <v>78</v>
      </c>
      <c r="AAC9" s="78">
        <v>477.3</v>
      </c>
      <c r="AAD9" s="77">
        <v>2</v>
      </c>
      <c r="AAE9" s="78">
        <v>5.86</v>
      </c>
      <c r="AAF9" s="77">
        <v>9</v>
      </c>
      <c r="AAG9" s="78">
        <v>74.23</v>
      </c>
      <c r="AAH9" s="77">
        <v>58</v>
      </c>
      <c r="AAI9" s="78">
        <v>300.58</v>
      </c>
      <c r="AAN9" s="77">
        <v>5</v>
      </c>
      <c r="AAO9" s="78">
        <v>349.14</v>
      </c>
      <c r="AAP9" s="77">
        <v>635</v>
      </c>
      <c r="AAQ9" s="78">
        <v>2718.52</v>
      </c>
      <c r="AAV9" s="79">
        <v>3693</v>
      </c>
      <c r="AAW9" s="78">
        <v>230912.67</v>
      </c>
      <c r="ABD9" s="77">
        <v>165</v>
      </c>
      <c r="ABE9" s="78">
        <v>24209.22</v>
      </c>
      <c r="ABN9" s="79">
        <v>19201</v>
      </c>
      <c r="ABO9" s="78">
        <v>3673696.92</v>
      </c>
      <c r="ABP9" s="79">
        <v>3235</v>
      </c>
      <c r="ABQ9" s="78">
        <v>168144.1</v>
      </c>
      <c r="ABR9" s="79">
        <v>2478</v>
      </c>
      <c r="ABS9" s="78">
        <v>120982.68</v>
      </c>
      <c r="ABT9" s="79">
        <v>4476</v>
      </c>
      <c r="ABU9" s="78">
        <v>76652.639999999999</v>
      </c>
      <c r="ABV9" s="79">
        <v>3788</v>
      </c>
      <c r="ABW9" s="78">
        <v>88679.18</v>
      </c>
      <c r="ABX9" s="77">
        <v>366</v>
      </c>
      <c r="ABY9" s="78">
        <v>10262.049999999999</v>
      </c>
      <c r="ACD9" s="77">
        <v>103</v>
      </c>
      <c r="ACE9" s="78">
        <v>6897.78</v>
      </c>
      <c r="ACF9" s="79">
        <v>17496</v>
      </c>
      <c r="ACG9" s="78">
        <v>607097.13</v>
      </c>
      <c r="ACH9" s="79">
        <v>5863</v>
      </c>
      <c r="ACI9" s="78">
        <v>311944.86</v>
      </c>
      <c r="ACJ9" s="79">
        <v>24361</v>
      </c>
      <c r="ACK9" s="78">
        <v>296646</v>
      </c>
      <c r="ACL9" s="77">
        <v>16</v>
      </c>
      <c r="ACM9" s="78">
        <v>971.01</v>
      </c>
      <c r="ACN9" s="77">
        <v>1</v>
      </c>
      <c r="ACO9" s="78">
        <v>23.82</v>
      </c>
      <c r="ACP9" s="79">
        <v>12098</v>
      </c>
      <c r="ACQ9" s="78">
        <v>497055.68</v>
      </c>
      <c r="ACT9" s="77">
        <v>360</v>
      </c>
      <c r="ACU9" s="78">
        <v>43924.35</v>
      </c>
      <c r="ACV9" s="79">
        <v>2336</v>
      </c>
      <c r="ACW9" s="78">
        <v>76409.02</v>
      </c>
      <c r="ACX9" s="79">
        <v>47182</v>
      </c>
      <c r="ACY9" s="78">
        <v>1809621</v>
      </c>
      <c r="ACZ9" s="77">
        <v>459</v>
      </c>
      <c r="ADA9" s="78">
        <v>25994.5</v>
      </c>
      <c r="ADB9" s="79">
        <v>16608</v>
      </c>
      <c r="ADC9" s="78">
        <v>1055793.54</v>
      </c>
      <c r="ADF9" s="79">
        <v>1433</v>
      </c>
      <c r="ADG9" s="78">
        <v>231013.97</v>
      </c>
      <c r="ADL9" s="79">
        <v>1325</v>
      </c>
      <c r="ADM9" s="78">
        <v>250363.03</v>
      </c>
      <c r="ADN9" s="77">
        <v>1</v>
      </c>
      <c r="ADO9" s="78">
        <v>4.38</v>
      </c>
      <c r="ADP9" s="79">
        <v>1344</v>
      </c>
      <c r="ADQ9" s="78">
        <v>818208.17</v>
      </c>
      <c r="ADV9" s="77">
        <v>605</v>
      </c>
      <c r="ADW9" s="78">
        <v>226813.79</v>
      </c>
      <c r="ADX9" s="79">
        <v>6745</v>
      </c>
      <c r="ADY9" s="78">
        <v>467336.39</v>
      </c>
      <c r="ADZ9" s="79">
        <v>11649</v>
      </c>
      <c r="AEA9" s="78">
        <v>544652.31000000006</v>
      </c>
      <c r="AEB9" s="77">
        <v>15</v>
      </c>
      <c r="AEC9" s="78">
        <v>780.75</v>
      </c>
      <c r="AED9" s="77">
        <v>2</v>
      </c>
      <c r="AEE9" s="78">
        <v>62.5</v>
      </c>
      <c r="AEF9" s="79">
        <v>1578</v>
      </c>
      <c r="AEG9" s="78">
        <v>840655.18</v>
      </c>
      <c r="AEL9" s="77">
        <v>62</v>
      </c>
      <c r="AEM9" s="78">
        <v>513.54</v>
      </c>
      <c r="AER9" s="79">
        <v>15879</v>
      </c>
      <c r="AES9" s="78">
        <v>801837.22</v>
      </c>
      <c r="AET9" s="79">
        <v>8301</v>
      </c>
      <c r="AEU9" s="78">
        <v>312248.84000000003</v>
      </c>
      <c r="AEV9" s="77">
        <v>6</v>
      </c>
      <c r="AEW9" s="78">
        <v>5608.94</v>
      </c>
      <c r="AEZ9" s="77">
        <v>78</v>
      </c>
      <c r="AFA9" s="78">
        <v>6904.63</v>
      </c>
      <c r="AFB9" s="79">
        <v>6599</v>
      </c>
      <c r="AFC9" s="78">
        <v>361299.74</v>
      </c>
      <c r="AFD9" s="77">
        <v>7</v>
      </c>
      <c r="AFE9" s="78">
        <v>146.83000000000001</v>
      </c>
      <c r="AFH9" s="77">
        <v>4</v>
      </c>
      <c r="AFI9" s="78">
        <v>503.55</v>
      </c>
      <c r="AFL9" s="77">
        <v>1</v>
      </c>
      <c r="AFM9" s="78">
        <v>2.87</v>
      </c>
      <c r="AFN9" s="79">
        <v>2560</v>
      </c>
      <c r="AFO9" s="78">
        <v>877545.91</v>
      </c>
      <c r="AFP9" s="77">
        <v>151</v>
      </c>
      <c r="AFQ9" s="78">
        <v>8422.44</v>
      </c>
      <c r="AFR9" s="77">
        <v>1</v>
      </c>
      <c r="AFS9" s="78">
        <v>4.33</v>
      </c>
      <c r="AFV9" s="79">
        <v>58176</v>
      </c>
      <c r="AFW9" s="78">
        <v>1796289.25</v>
      </c>
      <c r="AFX9" s="79">
        <v>4002</v>
      </c>
      <c r="AFY9" s="78">
        <v>163420.14000000001</v>
      </c>
      <c r="AFZ9" s="77">
        <v>366</v>
      </c>
      <c r="AGA9" s="78">
        <v>37235.129999999997</v>
      </c>
      <c r="AGB9" s="77">
        <v>7</v>
      </c>
      <c r="AGC9" s="78">
        <v>258.55</v>
      </c>
      <c r="AGF9" s="77">
        <v>148</v>
      </c>
      <c r="AGG9" s="78">
        <v>1085.21</v>
      </c>
      <c r="AGL9" s="77">
        <v>12</v>
      </c>
      <c r="AGM9" s="78">
        <v>11676.5</v>
      </c>
      <c r="AGP9" s="79">
        <v>287109</v>
      </c>
      <c r="AGQ9" s="78">
        <v>68757905.25</v>
      </c>
      <c r="AGR9" s="77">
        <v>289</v>
      </c>
      <c r="AGS9" s="78">
        <v>554209.4</v>
      </c>
      <c r="AGT9" s="79">
        <v>15778</v>
      </c>
      <c r="AGU9" s="78">
        <v>9257503.6500000004</v>
      </c>
      <c r="AGV9" s="79">
        <v>13026</v>
      </c>
      <c r="AGW9" s="78">
        <v>5163322.1900000004</v>
      </c>
      <c r="AGX9" s="79">
        <v>5239</v>
      </c>
      <c r="AGY9" s="78">
        <v>409185.24</v>
      </c>
      <c r="AGZ9" s="77">
        <v>137</v>
      </c>
      <c r="AHA9" s="78">
        <v>14129.42</v>
      </c>
      <c r="AHB9" s="77">
        <v>855</v>
      </c>
      <c r="AHC9" s="78">
        <v>117805.91</v>
      </c>
      <c r="AHF9" s="77">
        <v>9</v>
      </c>
      <c r="AHG9" s="78">
        <v>3310.84</v>
      </c>
      <c r="AHH9" s="77">
        <v>30</v>
      </c>
      <c r="AHI9" s="78">
        <v>25552.16</v>
      </c>
      <c r="AHJ9" s="79">
        <v>2438</v>
      </c>
      <c r="AHK9" s="78">
        <v>225616.4</v>
      </c>
      <c r="AHL9" s="79">
        <v>3456</v>
      </c>
      <c r="AHM9" s="78">
        <v>214051.42</v>
      </c>
      <c r="AHN9" s="79">
        <v>2001</v>
      </c>
      <c r="AHO9" s="78">
        <v>417758.57</v>
      </c>
      <c r="AHT9" s="77">
        <v>2</v>
      </c>
      <c r="AHU9" s="78">
        <v>923.56</v>
      </c>
      <c r="AHV9" s="77">
        <v>114</v>
      </c>
      <c r="AHW9" s="78">
        <v>10685.42</v>
      </c>
      <c r="AHZ9" s="77">
        <v>69</v>
      </c>
      <c r="AIA9" s="78">
        <v>25007.040000000001</v>
      </c>
      <c r="AIL9" s="77">
        <v>5</v>
      </c>
      <c r="AIM9" s="78">
        <v>1644.8</v>
      </c>
      <c r="AIN9" s="77">
        <v>2</v>
      </c>
      <c r="AIO9" s="78">
        <v>191.63</v>
      </c>
      <c r="AIP9" s="79">
        <v>48313</v>
      </c>
      <c r="AIQ9" s="78">
        <v>455301.85</v>
      </c>
      <c r="AIT9" s="77">
        <v>27</v>
      </c>
      <c r="AIU9" s="78">
        <v>287.31</v>
      </c>
      <c r="AIX9" s="79">
        <v>6708</v>
      </c>
      <c r="AIY9" s="78">
        <v>486625.61</v>
      </c>
      <c r="AIZ9" s="77">
        <v>9</v>
      </c>
      <c r="AJA9" s="78">
        <v>77.290000000000006</v>
      </c>
      <c r="AJB9" s="79">
        <v>10613</v>
      </c>
      <c r="AJC9" s="78">
        <v>199934.91</v>
      </c>
      <c r="AJD9" s="77">
        <v>4</v>
      </c>
      <c r="AJE9" s="78">
        <v>3</v>
      </c>
      <c r="AJF9" s="79">
        <v>9881</v>
      </c>
      <c r="AJG9" s="78">
        <v>457757.11</v>
      </c>
      <c r="AJL9" s="77">
        <v>4</v>
      </c>
      <c r="AJM9" s="78">
        <v>240.78</v>
      </c>
      <c r="AJN9" s="77">
        <v>438</v>
      </c>
      <c r="AJO9" s="78">
        <v>54346.65</v>
      </c>
      <c r="AJX9" s="79">
        <v>121231</v>
      </c>
      <c r="AJY9" s="78">
        <v>1627769.91</v>
      </c>
      <c r="AJZ9" s="77">
        <v>132</v>
      </c>
      <c r="AKA9" s="78">
        <v>12505.02</v>
      </c>
      <c r="AKN9" s="77">
        <v>15</v>
      </c>
      <c r="AKO9" s="78">
        <v>191.24</v>
      </c>
      <c r="AKV9" s="79">
        <v>19030</v>
      </c>
      <c r="AKW9" s="78">
        <v>529548.44999999995</v>
      </c>
      <c r="AKZ9" s="79">
        <v>111994</v>
      </c>
      <c r="ALA9" s="78">
        <v>1608173.09</v>
      </c>
      <c r="ALR9" s="77">
        <v>1</v>
      </c>
      <c r="ALS9" s="78">
        <v>1.54</v>
      </c>
      <c r="ALX9" s="77">
        <v>291</v>
      </c>
      <c r="ALY9" s="78">
        <v>15515.84</v>
      </c>
      <c r="ALZ9" s="77">
        <v>73</v>
      </c>
      <c r="AMA9" s="78">
        <v>192.85</v>
      </c>
      <c r="AMB9" s="79">
        <v>2041</v>
      </c>
      <c r="AMC9" s="78">
        <v>133825.20000000001</v>
      </c>
      <c r="AMF9" s="77">
        <v>142</v>
      </c>
      <c r="AMG9" s="78">
        <v>3354.07</v>
      </c>
      <c r="AMH9" s="77">
        <v>39</v>
      </c>
      <c r="AMI9" s="78">
        <v>15080.46</v>
      </c>
      <c r="AMJ9" s="77">
        <v>889</v>
      </c>
      <c r="AMK9" s="78">
        <v>60170.91</v>
      </c>
      <c r="AML9" s="79">
        <v>27622</v>
      </c>
      <c r="AMM9" s="78">
        <v>2582051.4</v>
      </c>
      <c r="AMN9" s="77">
        <v>213</v>
      </c>
      <c r="AMO9" s="78">
        <v>257377.4</v>
      </c>
      <c r="AMP9" s="77">
        <v>2</v>
      </c>
      <c r="AMQ9" s="78">
        <v>243.4</v>
      </c>
      <c r="AMR9" s="77">
        <v>1</v>
      </c>
      <c r="AMS9" s="78">
        <v>1459</v>
      </c>
      <c r="AMX9" s="77">
        <v>358</v>
      </c>
      <c r="AMY9" s="78">
        <v>17495.34</v>
      </c>
      <c r="ANB9" s="77">
        <v>2</v>
      </c>
      <c r="ANC9" s="78">
        <v>5.68</v>
      </c>
      <c r="AND9" s="77">
        <v>1</v>
      </c>
      <c r="ANE9" s="78">
        <v>0.81</v>
      </c>
      <c r="ANF9" s="77">
        <v>945</v>
      </c>
      <c r="ANG9" s="78">
        <v>1104544.3899999999</v>
      </c>
      <c r="ANH9" s="79">
        <v>2723</v>
      </c>
      <c r="ANI9" s="78">
        <v>218532.17</v>
      </c>
      <c r="ANJ9" s="77">
        <v>4</v>
      </c>
      <c r="ANK9" s="78">
        <v>309.3</v>
      </c>
      <c r="ANL9" s="77">
        <v>14</v>
      </c>
      <c r="ANM9" s="78">
        <v>352.18</v>
      </c>
      <c r="ANN9" s="77">
        <v>293</v>
      </c>
      <c r="ANO9" s="78">
        <v>99512.27</v>
      </c>
      <c r="ANP9" s="79">
        <v>1810</v>
      </c>
      <c r="ANQ9" s="78">
        <v>221606.91</v>
      </c>
      <c r="ANR9" s="77">
        <v>222</v>
      </c>
      <c r="ANS9" s="78">
        <v>44728.63</v>
      </c>
      <c r="ANT9" s="79">
        <v>11580</v>
      </c>
      <c r="ANU9" s="78">
        <v>1968219.79</v>
      </c>
      <c r="ANX9" s="77">
        <v>2</v>
      </c>
      <c r="ANY9" s="78">
        <v>36.96</v>
      </c>
      <c r="ANZ9" s="77">
        <v>798</v>
      </c>
      <c r="AOA9" s="78">
        <v>482117.74</v>
      </c>
      <c r="AOB9" s="77">
        <v>55</v>
      </c>
      <c r="AOC9" s="78">
        <v>85251.04</v>
      </c>
      <c r="AOD9" s="77">
        <v>407</v>
      </c>
      <c r="AOE9" s="78">
        <v>1253368.99</v>
      </c>
      <c r="AOP9" s="77">
        <v>31</v>
      </c>
      <c r="AOQ9" s="78">
        <v>2364.9299999999998</v>
      </c>
      <c r="AOV9" s="77">
        <v>495</v>
      </c>
      <c r="AOW9" s="78">
        <v>64901.64</v>
      </c>
      <c r="AOX9" s="77">
        <v>237</v>
      </c>
      <c r="AOY9" s="78">
        <v>2623.12</v>
      </c>
      <c r="AOZ9" s="77">
        <v>2</v>
      </c>
      <c r="APA9" s="78">
        <v>5</v>
      </c>
      <c r="APB9" s="77">
        <v>88</v>
      </c>
      <c r="APC9" s="78">
        <v>1057.58</v>
      </c>
      <c r="APD9" s="77">
        <v>1</v>
      </c>
      <c r="APE9" s="78">
        <v>8.52</v>
      </c>
      <c r="APH9" s="79">
        <v>13296</v>
      </c>
      <c r="API9" s="78">
        <v>3134269.98</v>
      </c>
      <c r="APJ9" s="79">
        <v>17730</v>
      </c>
      <c r="APK9" s="78">
        <v>277777.32</v>
      </c>
      <c r="APP9" s="79">
        <v>2059</v>
      </c>
      <c r="APQ9" s="78">
        <v>956498.23</v>
      </c>
      <c r="APR9" s="77">
        <v>452</v>
      </c>
      <c r="APS9" s="78">
        <v>222411.93</v>
      </c>
      <c r="APT9" s="79">
        <v>1755</v>
      </c>
      <c r="APU9" s="78">
        <v>849350.3</v>
      </c>
      <c r="APV9" s="77">
        <v>805</v>
      </c>
      <c r="APW9" s="78">
        <v>397168.59</v>
      </c>
      <c r="APX9" s="77">
        <v>531</v>
      </c>
      <c r="APY9" s="78">
        <v>224187.93</v>
      </c>
      <c r="APZ9" s="77">
        <v>325</v>
      </c>
      <c r="AQA9" s="78">
        <v>146342.99</v>
      </c>
      <c r="AQB9" s="79">
        <v>4095</v>
      </c>
      <c r="AQC9" s="78">
        <v>865520.45</v>
      </c>
      <c r="AQD9" s="77">
        <v>9</v>
      </c>
      <c r="AQE9" s="78">
        <v>501.59</v>
      </c>
      <c r="AQH9" s="77">
        <v>166</v>
      </c>
      <c r="AQI9" s="78">
        <v>57821.87</v>
      </c>
      <c r="AQJ9" s="79">
        <v>3804</v>
      </c>
      <c r="AQK9" s="78">
        <v>59088.99</v>
      </c>
      <c r="AQP9" s="79">
        <v>4366</v>
      </c>
      <c r="AQQ9" s="78">
        <v>1180832.93</v>
      </c>
      <c r="AQR9" s="79">
        <v>2817</v>
      </c>
      <c r="AQS9" s="78">
        <v>1484933.46</v>
      </c>
      <c r="AQX9" s="79">
        <v>1632</v>
      </c>
      <c r="AQY9" s="78">
        <v>248122.7</v>
      </c>
      <c r="AQZ9" s="77">
        <v>171</v>
      </c>
      <c r="ARA9" s="78">
        <v>1231286.22</v>
      </c>
      <c r="ARD9" s="77">
        <v>2</v>
      </c>
      <c r="ARE9" s="78">
        <v>12.58</v>
      </c>
      <c r="ARH9" s="77">
        <v>1</v>
      </c>
      <c r="ARI9" s="78">
        <v>23.19</v>
      </c>
      <c r="ARJ9" s="77">
        <v>1</v>
      </c>
      <c r="ARK9" s="78">
        <v>9.39</v>
      </c>
      <c r="ARL9" s="79">
        <v>4713</v>
      </c>
      <c r="ARM9" s="78">
        <v>656167.52</v>
      </c>
      <c r="ARN9" s="79">
        <v>8995</v>
      </c>
      <c r="ARO9" s="78">
        <v>1122440.3899999999</v>
      </c>
      <c r="ARP9" s="79">
        <v>29065</v>
      </c>
      <c r="ARQ9" s="78">
        <v>3942445.05</v>
      </c>
      <c r="ARR9" s="79">
        <v>7699</v>
      </c>
      <c r="ARS9" s="78">
        <v>1031417.95</v>
      </c>
      <c r="ART9" s="79">
        <v>49551</v>
      </c>
      <c r="ARU9" s="78">
        <v>1230751.57</v>
      </c>
      <c r="ARX9" s="79">
        <v>51384</v>
      </c>
      <c r="ARY9" s="78">
        <v>4234493.04</v>
      </c>
      <c r="ARZ9" s="77">
        <v>42</v>
      </c>
      <c r="ASA9" s="78">
        <v>13552.96</v>
      </c>
      <c r="ASD9" s="79">
        <v>5841</v>
      </c>
      <c r="ASE9" s="78">
        <v>458621.96</v>
      </c>
      <c r="AST9" s="77">
        <v>30</v>
      </c>
      <c r="ASU9" s="78">
        <v>353.16</v>
      </c>
      <c r="ASX9" s="77">
        <v>11</v>
      </c>
      <c r="ASY9" s="78">
        <v>388.12</v>
      </c>
      <c r="ASZ9" s="79">
        <v>1493</v>
      </c>
      <c r="ATA9" s="78">
        <v>36810.68</v>
      </c>
      <c r="ATB9" s="77">
        <v>8</v>
      </c>
      <c r="ATC9" s="78">
        <v>1041.78</v>
      </c>
      <c r="ATF9" s="77">
        <v>6</v>
      </c>
      <c r="ATG9" s="78">
        <v>346.7</v>
      </c>
      <c r="ATL9" s="77">
        <v>18</v>
      </c>
      <c r="ATM9" s="78">
        <v>4779.62</v>
      </c>
      <c r="ATN9" s="77">
        <v>602</v>
      </c>
      <c r="ATO9" s="78">
        <v>31874.59</v>
      </c>
      <c r="ATP9" s="77">
        <v>165</v>
      </c>
      <c r="ATQ9" s="78">
        <v>7708.42</v>
      </c>
      <c r="ATR9" s="77">
        <v>1</v>
      </c>
      <c r="ATS9" s="78">
        <v>51.75</v>
      </c>
      <c r="ATT9" s="79">
        <v>17078</v>
      </c>
      <c r="ATU9" s="78">
        <v>938033.43</v>
      </c>
      <c r="ATV9" s="77">
        <v>4</v>
      </c>
      <c r="ATW9" s="78">
        <v>151.79</v>
      </c>
      <c r="ATX9" s="77">
        <v>9</v>
      </c>
      <c r="ATY9" s="78">
        <v>438.92</v>
      </c>
      <c r="ATZ9" s="77">
        <v>26</v>
      </c>
      <c r="AUA9" s="78">
        <v>309.02</v>
      </c>
      <c r="AUB9" s="77">
        <v>6</v>
      </c>
      <c r="AUC9" s="78">
        <v>31.55</v>
      </c>
      <c r="AUD9" s="77">
        <v>1</v>
      </c>
      <c r="AUE9" s="78">
        <v>4.8099999999999996</v>
      </c>
      <c r="AUH9" s="77">
        <v>5</v>
      </c>
      <c r="AUI9" s="78">
        <v>16.95</v>
      </c>
      <c r="AUN9" s="79">
        <v>239355</v>
      </c>
      <c r="AUO9" s="78">
        <v>4593064.3899999997</v>
      </c>
      <c r="AUP9" s="77">
        <v>5</v>
      </c>
      <c r="AUQ9" s="78">
        <v>69.62</v>
      </c>
      <c r="AUR9" s="79">
        <v>1833</v>
      </c>
      <c r="AUS9" s="78">
        <v>98783.64</v>
      </c>
      <c r="AUV9" s="77">
        <v>25</v>
      </c>
      <c r="AUW9" s="78">
        <v>260.39999999999998</v>
      </c>
      <c r="AVB9" s="77">
        <v>161</v>
      </c>
      <c r="AVC9" s="78">
        <v>155918.82</v>
      </c>
      <c r="AVJ9" s="79">
        <v>9492</v>
      </c>
      <c r="AVK9" s="78">
        <v>989111.77</v>
      </c>
      <c r="AVN9" s="77">
        <v>1</v>
      </c>
      <c r="AVO9" s="78">
        <v>20.05</v>
      </c>
      <c r="AVX9" s="77">
        <v>6</v>
      </c>
      <c r="AVY9" s="78">
        <v>48.78</v>
      </c>
      <c r="AVZ9" s="77">
        <v>13</v>
      </c>
      <c r="AWA9" s="78">
        <v>117.67</v>
      </c>
      <c r="AWB9" s="77">
        <v>2</v>
      </c>
      <c r="AWC9" s="78">
        <v>33.18</v>
      </c>
      <c r="AWF9" s="77">
        <v>2</v>
      </c>
      <c r="AWG9" s="78">
        <v>3121.51</v>
      </c>
      <c r="AWH9" s="77">
        <v>4</v>
      </c>
      <c r="AWI9" s="78">
        <v>3.19</v>
      </c>
      <c r="AWL9" s="77">
        <v>5</v>
      </c>
      <c r="AWM9" s="78">
        <v>23.12</v>
      </c>
      <c r="AWN9" s="77">
        <v>29</v>
      </c>
      <c r="AWO9" s="78">
        <v>1182.07</v>
      </c>
      <c r="AWP9" s="77">
        <v>151</v>
      </c>
      <c r="AWQ9" s="78">
        <v>18810.48</v>
      </c>
      <c r="AWR9" s="77">
        <v>125</v>
      </c>
      <c r="AWS9" s="78">
        <v>52250.16</v>
      </c>
      <c r="AWT9" s="77">
        <v>30</v>
      </c>
      <c r="AWU9" s="78">
        <v>1513.93</v>
      </c>
      <c r="AWV9" s="79">
        <v>1567</v>
      </c>
      <c r="AWW9" s="78">
        <v>19502.93</v>
      </c>
      <c r="AWX9" s="77">
        <v>80</v>
      </c>
      <c r="AWY9" s="78">
        <v>15342.37</v>
      </c>
      <c r="AXD9" s="77">
        <v>12</v>
      </c>
      <c r="AXE9" s="78">
        <v>223.32</v>
      </c>
      <c r="AXH9" s="77">
        <v>1</v>
      </c>
      <c r="AXI9" s="78">
        <v>1.28</v>
      </c>
      <c r="AXT9" s="77">
        <v>3</v>
      </c>
      <c r="AXU9" s="78">
        <v>23.53</v>
      </c>
      <c r="AXV9" s="77">
        <v>1</v>
      </c>
      <c r="AXW9" s="78">
        <v>10.79</v>
      </c>
      <c r="AYB9" s="77">
        <v>95</v>
      </c>
      <c r="AYC9" s="78">
        <v>8541.02</v>
      </c>
      <c r="AYD9" s="77">
        <v>45</v>
      </c>
      <c r="AYE9" s="78">
        <v>266.51</v>
      </c>
      <c r="AYF9" s="77">
        <v>12</v>
      </c>
      <c r="AYG9" s="78">
        <v>102.08</v>
      </c>
      <c r="AYL9" s="77">
        <v>6</v>
      </c>
      <c r="AYM9" s="78">
        <v>29.66</v>
      </c>
      <c r="AYP9" s="77">
        <v>2</v>
      </c>
      <c r="AYQ9" s="78">
        <v>151.16</v>
      </c>
      <c r="AYT9" s="77">
        <v>12</v>
      </c>
      <c r="AYU9" s="78">
        <v>48.8</v>
      </c>
      <c r="AYV9" s="77">
        <v>29</v>
      </c>
      <c r="AYW9" s="78">
        <v>2982.45</v>
      </c>
      <c r="AZR9" s="77">
        <v>2</v>
      </c>
      <c r="AZS9" s="78">
        <v>53.04</v>
      </c>
      <c r="AZV9" s="77">
        <v>22</v>
      </c>
      <c r="AZW9" s="78">
        <v>20.69</v>
      </c>
    </row>
    <row r="10" spans="1:1377" x14ac:dyDescent="0.25">
      <c r="A10" s="87">
        <v>40312</v>
      </c>
      <c r="B10" s="83">
        <v>318480</v>
      </c>
      <c r="C10" s="83">
        <v>41907813.18</v>
      </c>
      <c r="D10" s="83">
        <v>255880</v>
      </c>
      <c r="E10" s="83">
        <v>38738528.07</v>
      </c>
      <c r="F10" s="83">
        <f t="shared" si="1"/>
        <v>574360</v>
      </c>
      <c r="G10" s="83">
        <f t="shared" si="2"/>
        <v>80646341.25</v>
      </c>
      <c r="H10" s="83">
        <v>191350</v>
      </c>
      <c r="I10" s="83">
        <v>18697053.329999998</v>
      </c>
      <c r="J10" s="83">
        <v>253886</v>
      </c>
      <c r="K10" s="83">
        <v>20740713.760000002</v>
      </c>
      <c r="L10" s="83">
        <v>2834</v>
      </c>
      <c r="M10" s="79">
        <v>13020847.289999999</v>
      </c>
      <c r="N10" s="79">
        <v>24845</v>
      </c>
      <c r="O10" s="79">
        <v>15149750.65</v>
      </c>
      <c r="P10" s="79">
        <v>190782</v>
      </c>
      <c r="Q10" s="79">
        <v>11093333.18</v>
      </c>
      <c r="R10" s="79">
        <v>181814</v>
      </c>
      <c r="S10" s="79">
        <v>10337122.24</v>
      </c>
      <c r="T10" s="79">
        <v>10154</v>
      </c>
      <c r="U10" s="79">
        <v>6359644.4400000004</v>
      </c>
      <c r="V10" s="79">
        <v>28691</v>
      </c>
      <c r="W10" s="78">
        <v>8424403.1699999999</v>
      </c>
      <c r="X10" s="79">
        <v>48747</v>
      </c>
      <c r="Y10" s="78">
        <v>7581992.5899999999</v>
      </c>
      <c r="Z10" s="79">
        <v>141809</v>
      </c>
      <c r="AA10" s="78">
        <v>5685604.7599999998</v>
      </c>
      <c r="AB10" s="79">
        <v>100127</v>
      </c>
      <c r="AC10" s="78">
        <v>9512201.5600000005</v>
      </c>
      <c r="AD10" s="79">
        <v>29728</v>
      </c>
      <c r="AE10" s="78">
        <v>5891102.9000000004</v>
      </c>
      <c r="AF10" s="79">
        <v>45006</v>
      </c>
      <c r="AG10" s="78">
        <v>5894813.8700000001</v>
      </c>
      <c r="AH10" s="79">
        <v>60452</v>
      </c>
      <c r="AI10" s="78">
        <v>6363406.2999999998</v>
      </c>
      <c r="AJ10" s="79">
        <v>148122</v>
      </c>
      <c r="AK10" s="78">
        <v>5712831.5999999996</v>
      </c>
      <c r="AL10" s="79">
        <v>51028</v>
      </c>
      <c r="AM10" s="78">
        <v>5747955.5300000003</v>
      </c>
      <c r="AN10" s="79">
        <v>56839</v>
      </c>
      <c r="AO10" s="78">
        <v>5499200.6399999997</v>
      </c>
      <c r="AP10" s="79">
        <v>58924</v>
      </c>
      <c r="AQ10" s="78">
        <v>4944533.7699999996</v>
      </c>
      <c r="AR10" s="79">
        <v>31240</v>
      </c>
      <c r="AS10" s="78">
        <v>4722964.0199999996</v>
      </c>
      <c r="AT10" s="79">
        <v>33841</v>
      </c>
      <c r="AU10" s="78">
        <v>3160062.85</v>
      </c>
      <c r="AV10" s="77">
        <v>731</v>
      </c>
      <c r="AW10" s="78">
        <v>3252926.27</v>
      </c>
      <c r="AX10" s="77">
        <v>510</v>
      </c>
      <c r="AY10" s="78">
        <v>2151236.86</v>
      </c>
      <c r="AZ10" s="79">
        <v>3656</v>
      </c>
      <c r="BA10" s="78">
        <v>2677565.02</v>
      </c>
      <c r="BB10" s="79">
        <v>6957</v>
      </c>
      <c r="BC10" s="78">
        <v>2664792.2599999998</v>
      </c>
      <c r="BD10" s="79">
        <v>5232</v>
      </c>
      <c r="BE10" s="78">
        <v>2642514.9900000002</v>
      </c>
      <c r="BF10" s="79">
        <v>14779</v>
      </c>
      <c r="BG10" s="78">
        <v>2033626.84</v>
      </c>
      <c r="BH10" s="79">
        <v>280165</v>
      </c>
      <c r="BI10" s="78">
        <v>2572485.64</v>
      </c>
      <c r="BJ10" s="79">
        <v>3084</v>
      </c>
      <c r="BK10" s="78">
        <v>1438607.03</v>
      </c>
      <c r="BL10" s="79">
        <v>35840</v>
      </c>
      <c r="BM10" s="78">
        <v>1270976.08</v>
      </c>
      <c r="BN10" s="77">
        <v>171</v>
      </c>
      <c r="BO10" s="78">
        <v>1036900.61</v>
      </c>
      <c r="BP10" s="79">
        <v>56946</v>
      </c>
      <c r="BQ10" s="78">
        <v>1106962.3999999999</v>
      </c>
      <c r="BR10" s="79">
        <v>16409</v>
      </c>
      <c r="BS10" s="78">
        <v>1335588.07</v>
      </c>
      <c r="BT10" s="79">
        <v>13078</v>
      </c>
      <c r="BU10" s="78">
        <v>808006.16</v>
      </c>
      <c r="BV10" s="79">
        <v>5794</v>
      </c>
      <c r="BW10" s="78">
        <v>281616.58</v>
      </c>
      <c r="BX10" s="77">
        <v>177</v>
      </c>
      <c r="BY10" s="78">
        <v>172914.51</v>
      </c>
      <c r="BZ10" s="79">
        <v>3305</v>
      </c>
      <c r="CA10" s="78">
        <v>381840.13</v>
      </c>
      <c r="CD10" s="77">
        <v>2</v>
      </c>
      <c r="CE10" s="78">
        <v>4.1399999999999997</v>
      </c>
      <c r="CL10" s="77">
        <v>4</v>
      </c>
      <c r="CM10" s="78">
        <v>266.48</v>
      </c>
      <c r="CN10" s="77">
        <v>18</v>
      </c>
      <c r="CO10" s="78">
        <v>1195.8599999999999</v>
      </c>
      <c r="CP10" s="79">
        <v>5984</v>
      </c>
      <c r="CQ10" s="78">
        <v>64580.05</v>
      </c>
      <c r="CT10" s="77">
        <v>11</v>
      </c>
      <c r="CU10" s="78">
        <v>5839.84</v>
      </c>
      <c r="CX10" s="77">
        <v>2</v>
      </c>
      <c r="CY10" s="78">
        <v>3.98</v>
      </c>
      <c r="CZ10" s="77">
        <v>2</v>
      </c>
      <c r="DA10" s="78">
        <v>4.1399999999999997</v>
      </c>
      <c r="DJ10" s="77">
        <v>2</v>
      </c>
      <c r="DK10" s="78">
        <v>1679.18</v>
      </c>
      <c r="DL10" s="77">
        <v>4</v>
      </c>
      <c r="DM10" s="78">
        <v>142.36000000000001</v>
      </c>
      <c r="DN10" s="77">
        <v>7</v>
      </c>
      <c r="DO10" s="78">
        <v>10.48</v>
      </c>
      <c r="DP10" s="77">
        <v>57</v>
      </c>
      <c r="DQ10" s="78">
        <v>172.64</v>
      </c>
      <c r="DR10" s="77">
        <v>2</v>
      </c>
      <c r="DS10" s="78">
        <v>8.5399999999999991</v>
      </c>
      <c r="DZ10" s="79">
        <v>1324</v>
      </c>
      <c r="EA10" s="78">
        <v>95498.27</v>
      </c>
      <c r="EF10" s="77">
        <v>24</v>
      </c>
      <c r="EG10" s="78">
        <v>363.9</v>
      </c>
      <c r="ER10" s="79">
        <v>17380</v>
      </c>
      <c r="ES10" s="78">
        <v>657646.98</v>
      </c>
      <c r="ET10" s="77">
        <v>5</v>
      </c>
      <c r="EU10" s="78">
        <v>19.87</v>
      </c>
      <c r="EV10" s="79">
        <v>1294</v>
      </c>
      <c r="EW10" s="78">
        <v>84423.86</v>
      </c>
      <c r="FD10" s="79">
        <v>2121</v>
      </c>
      <c r="FE10" s="78">
        <v>1306214.1599999999</v>
      </c>
      <c r="FF10" s="77">
        <v>11</v>
      </c>
      <c r="FG10" s="78">
        <v>24.2</v>
      </c>
      <c r="FH10" s="79">
        <v>24682</v>
      </c>
      <c r="FI10" s="78">
        <v>1208698.67</v>
      </c>
      <c r="FJ10" s="79">
        <v>15954</v>
      </c>
      <c r="FK10" s="78">
        <v>795381.35</v>
      </c>
      <c r="FL10" s="77">
        <v>14</v>
      </c>
      <c r="FM10" s="78">
        <v>109.94</v>
      </c>
      <c r="FN10" s="77">
        <v>2</v>
      </c>
      <c r="FO10" s="78">
        <v>17.170000000000002</v>
      </c>
      <c r="FP10" s="77">
        <v>12</v>
      </c>
      <c r="FQ10" s="78">
        <v>20.399999999999999</v>
      </c>
      <c r="FR10" s="79">
        <v>2148</v>
      </c>
      <c r="FS10" s="78">
        <v>325994.12</v>
      </c>
      <c r="FT10" s="77">
        <v>5</v>
      </c>
      <c r="FU10" s="78">
        <v>12.88</v>
      </c>
      <c r="FV10" s="79">
        <v>2615</v>
      </c>
      <c r="FW10" s="78">
        <v>64185.32</v>
      </c>
      <c r="FX10" s="79">
        <v>14365</v>
      </c>
      <c r="FY10" s="78">
        <v>797956.39</v>
      </c>
      <c r="GB10" s="77">
        <v>6</v>
      </c>
      <c r="GC10" s="78">
        <v>48.64</v>
      </c>
      <c r="GF10" s="77">
        <v>68</v>
      </c>
      <c r="GG10" s="78">
        <v>6702.99</v>
      </c>
      <c r="GJ10" s="77">
        <v>141</v>
      </c>
      <c r="GK10" s="78">
        <v>29531.13</v>
      </c>
      <c r="GL10" s="79">
        <v>4514</v>
      </c>
      <c r="GM10" s="78">
        <v>637638.81999999995</v>
      </c>
      <c r="GN10" s="79">
        <v>4885</v>
      </c>
      <c r="GO10" s="78">
        <v>697185.81</v>
      </c>
      <c r="GR10" s="77">
        <v>2</v>
      </c>
      <c r="GS10" s="78">
        <v>4.16</v>
      </c>
      <c r="GX10" s="77">
        <v>190</v>
      </c>
      <c r="GY10" s="78">
        <v>14666.91</v>
      </c>
      <c r="GZ10" s="77">
        <v>8</v>
      </c>
      <c r="HA10" s="78">
        <v>322.39999999999998</v>
      </c>
      <c r="HB10" s="79">
        <v>2388</v>
      </c>
      <c r="HC10" s="78">
        <v>258743.83</v>
      </c>
      <c r="HD10" s="77">
        <v>11</v>
      </c>
      <c r="HE10" s="78">
        <v>99</v>
      </c>
      <c r="HH10" s="77">
        <v>107</v>
      </c>
      <c r="HI10" s="78">
        <v>4022.12</v>
      </c>
      <c r="HJ10" s="77">
        <v>509</v>
      </c>
      <c r="HK10" s="78">
        <v>61858.5</v>
      </c>
      <c r="HL10" s="77">
        <v>401</v>
      </c>
      <c r="HM10" s="78">
        <v>77480.320000000007</v>
      </c>
      <c r="HN10" s="79">
        <v>1494</v>
      </c>
      <c r="HO10" s="78">
        <v>208390.55</v>
      </c>
      <c r="HR10" s="77">
        <v>62</v>
      </c>
      <c r="HS10" s="78">
        <v>24238.27</v>
      </c>
      <c r="HT10" s="77">
        <v>489</v>
      </c>
      <c r="HU10" s="78">
        <v>25165.11</v>
      </c>
      <c r="HV10" s="77">
        <v>27</v>
      </c>
      <c r="HW10" s="78">
        <v>3761.09</v>
      </c>
      <c r="HX10" s="77">
        <v>3</v>
      </c>
      <c r="HY10" s="78">
        <v>734.18</v>
      </c>
      <c r="HZ10" s="79">
        <v>1240</v>
      </c>
      <c r="IA10" s="78">
        <v>125539.41</v>
      </c>
      <c r="IB10" s="79">
        <v>6286</v>
      </c>
      <c r="IC10" s="78">
        <v>435846.40000000002</v>
      </c>
      <c r="ID10" s="77">
        <v>33</v>
      </c>
      <c r="IE10" s="78">
        <v>7841.59</v>
      </c>
      <c r="IF10" s="77">
        <v>483</v>
      </c>
      <c r="IG10" s="78">
        <v>65533.2</v>
      </c>
      <c r="IH10" s="77">
        <v>2</v>
      </c>
      <c r="II10" s="78">
        <v>208.96</v>
      </c>
      <c r="IN10" s="79">
        <v>3268</v>
      </c>
      <c r="IO10" s="78">
        <v>162363.81</v>
      </c>
      <c r="IP10" s="77">
        <v>5</v>
      </c>
      <c r="IQ10" s="78">
        <v>6.1</v>
      </c>
      <c r="IR10" s="77">
        <v>4</v>
      </c>
      <c r="IS10" s="78">
        <v>12.32</v>
      </c>
      <c r="IX10" s="77">
        <v>6</v>
      </c>
      <c r="IY10" s="78">
        <v>25.96</v>
      </c>
      <c r="IZ10" s="79">
        <v>4587</v>
      </c>
      <c r="JA10" s="78">
        <v>192836.33</v>
      </c>
      <c r="JB10" s="77">
        <v>1</v>
      </c>
      <c r="JC10" s="78">
        <v>12.06</v>
      </c>
      <c r="JH10" s="79">
        <v>9806</v>
      </c>
      <c r="JI10" s="78">
        <v>1326087.05</v>
      </c>
      <c r="JJ10" s="79">
        <v>2504</v>
      </c>
      <c r="JK10" s="78">
        <v>316189.13</v>
      </c>
      <c r="JN10" s="77">
        <v>864</v>
      </c>
      <c r="JO10" s="78">
        <v>121774.28</v>
      </c>
      <c r="JP10" s="79">
        <v>3518</v>
      </c>
      <c r="JQ10" s="78">
        <v>327440.34999999998</v>
      </c>
      <c r="JR10" s="77">
        <v>8</v>
      </c>
      <c r="JS10" s="78">
        <v>372.1</v>
      </c>
      <c r="JV10" s="79">
        <v>5351</v>
      </c>
      <c r="JW10" s="78">
        <v>456148.83</v>
      </c>
      <c r="JX10" s="77">
        <v>29</v>
      </c>
      <c r="JY10" s="78">
        <v>2255.64</v>
      </c>
      <c r="JZ10" s="77">
        <v>485</v>
      </c>
      <c r="KA10" s="78">
        <v>14856.51</v>
      </c>
      <c r="KB10" s="79">
        <v>10124</v>
      </c>
      <c r="KC10" s="78">
        <v>455065.13</v>
      </c>
      <c r="KF10" s="77">
        <v>371</v>
      </c>
      <c r="KG10" s="78">
        <v>34724.97</v>
      </c>
      <c r="KH10" s="79">
        <v>21396</v>
      </c>
      <c r="KI10" s="78">
        <v>797712.4</v>
      </c>
      <c r="KN10" s="79">
        <v>1002</v>
      </c>
      <c r="KO10" s="78">
        <v>561739.63</v>
      </c>
      <c r="KP10" s="77">
        <v>28</v>
      </c>
      <c r="KQ10" s="78">
        <v>3475.23</v>
      </c>
      <c r="KR10" s="79">
        <v>5760</v>
      </c>
      <c r="KS10" s="78">
        <v>463467.55</v>
      </c>
      <c r="KZ10" s="77">
        <v>11</v>
      </c>
      <c r="LA10" s="78">
        <v>2398.17</v>
      </c>
      <c r="LB10" s="77">
        <v>4</v>
      </c>
      <c r="LC10" s="78">
        <v>4.92</v>
      </c>
      <c r="LD10" s="79">
        <v>1913</v>
      </c>
      <c r="LE10" s="78">
        <v>165020.22</v>
      </c>
      <c r="LF10" s="77">
        <v>436</v>
      </c>
      <c r="LG10" s="78">
        <v>71686.38</v>
      </c>
      <c r="LH10" s="77">
        <v>392</v>
      </c>
      <c r="LI10" s="78">
        <v>94237.09</v>
      </c>
      <c r="LT10" s="79">
        <v>6581</v>
      </c>
      <c r="LU10" s="78">
        <v>326308.40999999997</v>
      </c>
      <c r="LV10" s="77">
        <v>68</v>
      </c>
      <c r="LW10" s="78">
        <v>387.05</v>
      </c>
      <c r="LX10" s="77">
        <v>4</v>
      </c>
      <c r="LY10" s="78">
        <v>3309.52</v>
      </c>
      <c r="MB10" s="79">
        <v>4935</v>
      </c>
      <c r="MC10" s="78">
        <v>551924.15</v>
      </c>
      <c r="MN10" s="77">
        <v>2</v>
      </c>
      <c r="MO10" s="78">
        <v>15.64</v>
      </c>
      <c r="MP10" s="79">
        <v>4526</v>
      </c>
      <c r="MQ10" s="78">
        <v>335709.5</v>
      </c>
      <c r="MR10" s="79">
        <v>1122</v>
      </c>
      <c r="MS10" s="78">
        <v>35501.629999999997</v>
      </c>
      <c r="MX10" s="77">
        <v>1</v>
      </c>
      <c r="MY10" s="78">
        <v>6.74</v>
      </c>
      <c r="ND10" s="79">
        <v>16990</v>
      </c>
      <c r="NE10" s="78">
        <v>53385.35</v>
      </c>
      <c r="NF10" s="77">
        <v>34</v>
      </c>
      <c r="NG10" s="78">
        <v>339.45</v>
      </c>
      <c r="NN10" s="79">
        <v>1344</v>
      </c>
      <c r="NO10" s="78">
        <v>193571.34</v>
      </c>
      <c r="NP10" s="77">
        <v>4</v>
      </c>
      <c r="NQ10" s="78">
        <v>15.3</v>
      </c>
      <c r="NR10" s="77">
        <v>3</v>
      </c>
      <c r="NS10" s="78">
        <v>8.1999999999999993</v>
      </c>
      <c r="NT10" s="77">
        <v>73</v>
      </c>
      <c r="NU10" s="78">
        <v>237.7</v>
      </c>
      <c r="NV10" s="79">
        <v>3758</v>
      </c>
      <c r="NW10" s="78">
        <v>386498.23</v>
      </c>
      <c r="NX10" s="77">
        <v>528</v>
      </c>
      <c r="NY10" s="78">
        <v>29144.06</v>
      </c>
      <c r="NZ10" s="77">
        <v>4</v>
      </c>
      <c r="OA10" s="78">
        <v>210.52</v>
      </c>
      <c r="OD10" s="77">
        <v>1</v>
      </c>
      <c r="OE10" s="78">
        <v>5.94</v>
      </c>
      <c r="OF10" s="77">
        <v>451</v>
      </c>
      <c r="OG10" s="78">
        <v>33180.720000000001</v>
      </c>
      <c r="OH10" s="77">
        <v>157</v>
      </c>
      <c r="OI10" s="78">
        <v>8468.26</v>
      </c>
      <c r="OJ10" s="77">
        <v>112</v>
      </c>
      <c r="OK10" s="78">
        <v>428.43</v>
      </c>
      <c r="OP10" s="79">
        <v>10895</v>
      </c>
      <c r="OQ10" s="78">
        <v>1954805.23</v>
      </c>
      <c r="OR10" s="77">
        <v>105</v>
      </c>
      <c r="OS10" s="78">
        <v>3370.57</v>
      </c>
      <c r="OT10" s="79">
        <v>2115</v>
      </c>
      <c r="OU10" s="78">
        <v>111541.12</v>
      </c>
      <c r="OV10" s="79">
        <v>1023</v>
      </c>
      <c r="OW10" s="78">
        <v>188389.87</v>
      </c>
      <c r="OZ10" s="79">
        <v>7188</v>
      </c>
      <c r="PA10" s="78">
        <v>674774.88</v>
      </c>
      <c r="PJ10" s="79">
        <v>3169</v>
      </c>
      <c r="PK10" s="78">
        <v>306855.53999999998</v>
      </c>
      <c r="PL10" s="77">
        <v>53</v>
      </c>
      <c r="PM10" s="78">
        <v>410.21</v>
      </c>
      <c r="PN10" s="77">
        <v>266</v>
      </c>
      <c r="PO10" s="78">
        <v>40802</v>
      </c>
      <c r="PP10" s="79">
        <v>10340</v>
      </c>
      <c r="PQ10" s="78">
        <v>684973.02</v>
      </c>
      <c r="PR10" s="79">
        <v>9433</v>
      </c>
      <c r="PS10" s="78">
        <v>1379850.98</v>
      </c>
      <c r="PT10" s="77">
        <v>50</v>
      </c>
      <c r="PU10" s="78">
        <v>123004.84</v>
      </c>
      <c r="PV10" s="77">
        <v>11</v>
      </c>
      <c r="PW10" s="78">
        <v>144.21</v>
      </c>
      <c r="PX10" s="77">
        <v>3</v>
      </c>
      <c r="PY10" s="78">
        <v>714.84</v>
      </c>
      <c r="PZ10" s="77">
        <v>348</v>
      </c>
      <c r="QA10" s="78">
        <v>158959.92000000001</v>
      </c>
      <c r="QB10" s="77">
        <v>676</v>
      </c>
      <c r="QC10" s="78">
        <v>348032.88</v>
      </c>
      <c r="QD10" s="77">
        <v>1</v>
      </c>
      <c r="QE10" s="78">
        <v>40.01</v>
      </c>
      <c r="QF10" s="79">
        <v>13577</v>
      </c>
      <c r="QG10" s="78">
        <v>3687170.42</v>
      </c>
      <c r="QJ10" s="77">
        <v>8</v>
      </c>
      <c r="QK10" s="78">
        <v>11.44</v>
      </c>
      <c r="QL10" s="77">
        <v>21</v>
      </c>
      <c r="QM10" s="78">
        <v>36.229999999999997</v>
      </c>
      <c r="QN10" s="77">
        <v>1</v>
      </c>
      <c r="QO10" s="78">
        <v>117.76</v>
      </c>
      <c r="QR10" s="77">
        <v>1</v>
      </c>
      <c r="QS10" s="78">
        <v>153.13999999999999</v>
      </c>
      <c r="QX10" s="77">
        <v>3</v>
      </c>
      <c r="QY10" s="78">
        <v>102.88</v>
      </c>
      <c r="QZ10" s="77">
        <v>1</v>
      </c>
      <c r="RA10" s="78">
        <v>2.73</v>
      </c>
      <c r="RB10" s="77">
        <v>6</v>
      </c>
      <c r="RC10" s="78">
        <v>314.54000000000002</v>
      </c>
      <c r="RD10" s="77">
        <v>7</v>
      </c>
      <c r="RE10" s="78">
        <v>354.42</v>
      </c>
      <c r="RL10" s="79">
        <v>93833</v>
      </c>
      <c r="RM10" s="78">
        <v>14179641.91</v>
      </c>
      <c r="RN10" s="79">
        <v>2767</v>
      </c>
      <c r="RO10" s="78">
        <v>131098.70000000001</v>
      </c>
      <c r="RT10" s="77">
        <v>23</v>
      </c>
      <c r="RU10" s="78">
        <v>3865.9</v>
      </c>
      <c r="RV10" s="77">
        <v>229</v>
      </c>
      <c r="RW10" s="78">
        <v>8908.68</v>
      </c>
      <c r="RX10" s="77">
        <v>98</v>
      </c>
      <c r="RY10" s="78">
        <v>2289.27</v>
      </c>
      <c r="RZ10" s="79">
        <v>1498</v>
      </c>
      <c r="SA10" s="78">
        <v>156353.51</v>
      </c>
      <c r="SD10" s="79">
        <v>3059</v>
      </c>
      <c r="SE10" s="78">
        <v>195986.55</v>
      </c>
      <c r="SF10" s="79">
        <v>55688</v>
      </c>
      <c r="SG10" s="78">
        <v>9941506.6799999997</v>
      </c>
      <c r="SH10" s="77">
        <v>4</v>
      </c>
      <c r="SI10" s="78">
        <v>3.32</v>
      </c>
      <c r="SJ10" s="79">
        <v>1372</v>
      </c>
      <c r="SK10" s="78">
        <v>52422.64</v>
      </c>
      <c r="SL10" s="77">
        <v>876</v>
      </c>
      <c r="SM10" s="78">
        <v>63839.38</v>
      </c>
      <c r="SN10" s="79">
        <v>14038</v>
      </c>
      <c r="SO10" s="78">
        <v>736755.97</v>
      </c>
      <c r="SP10" s="77">
        <v>3</v>
      </c>
      <c r="SQ10" s="78">
        <v>270</v>
      </c>
      <c r="SR10" s="79">
        <v>77353</v>
      </c>
      <c r="SS10" s="78">
        <v>485813.37</v>
      </c>
      <c r="ST10" s="77">
        <v>402</v>
      </c>
      <c r="SU10" s="78">
        <v>29185.18</v>
      </c>
      <c r="SV10" s="77">
        <v>43</v>
      </c>
      <c r="SW10" s="78">
        <v>324.51</v>
      </c>
      <c r="TB10" s="77">
        <v>2</v>
      </c>
      <c r="TC10" s="78">
        <v>21.57</v>
      </c>
      <c r="TD10" s="77">
        <v>326</v>
      </c>
      <c r="TE10" s="78">
        <v>2941.26</v>
      </c>
      <c r="TF10" s="79">
        <v>3121</v>
      </c>
      <c r="TG10" s="78">
        <v>119957.57</v>
      </c>
      <c r="TH10" s="79">
        <v>36815</v>
      </c>
      <c r="TI10" s="78">
        <v>1119719.77</v>
      </c>
      <c r="TJ10" s="79">
        <v>1200</v>
      </c>
      <c r="TK10" s="78">
        <v>100646.73</v>
      </c>
      <c r="TL10" s="79">
        <v>13506</v>
      </c>
      <c r="TM10" s="78">
        <v>681356.74</v>
      </c>
      <c r="TN10" s="79">
        <v>1396</v>
      </c>
      <c r="TO10" s="78">
        <v>91681.53</v>
      </c>
      <c r="UB10" s="79">
        <v>7591</v>
      </c>
      <c r="UC10" s="78">
        <v>274170.01</v>
      </c>
      <c r="UH10" s="77">
        <v>4</v>
      </c>
      <c r="UI10" s="78">
        <v>52.92</v>
      </c>
      <c r="UP10" s="77">
        <v>6</v>
      </c>
      <c r="UQ10" s="78">
        <v>3.56</v>
      </c>
      <c r="UZ10" s="77">
        <v>2</v>
      </c>
      <c r="VA10" s="78">
        <v>4.92</v>
      </c>
      <c r="VB10" s="77">
        <v>17</v>
      </c>
      <c r="VC10" s="78">
        <v>452.36</v>
      </c>
      <c r="VD10" s="79">
        <v>10733</v>
      </c>
      <c r="VE10" s="78">
        <v>506908.87</v>
      </c>
      <c r="VH10" s="79">
        <v>33377</v>
      </c>
      <c r="VI10" s="78">
        <v>545131.16</v>
      </c>
      <c r="VJ10" s="77">
        <v>54</v>
      </c>
      <c r="VK10" s="78">
        <v>572.1</v>
      </c>
      <c r="VN10" s="77">
        <v>6</v>
      </c>
      <c r="VO10" s="78">
        <v>27.86</v>
      </c>
      <c r="VP10" s="79">
        <v>13808</v>
      </c>
      <c r="VQ10" s="78">
        <v>752665.79</v>
      </c>
      <c r="VR10" s="79">
        <v>15306</v>
      </c>
      <c r="VS10" s="78">
        <v>1275700.3799999999</v>
      </c>
      <c r="VV10" s="77">
        <v>2</v>
      </c>
      <c r="VW10" s="78">
        <v>37.119999999999997</v>
      </c>
      <c r="VX10" s="77">
        <v>191</v>
      </c>
      <c r="VY10" s="78">
        <v>1.91</v>
      </c>
      <c r="WB10" s="79">
        <v>13500</v>
      </c>
      <c r="WC10" s="78">
        <v>2066530.4</v>
      </c>
      <c r="WD10" s="77">
        <v>1</v>
      </c>
      <c r="WE10" s="78">
        <v>4583.92</v>
      </c>
      <c r="WH10" s="79">
        <v>2514</v>
      </c>
      <c r="WI10" s="78">
        <v>11053.82</v>
      </c>
      <c r="WJ10" s="79">
        <v>8593</v>
      </c>
      <c r="WK10" s="78">
        <v>135415.92000000001</v>
      </c>
      <c r="WL10" s="77">
        <v>160</v>
      </c>
      <c r="WM10" s="78">
        <v>18253.78</v>
      </c>
      <c r="WN10" s="79">
        <v>2068</v>
      </c>
      <c r="WO10" s="78">
        <v>833743.64</v>
      </c>
      <c r="WP10" s="77">
        <v>5</v>
      </c>
      <c r="WQ10" s="78">
        <v>1270.5</v>
      </c>
      <c r="WR10" s="79">
        <v>6770</v>
      </c>
      <c r="WS10" s="78">
        <v>189052.71</v>
      </c>
      <c r="WX10" s="77">
        <v>2</v>
      </c>
      <c r="WY10" s="78">
        <v>10.66</v>
      </c>
      <c r="WZ10" s="77">
        <v>2</v>
      </c>
      <c r="XA10" s="78">
        <v>13.36</v>
      </c>
      <c r="XD10" s="79">
        <v>41148</v>
      </c>
      <c r="XE10" s="78">
        <v>2324267.98</v>
      </c>
      <c r="XH10" s="77">
        <v>349</v>
      </c>
      <c r="XI10" s="78">
        <v>131900.6</v>
      </c>
      <c r="XJ10" s="77">
        <v>519</v>
      </c>
      <c r="XK10" s="78">
        <v>6819.86</v>
      </c>
      <c r="XL10" s="77">
        <v>2</v>
      </c>
      <c r="XM10" s="78">
        <v>24.7</v>
      </c>
      <c r="XN10" s="79">
        <v>4724</v>
      </c>
      <c r="XO10" s="78">
        <v>687474.83</v>
      </c>
      <c r="XP10" s="79">
        <v>10574</v>
      </c>
      <c r="XQ10" s="78">
        <v>1968298.51</v>
      </c>
      <c r="XR10" s="79">
        <v>1254</v>
      </c>
      <c r="XS10" s="78">
        <v>364549.08</v>
      </c>
      <c r="XT10" s="79">
        <v>1080</v>
      </c>
      <c r="XU10" s="78">
        <v>143873.04999999999</v>
      </c>
      <c r="XV10" s="79">
        <v>94263</v>
      </c>
      <c r="XW10" s="78">
        <v>1035425.45</v>
      </c>
      <c r="XX10" s="79">
        <v>1536</v>
      </c>
      <c r="XY10" s="78">
        <v>80494.350000000006</v>
      </c>
      <c r="XZ10" s="77">
        <v>8</v>
      </c>
      <c r="YA10" s="78">
        <v>83.8</v>
      </c>
      <c r="YF10" s="77">
        <v>1</v>
      </c>
      <c r="YG10" s="78">
        <v>25.27</v>
      </c>
      <c r="YH10" s="79">
        <v>30675</v>
      </c>
      <c r="YI10" s="78">
        <v>2502156.91</v>
      </c>
      <c r="YP10" s="79">
        <v>1013</v>
      </c>
      <c r="YQ10" s="78">
        <v>25020.560000000001</v>
      </c>
      <c r="YT10" s="79">
        <v>1855</v>
      </c>
      <c r="YU10" s="78">
        <v>261006.51</v>
      </c>
      <c r="YV10" s="77">
        <v>89</v>
      </c>
      <c r="YW10" s="78">
        <v>9785.24</v>
      </c>
      <c r="YX10" s="79">
        <v>126948</v>
      </c>
      <c r="YY10" s="78">
        <v>3186014.76</v>
      </c>
      <c r="YZ10" s="79">
        <v>32036</v>
      </c>
      <c r="ZA10" s="78">
        <v>1521844.15</v>
      </c>
      <c r="ZB10" s="79">
        <v>40380</v>
      </c>
      <c r="ZC10" s="78">
        <v>6117583.6699999999</v>
      </c>
      <c r="ZD10" s="79">
        <v>65749</v>
      </c>
      <c r="ZE10" s="78">
        <v>8317947.3200000003</v>
      </c>
      <c r="ZF10" s="79">
        <v>1037</v>
      </c>
      <c r="ZG10" s="78">
        <v>91943.5</v>
      </c>
      <c r="ZH10" s="77">
        <v>445</v>
      </c>
      <c r="ZI10" s="78">
        <v>38079.449999999997</v>
      </c>
      <c r="ZJ10" s="79">
        <v>44370</v>
      </c>
      <c r="ZK10" s="78">
        <v>8647063.6199999992</v>
      </c>
      <c r="ZL10" s="79">
        <v>47724</v>
      </c>
      <c r="ZM10" s="78">
        <v>6562730.1299999999</v>
      </c>
      <c r="ZR10" s="77">
        <v>28</v>
      </c>
      <c r="ZS10" s="78">
        <v>80.92</v>
      </c>
      <c r="ZT10" s="77">
        <v>141</v>
      </c>
      <c r="ZU10" s="78">
        <v>691.07</v>
      </c>
      <c r="ZZ10" s="77">
        <v>1</v>
      </c>
      <c r="AAA10" s="78">
        <v>0.49</v>
      </c>
      <c r="AAB10" s="77">
        <v>54</v>
      </c>
      <c r="AAC10" s="78">
        <v>464.9</v>
      </c>
      <c r="AAF10" s="77">
        <v>8</v>
      </c>
      <c r="AAG10" s="78">
        <v>36.76</v>
      </c>
      <c r="AAH10" s="77">
        <v>54</v>
      </c>
      <c r="AAI10" s="78">
        <v>283.07</v>
      </c>
      <c r="AAJ10" s="77">
        <v>2</v>
      </c>
      <c r="AAK10" s="78">
        <v>7.56</v>
      </c>
      <c r="AAN10" s="77">
        <v>5</v>
      </c>
      <c r="AAO10" s="78">
        <v>167.27</v>
      </c>
      <c r="AAP10" s="77">
        <v>709</v>
      </c>
      <c r="AAQ10" s="78">
        <v>3319.29</v>
      </c>
      <c r="AAV10" s="79">
        <v>3197</v>
      </c>
      <c r="AAW10" s="78">
        <v>199555.86</v>
      </c>
      <c r="ABD10" s="77">
        <v>125</v>
      </c>
      <c r="ABE10" s="78">
        <v>17955.490000000002</v>
      </c>
      <c r="ABN10" s="79">
        <v>18853</v>
      </c>
      <c r="ABO10" s="78">
        <v>3566515.8</v>
      </c>
      <c r="ABP10" s="79">
        <v>3260</v>
      </c>
      <c r="ABQ10" s="78">
        <v>175170.18</v>
      </c>
      <c r="ABR10" s="79">
        <v>2441</v>
      </c>
      <c r="ABS10" s="78">
        <v>114210.74</v>
      </c>
      <c r="ABT10" s="79">
        <v>4472</v>
      </c>
      <c r="ABU10" s="78">
        <v>82909.58</v>
      </c>
      <c r="ABV10" s="79">
        <v>3814</v>
      </c>
      <c r="ABW10" s="78">
        <v>84824.49</v>
      </c>
      <c r="ABX10" s="77">
        <v>283</v>
      </c>
      <c r="ABY10" s="78">
        <v>8346.2999999999993</v>
      </c>
      <c r="ACD10" s="77">
        <v>103</v>
      </c>
      <c r="ACE10" s="78">
        <v>5330.76</v>
      </c>
      <c r="ACF10" s="79">
        <v>17565</v>
      </c>
      <c r="ACG10" s="78">
        <v>612854.36</v>
      </c>
      <c r="ACH10" s="79">
        <v>5896</v>
      </c>
      <c r="ACI10" s="78">
        <v>308513.3</v>
      </c>
      <c r="ACJ10" s="79">
        <v>24596</v>
      </c>
      <c r="ACK10" s="78">
        <v>298574.5</v>
      </c>
      <c r="ACN10" s="77">
        <v>8</v>
      </c>
      <c r="ACO10" s="78">
        <v>63.96</v>
      </c>
      <c r="ACP10" s="79">
        <v>11766</v>
      </c>
      <c r="ACQ10" s="78">
        <v>472525.27</v>
      </c>
      <c r="ACT10" s="77">
        <v>368</v>
      </c>
      <c r="ACU10" s="78">
        <v>43474.43</v>
      </c>
      <c r="ACV10" s="79">
        <v>2352</v>
      </c>
      <c r="ACW10" s="78">
        <v>75360.160000000003</v>
      </c>
      <c r="ACX10" s="79">
        <v>48030</v>
      </c>
      <c r="ACY10" s="78">
        <v>1840902.32</v>
      </c>
      <c r="ACZ10" s="77">
        <v>468</v>
      </c>
      <c r="ADA10" s="78">
        <v>25756.880000000001</v>
      </c>
      <c r="ADB10" s="79">
        <v>16541</v>
      </c>
      <c r="ADC10" s="78">
        <v>1051276</v>
      </c>
      <c r="ADF10" s="79">
        <v>1519</v>
      </c>
      <c r="ADG10" s="78">
        <v>266008.28999999998</v>
      </c>
      <c r="ADJ10" s="77">
        <v>1</v>
      </c>
      <c r="ADK10" s="78">
        <v>72.39</v>
      </c>
      <c r="ADL10" s="79">
        <v>1333</v>
      </c>
      <c r="ADM10" s="78">
        <v>248387.88</v>
      </c>
      <c r="ADN10" s="77">
        <v>2</v>
      </c>
      <c r="ADO10" s="78">
        <v>8.76</v>
      </c>
      <c r="ADP10" s="79">
        <v>1352</v>
      </c>
      <c r="ADQ10" s="78">
        <v>821840.85</v>
      </c>
      <c r="ADV10" s="77">
        <v>566</v>
      </c>
      <c r="ADW10" s="78">
        <v>203857.12</v>
      </c>
      <c r="ADX10" s="79">
        <v>6611</v>
      </c>
      <c r="ADY10" s="78">
        <v>454714.28</v>
      </c>
      <c r="ADZ10" s="79">
        <v>11316</v>
      </c>
      <c r="AEA10" s="78">
        <v>531999.97</v>
      </c>
      <c r="AEB10" s="77">
        <v>16</v>
      </c>
      <c r="AEC10" s="78">
        <v>693.02</v>
      </c>
      <c r="AED10" s="77">
        <v>5</v>
      </c>
      <c r="AEE10" s="78">
        <v>119.55</v>
      </c>
      <c r="AEF10" s="79">
        <v>1640</v>
      </c>
      <c r="AEG10" s="78">
        <v>880980.56</v>
      </c>
      <c r="AEL10" s="77">
        <v>43</v>
      </c>
      <c r="AEM10" s="78">
        <v>279.08999999999997</v>
      </c>
      <c r="AER10" s="79">
        <v>16135</v>
      </c>
      <c r="AES10" s="78">
        <v>843279.89</v>
      </c>
      <c r="AET10" s="79">
        <v>8503</v>
      </c>
      <c r="AEU10" s="78">
        <v>322942.90999999997</v>
      </c>
      <c r="AEV10" s="77">
        <v>6</v>
      </c>
      <c r="AEW10" s="78">
        <v>7977.5</v>
      </c>
      <c r="AEZ10" s="77">
        <v>74</v>
      </c>
      <c r="AFA10" s="78">
        <v>7770.07</v>
      </c>
      <c r="AFB10" s="79">
        <v>6437</v>
      </c>
      <c r="AFC10" s="78">
        <v>349942.52</v>
      </c>
      <c r="AFD10" s="77">
        <v>5</v>
      </c>
      <c r="AFE10" s="78">
        <v>170.46</v>
      </c>
      <c r="AFN10" s="79">
        <v>2649</v>
      </c>
      <c r="AFO10" s="78">
        <v>918236.44</v>
      </c>
      <c r="AFP10" s="77">
        <v>134</v>
      </c>
      <c r="AFQ10" s="78">
        <v>7047.38</v>
      </c>
      <c r="AFV10" s="79">
        <v>57230</v>
      </c>
      <c r="AFW10" s="78">
        <v>1780060.92</v>
      </c>
      <c r="AFX10" s="79">
        <v>4208</v>
      </c>
      <c r="AFY10" s="78">
        <v>172429.08</v>
      </c>
      <c r="AFZ10" s="77">
        <v>361</v>
      </c>
      <c r="AGA10" s="78">
        <v>39392.769999999997</v>
      </c>
      <c r="AGB10" s="77">
        <v>2</v>
      </c>
      <c r="AGC10" s="78">
        <v>37.36</v>
      </c>
      <c r="AGF10" s="77">
        <v>129</v>
      </c>
      <c r="AGG10" s="78">
        <v>936.79</v>
      </c>
      <c r="AGJ10" s="77">
        <v>1</v>
      </c>
      <c r="AGK10" s="78">
        <v>2.12</v>
      </c>
      <c r="AGL10" s="77">
        <v>12</v>
      </c>
      <c r="AGM10" s="78">
        <v>20352.53</v>
      </c>
      <c r="AGP10" s="79">
        <v>287015</v>
      </c>
      <c r="AGQ10" s="78">
        <v>67991528.760000005</v>
      </c>
      <c r="AGR10" s="77">
        <v>272</v>
      </c>
      <c r="AGS10" s="78">
        <v>495906.36</v>
      </c>
      <c r="AGT10" s="79">
        <v>16084</v>
      </c>
      <c r="AGU10" s="78">
        <v>9563307.25</v>
      </c>
      <c r="AGV10" s="79">
        <v>13333</v>
      </c>
      <c r="AGW10" s="78">
        <v>5115716.3499999996</v>
      </c>
      <c r="AGX10" s="79">
        <v>5257</v>
      </c>
      <c r="AGY10" s="78">
        <v>414435.79</v>
      </c>
      <c r="AGZ10" s="77">
        <v>149</v>
      </c>
      <c r="AHA10" s="78">
        <v>17150.02</v>
      </c>
      <c r="AHB10" s="77">
        <v>889</v>
      </c>
      <c r="AHC10" s="78">
        <v>120748.78</v>
      </c>
      <c r="AHD10" s="77">
        <v>1</v>
      </c>
      <c r="AHE10" s="78">
        <v>4.26</v>
      </c>
      <c r="AHH10" s="77">
        <v>47</v>
      </c>
      <c r="AHI10" s="78">
        <v>40426.730000000003</v>
      </c>
      <c r="AHJ10" s="79">
        <v>2381</v>
      </c>
      <c r="AHK10" s="78">
        <v>220408.97</v>
      </c>
      <c r="AHL10" s="79">
        <v>3572</v>
      </c>
      <c r="AHM10" s="78">
        <v>221183.19</v>
      </c>
      <c r="AHN10" s="79">
        <v>1965</v>
      </c>
      <c r="AHO10" s="78">
        <v>426122.04</v>
      </c>
      <c r="AHT10" s="77">
        <v>1</v>
      </c>
      <c r="AHU10" s="78">
        <v>755.64</v>
      </c>
      <c r="AHV10" s="77">
        <v>149</v>
      </c>
      <c r="AHW10" s="78">
        <v>16666.150000000001</v>
      </c>
      <c r="AHZ10" s="77">
        <v>75</v>
      </c>
      <c r="AIA10" s="78">
        <v>35902.82</v>
      </c>
      <c r="AIL10" s="77">
        <v>2</v>
      </c>
      <c r="AIM10" s="78">
        <v>541.95000000000005</v>
      </c>
      <c r="AIP10" s="79">
        <v>48270</v>
      </c>
      <c r="AIQ10" s="78">
        <v>457580.47</v>
      </c>
      <c r="AIT10" s="77">
        <v>27</v>
      </c>
      <c r="AIU10" s="78">
        <v>282.54000000000002</v>
      </c>
      <c r="AIX10" s="79">
        <v>6578</v>
      </c>
      <c r="AIY10" s="78">
        <v>481827.21</v>
      </c>
      <c r="AJB10" s="79">
        <v>10737</v>
      </c>
      <c r="AJC10" s="78">
        <v>203994.31</v>
      </c>
      <c r="AJD10" s="77">
        <v>4</v>
      </c>
      <c r="AJE10" s="78">
        <v>4.68</v>
      </c>
      <c r="AJF10" s="79">
        <v>9957</v>
      </c>
      <c r="AJG10" s="78">
        <v>453608.08</v>
      </c>
      <c r="AJN10" s="77">
        <v>455</v>
      </c>
      <c r="AJO10" s="78">
        <v>59263.38</v>
      </c>
      <c r="AJV10" s="77">
        <v>1</v>
      </c>
      <c r="AJW10" s="78">
        <v>31.92</v>
      </c>
      <c r="AJX10" s="79">
        <v>121482</v>
      </c>
      <c r="AJY10" s="78">
        <v>1639941.32</v>
      </c>
      <c r="AJZ10" s="77">
        <v>129</v>
      </c>
      <c r="AKA10" s="78">
        <v>14948.09</v>
      </c>
      <c r="AKN10" s="77">
        <v>17</v>
      </c>
      <c r="AKO10" s="78">
        <v>227.3</v>
      </c>
      <c r="AKV10" s="79">
        <v>19001</v>
      </c>
      <c r="AKW10" s="78">
        <v>537579.32999999996</v>
      </c>
      <c r="AKZ10" s="79">
        <v>111799</v>
      </c>
      <c r="ALA10" s="78">
        <v>1593821.96</v>
      </c>
      <c r="ALL10" s="77">
        <v>2</v>
      </c>
      <c r="ALM10" s="78">
        <v>63.64</v>
      </c>
      <c r="ALX10" s="77">
        <v>347</v>
      </c>
      <c r="ALY10" s="78">
        <v>19091.63</v>
      </c>
      <c r="ALZ10" s="77">
        <v>94</v>
      </c>
      <c r="AMA10" s="78">
        <v>261.04000000000002</v>
      </c>
      <c r="AMB10" s="79">
        <v>2080</v>
      </c>
      <c r="AMC10" s="78">
        <v>143742.62</v>
      </c>
      <c r="AMF10" s="77">
        <v>137</v>
      </c>
      <c r="AMG10" s="78">
        <v>4360.59</v>
      </c>
      <c r="AMH10" s="77">
        <v>23</v>
      </c>
      <c r="AMI10" s="78">
        <v>8985.1200000000008</v>
      </c>
      <c r="AMJ10" s="77">
        <v>981</v>
      </c>
      <c r="AMK10" s="78">
        <v>72363.259999999995</v>
      </c>
      <c r="AML10" s="79">
        <v>28096</v>
      </c>
      <c r="AMM10" s="78">
        <v>2619373.0699999998</v>
      </c>
      <c r="AMN10" s="77">
        <v>193</v>
      </c>
      <c r="AMO10" s="78">
        <v>230354.53</v>
      </c>
      <c r="AMP10" s="77">
        <v>4</v>
      </c>
      <c r="AMQ10" s="78">
        <v>18376.7</v>
      </c>
      <c r="AMX10" s="77">
        <v>366</v>
      </c>
      <c r="AMY10" s="78">
        <v>19929.97</v>
      </c>
      <c r="AMZ10" s="77">
        <v>1</v>
      </c>
      <c r="ANA10" s="78">
        <v>4.32</v>
      </c>
      <c r="ANB10" s="77">
        <v>1</v>
      </c>
      <c r="ANC10" s="78">
        <v>0.36</v>
      </c>
      <c r="ANF10" s="77">
        <v>973</v>
      </c>
      <c r="ANG10" s="78">
        <v>1165091.0900000001</v>
      </c>
      <c r="ANH10" s="79">
        <v>2683</v>
      </c>
      <c r="ANI10" s="78">
        <v>225701.53</v>
      </c>
      <c r="ANL10" s="77">
        <v>23</v>
      </c>
      <c r="ANM10" s="78">
        <v>520.78</v>
      </c>
      <c r="ANN10" s="77">
        <v>240</v>
      </c>
      <c r="ANO10" s="78">
        <v>93290.42</v>
      </c>
      <c r="ANP10" s="79">
        <v>1867</v>
      </c>
      <c r="ANQ10" s="78">
        <v>226048.18</v>
      </c>
      <c r="ANR10" s="77">
        <v>229</v>
      </c>
      <c r="ANS10" s="78">
        <v>43098.91</v>
      </c>
      <c r="ANT10" s="79">
        <v>11839</v>
      </c>
      <c r="ANU10" s="78">
        <v>1998302.88</v>
      </c>
      <c r="ANZ10" s="77">
        <v>810</v>
      </c>
      <c r="AOA10" s="78">
        <v>511275.22</v>
      </c>
      <c r="AOB10" s="77">
        <v>50</v>
      </c>
      <c r="AOC10" s="78">
        <v>70806.53</v>
      </c>
      <c r="AOD10" s="77">
        <v>372</v>
      </c>
      <c r="AOE10" s="78">
        <v>1249873.1200000001</v>
      </c>
      <c r="AOP10" s="77">
        <v>32</v>
      </c>
      <c r="AOQ10" s="78">
        <v>2618.27</v>
      </c>
      <c r="AOT10" s="77">
        <v>1</v>
      </c>
      <c r="AOU10" s="78">
        <v>2149.77</v>
      </c>
      <c r="AOV10" s="77">
        <v>510</v>
      </c>
      <c r="AOW10" s="78">
        <v>70719.759999999995</v>
      </c>
      <c r="AOX10" s="77">
        <v>214</v>
      </c>
      <c r="AOY10" s="78">
        <v>2532.84</v>
      </c>
      <c r="APB10" s="77">
        <v>98</v>
      </c>
      <c r="APC10" s="78">
        <v>1182.3900000000001</v>
      </c>
      <c r="APH10" s="79">
        <v>13379</v>
      </c>
      <c r="API10" s="78">
        <v>3071113.61</v>
      </c>
      <c r="APJ10" s="79">
        <v>17482</v>
      </c>
      <c r="APK10" s="78">
        <v>269928.93</v>
      </c>
      <c r="APP10" s="79">
        <v>2095</v>
      </c>
      <c r="APQ10" s="78">
        <v>969033.87</v>
      </c>
      <c r="APR10" s="77">
        <v>418</v>
      </c>
      <c r="APS10" s="78">
        <v>209853.79</v>
      </c>
      <c r="APT10" s="79">
        <v>1803</v>
      </c>
      <c r="APU10" s="78">
        <v>893954.73</v>
      </c>
      <c r="APV10" s="77">
        <v>853</v>
      </c>
      <c r="APW10" s="78">
        <v>404416.82</v>
      </c>
      <c r="APX10" s="77">
        <v>539</v>
      </c>
      <c r="APY10" s="78">
        <v>231781.59</v>
      </c>
      <c r="APZ10" s="77">
        <v>284</v>
      </c>
      <c r="AQA10" s="78">
        <v>123162.99</v>
      </c>
      <c r="AQB10" s="79">
        <v>4107</v>
      </c>
      <c r="AQC10" s="78">
        <v>857524.34</v>
      </c>
      <c r="AQD10" s="77">
        <v>6</v>
      </c>
      <c r="AQE10" s="78">
        <v>273.86</v>
      </c>
      <c r="AQH10" s="77">
        <v>170</v>
      </c>
      <c r="AQI10" s="78">
        <v>57324</v>
      </c>
      <c r="AQJ10" s="79">
        <v>3745</v>
      </c>
      <c r="AQK10" s="78">
        <v>56806.95</v>
      </c>
      <c r="AQP10" s="79">
        <v>4512</v>
      </c>
      <c r="AQQ10" s="78">
        <v>1193296.6100000001</v>
      </c>
      <c r="AQR10" s="79">
        <v>2902</v>
      </c>
      <c r="AQS10" s="78">
        <v>1466894.84</v>
      </c>
      <c r="AQX10" s="79">
        <v>1152</v>
      </c>
      <c r="AQY10" s="78">
        <v>182395.11</v>
      </c>
      <c r="AQZ10" s="77">
        <v>155</v>
      </c>
      <c r="ARA10" s="78">
        <v>1110673.45</v>
      </c>
      <c r="ARD10" s="77">
        <v>1</v>
      </c>
      <c r="ARE10" s="78">
        <v>51.52</v>
      </c>
      <c r="ARL10" s="79">
        <v>4695</v>
      </c>
      <c r="ARM10" s="78">
        <v>638835.62</v>
      </c>
      <c r="ARN10" s="79">
        <v>9399</v>
      </c>
      <c r="ARO10" s="78">
        <v>1141041.67</v>
      </c>
      <c r="ARP10" s="79">
        <v>29184</v>
      </c>
      <c r="ARQ10" s="78">
        <v>3948421.92</v>
      </c>
      <c r="ARR10" s="79">
        <v>7831</v>
      </c>
      <c r="ARS10" s="78">
        <v>1031167.5</v>
      </c>
      <c r="ART10" s="79">
        <v>49902</v>
      </c>
      <c r="ARU10" s="78">
        <v>1249030.58</v>
      </c>
      <c r="ARX10" s="79">
        <v>51984</v>
      </c>
      <c r="ARY10" s="78">
        <v>4247855.41</v>
      </c>
      <c r="ARZ10" s="77">
        <v>75</v>
      </c>
      <c r="ASA10" s="78">
        <v>25735.55</v>
      </c>
      <c r="ASD10" s="79">
        <v>6555</v>
      </c>
      <c r="ASE10" s="78">
        <v>533490.01</v>
      </c>
      <c r="ASJ10" s="77">
        <v>2</v>
      </c>
      <c r="ASK10" s="78">
        <v>424.52</v>
      </c>
      <c r="AST10" s="77">
        <v>12</v>
      </c>
      <c r="ASU10" s="78">
        <v>171.99</v>
      </c>
      <c r="ASV10" s="77">
        <v>2</v>
      </c>
      <c r="ASW10" s="78">
        <v>1.78</v>
      </c>
      <c r="ASX10" s="77">
        <v>9</v>
      </c>
      <c r="ASY10" s="78">
        <v>167.46</v>
      </c>
      <c r="ASZ10" s="79">
        <v>1499</v>
      </c>
      <c r="ATA10" s="78">
        <v>37306.54</v>
      </c>
      <c r="ATB10" s="77">
        <v>16</v>
      </c>
      <c r="ATC10" s="78">
        <v>1108.3599999999999</v>
      </c>
      <c r="ATF10" s="77">
        <v>2</v>
      </c>
      <c r="ATG10" s="78">
        <v>15.3</v>
      </c>
      <c r="ATL10" s="77">
        <v>9</v>
      </c>
      <c r="ATM10" s="78">
        <v>2717.64</v>
      </c>
      <c r="ATN10" s="77">
        <v>614</v>
      </c>
      <c r="ATO10" s="78">
        <v>34713.01</v>
      </c>
      <c r="ATP10" s="77">
        <v>193</v>
      </c>
      <c r="ATQ10" s="78">
        <v>9140.56</v>
      </c>
      <c r="ATR10" s="77">
        <v>2</v>
      </c>
      <c r="ATS10" s="78">
        <v>100.3</v>
      </c>
      <c r="ATT10" s="79">
        <v>16423</v>
      </c>
      <c r="ATU10" s="78">
        <v>895101.63</v>
      </c>
      <c r="ATV10" s="77">
        <v>1</v>
      </c>
      <c r="ATW10" s="78">
        <v>32.9</v>
      </c>
      <c r="ATX10" s="77">
        <v>24</v>
      </c>
      <c r="ATY10" s="78">
        <v>1521.44</v>
      </c>
      <c r="ATZ10" s="77">
        <v>25</v>
      </c>
      <c r="AUA10" s="78">
        <v>277.63</v>
      </c>
      <c r="AUB10" s="77">
        <v>7</v>
      </c>
      <c r="AUC10" s="78">
        <v>32.89</v>
      </c>
      <c r="AUD10" s="77">
        <v>1</v>
      </c>
      <c r="AUE10" s="78">
        <v>9.44</v>
      </c>
      <c r="AUH10" s="77">
        <v>6</v>
      </c>
      <c r="AUI10" s="78">
        <v>34.520000000000003</v>
      </c>
      <c r="AUN10" s="79">
        <v>239931</v>
      </c>
      <c r="AUO10" s="78">
        <v>4563828.04</v>
      </c>
      <c r="AUP10" s="77">
        <v>2</v>
      </c>
      <c r="AUQ10" s="78">
        <v>17.7</v>
      </c>
      <c r="AUR10" s="79">
        <v>1870</v>
      </c>
      <c r="AUS10" s="78">
        <v>101838.16</v>
      </c>
      <c r="AUV10" s="77">
        <v>15</v>
      </c>
      <c r="AUW10" s="78">
        <v>113.57</v>
      </c>
      <c r="AVB10" s="77">
        <v>149</v>
      </c>
      <c r="AVC10" s="78">
        <v>130255.39</v>
      </c>
      <c r="AVJ10" s="79">
        <v>9439</v>
      </c>
      <c r="AVK10" s="78">
        <v>973914.88</v>
      </c>
      <c r="AVX10" s="77">
        <v>1</v>
      </c>
      <c r="AVY10" s="78">
        <v>8.1300000000000008</v>
      </c>
      <c r="AVZ10" s="77">
        <v>13</v>
      </c>
      <c r="AWA10" s="78">
        <v>123.94</v>
      </c>
      <c r="AWB10" s="77">
        <v>2</v>
      </c>
      <c r="AWC10" s="78">
        <v>16.600000000000001</v>
      </c>
      <c r="AWF10" s="77">
        <v>2</v>
      </c>
      <c r="AWG10" s="78">
        <v>3174.72</v>
      </c>
      <c r="AWH10" s="77">
        <v>5</v>
      </c>
      <c r="AWI10" s="78">
        <v>5.45</v>
      </c>
      <c r="AWL10" s="77">
        <v>11</v>
      </c>
      <c r="AWM10" s="78">
        <v>35.82</v>
      </c>
      <c r="AWN10" s="77">
        <v>22</v>
      </c>
      <c r="AWO10" s="78">
        <v>1389.14</v>
      </c>
      <c r="AWP10" s="77">
        <v>176</v>
      </c>
      <c r="AWQ10" s="78">
        <v>24630.29</v>
      </c>
      <c r="AWR10" s="77">
        <v>138</v>
      </c>
      <c r="AWS10" s="78">
        <v>58541.04</v>
      </c>
      <c r="AWT10" s="77">
        <v>25</v>
      </c>
      <c r="AWU10" s="78">
        <v>1265.3900000000001</v>
      </c>
      <c r="AWV10" s="79">
        <v>1749</v>
      </c>
      <c r="AWW10" s="78">
        <v>22161.68</v>
      </c>
      <c r="AWX10" s="77">
        <v>131</v>
      </c>
      <c r="AWY10" s="78">
        <v>18068.09</v>
      </c>
      <c r="AXD10" s="77">
        <v>8</v>
      </c>
      <c r="AXE10" s="78">
        <v>99.1</v>
      </c>
      <c r="AXV10" s="77">
        <v>1</v>
      </c>
      <c r="AXW10" s="78">
        <v>10.79</v>
      </c>
      <c r="AXZ10" s="77">
        <v>3</v>
      </c>
      <c r="AYA10" s="78">
        <v>1099.8</v>
      </c>
      <c r="AYB10" s="77">
        <v>117</v>
      </c>
      <c r="AYC10" s="78">
        <v>9171.9500000000007</v>
      </c>
      <c r="AYD10" s="77">
        <v>42</v>
      </c>
      <c r="AYE10" s="78">
        <v>263.69</v>
      </c>
      <c r="AYF10" s="77">
        <v>12</v>
      </c>
      <c r="AYG10" s="78">
        <v>112.78</v>
      </c>
      <c r="AYL10" s="77">
        <v>8</v>
      </c>
      <c r="AYM10" s="78">
        <v>41.61</v>
      </c>
      <c r="AYT10" s="77">
        <v>9</v>
      </c>
      <c r="AYU10" s="78">
        <v>25.76</v>
      </c>
      <c r="AYV10" s="77">
        <v>17</v>
      </c>
      <c r="AYW10" s="78">
        <v>1564.76</v>
      </c>
      <c r="AYZ10" s="77">
        <v>1</v>
      </c>
      <c r="AZA10" s="78">
        <v>6.51</v>
      </c>
      <c r="AZB10" s="77">
        <v>2</v>
      </c>
      <c r="AZC10" s="78">
        <v>20</v>
      </c>
      <c r="AZF10" s="77">
        <v>1</v>
      </c>
      <c r="AZG10" s="78">
        <v>25.5</v>
      </c>
      <c r="AZV10" s="77">
        <v>24</v>
      </c>
      <c r="AZW10" s="78">
        <v>20.13</v>
      </c>
      <c r="AZX10" s="77">
        <v>1</v>
      </c>
      <c r="AZY10" s="78">
        <v>0.28999999999999998</v>
      </c>
    </row>
    <row r="11" spans="1:1377" x14ac:dyDescent="0.25">
      <c r="A11" s="87">
        <v>40305</v>
      </c>
      <c r="B11" s="83">
        <v>340759</v>
      </c>
      <c r="C11" s="83">
        <v>44411223.960000001</v>
      </c>
      <c r="D11" s="83">
        <v>270554</v>
      </c>
      <c r="E11" s="83">
        <v>40627816.670000002</v>
      </c>
      <c r="F11" s="83">
        <f t="shared" si="1"/>
        <v>611313</v>
      </c>
      <c r="G11" s="83">
        <f t="shared" si="2"/>
        <v>85039040.629999995</v>
      </c>
      <c r="H11" s="83">
        <v>206993</v>
      </c>
      <c r="I11" s="83">
        <v>20051292.739999998</v>
      </c>
      <c r="J11" s="83">
        <v>248303</v>
      </c>
      <c r="K11" s="83">
        <v>20219553.550000001</v>
      </c>
      <c r="L11" s="83">
        <v>3076</v>
      </c>
      <c r="M11" s="79">
        <v>14145095.369999999</v>
      </c>
      <c r="N11" s="79">
        <v>25952</v>
      </c>
      <c r="O11" s="79">
        <v>15539123.859999999</v>
      </c>
      <c r="P11" s="79">
        <v>196013</v>
      </c>
      <c r="Q11" s="79">
        <v>11238544.310000001</v>
      </c>
      <c r="R11" s="79">
        <v>195028</v>
      </c>
      <c r="S11" s="79">
        <v>11413829.720000001</v>
      </c>
      <c r="T11" s="79">
        <v>10289</v>
      </c>
      <c r="U11" s="79">
        <v>6468640.8600000003</v>
      </c>
      <c r="V11" s="79">
        <v>29524</v>
      </c>
      <c r="W11" s="78">
        <v>8643604.8200000003</v>
      </c>
      <c r="X11" s="79">
        <v>51452</v>
      </c>
      <c r="Y11" s="78">
        <v>7850410.8200000003</v>
      </c>
      <c r="Z11" s="79">
        <v>135845</v>
      </c>
      <c r="AA11" s="78">
        <v>5472574.7599999998</v>
      </c>
      <c r="AB11" s="79">
        <v>99709</v>
      </c>
      <c r="AC11" s="78">
        <v>9471205.2899999991</v>
      </c>
      <c r="AD11" s="79">
        <v>31693</v>
      </c>
      <c r="AE11" s="78">
        <v>6194982.0599999996</v>
      </c>
      <c r="AF11" s="79">
        <v>48525</v>
      </c>
      <c r="AG11" s="78">
        <v>6379497.9900000002</v>
      </c>
      <c r="AH11" s="79">
        <v>66079</v>
      </c>
      <c r="AI11" s="78">
        <v>6846136.1600000001</v>
      </c>
      <c r="AJ11" s="79">
        <v>159774</v>
      </c>
      <c r="AK11" s="78">
        <v>6092139.1299999999</v>
      </c>
      <c r="AL11" s="79">
        <v>52697</v>
      </c>
      <c r="AM11" s="78">
        <v>5908030.5199999996</v>
      </c>
      <c r="AN11" s="79">
        <v>59043</v>
      </c>
      <c r="AO11" s="78">
        <v>5708208.9299999997</v>
      </c>
      <c r="AP11" s="79">
        <v>61463</v>
      </c>
      <c r="AQ11" s="78">
        <v>5083862.1900000004</v>
      </c>
      <c r="AR11" s="79">
        <v>32924</v>
      </c>
      <c r="AS11" s="78">
        <v>4921740.57</v>
      </c>
      <c r="AT11" s="79">
        <v>35973</v>
      </c>
      <c r="AU11" s="78">
        <v>3377288.96</v>
      </c>
      <c r="AV11" s="77">
        <v>731</v>
      </c>
      <c r="AW11" s="78">
        <v>3207912.94</v>
      </c>
      <c r="AX11" s="77">
        <v>555</v>
      </c>
      <c r="AY11" s="78">
        <v>2343593.96</v>
      </c>
      <c r="AZ11" s="79">
        <v>3828</v>
      </c>
      <c r="BA11" s="78">
        <v>2731106.38</v>
      </c>
      <c r="BB11" s="79">
        <v>7222</v>
      </c>
      <c r="BC11" s="78">
        <v>2696246.71</v>
      </c>
      <c r="BD11" s="79">
        <v>5688</v>
      </c>
      <c r="BE11" s="78">
        <v>2900424.91</v>
      </c>
      <c r="BF11" s="79">
        <v>15114</v>
      </c>
      <c r="BG11" s="78">
        <v>2054230.75</v>
      </c>
      <c r="BH11" s="79">
        <v>282195</v>
      </c>
      <c r="BI11" s="78">
        <v>2592976.38</v>
      </c>
      <c r="BJ11" s="79">
        <v>3216</v>
      </c>
      <c r="BK11" s="78">
        <v>1444241.96</v>
      </c>
      <c r="BL11" s="79">
        <v>37677</v>
      </c>
      <c r="BM11" s="78">
        <v>1318389.1399999999</v>
      </c>
      <c r="BN11" s="77">
        <v>184</v>
      </c>
      <c r="BO11" s="78">
        <v>1177127.3600000001</v>
      </c>
      <c r="BP11" s="79">
        <v>61306</v>
      </c>
      <c r="BQ11" s="78">
        <v>1184508.3799999999</v>
      </c>
      <c r="BR11" s="79">
        <v>16007</v>
      </c>
      <c r="BS11" s="78">
        <v>1292025.23</v>
      </c>
      <c r="BT11" s="79">
        <v>12511</v>
      </c>
      <c r="BU11" s="78">
        <v>744743.98</v>
      </c>
      <c r="BV11" s="79">
        <v>6148</v>
      </c>
      <c r="BW11" s="78">
        <v>297503.49</v>
      </c>
      <c r="BX11" s="77">
        <v>161</v>
      </c>
      <c r="BY11" s="78">
        <v>174377.14</v>
      </c>
      <c r="BZ11" s="79">
        <v>2284</v>
      </c>
      <c r="CA11" s="78">
        <v>271922.08</v>
      </c>
      <c r="CH11" s="77">
        <v>3</v>
      </c>
      <c r="CI11" s="78">
        <v>59.65</v>
      </c>
      <c r="CL11" s="77">
        <v>1</v>
      </c>
      <c r="CM11" s="78">
        <v>12.23</v>
      </c>
      <c r="CN11" s="77">
        <v>14</v>
      </c>
      <c r="CO11" s="78">
        <v>822.78</v>
      </c>
      <c r="CP11" s="79">
        <v>6057</v>
      </c>
      <c r="CQ11" s="78">
        <v>66731.259999999995</v>
      </c>
      <c r="CT11" s="77">
        <v>13</v>
      </c>
      <c r="CU11" s="78">
        <v>6892.9</v>
      </c>
      <c r="CX11" s="77">
        <v>3</v>
      </c>
      <c r="CY11" s="78">
        <v>49.88</v>
      </c>
      <c r="CZ11" s="77">
        <v>3</v>
      </c>
      <c r="DA11" s="78">
        <v>7.04</v>
      </c>
      <c r="DJ11" s="77">
        <v>3</v>
      </c>
      <c r="DK11" s="78">
        <v>2167.12</v>
      </c>
      <c r="DL11" s="77">
        <v>5</v>
      </c>
      <c r="DM11" s="78">
        <v>173.89</v>
      </c>
      <c r="DN11" s="77">
        <v>7</v>
      </c>
      <c r="DO11" s="78">
        <v>15.01</v>
      </c>
      <c r="DP11" s="77">
        <v>66</v>
      </c>
      <c r="DQ11" s="78">
        <v>288.63</v>
      </c>
      <c r="DR11" s="77">
        <v>4</v>
      </c>
      <c r="DS11" s="78">
        <v>17.09</v>
      </c>
      <c r="DZ11" s="79">
        <v>1579</v>
      </c>
      <c r="EA11" s="78">
        <v>114626.74</v>
      </c>
      <c r="ED11" s="77">
        <v>2</v>
      </c>
      <c r="EE11" s="78">
        <v>2.2400000000000002</v>
      </c>
      <c r="EF11" s="77">
        <v>23</v>
      </c>
      <c r="EG11" s="78">
        <v>373.4</v>
      </c>
      <c r="EH11" s="77">
        <v>3</v>
      </c>
      <c r="EI11" s="78">
        <v>4.03</v>
      </c>
      <c r="ER11" s="79">
        <v>18502</v>
      </c>
      <c r="ES11" s="78">
        <v>692071.47</v>
      </c>
      <c r="ET11" s="77">
        <v>6</v>
      </c>
      <c r="EU11" s="78">
        <v>31.32</v>
      </c>
      <c r="EV11" s="79">
        <v>1323</v>
      </c>
      <c r="EW11" s="78">
        <v>83269.31</v>
      </c>
      <c r="FD11" s="79">
        <v>2258</v>
      </c>
      <c r="FE11" s="78">
        <v>1371114.9</v>
      </c>
      <c r="FF11" s="77">
        <v>12</v>
      </c>
      <c r="FG11" s="78">
        <v>5.34</v>
      </c>
      <c r="FH11" s="79">
        <v>24870</v>
      </c>
      <c r="FI11" s="78">
        <v>1202154.32</v>
      </c>
      <c r="FJ11" s="79">
        <v>16855</v>
      </c>
      <c r="FK11" s="78">
        <v>840035.32</v>
      </c>
      <c r="FL11" s="77">
        <v>6</v>
      </c>
      <c r="FM11" s="78">
        <v>81.209999999999994</v>
      </c>
      <c r="FP11" s="77">
        <v>2</v>
      </c>
      <c r="FQ11" s="78">
        <v>28.8</v>
      </c>
      <c r="FR11" s="79">
        <v>2192</v>
      </c>
      <c r="FS11" s="78">
        <v>338687.17</v>
      </c>
      <c r="FT11" s="77">
        <v>4</v>
      </c>
      <c r="FU11" s="78">
        <v>6</v>
      </c>
      <c r="FV11" s="79">
        <v>2970</v>
      </c>
      <c r="FW11" s="78">
        <v>73818.490000000005</v>
      </c>
      <c r="FX11" s="79">
        <v>14576</v>
      </c>
      <c r="FY11" s="78">
        <v>821924.2</v>
      </c>
      <c r="GB11" s="77">
        <v>4</v>
      </c>
      <c r="GC11" s="78">
        <v>21.28</v>
      </c>
      <c r="GF11" s="77">
        <v>63</v>
      </c>
      <c r="GG11" s="78">
        <v>5606.35</v>
      </c>
      <c r="GJ11" s="77">
        <v>130</v>
      </c>
      <c r="GK11" s="78">
        <v>24942.73</v>
      </c>
      <c r="GL11" s="79">
        <v>4680</v>
      </c>
      <c r="GM11" s="78">
        <v>653865.67000000004</v>
      </c>
      <c r="GN11" s="79">
        <v>5226</v>
      </c>
      <c r="GO11" s="78">
        <v>763334.83</v>
      </c>
      <c r="GX11" s="77">
        <v>169</v>
      </c>
      <c r="GY11" s="78">
        <v>14230.97</v>
      </c>
      <c r="GZ11" s="77">
        <v>2</v>
      </c>
      <c r="HA11" s="78">
        <v>16.64</v>
      </c>
      <c r="HB11" s="79">
        <v>2547</v>
      </c>
      <c r="HC11" s="78">
        <v>269662.03000000003</v>
      </c>
      <c r="HD11" s="77">
        <v>9</v>
      </c>
      <c r="HE11" s="78">
        <v>49.5</v>
      </c>
      <c r="HH11" s="77">
        <v>81</v>
      </c>
      <c r="HI11" s="78">
        <v>2665.29</v>
      </c>
      <c r="HJ11" s="77">
        <v>562</v>
      </c>
      <c r="HK11" s="78">
        <v>71701.429999999993</v>
      </c>
      <c r="HL11" s="77">
        <v>368</v>
      </c>
      <c r="HM11" s="78">
        <v>67345.19</v>
      </c>
      <c r="HN11" s="79">
        <v>1424</v>
      </c>
      <c r="HO11" s="78">
        <v>194256.23</v>
      </c>
      <c r="HR11" s="77">
        <v>60</v>
      </c>
      <c r="HS11" s="78">
        <v>21185.64</v>
      </c>
      <c r="HT11" s="77">
        <v>612</v>
      </c>
      <c r="HU11" s="78">
        <v>33525.379999999997</v>
      </c>
      <c r="HV11" s="77">
        <v>17</v>
      </c>
      <c r="HW11" s="78">
        <v>2126.0100000000002</v>
      </c>
      <c r="HX11" s="77">
        <v>5</v>
      </c>
      <c r="HY11" s="78">
        <v>620.75</v>
      </c>
      <c r="HZ11" s="79">
        <v>1198</v>
      </c>
      <c r="IA11" s="78">
        <v>129642.82</v>
      </c>
      <c r="IB11" s="79">
        <v>6137</v>
      </c>
      <c r="IC11" s="78">
        <v>428147.21</v>
      </c>
      <c r="ID11" s="77">
        <v>41</v>
      </c>
      <c r="IE11" s="78">
        <v>8560.02</v>
      </c>
      <c r="IF11" s="77">
        <v>446</v>
      </c>
      <c r="IG11" s="78">
        <v>71659.039999999994</v>
      </c>
      <c r="IH11" s="77">
        <v>1</v>
      </c>
      <c r="II11" s="78">
        <v>115.36</v>
      </c>
      <c r="IN11" s="79">
        <v>3262</v>
      </c>
      <c r="IO11" s="78">
        <v>157266.85</v>
      </c>
      <c r="IP11" s="77">
        <v>3</v>
      </c>
      <c r="IQ11" s="78">
        <v>0.51</v>
      </c>
      <c r="IR11" s="77">
        <v>2</v>
      </c>
      <c r="IS11" s="78">
        <v>4.2300000000000004</v>
      </c>
      <c r="IT11" s="77">
        <v>2</v>
      </c>
      <c r="IU11" s="78">
        <v>9.9600000000000009</v>
      </c>
      <c r="IX11" s="77">
        <v>2</v>
      </c>
      <c r="IY11" s="78">
        <v>4.07</v>
      </c>
      <c r="IZ11" s="79">
        <v>4999</v>
      </c>
      <c r="JA11" s="78">
        <v>208264.55</v>
      </c>
      <c r="JH11" s="79">
        <v>9758</v>
      </c>
      <c r="JI11" s="78">
        <v>1303700.32</v>
      </c>
      <c r="JJ11" s="79">
        <v>2546</v>
      </c>
      <c r="JK11" s="78">
        <v>321153.11</v>
      </c>
      <c r="JN11" s="77">
        <v>926</v>
      </c>
      <c r="JO11" s="78">
        <v>119158.39</v>
      </c>
      <c r="JP11" s="79">
        <v>3790</v>
      </c>
      <c r="JQ11" s="78">
        <v>349718.98</v>
      </c>
      <c r="JR11" s="77">
        <v>18</v>
      </c>
      <c r="JS11" s="78">
        <v>1118.24</v>
      </c>
      <c r="JV11" s="79">
        <v>6048</v>
      </c>
      <c r="JW11" s="78">
        <v>528322.55000000005</v>
      </c>
      <c r="JX11" s="77">
        <v>45</v>
      </c>
      <c r="JY11" s="78">
        <v>3887.73</v>
      </c>
      <c r="JZ11" s="77">
        <v>544</v>
      </c>
      <c r="KA11" s="78">
        <v>15204.69</v>
      </c>
      <c r="KB11" s="79">
        <v>9760</v>
      </c>
      <c r="KC11" s="78">
        <v>436090.87</v>
      </c>
      <c r="KD11" s="77">
        <v>2</v>
      </c>
      <c r="KE11" s="78">
        <v>21.94</v>
      </c>
      <c r="KF11" s="77">
        <v>424</v>
      </c>
      <c r="KG11" s="78">
        <v>47385.8</v>
      </c>
      <c r="KH11" s="79">
        <v>22543</v>
      </c>
      <c r="KI11" s="78">
        <v>836921.61</v>
      </c>
      <c r="KJ11" s="77">
        <v>1</v>
      </c>
      <c r="KK11" s="78">
        <v>3.27</v>
      </c>
      <c r="KN11" s="77">
        <v>962</v>
      </c>
      <c r="KO11" s="78">
        <v>561969.77</v>
      </c>
      <c r="KP11" s="77">
        <v>21</v>
      </c>
      <c r="KQ11" s="78">
        <v>2598.8000000000002</v>
      </c>
      <c r="KR11" s="79">
        <v>5815</v>
      </c>
      <c r="KS11" s="78">
        <v>460426.69</v>
      </c>
      <c r="KZ11" s="77">
        <v>15</v>
      </c>
      <c r="LA11" s="78">
        <v>3237.53</v>
      </c>
      <c r="LB11" s="77">
        <v>9</v>
      </c>
      <c r="LC11" s="78">
        <v>28.27</v>
      </c>
      <c r="LD11" s="79">
        <v>2052</v>
      </c>
      <c r="LE11" s="78">
        <v>179825.56</v>
      </c>
      <c r="LF11" s="77">
        <v>486</v>
      </c>
      <c r="LG11" s="78">
        <v>71849.09</v>
      </c>
      <c r="LH11" s="77">
        <v>405</v>
      </c>
      <c r="LI11" s="78">
        <v>95353.52</v>
      </c>
      <c r="LN11" s="77">
        <v>1</v>
      </c>
      <c r="LO11" s="78">
        <v>100.91</v>
      </c>
      <c r="LP11" s="77">
        <v>1</v>
      </c>
      <c r="LQ11" s="78">
        <v>7.88</v>
      </c>
      <c r="LR11" s="77">
        <v>4</v>
      </c>
      <c r="LS11" s="78">
        <v>3.56</v>
      </c>
      <c r="LT11" s="79">
        <v>6706</v>
      </c>
      <c r="LU11" s="78">
        <v>324873.51</v>
      </c>
      <c r="LV11" s="77">
        <v>76</v>
      </c>
      <c r="LW11" s="78">
        <v>397.16</v>
      </c>
      <c r="LX11" s="77">
        <v>4</v>
      </c>
      <c r="LY11" s="78">
        <v>3309.52</v>
      </c>
      <c r="MB11" s="79">
        <v>4982</v>
      </c>
      <c r="MC11" s="78">
        <v>548688.25</v>
      </c>
      <c r="MN11" s="77">
        <v>1</v>
      </c>
      <c r="MO11" s="78">
        <v>8.5500000000000007</v>
      </c>
      <c r="MP11" s="79">
        <v>4535</v>
      </c>
      <c r="MQ11" s="78">
        <v>346134.26</v>
      </c>
      <c r="MR11" s="79">
        <v>1175</v>
      </c>
      <c r="MS11" s="78">
        <v>33733.19</v>
      </c>
      <c r="MX11" s="77">
        <v>4</v>
      </c>
      <c r="MY11" s="78">
        <v>20.56</v>
      </c>
      <c r="NB11" s="77">
        <v>1</v>
      </c>
      <c r="NC11" s="78">
        <v>0.43</v>
      </c>
      <c r="ND11" s="79">
        <v>17801</v>
      </c>
      <c r="NE11" s="78">
        <v>57118.2</v>
      </c>
      <c r="NF11" s="77">
        <v>19</v>
      </c>
      <c r="NG11" s="78">
        <v>660.02</v>
      </c>
      <c r="NH11" s="77">
        <v>1</v>
      </c>
      <c r="NI11" s="78">
        <v>5.76</v>
      </c>
      <c r="NL11" s="77">
        <v>1</v>
      </c>
      <c r="NM11" s="78">
        <v>4.74</v>
      </c>
      <c r="NN11" s="79">
        <v>1362</v>
      </c>
      <c r="NO11" s="78">
        <v>204235.68</v>
      </c>
      <c r="NP11" s="77">
        <v>11</v>
      </c>
      <c r="NQ11" s="78">
        <v>59.85</v>
      </c>
      <c r="NT11" s="77">
        <v>78</v>
      </c>
      <c r="NU11" s="78">
        <v>257.49</v>
      </c>
      <c r="NV11" s="79">
        <v>4009</v>
      </c>
      <c r="NW11" s="78">
        <v>410778.65</v>
      </c>
      <c r="NX11" s="77">
        <v>517</v>
      </c>
      <c r="NY11" s="78">
        <v>29759.759999999998</v>
      </c>
      <c r="NZ11" s="77">
        <v>9</v>
      </c>
      <c r="OA11" s="78">
        <v>198.06</v>
      </c>
      <c r="OF11" s="77">
        <v>444</v>
      </c>
      <c r="OG11" s="78">
        <v>37542.870000000003</v>
      </c>
      <c r="OH11" s="77">
        <v>190</v>
      </c>
      <c r="OI11" s="78">
        <v>9643.58</v>
      </c>
      <c r="OJ11" s="77">
        <v>87</v>
      </c>
      <c r="OK11" s="78">
        <v>556.33000000000004</v>
      </c>
      <c r="OP11" s="79">
        <v>10901</v>
      </c>
      <c r="OQ11" s="78">
        <v>1964528.39</v>
      </c>
      <c r="OR11" s="77">
        <v>150</v>
      </c>
      <c r="OS11" s="78">
        <v>5106.08</v>
      </c>
      <c r="OT11" s="79">
        <v>2223</v>
      </c>
      <c r="OU11" s="78">
        <v>109803.46</v>
      </c>
      <c r="OV11" s="79">
        <v>1132</v>
      </c>
      <c r="OW11" s="78">
        <v>193393.83</v>
      </c>
      <c r="OZ11" s="79">
        <v>6801</v>
      </c>
      <c r="PA11" s="78">
        <v>644182.28</v>
      </c>
      <c r="PJ11" s="79">
        <v>3440</v>
      </c>
      <c r="PK11" s="78">
        <v>327752.64</v>
      </c>
      <c r="PL11" s="77">
        <v>76</v>
      </c>
      <c r="PM11" s="78">
        <v>670.99</v>
      </c>
      <c r="PN11" s="77">
        <v>260</v>
      </c>
      <c r="PO11" s="78">
        <v>37105.800000000003</v>
      </c>
      <c r="PP11" s="79">
        <v>10610</v>
      </c>
      <c r="PQ11" s="78">
        <v>706969.55</v>
      </c>
      <c r="PR11" s="79">
        <v>9569</v>
      </c>
      <c r="PS11" s="78">
        <v>1401235.7</v>
      </c>
      <c r="PT11" s="77">
        <v>49</v>
      </c>
      <c r="PU11" s="78">
        <v>133807.38</v>
      </c>
      <c r="PV11" s="77">
        <v>10</v>
      </c>
      <c r="PW11" s="78">
        <v>105.96</v>
      </c>
      <c r="PX11" s="77">
        <v>2</v>
      </c>
      <c r="PY11" s="78">
        <v>104.28</v>
      </c>
      <c r="PZ11" s="77">
        <v>349</v>
      </c>
      <c r="QA11" s="78">
        <v>138981.53</v>
      </c>
      <c r="QB11" s="77">
        <v>741</v>
      </c>
      <c r="QC11" s="78">
        <v>365878.24</v>
      </c>
      <c r="QF11" s="79">
        <v>14234</v>
      </c>
      <c r="QG11" s="78">
        <v>3854982.99</v>
      </c>
      <c r="QH11" s="77">
        <v>2</v>
      </c>
      <c r="QI11" s="78">
        <v>4.96</v>
      </c>
      <c r="QJ11" s="77">
        <v>11</v>
      </c>
      <c r="QK11" s="78">
        <v>23.97</v>
      </c>
      <c r="QL11" s="77">
        <v>12</v>
      </c>
      <c r="QM11" s="78">
        <v>8.1199999999999992</v>
      </c>
      <c r="QT11" s="77">
        <v>2</v>
      </c>
      <c r="QU11" s="78">
        <v>12.16</v>
      </c>
      <c r="RB11" s="77">
        <v>8</v>
      </c>
      <c r="RC11" s="78">
        <v>502.17</v>
      </c>
      <c r="RD11" s="77">
        <v>7</v>
      </c>
      <c r="RE11" s="78">
        <v>3351.42</v>
      </c>
      <c r="RL11" s="79">
        <v>95502</v>
      </c>
      <c r="RM11" s="78">
        <v>14401606.880000001</v>
      </c>
      <c r="RN11" s="79">
        <v>3001</v>
      </c>
      <c r="RO11" s="78">
        <v>141729.74</v>
      </c>
      <c r="RT11" s="77">
        <v>26</v>
      </c>
      <c r="RU11" s="78">
        <v>4314.13</v>
      </c>
      <c r="RV11" s="77">
        <v>221</v>
      </c>
      <c r="RW11" s="78">
        <v>8690.93</v>
      </c>
      <c r="RX11" s="77">
        <v>36</v>
      </c>
      <c r="RY11" s="78">
        <v>838.27</v>
      </c>
      <c r="RZ11" s="79">
        <v>1538</v>
      </c>
      <c r="SA11" s="78">
        <v>160749.43</v>
      </c>
      <c r="SD11" s="79">
        <v>3090</v>
      </c>
      <c r="SE11" s="78">
        <v>201652.64</v>
      </c>
      <c r="SF11" s="79">
        <v>55601</v>
      </c>
      <c r="SG11" s="78">
        <v>9958719.7699999996</v>
      </c>
      <c r="SH11" s="77">
        <v>6</v>
      </c>
      <c r="SI11" s="78">
        <v>1.02</v>
      </c>
      <c r="SJ11" s="79">
        <v>1471</v>
      </c>
      <c r="SK11" s="78">
        <v>53289.87</v>
      </c>
      <c r="SL11" s="77">
        <v>855</v>
      </c>
      <c r="SM11" s="78">
        <v>62405.56</v>
      </c>
      <c r="SN11" s="79">
        <v>14875</v>
      </c>
      <c r="SO11" s="78">
        <v>763402.61</v>
      </c>
      <c r="SP11" s="77">
        <v>10</v>
      </c>
      <c r="SQ11" s="78">
        <v>992.88</v>
      </c>
      <c r="SR11" s="79">
        <v>84604</v>
      </c>
      <c r="SS11" s="78">
        <v>522240.57</v>
      </c>
      <c r="ST11" s="77">
        <v>527</v>
      </c>
      <c r="SU11" s="78">
        <v>42962.49</v>
      </c>
      <c r="SV11" s="77">
        <v>51</v>
      </c>
      <c r="SW11" s="78">
        <v>350.65</v>
      </c>
      <c r="SZ11" s="77">
        <v>3</v>
      </c>
      <c r="TA11" s="78">
        <v>26.43</v>
      </c>
      <c r="TB11" s="77">
        <v>2</v>
      </c>
      <c r="TC11" s="78">
        <v>18.2</v>
      </c>
      <c r="TD11" s="77">
        <v>384</v>
      </c>
      <c r="TE11" s="78">
        <v>3644.38</v>
      </c>
      <c r="TF11" s="79">
        <v>3086</v>
      </c>
      <c r="TG11" s="78">
        <v>122369.38</v>
      </c>
      <c r="TH11" s="79">
        <v>38950</v>
      </c>
      <c r="TI11" s="78">
        <v>1186267.49</v>
      </c>
      <c r="TJ11" s="79">
        <v>1348</v>
      </c>
      <c r="TK11" s="78">
        <v>117709.54</v>
      </c>
      <c r="TL11" s="79">
        <v>16333</v>
      </c>
      <c r="TM11" s="78">
        <v>810763.13</v>
      </c>
      <c r="TN11" s="79">
        <v>1536</v>
      </c>
      <c r="TO11" s="78">
        <v>99674.94</v>
      </c>
      <c r="TZ11" s="77">
        <v>1</v>
      </c>
      <c r="UA11" s="78">
        <v>146.43</v>
      </c>
      <c r="UB11" s="79">
        <v>8259</v>
      </c>
      <c r="UC11" s="78">
        <v>301951.2</v>
      </c>
      <c r="UF11" s="77">
        <v>8</v>
      </c>
      <c r="UG11" s="78">
        <v>121.96</v>
      </c>
      <c r="UH11" s="77">
        <v>3</v>
      </c>
      <c r="UI11" s="78">
        <v>39.69</v>
      </c>
      <c r="UL11" s="77">
        <v>1</v>
      </c>
      <c r="UM11" s="78">
        <v>98.42</v>
      </c>
      <c r="UP11" s="77">
        <v>4</v>
      </c>
      <c r="UQ11" s="78">
        <v>0.98</v>
      </c>
      <c r="UV11" s="77">
        <v>4</v>
      </c>
      <c r="UW11" s="78">
        <v>14.08</v>
      </c>
      <c r="VB11" s="77">
        <v>19</v>
      </c>
      <c r="VC11" s="78">
        <v>520.27</v>
      </c>
      <c r="VD11" s="79">
        <v>11163</v>
      </c>
      <c r="VE11" s="78">
        <v>525688.97</v>
      </c>
      <c r="VH11" s="79">
        <v>35489</v>
      </c>
      <c r="VI11" s="78">
        <v>578584.62</v>
      </c>
      <c r="VJ11" s="77">
        <v>74</v>
      </c>
      <c r="VK11" s="78">
        <v>922.12</v>
      </c>
      <c r="VN11" s="77">
        <v>4</v>
      </c>
      <c r="VO11" s="78">
        <v>40.64</v>
      </c>
      <c r="VP11" s="79">
        <v>14563</v>
      </c>
      <c r="VQ11" s="78">
        <v>793315.93</v>
      </c>
      <c r="VR11" s="79">
        <v>15895</v>
      </c>
      <c r="VS11" s="78">
        <v>1287286.53</v>
      </c>
      <c r="VV11" s="77">
        <v>3</v>
      </c>
      <c r="VW11" s="78">
        <v>74.239999999999995</v>
      </c>
      <c r="VX11" s="77">
        <v>283</v>
      </c>
      <c r="VY11" s="78">
        <v>2.84</v>
      </c>
      <c r="WB11" s="79">
        <v>14257</v>
      </c>
      <c r="WC11" s="78">
        <v>2215780.91</v>
      </c>
      <c r="WD11" s="77">
        <v>10</v>
      </c>
      <c r="WE11" s="78">
        <v>16755.71</v>
      </c>
      <c r="WH11" s="79">
        <v>2447</v>
      </c>
      <c r="WI11" s="78">
        <v>10454.040000000001</v>
      </c>
      <c r="WJ11" s="79">
        <v>9924</v>
      </c>
      <c r="WK11" s="78">
        <v>156545.53</v>
      </c>
      <c r="WL11" s="77">
        <v>197</v>
      </c>
      <c r="WM11" s="78">
        <v>20838.77</v>
      </c>
      <c r="WN11" s="79">
        <v>2017</v>
      </c>
      <c r="WO11" s="78">
        <v>842805.62</v>
      </c>
      <c r="WP11" s="77">
        <v>11</v>
      </c>
      <c r="WQ11" s="78">
        <v>2911.44</v>
      </c>
      <c r="WR11" s="79">
        <v>6907</v>
      </c>
      <c r="WS11" s="78">
        <v>198828.74</v>
      </c>
      <c r="WX11" s="77">
        <v>12</v>
      </c>
      <c r="WY11" s="78">
        <v>63.96</v>
      </c>
      <c r="WZ11" s="77">
        <v>1</v>
      </c>
      <c r="XA11" s="78">
        <v>14.1</v>
      </c>
      <c r="XD11" s="79">
        <v>43051</v>
      </c>
      <c r="XE11" s="78">
        <v>2428870.02</v>
      </c>
      <c r="XH11" s="77">
        <v>356</v>
      </c>
      <c r="XI11" s="78">
        <v>148058.12</v>
      </c>
      <c r="XJ11" s="77">
        <v>455</v>
      </c>
      <c r="XK11" s="78">
        <v>5986.21</v>
      </c>
      <c r="XN11" s="79">
        <v>5088</v>
      </c>
      <c r="XO11" s="78">
        <v>728673.15</v>
      </c>
      <c r="XP11" s="79">
        <v>11349</v>
      </c>
      <c r="XQ11" s="78">
        <v>2077684.46</v>
      </c>
      <c r="XR11" s="79">
        <v>1231</v>
      </c>
      <c r="XS11" s="78">
        <v>342862.13</v>
      </c>
      <c r="XT11" s="79">
        <v>1099</v>
      </c>
      <c r="XU11" s="78">
        <v>153524.24</v>
      </c>
      <c r="XV11" s="79">
        <v>98087</v>
      </c>
      <c r="XW11" s="78">
        <v>1064207.25</v>
      </c>
      <c r="XX11" s="79">
        <v>1656</v>
      </c>
      <c r="XY11" s="78">
        <v>88777.05</v>
      </c>
      <c r="XZ11" s="77">
        <v>5</v>
      </c>
      <c r="YA11" s="78">
        <v>57.15</v>
      </c>
      <c r="YH11" s="79">
        <v>30387</v>
      </c>
      <c r="YI11" s="78">
        <v>2516188.48</v>
      </c>
      <c r="YP11" s="79">
        <v>1138</v>
      </c>
      <c r="YQ11" s="78">
        <v>27568.82</v>
      </c>
      <c r="YT11" s="79">
        <v>2096</v>
      </c>
      <c r="YU11" s="78">
        <v>272305.59000000003</v>
      </c>
      <c r="YV11" s="77">
        <v>95</v>
      </c>
      <c r="YW11" s="78">
        <v>9689.36</v>
      </c>
      <c r="YX11" s="79">
        <v>134235</v>
      </c>
      <c r="YY11" s="78">
        <v>3371123.59</v>
      </c>
      <c r="YZ11" s="79">
        <v>33800</v>
      </c>
      <c r="ZA11" s="78">
        <v>1610792.87</v>
      </c>
      <c r="ZB11" s="79">
        <v>42940</v>
      </c>
      <c r="ZC11" s="78">
        <v>6469957.7300000004</v>
      </c>
      <c r="ZD11" s="79">
        <v>67431</v>
      </c>
      <c r="ZE11" s="78">
        <v>8510728.4900000002</v>
      </c>
      <c r="ZF11" s="79">
        <v>1173</v>
      </c>
      <c r="ZG11" s="78">
        <v>99936.97</v>
      </c>
      <c r="ZH11" s="77">
        <v>471</v>
      </c>
      <c r="ZI11" s="78">
        <v>37953.15</v>
      </c>
      <c r="ZJ11" s="79">
        <v>48107</v>
      </c>
      <c r="ZK11" s="78">
        <v>9231690.6500000004</v>
      </c>
      <c r="ZL11" s="79">
        <v>51689</v>
      </c>
      <c r="ZM11" s="78">
        <v>6951723.3499999996</v>
      </c>
      <c r="ZR11" s="77">
        <v>48</v>
      </c>
      <c r="ZS11" s="78">
        <v>291.27999999999997</v>
      </c>
      <c r="ZT11" s="77">
        <v>140</v>
      </c>
      <c r="ZU11" s="78">
        <v>704.74</v>
      </c>
      <c r="AAB11" s="77">
        <v>82</v>
      </c>
      <c r="AAC11" s="78">
        <v>719.2</v>
      </c>
      <c r="AAD11" s="77">
        <v>5</v>
      </c>
      <c r="AAE11" s="78">
        <v>19.399999999999999</v>
      </c>
      <c r="AAF11" s="77">
        <v>8</v>
      </c>
      <c r="AAG11" s="78">
        <v>84.62</v>
      </c>
      <c r="AAH11" s="77">
        <v>86</v>
      </c>
      <c r="AAI11" s="78">
        <v>446.66</v>
      </c>
      <c r="AAN11" s="77">
        <v>10</v>
      </c>
      <c r="AAO11" s="78">
        <v>581.16</v>
      </c>
      <c r="AAP11" s="77">
        <v>675</v>
      </c>
      <c r="AAQ11" s="78">
        <v>3119.87</v>
      </c>
      <c r="AAV11" s="79">
        <v>2826</v>
      </c>
      <c r="AAW11" s="78">
        <v>180805.17</v>
      </c>
      <c r="ABD11" s="77">
        <v>160</v>
      </c>
      <c r="ABE11" s="78">
        <v>23882.19</v>
      </c>
      <c r="ABN11" s="79">
        <v>19187</v>
      </c>
      <c r="ABO11" s="78">
        <v>3739027.1</v>
      </c>
      <c r="ABP11" s="79">
        <v>3397</v>
      </c>
      <c r="ABQ11" s="78">
        <v>177675.93</v>
      </c>
      <c r="ABR11" s="79">
        <v>2530</v>
      </c>
      <c r="ABS11" s="78">
        <v>117579.82</v>
      </c>
      <c r="ABT11" s="79">
        <v>4572</v>
      </c>
      <c r="ABU11" s="78">
        <v>81848.67</v>
      </c>
      <c r="ABV11" s="79">
        <v>4071</v>
      </c>
      <c r="ABW11" s="78">
        <v>94486.23</v>
      </c>
      <c r="ABX11" s="77">
        <v>344</v>
      </c>
      <c r="ABY11" s="78">
        <v>11673.36</v>
      </c>
      <c r="ACD11" s="77">
        <v>110</v>
      </c>
      <c r="ACE11" s="78">
        <v>5828.19</v>
      </c>
      <c r="ACF11" s="79">
        <v>18460</v>
      </c>
      <c r="ACG11" s="78">
        <v>638829.39</v>
      </c>
      <c r="ACH11" s="79">
        <v>6216</v>
      </c>
      <c r="ACI11" s="78">
        <v>326230.84000000003</v>
      </c>
      <c r="ACJ11" s="79">
        <v>24464</v>
      </c>
      <c r="ACK11" s="78">
        <v>296659.90999999997</v>
      </c>
      <c r="ACL11" s="77">
        <v>6</v>
      </c>
      <c r="ACM11" s="78">
        <v>73.58</v>
      </c>
      <c r="ACP11" s="79">
        <v>13233</v>
      </c>
      <c r="ACQ11" s="78">
        <v>530593.82999999996</v>
      </c>
      <c r="ACT11" s="77">
        <v>326</v>
      </c>
      <c r="ACU11" s="78">
        <v>41562.370000000003</v>
      </c>
      <c r="ACV11" s="79">
        <v>2629</v>
      </c>
      <c r="ACW11" s="78">
        <v>81635.59</v>
      </c>
      <c r="ACX11" s="79">
        <v>52697</v>
      </c>
      <c r="ACY11" s="78">
        <v>1992634.3</v>
      </c>
      <c r="ACZ11" s="77">
        <v>535</v>
      </c>
      <c r="ADA11" s="78">
        <v>29210.94</v>
      </c>
      <c r="ADB11" s="79">
        <v>16303</v>
      </c>
      <c r="ADC11" s="78">
        <v>1038872.03</v>
      </c>
      <c r="ADF11" s="79">
        <v>1635</v>
      </c>
      <c r="ADG11" s="78">
        <v>253159.63</v>
      </c>
      <c r="ADJ11" s="77">
        <v>1</v>
      </c>
      <c r="ADK11" s="78">
        <v>70.2</v>
      </c>
      <c r="ADL11" s="79">
        <v>1343</v>
      </c>
      <c r="ADM11" s="78">
        <v>245254.73</v>
      </c>
      <c r="ADP11" s="79">
        <v>1462</v>
      </c>
      <c r="ADQ11" s="78">
        <v>899604.43</v>
      </c>
      <c r="ADV11" s="77">
        <v>516</v>
      </c>
      <c r="ADW11" s="78">
        <v>193304.4</v>
      </c>
      <c r="ADX11" s="79">
        <v>7273</v>
      </c>
      <c r="ADY11" s="78">
        <v>512493.58</v>
      </c>
      <c r="ADZ11" s="79">
        <v>11046</v>
      </c>
      <c r="AEA11" s="78">
        <v>516914.63</v>
      </c>
      <c r="AEB11" s="77">
        <v>13</v>
      </c>
      <c r="AEC11" s="78">
        <v>621.78</v>
      </c>
      <c r="AEF11" s="79">
        <v>1671</v>
      </c>
      <c r="AEG11" s="78">
        <v>912505.94</v>
      </c>
      <c r="AEL11" s="77">
        <v>75</v>
      </c>
      <c r="AEM11" s="78">
        <v>550.48</v>
      </c>
      <c r="AEN11" s="77">
        <v>1</v>
      </c>
      <c r="AEO11" s="78">
        <v>34.65</v>
      </c>
      <c r="AER11" s="79">
        <v>17076</v>
      </c>
      <c r="AES11" s="78">
        <v>890500.76</v>
      </c>
      <c r="AET11" s="79">
        <v>8616</v>
      </c>
      <c r="AEU11" s="78">
        <v>322013.09000000003</v>
      </c>
      <c r="AEV11" s="77">
        <v>14</v>
      </c>
      <c r="AEW11" s="78">
        <v>14781.02</v>
      </c>
      <c r="AEZ11" s="77">
        <v>64</v>
      </c>
      <c r="AFA11" s="78">
        <v>7426.87</v>
      </c>
      <c r="AFB11" s="79">
        <v>6498</v>
      </c>
      <c r="AFC11" s="78">
        <v>361943.55</v>
      </c>
      <c r="AFD11" s="77">
        <v>11</v>
      </c>
      <c r="AFE11" s="78">
        <v>571.62</v>
      </c>
      <c r="AFH11" s="77">
        <v>5</v>
      </c>
      <c r="AFI11" s="78">
        <v>371.44</v>
      </c>
      <c r="AFN11" s="79">
        <v>3042</v>
      </c>
      <c r="AFO11" s="78">
        <v>1061723.52</v>
      </c>
      <c r="AFP11" s="77">
        <v>124</v>
      </c>
      <c r="AFQ11" s="78">
        <v>6810.37</v>
      </c>
      <c r="AFT11" s="77">
        <v>4</v>
      </c>
      <c r="AFU11" s="78">
        <v>35.479999999999997</v>
      </c>
      <c r="AFV11" s="79">
        <v>56350</v>
      </c>
      <c r="AFW11" s="78">
        <v>1749656.81</v>
      </c>
      <c r="AFX11" s="79">
        <v>4803</v>
      </c>
      <c r="AFY11" s="78">
        <v>190651.74</v>
      </c>
      <c r="AFZ11" s="77">
        <v>490</v>
      </c>
      <c r="AGA11" s="78">
        <v>58353.71</v>
      </c>
      <c r="AGB11" s="77">
        <v>13</v>
      </c>
      <c r="AGC11" s="78">
        <v>679.65</v>
      </c>
      <c r="AGF11" s="77">
        <v>166</v>
      </c>
      <c r="AGG11" s="78">
        <v>1119.8399999999999</v>
      </c>
      <c r="AGJ11" s="77">
        <v>2</v>
      </c>
      <c r="AGK11" s="78">
        <v>8.4600000000000009</v>
      </c>
      <c r="AGL11" s="77">
        <v>16</v>
      </c>
      <c r="AGM11" s="78">
        <v>38674.080000000002</v>
      </c>
      <c r="AGP11" s="79">
        <v>300805</v>
      </c>
      <c r="AGQ11" s="78">
        <v>70821497.950000003</v>
      </c>
      <c r="AGR11" s="77">
        <v>293</v>
      </c>
      <c r="AGS11" s="78">
        <v>512386.92</v>
      </c>
      <c r="AGT11" s="79">
        <v>15693</v>
      </c>
      <c r="AGU11" s="78">
        <v>9312690.3100000005</v>
      </c>
      <c r="AGV11" s="79">
        <v>13108</v>
      </c>
      <c r="AGW11" s="78">
        <v>5032010.3899999997</v>
      </c>
      <c r="AGX11" s="79">
        <v>5117</v>
      </c>
      <c r="AGY11" s="78">
        <v>384656.7</v>
      </c>
      <c r="AGZ11" s="77">
        <v>160</v>
      </c>
      <c r="AHA11" s="78">
        <v>17542.03</v>
      </c>
      <c r="AHB11" s="77">
        <v>836</v>
      </c>
      <c r="AHC11" s="78">
        <v>115439.37</v>
      </c>
      <c r="AHF11" s="77">
        <v>1</v>
      </c>
      <c r="AHG11" s="78">
        <v>10.36</v>
      </c>
      <c r="AHH11" s="77">
        <v>37</v>
      </c>
      <c r="AHI11" s="78">
        <v>31911.29</v>
      </c>
      <c r="AHJ11" s="79">
        <v>2537</v>
      </c>
      <c r="AHK11" s="78">
        <v>236716.03</v>
      </c>
      <c r="AHL11" s="79">
        <v>3715</v>
      </c>
      <c r="AHM11" s="78">
        <v>235206.94</v>
      </c>
      <c r="AHN11" s="79">
        <v>1824</v>
      </c>
      <c r="AHO11" s="78">
        <v>390465.14</v>
      </c>
      <c r="AHT11" s="77">
        <v>2</v>
      </c>
      <c r="AHU11" s="78">
        <v>789.48</v>
      </c>
      <c r="AHV11" s="77">
        <v>131</v>
      </c>
      <c r="AHW11" s="78">
        <v>14391.34</v>
      </c>
      <c r="AHZ11" s="77">
        <v>107</v>
      </c>
      <c r="AIA11" s="78">
        <v>41752.5</v>
      </c>
      <c r="AIL11" s="77">
        <v>5</v>
      </c>
      <c r="AIM11" s="78">
        <v>2572.6799999999998</v>
      </c>
      <c r="AIP11" s="79">
        <v>47508</v>
      </c>
      <c r="AIQ11" s="78">
        <v>450524.93</v>
      </c>
      <c r="AIT11" s="77">
        <v>29</v>
      </c>
      <c r="AIU11" s="78">
        <v>229.61</v>
      </c>
      <c r="AIX11" s="79">
        <v>7407</v>
      </c>
      <c r="AIY11" s="78">
        <v>542571.39</v>
      </c>
      <c r="AIZ11" s="77">
        <v>6</v>
      </c>
      <c r="AJA11" s="78">
        <v>37.71</v>
      </c>
      <c r="AJB11" s="79">
        <v>11015</v>
      </c>
      <c r="AJC11" s="78">
        <v>209551.3</v>
      </c>
      <c r="AJD11" s="77">
        <v>5</v>
      </c>
      <c r="AJE11" s="78">
        <v>4.8899999999999997</v>
      </c>
      <c r="AJF11" s="79">
        <v>10221</v>
      </c>
      <c r="AJG11" s="78">
        <v>469866.82</v>
      </c>
      <c r="AJL11" s="77">
        <v>1</v>
      </c>
      <c r="AJM11" s="78">
        <v>29.28</v>
      </c>
      <c r="AJN11" s="77">
        <v>465</v>
      </c>
      <c r="AJO11" s="78">
        <v>59020.35</v>
      </c>
      <c r="AJX11" s="79">
        <v>134656</v>
      </c>
      <c r="AJY11" s="78">
        <v>1795294.58</v>
      </c>
      <c r="AJZ11" s="77">
        <v>156</v>
      </c>
      <c r="AKA11" s="78">
        <v>14517.06</v>
      </c>
      <c r="AKF11" s="77">
        <v>2</v>
      </c>
      <c r="AKG11" s="78">
        <v>2.2599999999999998</v>
      </c>
      <c r="AKN11" s="77">
        <v>17</v>
      </c>
      <c r="AKO11" s="78">
        <v>276.89999999999998</v>
      </c>
      <c r="AKV11" s="79">
        <v>19305</v>
      </c>
      <c r="AKW11" s="78">
        <v>548770.99</v>
      </c>
      <c r="AKZ11" s="79">
        <v>113591</v>
      </c>
      <c r="ALA11" s="78">
        <v>1667656.87</v>
      </c>
      <c r="ALL11" s="77">
        <v>1</v>
      </c>
      <c r="ALM11" s="78">
        <v>33.49</v>
      </c>
      <c r="ALX11" s="77">
        <v>360</v>
      </c>
      <c r="ALY11" s="78">
        <v>18647.91</v>
      </c>
      <c r="ALZ11" s="77">
        <v>106</v>
      </c>
      <c r="AMA11" s="78">
        <v>329.29</v>
      </c>
      <c r="AMB11" s="79">
        <v>2209</v>
      </c>
      <c r="AMC11" s="78">
        <v>155971.97</v>
      </c>
      <c r="AMF11" s="77">
        <v>143</v>
      </c>
      <c r="AMG11" s="78">
        <v>3911.96</v>
      </c>
      <c r="AMH11" s="77">
        <v>20</v>
      </c>
      <c r="AMI11" s="78">
        <v>8738.27</v>
      </c>
      <c r="AMJ11" s="79">
        <v>1052</v>
      </c>
      <c r="AMK11" s="78">
        <v>69224.820000000007</v>
      </c>
      <c r="AML11" s="79">
        <v>31123</v>
      </c>
      <c r="AMM11" s="78">
        <v>2918679.33</v>
      </c>
      <c r="AMN11" s="77">
        <v>232</v>
      </c>
      <c r="AMO11" s="78">
        <v>267679.52</v>
      </c>
      <c r="AMP11" s="77">
        <v>1</v>
      </c>
      <c r="AMQ11" s="78">
        <v>121.7</v>
      </c>
      <c r="AMX11" s="77">
        <v>354</v>
      </c>
      <c r="AMY11" s="78">
        <v>19358.22</v>
      </c>
      <c r="ANB11" s="77">
        <v>1</v>
      </c>
      <c r="ANC11" s="78">
        <v>2.84</v>
      </c>
      <c r="ANF11" s="77">
        <v>943</v>
      </c>
      <c r="ANG11" s="78">
        <v>1138316.24</v>
      </c>
      <c r="ANH11" s="79">
        <v>2651</v>
      </c>
      <c r="ANI11" s="78">
        <v>218923.05</v>
      </c>
      <c r="ANL11" s="77">
        <v>15</v>
      </c>
      <c r="ANM11" s="78">
        <v>590.73</v>
      </c>
      <c r="ANN11" s="77">
        <v>242</v>
      </c>
      <c r="ANO11" s="78">
        <v>96162.59</v>
      </c>
      <c r="ANP11" s="79">
        <v>2009</v>
      </c>
      <c r="ANQ11" s="78">
        <v>239010.15</v>
      </c>
      <c r="ANR11" s="77">
        <v>228</v>
      </c>
      <c r="ANS11" s="78">
        <v>44766.65</v>
      </c>
      <c r="ANT11" s="79">
        <v>12109</v>
      </c>
      <c r="ANU11" s="78">
        <v>2036237.16</v>
      </c>
      <c r="ANZ11" s="77">
        <v>928</v>
      </c>
      <c r="AOA11" s="78">
        <v>544610.63</v>
      </c>
      <c r="AOB11" s="77">
        <v>54</v>
      </c>
      <c r="AOC11" s="78">
        <v>130997.55</v>
      </c>
      <c r="AOD11" s="77">
        <v>451</v>
      </c>
      <c r="AOE11" s="78">
        <v>1390360.84</v>
      </c>
      <c r="AON11" s="77">
        <v>1</v>
      </c>
      <c r="AOO11" s="78">
        <v>0.19</v>
      </c>
      <c r="AOP11" s="77">
        <v>57</v>
      </c>
      <c r="AOQ11" s="78">
        <v>5736.5</v>
      </c>
      <c r="AOR11" s="77">
        <v>1</v>
      </c>
      <c r="AOS11" s="78">
        <v>4.76</v>
      </c>
      <c r="AOV11" s="77">
        <v>462</v>
      </c>
      <c r="AOW11" s="78">
        <v>65141.88</v>
      </c>
      <c r="AOX11" s="77">
        <v>260</v>
      </c>
      <c r="AOY11" s="78">
        <v>2859.31</v>
      </c>
      <c r="AOZ11" s="77">
        <v>1</v>
      </c>
      <c r="APA11" s="78">
        <v>3.57</v>
      </c>
      <c r="APB11" s="77">
        <v>121</v>
      </c>
      <c r="APC11" s="78">
        <v>1512.55</v>
      </c>
      <c r="APH11" s="79">
        <v>14222</v>
      </c>
      <c r="API11" s="78">
        <v>3232402.78</v>
      </c>
      <c r="APJ11" s="79">
        <v>19096</v>
      </c>
      <c r="APK11" s="78">
        <v>298302.98</v>
      </c>
      <c r="APN11" s="77">
        <v>5</v>
      </c>
      <c r="APO11" s="78">
        <v>70.239999999999995</v>
      </c>
      <c r="APP11" s="79">
        <v>2307</v>
      </c>
      <c r="APQ11" s="78">
        <v>1079833.3999999999</v>
      </c>
      <c r="APR11" s="77">
        <v>449</v>
      </c>
      <c r="APS11" s="78">
        <v>204154.09</v>
      </c>
      <c r="APT11" s="79">
        <v>1931</v>
      </c>
      <c r="APU11" s="78">
        <v>942074.88</v>
      </c>
      <c r="APV11" s="77">
        <v>882</v>
      </c>
      <c r="APW11" s="78">
        <v>416207.33</v>
      </c>
      <c r="APX11" s="77">
        <v>600</v>
      </c>
      <c r="APY11" s="78">
        <v>247436.29</v>
      </c>
      <c r="APZ11" s="77">
        <v>279</v>
      </c>
      <c r="AQA11" s="78">
        <v>116560.63</v>
      </c>
      <c r="AQB11" s="79">
        <v>4443</v>
      </c>
      <c r="AQC11" s="78">
        <v>857211.4</v>
      </c>
      <c r="AQD11" s="77">
        <v>8</v>
      </c>
      <c r="AQE11" s="78">
        <v>563.08000000000004</v>
      </c>
      <c r="AQH11" s="77">
        <v>141</v>
      </c>
      <c r="AQI11" s="78">
        <v>51162.75</v>
      </c>
      <c r="AQJ11" s="79">
        <v>3639</v>
      </c>
      <c r="AQK11" s="78">
        <v>58884.76</v>
      </c>
      <c r="AQP11" s="79">
        <v>4496</v>
      </c>
      <c r="AQQ11" s="78">
        <v>1185982.31</v>
      </c>
      <c r="AQR11" s="79">
        <v>2895</v>
      </c>
      <c r="AQS11" s="78">
        <v>1517172.15</v>
      </c>
      <c r="AQX11" s="77">
        <v>719</v>
      </c>
      <c r="AQY11" s="78">
        <v>120878.39999999999</v>
      </c>
      <c r="AQZ11" s="77">
        <v>183</v>
      </c>
      <c r="ARA11" s="78">
        <v>1325274.57</v>
      </c>
      <c r="ARD11" s="77">
        <v>5</v>
      </c>
      <c r="ARE11" s="78">
        <v>64.03</v>
      </c>
      <c r="ARJ11" s="77">
        <v>2</v>
      </c>
      <c r="ARK11" s="78">
        <v>18.78</v>
      </c>
      <c r="ARL11" s="79">
        <v>5123</v>
      </c>
      <c r="ARM11" s="78">
        <v>713696.35</v>
      </c>
      <c r="ARN11" s="79">
        <v>9774</v>
      </c>
      <c r="ARO11" s="78">
        <v>1198454.3</v>
      </c>
      <c r="ARP11" s="79">
        <v>30821</v>
      </c>
      <c r="ARQ11" s="78">
        <v>4109474.15</v>
      </c>
      <c r="ARR11" s="79">
        <v>8207</v>
      </c>
      <c r="ARS11" s="78">
        <v>1077342.6200000001</v>
      </c>
      <c r="ART11" s="79">
        <v>52940</v>
      </c>
      <c r="ARU11" s="78">
        <v>1320481.95</v>
      </c>
      <c r="ARX11" s="79">
        <v>55031</v>
      </c>
      <c r="ARY11" s="78">
        <v>4461321.97</v>
      </c>
      <c r="ARZ11" s="77">
        <v>55</v>
      </c>
      <c r="ASA11" s="78">
        <v>19928.18</v>
      </c>
      <c r="ASD11" s="79">
        <v>7567</v>
      </c>
      <c r="ASE11" s="78">
        <v>600748.61</v>
      </c>
      <c r="ASJ11" s="77">
        <v>2</v>
      </c>
      <c r="ASK11" s="78">
        <v>75.900000000000006</v>
      </c>
      <c r="AST11" s="77">
        <v>3</v>
      </c>
      <c r="ASU11" s="78">
        <v>11.7</v>
      </c>
      <c r="ASX11" s="77">
        <v>11</v>
      </c>
      <c r="ASY11" s="78">
        <v>231.04</v>
      </c>
      <c r="ASZ11" s="79">
        <v>1657</v>
      </c>
      <c r="ATA11" s="78">
        <v>40721.550000000003</v>
      </c>
      <c r="ATB11" s="77">
        <v>9</v>
      </c>
      <c r="ATC11" s="78">
        <v>675.78</v>
      </c>
      <c r="ATF11" s="77">
        <v>3</v>
      </c>
      <c r="ATG11" s="78">
        <v>210.32</v>
      </c>
      <c r="ATL11" s="77">
        <v>6</v>
      </c>
      <c r="ATM11" s="78">
        <v>1760.77</v>
      </c>
      <c r="ATN11" s="77">
        <v>635</v>
      </c>
      <c r="ATO11" s="78">
        <v>36386.910000000003</v>
      </c>
      <c r="ATP11" s="77">
        <v>200</v>
      </c>
      <c r="ATQ11" s="78">
        <v>10079.33</v>
      </c>
      <c r="ATT11" s="79">
        <v>15613</v>
      </c>
      <c r="ATU11" s="78">
        <v>871993.89</v>
      </c>
      <c r="ATV11" s="77">
        <v>5</v>
      </c>
      <c r="ATW11" s="78">
        <v>233.55</v>
      </c>
      <c r="ATX11" s="77">
        <v>7</v>
      </c>
      <c r="ATY11" s="78">
        <v>408.69</v>
      </c>
      <c r="ATZ11" s="77">
        <v>22</v>
      </c>
      <c r="AUA11" s="78">
        <v>1268.9000000000001</v>
      </c>
      <c r="AUB11" s="77">
        <v>3</v>
      </c>
      <c r="AUC11" s="78">
        <v>17.04</v>
      </c>
      <c r="AUD11" s="77">
        <v>2</v>
      </c>
      <c r="AUE11" s="78">
        <v>9.44</v>
      </c>
      <c r="AUH11" s="77">
        <v>3</v>
      </c>
      <c r="AUI11" s="78">
        <v>10.17</v>
      </c>
      <c r="AUL11" s="77">
        <v>2</v>
      </c>
      <c r="AUM11" s="78">
        <v>4.28</v>
      </c>
      <c r="AUN11" s="79">
        <v>252319</v>
      </c>
      <c r="AUO11" s="78">
        <v>4797667.43</v>
      </c>
      <c r="AUP11" s="77">
        <v>11</v>
      </c>
      <c r="AUQ11" s="78">
        <v>211.43</v>
      </c>
      <c r="AUR11" s="79">
        <v>2121</v>
      </c>
      <c r="AUS11" s="78">
        <v>114356.42</v>
      </c>
      <c r="AUV11" s="77">
        <v>19</v>
      </c>
      <c r="AUW11" s="78">
        <v>147.94</v>
      </c>
      <c r="AUZ11" s="77">
        <v>2</v>
      </c>
      <c r="AVA11" s="78">
        <v>9.7200000000000006</v>
      </c>
      <c r="AVB11" s="77">
        <v>189</v>
      </c>
      <c r="AVC11" s="78">
        <v>163268.89000000001</v>
      </c>
      <c r="AVJ11" s="79">
        <v>9318</v>
      </c>
      <c r="AVK11" s="78">
        <v>953656.74</v>
      </c>
      <c r="AVN11" s="77">
        <v>1</v>
      </c>
      <c r="AVO11" s="78">
        <v>22.92</v>
      </c>
      <c r="AVT11" s="77">
        <v>1</v>
      </c>
      <c r="AVU11" s="78">
        <v>9.73</v>
      </c>
      <c r="AVX11" s="77">
        <v>1</v>
      </c>
      <c r="AVY11" s="78">
        <v>8.1300000000000008</v>
      </c>
      <c r="AVZ11" s="77">
        <v>11</v>
      </c>
      <c r="AWA11" s="78">
        <v>119.06</v>
      </c>
      <c r="AWB11" s="77">
        <v>2</v>
      </c>
      <c r="AWC11" s="78">
        <v>21.24</v>
      </c>
      <c r="AWF11" s="77">
        <v>1</v>
      </c>
      <c r="AWG11" s="78">
        <v>1472.08</v>
      </c>
      <c r="AWH11" s="77">
        <v>16</v>
      </c>
      <c r="AWI11" s="78">
        <v>22.36</v>
      </c>
      <c r="AWL11" s="77">
        <v>8</v>
      </c>
      <c r="AWM11" s="78">
        <v>37.380000000000003</v>
      </c>
      <c r="AWN11" s="77">
        <v>22</v>
      </c>
      <c r="AWO11" s="78">
        <v>1484.16</v>
      </c>
      <c r="AWP11" s="77">
        <v>199</v>
      </c>
      <c r="AWQ11" s="78">
        <v>30805.85</v>
      </c>
      <c r="AWR11" s="77">
        <v>124</v>
      </c>
      <c r="AWS11" s="78">
        <v>46038.41</v>
      </c>
      <c r="AWT11" s="77">
        <v>36</v>
      </c>
      <c r="AWU11" s="78">
        <v>1703.25</v>
      </c>
      <c r="AWV11" s="79">
        <v>1880</v>
      </c>
      <c r="AWW11" s="78">
        <v>23433.59</v>
      </c>
      <c r="AWX11" s="77">
        <v>180</v>
      </c>
      <c r="AWY11" s="78">
        <v>33919.699999999997</v>
      </c>
      <c r="AXD11" s="77">
        <v>16</v>
      </c>
      <c r="AXE11" s="78">
        <v>390.2</v>
      </c>
      <c r="AXT11" s="77">
        <v>2</v>
      </c>
      <c r="AXU11" s="78">
        <v>19.8</v>
      </c>
      <c r="AXV11" s="77">
        <v>6</v>
      </c>
      <c r="AXW11" s="78">
        <v>64.739999999999995</v>
      </c>
      <c r="AYB11" s="77">
        <v>106</v>
      </c>
      <c r="AYC11" s="78">
        <v>9185.06</v>
      </c>
      <c r="AYD11" s="77">
        <v>55</v>
      </c>
      <c r="AYE11" s="78">
        <v>337.09</v>
      </c>
      <c r="AYF11" s="77">
        <v>19</v>
      </c>
      <c r="AYG11" s="78">
        <v>310.99</v>
      </c>
      <c r="AYL11" s="77">
        <v>7</v>
      </c>
      <c r="AYM11" s="78">
        <v>78.2</v>
      </c>
      <c r="AYP11" s="77">
        <v>1</v>
      </c>
      <c r="AYQ11" s="78">
        <v>50.39</v>
      </c>
      <c r="AYT11" s="77">
        <v>12</v>
      </c>
      <c r="AYU11" s="78">
        <v>23.37</v>
      </c>
      <c r="AYV11" s="77">
        <v>15</v>
      </c>
      <c r="AYW11" s="78">
        <v>2761.87</v>
      </c>
      <c r="AZF11" s="77">
        <v>1</v>
      </c>
      <c r="AZG11" s="78">
        <v>7.5</v>
      </c>
      <c r="AZJ11" s="77">
        <v>1</v>
      </c>
      <c r="AZK11" s="78">
        <v>3.51</v>
      </c>
      <c r="AZN11" s="77">
        <v>1</v>
      </c>
      <c r="AZO11" s="78">
        <v>3.7</v>
      </c>
      <c r="AZR11" s="77">
        <v>1</v>
      </c>
      <c r="AZS11" s="78">
        <v>8.59</v>
      </c>
      <c r="AZV11" s="77">
        <v>31</v>
      </c>
      <c r="AZW11" s="78">
        <v>30.54</v>
      </c>
    </row>
    <row r="12" spans="1:1377" x14ac:dyDescent="0.25">
      <c r="A12" s="87">
        <v>40298</v>
      </c>
      <c r="B12" s="83">
        <v>326463</v>
      </c>
      <c r="C12" s="83">
        <v>43425112.020000003</v>
      </c>
      <c r="D12" s="83">
        <v>259203</v>
      </c>
      <c r="E12" s="83">
        <v>39806352.57</v>
      </c>
      <c r="F12" s="83">
        <f t="shared" si="1"/>
        <v>585666</v>
      </c>
      <c r="G12" s="83">
        <f t="shared" si="2"/>
        <v>83231464.590000004</v>
      </c>
      <c r="H12" s="83">
        <v>191448</v>
      </c>
      <c r="I12" s="83">
        <v>18772029.760000002</v>
      </c>
      <c r="J12" s="83">
        <v>248115</v>
      </c>
      <c r="K12" s="83">
        <v>20275755.469999999</v>
      </c>
      <c r="L12" s="83">
        <v>3303</v>
      </c>
      <c r="M12" s="79">
        <v>15197772.800000001</v>
      </c>
      <c r="N12" s="79">
        <v>25619</v>
      </c>
      <c r="O12" s="79">
        <v>15774893.300000001</v>
      </c>
      <c r="P12" s="79">
        <v>190796</v>
      </c>
      <c r="Q12" s="79">
        <v>11330535.439999999</v>
      </c>
      <c r="R12" s="79">
        <v>178076</v>
      </c>
      <c r="S12" s="79">
        <v>10042487.970000001</v>
      </c>
      <c r="T12" s="79">
        <v>9878</v>
      </c>
      <c r="U12" s="79">
        <v>6295532.0899999999</v>
      </c>
      <c r="V12" s="79">
        <v>28295</v>
      </c>
      <c r="W12" s="78">
        <v>8406104.1600000001</v>
      </c>
      <c r="X12" s="79">
        <v>49795</v>
      </c>
      <c r="Y12" s="78">
        <v>7820240.21</v>
      </c>
      <c r="Z12" s="79">
        <v>136009</v>
      </c>
      <c r="AA12" s="78">
        <v>5477765.5599999996</v>
      </c>
      <c r="AB12" s="79">
        <v>100809</v>
      </c>
      <c r="AC12" s="78">
        <v>9599909.9900000002</v>
      </c>
      <c r="AD12" s="79">
        <v>29917</v>
      </c>
      <c r="AE12" s="78">
        <v>5965371.5599999996</v>
      </c>
      <c r="AF12" s="79">
        <v>45905</v>
      </c>
      <c r="AG12" s="78">
        <v>6004358.0300000003</v>
      </c>
      <c r="AH12" s="79">
        <v>61012</v>
      </c>
      <c r="AI12" s="78">
        <v>6406872.6200000001</v>
      </c>
      <c r="AJ12" s="79">
        <v>148099</v>
      </c>
      <c r="AK12" s="78">
        <v>5711390</v>
      </c>
      <c r="AL12" s="79">
        <v>54924</v>
      </c>
      <c r="AM12" s="78">
        <v>6217006.2699999996</v>
      </c>
      <c r="AN12" s="79">
        <v>56494</v>
      </c>
      <c r="AO12" s="78">
        <v>5470449.2800000003</v>
      </c>
      <c r="AP12" s="79">
        <v>61063</v>
      </c>
      <c r="AQ12" s="78">
        <v>5108014.3099999996</v>
      </c>
      <c r="AR12" s="79">
        <v>31980</v>
      </c>
      <c r="AS12" s="78">
        <v>4803825.9400000004</v>
      </c>
      <c r="AT12" s="79">
        <v>33659</v>
      </c>
      <c r="AU12" s="78">
        <v>3175752.11</v>
      </c>
      <c r="AV12" s="77">
        <v>814</v>
      </c>
      <c r="AW12" s="78">
        <v>3561287</v>
      </c>
      <c r="AX12" s="77">
        <v>716</v>
      </c>
      <c r="AY12" s="78">
        <v>3187957.26</v>
      </c>
      <c r="AZ12" s="79">
        <v>3722</v>
      </c>
      <c r="BA12" s="78">
        <v>2812417.03</v>
      </c>
      <c r="BB12" s="79">
        <v>7025</v>
      </c>
      <c r="BC12" s="78">
        <v>2690829.3</v>
      </c>
      <c r="BD12" s="79">
        <v>6291</v>
      </c>
      <c r="BE12" s="78">
        <v>3232741.12</v>
      </c>
      <c r="BF12" s="79">
        <v>14896</v>
      </c>
      <c r="BG12" s="78">
        <v>2032523.14</v>
      </c>
      <c r="BH12" s="79">
        <v>277312</v>
      </c>
      <c r="BI12" s="78">
        <v>2535906.61</v>
      </c>
      <c r="BJ12" s="79">
        <v>3225</v>
      </c>
      <c r="BK12" s="78">
        <v>1533038.23</v>
      </c>
      <c r="BL12" s="79">
        <v>34736</v>
      </c>
      <c r="BM12" s="78">
        <v>1251445.31</v>
      </c>
      <c r="BN12" s="77">
        <v>167</v>
      </c>
      <c r="BO12" s="78">
        <v>1061986.57</v>
      </c>
      <c r="BP12" s="79">
        <v>58052</v>
      </c>
      <c r="BQ12" s="78">
        <v>1123599.6299999999</v>
      </c>
      <c r="BR12" s="79">
        <v>16096</v>
      </c>
      <c r="BS12" s="78">
        <v>1300908.2</v>
      </c>
      <c r="BT12" s="79">
        <v>11894</v>
      </c>
      <c r="BU12" s="78">
        <v>693148.79</v>
      </c>
      <c r="BV12" s="79">
        <v>5827</v>
      </c>
      <c r="BW12" s="78">
        <v>286540.18</v>
      </c>
      <c r="BX12" s="77">
        <v>171</v>
      </c>
      <c r="BY12" s="78">
        <v>169555.73</v>
      </c>
      <c r="BZ12" s="77">
        <v>441</v>
      </c>
      <c r="CA12" s="78">
        <v>51003.18</v>
      </c>
      <c r="CL12" s="77">
        <v>4</v>
      </c>
      <c r="CM12" s="78">
        <v>105.24</v>
      </c>
      <c r="CN12" s="77">
        <v>3</v>
      </c>
      <c r="CO12" s="78">
        <v>254.29</v>
      </c>
      <c r="CP12" s="79">
        <v>5787</v>
      </c>
      <c r="CQ12" s="78">
        <v>64542.65</v>
      </c>
      <c r="CT12" s="77">
        <v>3</v>
      </c>
      <c r="CU12" s="78">
        <v>703.6</v>
      </c>
      <c r="CX12" s="77">
        <v>4</v>
      </c>
      <c r="CY12" s="78">
        <v>121.8</v>
      </c>
      <c r="CZ12" s="77">
        <v>3</v>
      </c>
      <c r="DA12" s="78">
        <v>7.41</v>
      </c>
      <c r="DJ12" s="77">
        <v>3</v>
      </c>
      <c r="DK12" s="78">
        <v>2352.94</v>
      </c>
      <c r="DL12" s="77">
        <v>9</v>
      </c>
      <c r="DM12" s="78">
        <v>408.15</v>
      </c>
      <c r="DN12" s="77">
        <v>5</v>
      </c>
      <c r="DO12" s="78">
        <v>7.41</v>
      </c>
      <c r="DP12" s="77">
        <v>43</v>
      </c>
      <c r="DQ12" s="78">
        <v>148.77000000000001</v>
      </c>
      <c r="DR12" s="77">
        <v>2</v>
      </c>
      <c r="DS12" s="78">
        <v>8.1</v>
      </c>
      <c r="DZ12" s="79">
        <v>1651</v>
      </c>
      <c r="EA12" s="78">
        <v>127414.68</v>
      </c>
      <c r="ED12" s="77">
        <v>1</v>
      </c>
      <c r="EE12" s="78">
        <v>1.1200000000000001</v>
      </c>
      <c r="EF12" s="77">
        <v>20</v>
      </c>
      <c r="EG12" s="78">
        <v>257.47000000000003</v>
      </c>
      <c r="EH12" s="77">
        <v>3</v>
      </c>
      <c r="EI12" s="78">
        <v>5.85</v>
      </c>
      <c r="EJ12" s="77">
        <v>2</v>
      </c>
      <c r="EK12" s="78">
        <v>65.260000000000005</v>
      </c>
      <c r="ER12" s="79">
        <v>18042</v>
      </c>
      <c r="ES12" s="78">
        <v>709964.24</v>
      </c>
      <c r="ET12" s="77">
        <v>4</v>
      </c>
      <c r="EU12" s="78">
        <v>5.27</v>
      </c>
      <c r="EV12" s="79">
        <v>1275</v>
      </c>
      <c r="EW12" s="78">
        <v>79927.759999999995</v>
      </c>
      <c r="FD12" s="79">
        <v>2153</v>
      </c>
      <c r="FE12" s="78">
        <v>1267104.46</v>
      </c>
      <c r="FF12" s="77">
        <v>10</v>
      </c>
      <c r="FG12" s="78">
        <v>7.43</v>
      </c>
      <c r="FH12" s="79">
        <v>25361</v>
      </c>
      <c r="FI12" s="78">
        <v>1263310.43</v>
      </c>
      <c r="FJ12" s="79">
        <v>16284</v>
      </c>
      <c r="FK12" s="78">
        <v>817858.12</v>
      </c>
      <c r="FL12" s="77">
        <v>4</v>
      </c>
      <c r="FM12" s="78">
        <v>39.06</v>
      </c>
      <c r="FN12" s="77">
        <v>2</v>
      </c>
      <c r="FO12" s="78">
        <v>17.489999999999998</v>
      </c>
      <c r="FP12" s="77">
        <v>3</v>
      </c>
      <c r="FQ12" s="78">
        <v>8.57</v>
      </c>
      <c r="FR12" s="79">
        <v>2145</v>
      </c>
      <c r="FS12" s="78">
        <v>304127.82</v>
      </c>
      <c r="FT12" s="77">
        <v>1</v>
      </c>
      <c r="FU12" s="78">
        <v>3</v>
      </c>
      <c r="FV12" s="79">
        <v>2593</v>
      </c>
      <c r="FW12" s="78">
        <v>65686.929999999993</v>
      </c>
      <c r="FX12" s="79">
        <v>13994</v>
      </c>
      <c r="FY12" s="78">
        <v>797294.68</v>
      </c>
      <c r="GB12" s="77">
        <v>10</v>
      </c>
      <c r="GC12" s="78">
        <v>72.959999999999994</v>
      </c>
      <c r="GF12" s="77">
        <v>46</v>
      </c>
      <c r="GG12" s="78">
        <v>3963.49</v>
      </c>
      <c r="GJ12" s="77">
        <v>116</v>
      </c>
      <c r="GK12" s="78">
        <v>24812.400000000001</v>
      </c>
      <c r="GL12" s="79">
        <v>4554</v>
      </c>
      <c r="GM12" s="78">
        <v>654044.82999999996</v>
      </c>
      <c r="GN12" s="79">
        <v>4795</v>
      </c>
      <c r="GO12" s="78">
        <v>688184.89</v>
      </c>
      <c r="GX12" s="77">
        <v>165</v>
      </c>
      <c r="GY12" s="78">
        <v>12611.58</v>
      </c>
      <c r="GZ12" s="77">
        <v>9</v>
      </c>
      <c r="HA12" s="78">
        <v>455</v>
      </c>
      <c r="HB12" s="79">
        <v>2447</v>
      </c>
      <c r="HC12" s="78">
        <v>266234.99</v>
      </c>
      <c r="HD12" s="77">
        <v>12</v>
      </c>
      <c r="HE12" s="78">
        <v>77</v>
      </c>
      <c r="HH12" s="77">
        <v>114</v>
      </c>
      <c r="HI12" s="78">
        <v>4001.2</v>
      </c>
      <c r="HJ12" s="77">
        <v>556</v>
      </c>
      <c r="HK12" s="78">
        <v>69090.98</v>
      </c>
      <c r="HL12" s="77">
        <v>394</v>
      </c>
      <c r="HM12" s="78">
        <v>69483.87</v>
      </c>
      <c r="HN12" s="79">
        <v>1426</v>
      </c>
      <c r="HO12" s="78">
        <v>193958.5</v>
      </c>
      <c r="HR12" s="77">
        <v>70</v>
      </c>
      <c r="HS12" s="78">
        <v>22819.599999999999</v>
      </c>
      <c r="HT12" s="77">
        <v>615</v>
      </c>
      <c r="HU12" s="78">
        <v>34023.279999999999</v>
      </c>
      <c r="HV12" s="77">
        <v>16</v>
      </c>
      <c r="HW12" s="78">
        <v>2037.01</v>
      </c>
      <c r="HZ12" s="79">
        <v>1152</v>
      </c>
      <c r="IA12" s="78">
        <v>122696.95</v>
      </c>
      <c r="IB12" s="79">
        <v>6232</v>
      </c>
      <c r="IC12" s="78">
        <v>425378.27</v>
      </c>
      <c r="ID12" s="77">
        <v>26</v>
      </c>
      <c r="IE12" s="78">
        <v>4147.8500000000004</v>
      </c>
      <c r="IF12" s="77">
        <v>490</v>
      </c>
      <c r="IG12" s="78">
        <v>76710.83</v>
      </c>
      <c r="IN12" s="79">
        <v>3447</v>
      </c>
      <c r="IO12" s="78">
        <v>168192.57</v>
      </c>
      <c r="IP12" s="77">
        <v>2</v>
      </c>
      <c r="IQ12" s="78">
        <v>0.24</v>
      </c>
      <c r="IR12" s="77">
        <v>1</v>
      </c>
      <c r="IS12" s="78">
        <v>6.49</v>
      </c>
      <c r="IX12" s="77">
        <v>5</v>
      </c>
      <c r="IY12" s="78">
        <v>8.98</v>
      </c>
      <c r="IZ12" s="79">
        <v>4453</v>
      </c>
      <c r="JA12" s="78">
        <v>179221.6</v>
      </c>
      <c r="JH12" s="79">
        <v>9669</v>
      </c>
      <c r="JI12" s="78">
        <v>1307881.17</v>
      </c>
      <c r="JJ12" s="79">
        <v>2587</v>
      </c>
      <c r="JK12" s="78">
        <v>314297.75</v>
      </c>
      <c r="JN12" s="77">
        <v>773</v>
      </c>
      <c r="JO12" s="78">
        <v>106990.21</v>
      </c>
      <c r="JP12" s="79">
        <v>3586</v>
      </c>
      <c r="JQ12" s="78">
        <v>341574.3</v>
      </c>
      <c r="JR12" s="77">
        <v>12</v>
      </c>
      <c r="JS12" s="78">
        <v>618.95000000000005</v>
      </c>
      <c r="JV12" s="79">
        <v>5546</v>
      </c>
      <c r="JW12" s="78">
        <v>475906.3</v>
      </c>
      <c r="JX12" s="77">
        <v>73</v>
      </c>
      <c r="JY12" s="78">
        <v>6477.88</v>
      </c>
      <c r="JZ12" s="77">
        <v>524</v>
      </c>
      <c r="KA12" s="78">
        <v>13933</v>
      </c>
      <c r="KB12" s="79">
        <v>9719</v>
      </c>
      <c r="KC12" s="78">
        <v>417472.15</v>
      </c>
      <c r="KD12" s="77">
        <v>2</v>
      </c>
      <c r="KE12" s="78">
        <v>95.26</v>
      </c>
      <c r="KF12" s="77">
        <v>409</v>
      </c>
      <c r="KG12" s="78">
        <v>49704.39</v>
      </c>
      <c r="KH12" s="79">
        <v>20138</v>
      </c>
      <c r="KI12" s="78">
        <v>742637.87</v>
      </c>
      <c r="KJ12" s="77">
        <v>1</v>
      </c>
      <c r="KK12" s="78">
        <v>3.93</v>
      </c>
      <c r="KN12" s="79">
        <v>1062</v>
      </c>
      <c r="KO12" s="78">
        <v>632509.81999999995</v>
      </c>
      <c r="KP12" s="77">
        <v>20</v>
      </c>
      <c r="KQ12" s="78">
        <v>3536.19</v>
      </c>
      <c r="KR12" s="79">
        <v>5771</v>
      </c>
      <c r="KS12" s="78">
        <v>473773.52</v>
      </c>
      <c r="KZ12" s="77">
        <v>18</v>
      </c>
      <c r="LA12" s="78">
        <v>3166.2</v>
      </c>
      <c r="LB12" s="77">
        <v>3</v>
      </c>
      <c r="LC12" s="78">
        <v>6.35</v>
      </c>
      <c r="LD12" s="79">
        <v>2099</v>
      </c>
      <c r="LE12" s="78">
        <v>176697.62</v>
      </c>
      <c r="LF12" s="77">
        <v>397</v>
      </c>
      <c r="LG12" s="78">
        <v>60302.76</v>
      </c>
      <c r="LH12" s="77">
        <v>421</v>
      </c>
      <c r="LI12" s="78">
        <v>91573.58</v>
      </c>
      <c r="LR12" s="77">
        <v>6</v>
      </c>
      <c r="LS12" s="78">
        <v>5.36</v>
      </c>
      <c r="LT12" s="79">
        <v>6408</v>
      </c>
      <c r="LU12" s="78">
        <v>308875.63</v>
      </c>
      <c r="LV12" s="77">
        <v>86</v>
      </c>
      <c r="LW12" s="78">
        <v>435.09</v>
      </c>
      <c r="LX12" s="77">
        <v>3</v>
      </c>
      <c r="LY12" s="78">
        <v>2482.14</v>
      </c>
      <c r="LZ12" s="77">
        <v>2</v>
      </c>
      <c r="MA12" s="78">
        <v>1055.1600000000001</v>
      </c>
      <c r="MB12" s="79">
        <v>5011</v>
      </c>
      <c r="MC12" s="78">
        <v>561603.93000000005</v>
      </c>
      <c r="MH12" s="77">
        <v>1</v>
      </c>
      <c r="MI12" s="78">
        <v>23.22</v>
      </c>
      <c r="MN12" s="77">
        <v>3</v>
      </c>
      <c r="MO12" s="78">
        <v>32.32</v>
      </c>
      <c r="MP12" s="79">
        <v>4455</v>
      </c>
      <c r="MQ12" s="78">
        <v>333650.88</v>
      </c>
      <c r="MR12" s="79">
        <v>1157</v>
      </c>
      <c r="MS12" s="78">
        <v>33727.660000000003</v>
      </c>
      <c r="NB12" s="77">
        <v>2</v>
      </c>
      <c r="NC12" s="78">
        <v>0.86</v>
      </c>
      <c r="ND12" s="79">
        <v>16767</v>
      </c>
      <c r="NE12" s="78">
        <v>53786.32</v>
      </c>
      <c r="NF12" s="77">
        <v>26</v>
      </c>
      <c r="NG12" s="78">
        <v>750.47</v>
      </c>
      <c r="NN12" s="79">
        <v>1217</v>
      </c>
      <c r="NO12" s="78">
        <v>176980.19</v>
      </c>
      <c r="NP12" s="77">
        <v>6</v>
      </c>
      <c r="NQ12" s="78">
        <v>25.25</v>
      </c>
      <c r="NR12" s="77">
        <v>2</v>
      </c>
      <c r="NS12" s="78">
        <v>16.95</v>
      </c>
      <c r="NT12" s="77">
        <v>101</v>
      </c>
      <c r="NU12" s="78">
        <v>284.67</v>
      </c>
      <c r="NV12" s="79">
        <v>3640</v>
      </c>
      <c r="NW12" s="78">
        <v>374173.97</v>
      </c>
      <c r="NX12" s="77">
        <v>495</v>
      </c>
      <c r="NY12" s="78">
        <v>28443.17</v>
      </c>
      <c r="NZ12" s="77">
        <v>6</v>
      </c>
      <c r="OA12" s="78">
        <v>167.56</v>
      </c>
      <c r="OB12" s="77">
        <v>3</v>
      </c>
      <c r="OC12" s="78">
        <v>15.9</v>
      </c>
      <c r="OF12" s="77">
        <v>453</v>
      </c>
      <c r="OG12" s="78">
        <v>40553.879999999997</v>
      </c>
      <c r="OH12" s="77">
        <v>191</v>
      </c>
      <c r="OI12" s="78">
        <v>9855.18</v>
      </c>
      <c r="OJ12" s="77">
        <v>144</v>
      </c>
      <c r="OK12" s="78">
        <v>688.78</v>
      </c>
      <c r="OP12" s="79">
        <v>10989</v>
      </c>
      <c r="OQ12" s="78">
        <v>1981900.09</v>
      </c>
      <c r="OR12" s="77">
        <v>87</v>
      </c>
      <c r="OS12" s="78">
        <v>2859.87</v>
      </c>
      <c r="OT12" s="79">
        <v>2131</v>
      </c>
      <c r="OU12" s="78">
        <v>108163.28</v>
      </c>
      <c r="OV12" s="79">
        <v>1107</v>
      </c>
      <c r="OW12" s="78">
        <v>194157.54</v>
      </c>
      <c r="OZ12" s="79">
        <v>7276</v>
      </c>
      <c r="PA12" s="78">
        <v>690901.28</v>
      </c>
      <c r="PH12" s="77">
        <v>1</v>
      </c>
      <c r="PI12" s="78">
        <v>4.75</v>
      </c>
      <c r="PJ12" s="79">
        <v>3200</v>
      </c>
      <c r="PK12" s="78">
        <v>306952.93</v>
      </c>
      <c r="PL12" s="77">
        <v>60</v>
      </c>
      <c r="PM12" s="78">
        <v>380.36</v>
      </c>
      <c r="PN12" s="77">
        <v>224</v>
      </c>
      <c r="PO12" s="78">
        <v>34364.92</v>
      </c>
      <c r="PP12" s="79">
        <v>10344</v>
      </c>
      <c r="PQ12" s="78">
        <v>680989.93</v>
      </c>
      <c r="PR12" s="79">
        <v>9065</v>
      </c>
      <c r="PS12" s="78">
        <v>1339479.67</v>
      </c>
      <c r="PT12" s="77">
        <v>60</v>
      </c>
      <c r="PU12" s="78">
        <v>149894.89000000001</v>
      </c>
      <c r="PV12" s="77">
        <v>9</v>
      </c>
      <c r="PW12" s="78">
        <v>104.44</v>
      </c>
      <c r="PX12" s="77">
        <v>2</v>
      </c>
      <c r="PY12" s="78">
        <v>402</v>
      </c>
      <c r="PZ12" s="77">
        <v>357</v>
      </c>
      <c r="QA12" s="78">
        <v>180314.38</v>
      </c>
      <c r="QB12" s="77">
        <v>654</v>
      </c>
      <c r="QC12" s="78">
        <v>326951.93</v>
      </c>
      <c r="QF12" s="79">
        <v>13187</v>
      </c>
      <c r="QG12" s="78">
        <v>3617596.31</v>
      </c>
      <c r="QJ12" s="77">
        <v>13</v>
      </c>
      <c r="QK12" s="78">
        <v>20.7</v>
      </c>
      <c r="QL12" s="77">
        <v>18</v>
      </c>
      <c r="QM12" s="78">
        <v>30.74</v>
      </c>
      <c r="QX12" s="77">
        <v>2</v>
      </c>
      <c r="QY12" s="78">
        <v>97.1</v>
      </c>
      <c r="RB12" s="77">
        <v>3</v>
      </c>
      <c r="RC12" s="78">
        <v>56.04</v>
      </c>
      <c r="RD12" s="77">
        <v>5</v>
      </c>
      <c r="RE12" s="78">
        <v>652.54</v>
      </c>
      <c r="RL12" s="79">
        <v>94039</v>
      </c>
      <c r="RM12" s="78">
        <v>14237348.960000001</v>
      </c>
      <c r="RN12" s="79">
        <v>2659</v>
      </c>
      <c r="RO12" s="78">
        <v>127386.39</v>
      </c>
      <c r="RT12" s="77">
        <v>18</v>
      </c>
      <c r="RU12" s="78">
        <v>2985.85</v>
      </c>
      <c r="RV12" s="77">
        <v>218</v>
      </c>
      <c r="RW12" s="78">
        <v>7978.58</v>
      </c>
      <c r="RX12" s="77">
        <v>25</v>
      </c>
      <c r="RY12" s="78">
        <v>517.05999999999995</v>
      </c>
      <c r="RZ12" s="79">
        <v>1414</v>
      </c>
      <c r="SA12" s="78">
        <v>151238.12</v>
      </c>
      <c r="SD12" s="79">
        <v>3249</v>
      </c>
      <c r="SE12" s="78">
        <v>211372.59</v>
      </c>
      <c r="SF12" s="79">
        <v>55410</v>
      </c>
      <c r="SG12" s="78">
        <v>9908449.3800000008</v>
      </c>
      <c r="SH12" s="77">
        <v>3</v>
      </c>
      <c r="SI12" s="78">
        <v>1.05</v>
      </c>
      <c r="SJ12" s="79">
        <v>1401</v>
      </c>
      <c r="SK12" s="78">
        <v>50570.73</v>
      </c>
      <c r="SL12" s="77">
        <v>836</v>
      </c>
      <c r="SM12" s="78">
        <v>65267.41</v>
      </c>
      <c r="SN12" s="79">
        <v>14609</v>
      </c>
      <c r="SO12" s="78">
        <v>772756.33</v>
      </c>
      <c r="SP12" s="77">
        <v>1</v>
      </c>
      <c r="SQ12" s="78">
        <v>90</v>
      </c>
      <c r="SR12" s="79">
        <v>79536</v>
      </c>
      <c r="SS12" s="78">
        <v>507065.37</v>
      </c>
      <c r="ST12" s="77">
        <v>541</v>
      </c>
      <c r="SU12" s="78">
        <v>44897.05</v>
      </c>
      <c r="SV12" s="77">
        <v>45</v>
      </c>
      <c r="SW12" s="78">
        <v>409.11</v>
      </c>
      <c r="SZ12" s="77">
        <v>1</v>
      </c>
      <c r="TA12" s="78">
        <v>8.81</v>
      </c>
      <c r="TB12" s="77">
        <v>1</v>
      </c>
      <c r="TC12" s="78">
        <v>15.16</v>
      </c>
      <c r="TD12" s="77">
        <v>337</v>
      </c>
      <c r="TE12" s="78">
        <v>3389.7</v>
      </c>
      <c r="TF12" s="79">
        <v>2902</v>
      </c>
      <c r="TG12" s="78">
        <v>119700.3</v>
      </c>
      <c r="TH12" s="79">
        <v>35101</v>
      </c>
      <c r="TI12" s="78">
        <v>1101609.47</v>
      </c>
      <c r="TJ12" s="79">
        <v>1481</v>
      </c>
      <c r="TK12" s="78">
        <v>130225.21</v>
      </c>
      <c r="TL12" s="79">
        <v>16101</v>
      </c>
      <c r="TM12" s="78">
        <v>828909.25</v>
      </c>
      <c r="TN12" s="79">
        <v>1413</v>
      </c>
      <c r="TO12" s="78">
        <v>93666.81</v>
      </c>
      <c r="TX12" s="77">
        <v>1</v>
      </c>
      <c r="TY12" s="78">
        <v>23.49</v>
      </c>
      <c r="TZ12" s="77">
        <v>1</v>
      </c>
      <c r="UA12" s="78">
        <v>37.49</v>
      </c>
      <c r="UB12" s="79">
        <v>7646</v>
      </c>
      <c r="UC12" s="78">
        <v>289977.59999999998</v>
      </c>
      <c r="UH12" s="77">
        <v>2</v>
      </c>
      <c r="UI12" s="78">
        <v>61.56</v>
      </c>
      <c r="UP12" s="77">
        <v>10</v>
      </c>
      <c r="UQ12" s="78">
        <v>8.9</v>
      </c>
      <c r="UV12" s="77">
        <v>1</v>
      </c>
      <c r="UW12" s="78">
        <v>3.9</v>
      </c>
      <c r="VB12" s="77">
        <v>20</v>
      </c>
      <c r="VC12" s="78">
        <v>572.82000000000005</v>
      </c>
      <c r="VD12" s="79">
        <v>12146</v>
      </c>
      <c r="VE12" s="78">
        <v>738434.2</v>
      </c>
      <c r="VH12" s="79">
        <v>33136</v>
      </c>
      <c r="VI12" s="78">
        <v>534634.68999999994</v>
      </c>
      <c r="VJ12" s="77">
        <v>53</v>
      </c>
      <c r="VK12" s="78">
        <v>557.41</v>
      </c>
      <c r="VP12" s="79">
        <v>14076</v>
      </c>
      <c r="VQ12" s="78">
        <v>763389.87</v>
      </c>
      <c r="VR12" s="79">
        <v>15650</v>
      </c>
      <c r="VS12" s="78">
        <v>1315898.82</v>
      </c>
      <c r="VV12" s="77">
        <v>2</v>
      </c>
      <c r="VW12" s="78">
        <v>37.119999999999997</v>
      </c>
      <c r="VX12" s="77">
        <v>549</v>
      </c>
      <c r="VY12" s="78">
        <v>5.49</v>
      </c>
      <c r="WB12" s="79">
        <v>13563</v>
      </c>
      <c r="WC12" s="78">
        <v>2060896.87</v>
      </c>
      <c r="WD12" s="77">
        <v>3</v>
      </c>
      <c r="WE12" s="78">
        <v>4633.8999999999996</v>
      </c>
      <c r="WH12" s="79">
        <v>2366</v>
      </c>
      <c r="WI12" s="78">
        <v>10424.74</v>
      </c>
      <c r="WJ12" s="79">
        <v>8677</v>
      </c>
      <c r="WK12" s="78">
        <v>137409.14000000001</v>
      </c>
      <c r="WL12" s="77">
        <v>160</v>
      </c>
      <c r="WM12" s="78">
        <v>17023.54</v>
      </c>
      <c r="WN12" s="79">
        <v>2019</v>
      </c>
      <c r="WO12" s="78">
        <v>839783.38</v>
      </c>
      <c r="WP12" s="77">
        <v>4</v>
      </c>
      <c r="WQ12" s="78">
        <v>1008</v>
      </c>
      <c r="WR12" s="79">
        <v>6805</v>
      </c>
      <c r="WS12" s="78">
        <v>196939.27</v>
      </c>
      <c r="WV12" s="77">
        <v>1</v>
      </c>
      <c r="WW12" s="78">
        <v>29.38</v>
      </c>
      <c r="WX12" s="77">
        <v>1</v>
      </c>
      <c r="WY12" s="78">
        <v>6.67</v>
      </c>
      <c r="WZ12" s="77">
        <v>3</v>
      </c>
      <c r="XA12" s="78">
        <v>29.96</v>
      </c>
      <c r="XD12" s="79">
        <v>41776</v>
      </c>
      <c r="XE12" s="78">
        <v>2370598.0499999998</v>
      </c>
      <c r="XH12" s="77">
        <v>402</v>
      </c>
      <c r="XI12" s="78">
        <v>157213.26999999999</v>
      </c>
      <c r="XJ12" s="77">
        <v>544</v>
      </c>
      <c r="XK12" s="78">
        <v>7015.53</v>
      </c>
      <c r="XN12" s="79">
        <v>4935</v>
      </c>
      <c r="XO12" s="78">
        <v>706038.72</v>
      </c>
      <c r="XP12" s="79">
        <v>10914</v>
      </c>
      <c r="XQ12" s="78">
        <v>2062115.67</v>
      </c>
      <c r="XR12" s="79">
        <v>1175</v>
      </c>
      <c r="XS12" s="78">
        <v>321718.75</v>
      </c>
      <c r="XT12" s="79">
        <v>1011</v>
      </c>
      <c r="XU12" s="78">
        <v>146464.32999999999</v>
      </c>
      <c r="XV12" s="79">
        <v>91546</v>
      </c>
      <c r="XW12" s="78">
        <v>1010065.6</v>
      </c>
      <c r="XX12" s="79">
        <v>1525</v>
      </c>
      <c r="XY12" s="78">
        <v>79231.64</v>
      </c>
      <c r="XZ12" s="77">
        <v>3</v>
      </c>
      <c r="YA12" s="78">
        <v>10.67</v>
      </c>
      <c r="YH12" s="79">
        <v>32106</v>
      </c>
      <c r="YI12" s="78">
        <v>2712159.98</v>
      </c>
      <c r="YP12" s="79">
        <v>1073</v>
      </c>
      <c r="YQ12" s="78">
        <v>25640.82</v>
      </c>
      <c r="YT12" s="79">
        <v>1996</v>
      </c>
      <c r="YU12" s="78">
        <v>277884.02</v>
      </c>
      <c r="YV12" s="77">
        <v>86</v>
      </c>
      <c r="YW12" s="78">
        <v>10004.6</v>
      </c>
      <c r="YX12" s="79">
        <v>129120</v>
      </c>
      <c r="YY12" s="78">
        <v>3266879.46</v>
      </c>
      <c r="YZ12" s="79">
        <v>32620</v>
      </c>
      <c r="ZA12" s="78">
        <v>1589354.14</v>
      </c>
      <c r="ZB12" s="79">
        <v>37145</v>
      </c>
      <c r="ZC12" s="78">
        <v>5243216.79</v>
      </c>
      <c r="ZD12" s="79">
        <v>51655</v>
      </c>
      <c r="ZE12" s="78">
        <v>5313368.6100000003</v>
      </c>
      <c r="ZF12" s="79">
        <v>1115</v>
      </c>
      <c r="ZG12" s="78">
        <v>98332.51</v>
      </c>
      <c r="ZH12" s="77">
        <v>499</v>
      </c>
      <c r="ZI12" s="78">
        <v>39568.120000000003</v>
      </c>
      <c r="ZJ12" s="79">
        <v>45653</v>
      </c>
      <c r="ZK12" s="78">
        <v>8934371.3599999994</v>
      </c>
      <c r="ZL12" s="79">
        <v>48196</v>
      </c>
      <c r="ZM12" s="78">
        <v>6486604.7999999998</v>
      </c>
      <c r="ZR12" s="77">
        <v>41</v>
      </c>
      <c r="ZS12" s="78">
        <v>185.04</v>
      </c>
      <c r="ZT12" s="77">
        <v>154</v>
      </c>
      <c r="ZU12" s="78">
        <v>813.63</v>
      </c>
      <c r="AAB12" s="77">
        <v>69</v>
      </c>
      <c r="AAC12" s="78">
        <v>502.29</v>
      </c>
      <c r="AAD12" s="77">
        <v>1</v>
      </c>
      <c r="AAE12" s="78">
        <v>2.3199999999999998</v>
      </c>
      <c r="AAF12" s="77">
        <v>12</v>
      </c>
      <c r="AAG12" s="78">
        <v>104.84</v>
      </c>
      <c r="AAH12" s="77">
        <v>42</v>
      </c>
      <c r="AAI12" s="78">
        <v>213.85</v>
      </c>
      <c r="AAN12" s="77">
        <v>3</v>
      </c>
      <c r="AAO12" s="78">
        <v>217.79</v>
      </c>
      <c r="AAP12" s="77">
        <v>704</v>
      </c>
      <c r="AAQ12" s="78">
        <v>3164.57</v>
      </c>
      <c r="AAV12" s="79">
        <v>2275</v>
      </c>
      <c r="AAW12" s="78">
        <v>145856.18</v>
      </c>
      <c r="AAZ12" s="77">
        <v>4</v>
      </c>
      <c r="ABA12" s="78">
        <v>244.73</v>
      </c>
      <c r="ABD12" s="77">
        <v>137</v>
      </c>
      <c r="ABE12" s="78">
        <v>18356.84</v>
      </c>
      <c r="ABN12" s="79">
        <v>18917</v>
      </c>
      <c r="ABO12" s="78">
        <v>3625845.71</v>
      </c>
      <c r="ABP12" s="79">
        <v>3196</v>
      </c>
      <c r="ABQ12" s="78">
        <v>172672.08</v>
      </c>
      <c r="ABR12" s="79">
        <v>2535</v>
      </c>
      <c r="ABS12" s="78">
        <v>117331.44</v>
      </c>
      <c r="ABT12" s="79">
        <v>4542</v>
      </c>
      <c r="ABU12" s="78">
        <v>79092.55</v>
      </c>
      <c r="ABV12" s="79">
        <v>3837</v>
      </c>
      <c r="ABW12" s="78">
        <v>86869.64</v>
      </c>
      <c r="ABX12" s="77">
        <v>311</v>
      </c>
      <c r="ABY12" s="78">
        <v>9187.7099999999991</v>
      </c>
      <c r="ACB12" s="77">
        <v>2</v>
      </c>
      <c r="ACC12" s="78">
        <v>10.18</v>
      </c>
      <c r="ACD12" s="77">
        <v>110</v>
      </c>
      <c r="ACE12" s="78">
        <v>6363.01</v>
      </c>
      <c r="ACF12" s="79">
        <v>18046</v>
      </c>
      <c r="ACG12" s="78">
        <v>628254.16</v>
      </c>
      <c r="ACH12" s="79">
        <v>6173</v>
      </c>
      <c r="ACI12" s="78">
        <v>317434.86</v>
      </c>
      <c r="ACJ12" s="79">
        <v>24443</v>
      </c>
      <c r="ACK12" s="78">
        <v>298538.63</v>
      </c>
      <c r="ACL12" s="77">
        <v>11</v>
      </c>
      <c r="ACM12" s="78">
        <v>455.93</v>
      </c>
      <c r="ACP12" s="79">
        <v>11809</v>
      </c>
      <c r="ACQ12" s="78">
        <v>492383.7</v>
      </c>
      <c r="ACT12" s="77">
        <v>407</v>
      </c>
      <c r="ACU12" s="78">
        <v>51242.7</v>
      </c>
      <c r="ACV12" s="79">
        <v>2393</v>
      </c>
      <c r="ACW12" s="78">
        <v>74041.87</v>
      </c>
      <c r="ACX12" s="79">
        <v>48373</v>
      </c>
      <c r="ACY12" s="78">
        <v>1859587.29</v>
      </c>
      <c r="ACZ12" s="77">
        <v>510</v>
      </c>
      <c r="ADA12" s="78">
        <v>29275.7</v>
      </c>
      <c r="ADB12" s="79">
        <v>16496</v>
      </c>
      <c r="ADC12" s="78">
        <v>1046479.56</v>
      </c>
      <c r="ADF12" s="79">
        <v>1717</v>
      </c>
      <c r="ADG12" s="78">
        <v>286404.07</v>
      </c>
      <c r="ADJ12" s="77">
        <v>2</v>
      </c>
      <c r="ADK12" s="78">
        <v>51.84</v>
      </c>
      <c r="ADL12" s="79">
        <v>1178</v>
      </c>
      <c r="ADM12" s="78">
        <v>209411.20000000001</v>
      </c>
      <c r="ADN12" s="77">
        <v>2</v>
      </c>
      <c r="ADO12" s="78">
        <v>8.76</v>
      </c>
      <c r="ADP12" s="79">
        <v>1374</v>
      </c>
      <c r="ADQ12" s="78">
        <v>845873.26</v>
      </c>
      <c r="ADV12" s="77">
        <v>456</v>
      </c>
      <c r="ADW12" s="78">
        <v>168679.61</v>
      </c>
      <c r="ADX12" s="79">
        <v>6777</v>
      </c>
      <c r="ADY12" s="78">
        <v>469458.65</v>
      </c>
      <c r="ADZ12" s="79">
        <v>10868</v>
      </c>
      <c r="AEA12" s="78">
        <v>507540.04</v>
      </c>
      <c r="AEB12" s="77">
        <v>20</v>
      </c>
      <c r="AEC12" s="78">
        <v>1442.41</v>
      </c>
      <c r="AED12" s="77">
        <v>2</v>
      </c>
      <c r="AEE12" s="78">
        <v>34.840000000000003</v>
      </c>
      <c r="AEF12" s="79">
        <v>1660</v>
      </c>
      <c r="AEG12" s="78">
        <v>877305.16</v>
      </c>
      <c r="AEL12" s="77">
        <v>63</v>
      </c>
      <c r="AEM12" s="78">
        <v>564.25</v>
      </c>
      <c r="AER12" s="79">
        <v>16308</v>
      </c>
      <c r="AES12" s="78">
        <v>830673.11</v>
      </c>
      <c r="AET12" s="79">
        <v>7883</v>
      </c>
      <c r="AEU12" s="78">
        <v>272245.78999999998</v>
      </c>
      <c r="AEV12" s="77">
        <v>11</v>
      </c>
      <c r="AEW12" s="78">
        <v>8195.14</v>
      </c>
      <c r="AEZ12" s="77">
        <v>88</v>
      </c>
      <c r="AFA12" s="78">
        <v>10841.83</v>
      </c>
      <c r="AFB12" s="79">
        <v>6390</v>
      </c>
      <c r="AFC12" s="78">
        <v>346352.16</v>
      </c>
      <c r="AFD12" s="77">
        <v>9</v>
      </c>
      <c r="AFE12" s="78">
        <v>145.30000000000001</v>
      </c>
      <c r="AFH12" s="77">
        <v>6</v>
      </c>
      <c r="AFI12" s="78">
        <v>424.12</v>
      </c>
      <c r="AFN12" s="79">
        <v>2684</v>
      </c>
      <c r="AFO12" s="78">
        <v>935409.08</v>
      </c>
      <c r="AFP12" s="77">
        <v>129</v>
      </c>
      <c r="AFQ12" s="78">
        <v>6935.63</v>
      </c>
      <c r="AFT12" s="77">
        <v>3</v>
      </c>
      <c r="AFU12" s="78">
        <v>59.53</v>
      </c>
      <c r="AFV12" s="79">
        <v>57324</v>
      </c>
      <c r="AFW12" s="78">
        <v>1789157.78</v>
      </c>
      <c r="AFX12" s="79">
        <v>4098</v>
      </c>
      <c r="AFY12" s="78">
        <v>172300.3</v>
      </c>
      <c r="AFZ12" s="77">
        <v>348</v>
      </c>
      <c r="AGA12" s="78">
        <v>38400.769999999997</v>
      </c>
      <c r="AGB12" s="77">
        <v>2</v>
      </c>
      <c r="AGC12" s="78">
        <v>24.72</v>
      </c>
      <c r="AGF12" s="77">
        <v>157</v>
      </c>
      <c r="AGG12" s="78">
        <v>1172.21</v>
      </c>
      <c r="AGJ12" s="77">
        <v>2</v>
      </c>
      <c r="AGK12" s="78">
        <v>28.38</v>
      </c>
      <c r="AGL12" s="77">
        <v>15</v>
      </c>
      <c r="AGM12" s="78">
        <v>14571.16</v>
      </c>
      <c r="AGP12" s="79">
        <v>289693</v>
      </c>
      <c r="AGQ12" s="78">
        <v>69164562.829999998</v>
      </c>
      <c r="AGR12" s="77">
        <v>269</v>
      </c>
      <c r="AGS12" s="78">
        <v>494962.01</v>
      </c>
      <c r="AGT12" s="79">
        <v>15718</v>
      </c>
      <c r="AGU12" s="78">
        <v>9292006.3900000006</v>
      </c>
      <c r="AGV12" s="79">
        <v>13332</v>
      </c>
      <c r="AGW12" s="78">
        <v>5051917.6900000004</v>
      </c>
      <c r="AGX12" s="79">
        <v>5153</v>
      </c>
      <c r="AGY12" s="78">
        <v>398679.71</v>
      </c>
      <c r="AGZ12" s="77">
        <v>183</v>
      </c>
      <c r="AHA12" s="78">
        <v>17485.96</v>
      </c>
      <c r="AHB12" s="77">
        <v>927</v>
      </c>
      <c r="AHC12" s="78">
        <v>126172.79</v>
      </c>
      <c r="AHH12" s="77">
        <v>39</v>
      </c>
      <c r="AHI12" s="78">
        <v>33402.519999999997</v>
      </c>
      <c r="AHJ12" s="79">
        <v>2444</v>
      </c>
      <c r="AHK12" s="78">
        <v>225711.68</v>
      </c>
      <c r="AHL12" s="79">
        <v>3592</v>
      </c>
      <c r="AHM12" s="78">
        <v>221464.74</v>
      </c>
      <c r="AHN12" s="79">
        <v>1753</v>
      </c>
      <c r="AHO12" s="78">
        <v>394992.73</v>
      </c>
      <c r="AHT12" s="77">
        <v>4</v>
      </c>
      <c r="AHU12" s="78">
        <v>583.29999999999995</v>
      </c>
      <c r="AHV12" s="77">
        <v>145</v>
      </c>
      <c r="AHW12" s="78">
        <v>14460.36</v>
      </c>
      <c r="AHZ12" s="77">
        <v>88</v>
      </c>
      <c r="AIA12" s="78">
        <v>31141.17</v>
      </c>
      <c r="AIB12" s="77">
        <v>2</v>
      </c>
      <c r="AIC12" s="78">
        <v>314.39999999999998</v>
      </c>
      <c r="AIL12" s="77">
        <v>5</v>
      </c>
      <c r="AIM12" s="78">
        <v>374.1</v>
      </c>
      <c r="AIN12" s="77">
        <v>1</v>
      </c>
      <c r="AIO12" s="78">
        <v>47.91</v>
      </c>
      <c r="AIP12" s="79">
        <v>48127</v>
      </c>
      <c r="AIQ12" s="78">
        <v>455361.93</v>
      </c>
      <c r="AIT12" s="77">
        <v>34</v>
      </c>
      <c r="AIU12" s="78">
        <v>333.53</v>
      </c>
      <c r="AIX12" s="79">
        <v>6629</v>
      </c>
      <c r="AIY12" s="78">
        <v>483215.71</v>
      </c>
      <c r="AIZ12" s="77">
        <v>5</v>
      </c>
      <c r="AJA12" s="78">
        <v>47.88</v>
      </c>
      <c r="AJB12" s="79">
        <v>10697</v>
      </c>
      <c r="AJC12" s="78">
        <v>202981.33</v>
      </c>
      <c r="AJD12" s="77">
        <v>7</v>
      </c>
      <c r="AJE12" s="78">
        <v>9.14</v>
      </c>
      <c r="AJF12" s="79">
        <v>10054</v>
      </c>
      <c r="AJG12" s="78">
        <v>458616.27</v>
      </c>
      <c r="AJL12" s="77">
        <v>2</v>
      </c>
      <c r="AJM12" s="78">
        <v>206</v>
      </c>
      <c r="AJN12" s="77">
        <v>463</v>
      </c>
      <c r="AJO12" s="78">
        <v>64432.02</v>
      </c>
      <c r="AJX12" s="79">
        <v>121931</v>
      </c>
      <c r="AJY12" s="78">
        <v>1647169.82</v>
      </c>
      <c r="AJZ12" s="77">
        <v>152</v>
      </c>
      <c r="AKA12" s="78">
        <v>17301.72</v>
      </c>
      <c r="AKL12" s="77">
        <v>1</v>
      </c>
      <c r="AKM12" s="78">
        <v>4.05</v>
      </c>
      <c r="AKN12" s="77">
        <v>16</v>
      </c>
      <c r="AKO12" s="78">
        <v>193.65</v>
      </c>
      <c r="AKV12" s="79">
        <v>19603</v>
      </c>
      <c r="AKW12" s="78">
        <v>554216.66</v>
      </c>
      <c r="AKZ12" s="79">
        <v>112140</v>
      </c>
      <c r="ALA12" s="78">
        <v>1620809.91</v>
      </c>
      <c r="ALR12" s="77">
        <v>2</v>
      </c>
      <c r="ALS12" s="78">
        <v>10.18</v>
      </c>
      <c r="ALX12" s="77">
        <v>403</v>
      </c>
      <c r="ALY12" s="78">
        <v>23257.58</v>
      </c>
      <c r="ALZ12" s="77">
        <v>89</v>
      </c>
      <c r="AMA12" s="78">
        <v>270.39</v>
      </c>
      <c r="AMB12" s="79">
        <v>2179</v>
      </c>
      <c r="AMC12" s="78">
        <v>149068.06</v>
      </c>
      <c r="AMF12" s="77">
        <v>155</v>
      </c>
      <c r="AMG12" s="78">
        <v>4564.3</v>
      </c>
      <c r="AMH12" s="77">
        <v>27</v>
      </c>
      <c r="AMI12" s="78">
        <v>9120.2000000000007</v>
      </c>
      <c r="AMJ12" s="77">
        <v>992</v>
      </c>
      <c r="AMK12" s="78">
        <v>67583.72</v>
      </c>
      <c r="AML12" s="79">
        <v>29475</v>
      </c>
      <c r="AMM12" s="78">
        <v>2757464.89</v>
      </c>
      <c r="AMN12" s="77">
        <v>204</v>
      </c>
      <c r="AMO12" s="78">
        <v>235551.99</v>
      </c>
      <c r="AMX12" s="77">
        <v>411</v>
      </c>
      <c r="AMY12" s="78">
        <v>22671.95</v>
      </c>
      <c r="ANB12" s="77">
        <v>1</v>
      </c>
      <c r="ANC12" s="78">
        <v>2.84</v>
      </c>
      <c r="ANF12" s="77">
        <v>922</v>
      </c>
      <c r="ANG12" s="78">
        <v>1122744.04</v>
      </c>
      <c r="ANH12" s="79">
        <v>2569</v>
      </c>
      <c r="ANI12" s="78">
        <v>204152.4</v>
      </c>
      <c r="ANJ12" s="77">
        <v>1</v>
      </c>
      <c r="ANK12" s="78">
        <v>81.19</v>
      </c>
      <c r="ANL12" s="77">
        <v>29</v>
      </c>
      <c r="ANM12" s="78">
        <v>1220.44</v>
      </c>
      <c r="ANN12" s="77">
        <v>185</v>
      </c>
      <c r="ANO12" s="78">
        <v>64282.61</v>
      </c>
      <c r="ANP12" s="79">
        <v>1899</v>
      </c>
      <c r="ANQ12" s="78">
        <v>234434.96</v>
      </c>
      <c r="ANR12" s="77">
        <v>226</v>
      </c>
      <c r="ANS12" s="78">
        <v>44995.519999999997</v>
      </c>
      <c r="ANT12" s="79">
        <v>12401</v>
      </c>
      <c r="ANU12" s="78">
        <v>2079595.05</v>
      </c>
      <c r="ANZ12" s="77">
        <v>797</v>
      </c>
      <c r="AOA12" s="78">
        <v>515255.96</v>
      </c>
      <c r="AOB12" s="77">
        <v>26</v>
      </c>
      <c r="AOC12" s="78">
        <v>54227.5</v>
      </c>
      <c r="AOD12" s="77">
        <v>401</v>
      </c>
      <c r="AOE12" s="78">
        <v>1302895.3</v>
      </c>
      <c r="AOJ12" s="77">
        <v>2</v>
      </c>
      <c r="AOK12" s="78">
        <v>11.16</v>
      </c>
      <c r="AOP12" s="77">
        <v>70</v>
      </c>
      <c r="AOQ12" s="78">
        <v>7644.4</v>
      </c>
      <c r="AOV12" s="77">
        <v>468</v>
      </c>
      <c r="AOW12" s="78">
        <v>66309.710000000006</v>
      </c>
      <c r="AOX12" s="77">
        <v>218</v>
      </c>
      <c r="AOY12" s="78">
        <v>2417.91</v>
      </c>
      <c r="APB12" s="77">
        <v>99</v>
      </c>
      <c r="APC12" s="78">
        <v>1174.57</v>
      </c>
      <c r="APH12" s="79">
        <v>13789</v>
      </c>
      <c r="API12" s="78">
        <v>3154207.79</v>
      </c>
      <c r="APJ12" s="79">
        <v>18687</v>
      </c>
      <c r="APK12" s="78">
        <v>287867.49</v>
      </c>
      <c r="APN12" s="77">
        <v>1</v>
      </c>
      <c r="APO12" s="78">
        <v>17.559999999999999</v>
      </c>
      <c r="APP12" s="79">
        <v>2225</v>
      </c>
      <c r="APQ12" s="78">
        <v>1041832.6</v>
      </c>
      <c r="APR12" s="77">
        <v>400</v>
      </c>
      <c r="APS12" s="78">
        <v>206297.12</v>
      </c>
      <c r="APT12" s="79">
        <v>1896</v>
      </c>
      <c r="APU12" s="78">
        <v>913987.48</v>
      </c>
      <c r="APV12" s="77">
        <v>771</v>
      </c>
      <c r="APW12" s="78">
        <v>387391.91</v>
      </c>
      <c r="APX12" s="77">
        <v>608</v>
      </c>
      <c r="APY12" s="78">
        <v>259118.27</v>
      </c>
      <c r="APZ12" s="77">
        <v>319</v>
      </c>
      <c r="AQA12" s="78">
        <v>136672.38</v>
      </c>
      <c r="AQB12" s="79">
        <v>3982</v>
      </c>
      <c r="AQC12" s="78">
        <v>755451.35</v>
      </c>
      <c r="AQD12" s="77">
        <v>12</v>
      </c>
      <c r="AQE12" s="78">
        <v>678.07</v>
      </c>
      <c r="AQH12" s="77">
        <v>130</v>
      </c>
      <c r="AQI12" s="78">
        <v>44715.07</v>
      </c>
      <c r="AQJ12" s="79">
        <v>3700</v>
      </c>
      <c r="AQK12" s="78">
        <v>62027.76</v>
      </c>
      <c r="AQP12" s="79">
        <v>4491</v>
      </c>
      <c r="AQQ12" s="78">
        <v>1188720.5</v>
      </c>
      <c r="AQR12" s="79">
        <v>2845</v>
      </c>
      <c r="AQS12" s="78">
        <v>1513918.4</v>
      </c>
      <c r="AQZ12" s="77">
        <v>207</v>
      </c>
      <c r="ARA12" s="78">
        <v>1444377.65</v>
      </c>
      <c r="ARD12" s="77">
        <v>2</v>
      </c>
      <c r="ARE12" s="78">
        <v>17.96</v>
      </c>
      <c r="ARJ12" s="77">
        <v>1</v>
      </c>
      <c r="ARK12" s="78">
        <v>7.5</v>
      </c>
      <c r="ARL12" s="79">
        <v>4792</v>
      </c>
      <c r="ARM12" s="78">
        <v>674232.23</v>
      </c>
      <c r="ARN12" s="79">
        <v>9355</v>
      </c>
      <c r="ARO12" s="78">
        <v>1153173.6299999999</v>
      </c>
      <c r="ARP12" s="79">
        <v>29359</v>
      </c>
      <c r="ARQ12" s="78">
        <v>3991631.57</v>
      </c>
      <c r="ARR12" s="79">
        <v>7791</v>
      </c>
      <c r="ARS12" s="78">
        <v>1044780.52</v>
      </c>
      <c r="ART12" s="79">
        <v>50526</v>
      </c>
      <c r="ARU12" s="78">
        <v>1256600.1000000001</v>
      </c>
      <c r="ARX12" s="79">
        <v>54924</v>
      </c>
      <c r="ARY12" s="78">
        <v>4447101.0199999996</v>
      </c>
      <c r="ARZ12" s="77">
        <v>63</v>
      </c>
      <c r="ASA12" s="78">
        <v>24570.97</v>
      </c>
      <c r="ASD12" s="79">
        <v>7817</v>
      </c>
      <c r="ASE12" s="78">
        <v>621783.77</v>
      </c>
      <c r="ASJ12" s="77">
        <v>2</v>
      </c>
      <c r="ASK12" s="78">
        <v>235.84</v>
      </c>
      <c r="AST12" s="77">
        <v>4</v>
      </c>
      <c r="ASU12" s="78">
        <v>15.6</v>
      </c>
      <c r="ASX12" s="77">
        <v>8</v>
      </c>
      <c r="ASY12" s="78">
        <v>256.08999999999997</v>
      </c>
      <c r="ASZ12" s="79">
        <v>1565</v>
      </c>
      <c r="ATA12" s="78">
        <v>40612.29</v>
      </c>
      <c r="ATB12" s="77">
        <v>12</v>
      </c>
      <c r="ATC12" s="78">
        <v>1049.44</v>
      </c>
      <c r="ATL12" s="77">
        <v>12</v>
      </c>
      <c r="ATM12" s="78">
        <v>3571.19</v>
      </c>
      <c r="ATN12" s="77">
        <v>506</v>
      </c>
      <c r="ATO12" s="78">
        <v>26441.7</v>
      </c>
      <c r="ATP12" s="77">
        <v>223</v>
      </c>
      <c r="ATQ12" s="78">
        <v>11340.69</v>
      </c>
      <c r="ATR12" s="77">
        <v>2</v>
      </c>
      <c r="ATS12" s="78">
        <v>59.57</v>
      </c>
      <c r="ATT12" s="79">
        <v>14559</v>
      </c>
      <c r="ATU12" s="78">
        <v>815952.34</v>
      </c>
      <c r="ATV12" s="77">
        <v>4</v>
      </c>
      <c r="ATW12" s="78">
        <v>111.8</v>
      </c>
      <c r="ATX12" s="77">
        <v>16</v>
      </c>
      <c r="ATY12" s="78">
        <v>1194.9100000000001</v>
      </c>
      <c r="ATZ12" s="77">
        <v>29</v>
      </c>
      <c r="AUA12" s="78">
        <v>537.16999999999996</v>
      </c>
      <c r="AUB12" s="77">
        <v>13</v>
      </c>
      <c r="AUC12" s="78">
        <v>56.66</v>
      </c>
      <c r="AUD12" s="77">
        <v>1</v>
      </c>
      <c r="AUE12" s="78">
        <v>4.8099999999999996</v>
      </c>
      <c r="AUH12" s="77">
        <v>10</v>
      </c>
      <c r="AUI12" s="78">
        <v>33.9</v>
      </c>
      <c r="AUN12" s="79">
        <v>241437</v>
      </c>
      <c r="AUO12" s="78">
        <v>4650050.9800000004</v>
      </c>
      <c r="AUP12" s="77">
        <v>4</v>
      </c>
      <c r="AUQ12" s="78">
        <v>12.08</v>
      </c>
      <c r="AUR12" s="79">
        <v>1886</v>
      </c>
      <c r="AUS12" s="78">
        <v>98355.74</v>
      </c>
      <c r="AUV12" s="77">
        <v>17</v>
      </c>
      <c r="AUW12" s="78">
        <v>147.30000000000001</v>
      </c>
      <c r="AUZ12" s="77">
        <v>1</v>
      </c>
      <c r="AVA12" s="78">
        <v>4.8600000000000003</v>
      </c>
      <c r="AVB12" s="77">
        <v>181</v>
      </c>
      <c r="AVC12" s="78">
        <v>154415.47</v>
      </c>
      <c r="AVJ12" s="79">
        <v>9035</v>
      </c>
      <c r="AVK12" s="78">
        <v>940177.84</v>
      </c>
      <c r="AVX12" s="77">
        <v>11</v>
      </c>
      <c r="AVY12" s="78">
        <v>89.43</v>
      </c>
      <c r="AVZ12" s="77">
        <v>16</v>
      </c>
      <c r="AWA12" s="78">
        <v>179.1</v>
      </c>
      <c r="AWB12" s="77">
        <v>2</v>
      </c>
      <c r="AWC12" s="78">
        <v>42.48</v>
      </c>
      <c r="AWF12" s="77">
        <v>2</v>
      </c>
      <c r="AWG12" s="78">
        <v>2944.16</v>
      </c>
      <c r="AWH12" s="77">
        <v>6</v>
      </c>
      <c r="AWI12" s="78">
        <v>8.89</v>
      </c>
      <c r="AWL12" s="77">
        <v>4</v>
      </c>
      <c r="AWM12" s="78">
        <v>10.3</v>
      </c>
      <c r="AWN12" s="77">
        <v>15</v>
      </c>
      <c r="AWO12" s="78">
        <v>1016.27</v>
      </c>
      <c r="AWP12" s="77">
        <v>222</v>
      </c>
      <c r="AWQ12" s="78">
        <v>39466.9</v>
      </c>
      <c r="AWR12" s="77">
        <v>114</v>
      </c>
      <c r="AWS12" s="78">
        <v>42034.89</v>
      </c>
      <c r="AWT12" s="77">
        <v>23</v>
      </c>
      <c r="AWU12" s="78">
        <v>1276.18</v>
      </c>
      <c r="AWV12" s="79">
        <v>2128</v>
      </c>
      <c r="AWW12" s="78">
        <v>26198.63</v>
      </c>
      <c r="AWX12" s="77">
        <v>147</v>
      </c>
      <c r="AWY12" s="78">
        <v>22610.31</v>
      </c>
      <c r="AXD12" s="77">
        <v>8</v>
      </c>
      <c r="AXE12" s="78">
        <v>178.66</v>
      </c>
      <c r="AXT12" s="77">
        <v>1</v>
      </c>
      <c r="AXU12" s="78">
        <v>9.9</v>
      </c>
      <c r="AXV12" s="77">
        <v>2</v>
      </c>
      <c r="AXW12" s="78">
        <v>20.39</v>
      </c>
      <c r="AXZ12" s="77">
        <v>4</v>
      </c>
      <c r="AYA12" s="78">
        <v>1772.9</v>
      </c>
      <c r="AYB12" s="77">
        <v>96</v>
      </c>
      <c r="AYC12" s="78">
        <v>7934.8</v>
      </c>
      <c r="AYD12" s="77">
        <v>35</v>
      </c>
      <c r="AYE12" s="78">
        <v>229.21</v>
      </c>
      <c r="AYF12" s="77">
        <v>12</v>
      </c>
      <c r="AYG12" s="78">
        <v>172.14</v>
      </c>
      <c r="AYL12" s="77">
        <v>14</v>
      </c>
      <c r="AYM12" s="78">
        <v>58.71</v>
      </c>
      <c r="AYR12" s="77">
        <v>2</v>
      </c>
      <c r="AYS12" s="78">
        <v>0.57999999999999996</v>
      </c>
      <c r="AYT12" s="77">
        <v>18</v>
      </c>
      <c r="AYU12" s="78">
        <v>36.18</v>
      </c>
      <c r="AYV12" s="77">
        <v>21</v>
      </c>
      <c r="AYW12" s="78">
        <v>2480.81</v>
      </c>
      <c r="AZB12" s="77">
        <v>1</v>
      </c>
      <c r="AZC12" s="78">
        <v>10</v>
      </c>
      <c r="AZF12" s="77">
        <v>2</v>
      </c>
      <c r="AZG12" s="78">
        <v>25.5</v>
      </c>
      <c r="AZV12" s="77">
        <v>41</v>
      </c>
      <c r="AZW12" s="78">
        <v>30.18</v>
      </c>
    </row>
    <row r="13" spans="1:1377" x14ac:dyDescent="0.25">
      <c r="A13" s="87">
        <v>40291</v>
      </c>
      <c r="B13" s="83">
        <v>318118</v>
      </c>
      <c r="C13" s="83">
        <v>42198302.409999996</v>
      </c>
      <c r="D13" s="83">
        <v>253369</v>
      </c>
      <c r="E13" s="83">
        <v>38600507.149999999</v>
      </c>
      <c r="F13" s="83">
        <f t="shared" si="1"/>
        <v>571487</v>
      </c>
      <c r="G13" s="83">
        <f t="shared" si="2"/>
        <v>80798809.560000002</v>
      </c>
      <c r="H13" s="83">
        <v>192998</v>
      </c>
      <c r="I13" s="83">
        <v>18786866.879999999</v>
      </c>
      <c r="J13" s="83">
        <v>247253</v>
      </c>
      <c r="K13" s="83">
        <v>20180112.859999999</v>
      </c>
      <c r="L13" s="83">
        <v>3043</v>
      </c>
      <c r="M13" s="79">
        <v>14078157.890000001</v>
      </c>
      <c r="N13" s="79">
        <v>24155</v>
      </c>
      <c r="O13" s="79">
        <v>14849296.859999999</v>
      </c>
      <c r="P13" s="79">
        <v>185803</v>
      </c>
      <c r="Q13" s="79">
        <v>10991028.220000001</v>
      </c>
      <c r="R13" s="79">
        <v>176064</v>
      </c>
      <c r="S13" s="79">
        <v>9871962.4000000004</v>
      </c>
      <c r="T13" s="79">
        <v>9754</v>
      </c>
      <c r="U13" s="79">
        <v>6226810.3600000003</v>
      </c>
      <c r="V13" s="79">
        <v>28047</v>
      </c>
      <c r="W13" s="78">
        <v>8206045.9800000004</v>
      </c>
      <c r="X13" s="79">
        <v>48482</v>
      </c>
      <c r="Y13" s="78">
        <v>7588195.5999999996</v>
      </c>
      <c r="Z13" s="79">
        <v>137285</v>
      </c>
      <c r="AA13" s="78">
        <v>5507247.6799999997</v>
      </c>
      <c r="AB13" s="79">
        <v>98381</v>
      </c>
      <c r="AC13" s="78">
        <v>9330955.1099999994</v>
      </c>
      <c r="AD13" s="79">
        <v>29502</v>
      </c>
      <c r="AE13" s="78">
        <v>5866482.4299999997</v>
      </c>
      <c r="AF13" s="79">
        <v>44465</v>
      </c>
      <c r="AG13" s="78">
        <v>5779284.1900000004</v>
      </c>
      <c r="AH13" s="79">
        <v>61325</v>
      </c>
      <c r="AI13" s="78">
        <v>6426957.2400000002</v>
      </c>
      <c r="AJ13" s="79">
        <v>143759</v>
      </c>
      <c r="AK13" s="78">
        <v>5556473</v>
      </c>
      <c r="AL13" s="79">
        <v>55831</v>
      </c>
      <c r="AM13" s="78">
        <v>6305868.96</v>
      </c>
      <c r="AN13" s="79">
        <v>55826</v>
      </c>
      <c r="AO13" s="78">
        <v>5417064.7000000002</v>
      </c>
      <c r="AP13" s="79">
        <v>59761</v>
      </c>
      <c r="AQ13" s="78">
        <v>5000989.66</v>
      </c>
      <c r="AR13" s="79">
        <v>30790</v>
      </c>
      <c r="AS13" s="78">
        <v>4638003.63</v>
      </c>
      <c r="AT13" s="79">
        <v>32913</v>
      </c>
      <c r="AU13" s="78">
        <v>3104897.62</v>
      </c>
      <c r="AV13" s="77">
        <v>680</v>
      </c>
      <c r="AW13" s="78">
        <v>3015996.83</v>
      </c>
      <c r="AX13" s="77">
        <v>632</v>
      </c>
      <c r="AY13" s="78">
        <v>2704892.76</v>
      </c>
      <c r="AZ13" s="79">
        <v>3492</v>
      </c>
      <c r="BA13" s="78">
        <v>2606773.94</v>
      </c>
      <c r="BB13" s="79">
        <v>6959</v>
      </c>
      <c r="BC13" s="78">
        <v>2637432.9</v>
      </c>
      <c r="BD13" s="79">
        <v>6517</v>
      </c>
      <c r="BE13" s="78">
        <v>3405767.18</v>
      </c>
      <c r="BF13" s="79">
        <v>15094</v>
      </c>
      <c r="BG13" s="78">
        <v>2043110.08</v>
      </c>
      <c r="BH13" s="79">
        <v>273092</v>
      </c>
      <c r="BI13" s="78">
        <v>2502678.09</v>
      </c>
      <c r="BJ13" s="79">
        <v>3108</v>
      </c>
      <c r="BK13" s="78">
        <v>1430585.23</v>
      </c>
      <c r="BL13" s="79">
        <v>35009</v>
      </c>
      <c r="BM13" s="78">
        <v>1239671.78</v>
      </c>
      <c r="BN13" s="77">
        <v>186</v>
      </c>
      <c r="BO13" s="78">
        <v>1181405.56</v>
      </c>
      <c r="BP13" s="79">
        <v>55679</v>
      </c>
      <c r="BQ13" s="78">
        <v>1076184.24</v>
      </c>
      <c r="BR13" s="79">
        <v>16507</v>
      </c>
      <c r="BS13" s="78">
        <v>1339924.44</v>
      </c>
      <c r="BT13" s="79">
        <v>12291</v>
      </c>
      <c r="BU13" s="78">
        <v>724297.79</v>
      </c>
      <c r="BV13" s="79">
        <v>5734</v>
      </c>
      <c r="BW13" s="78">
        <v>272822.78999999998</v>
      </c>
      <c r="BX13" s="77">
        <v>154</v>
      </c>
      <c r="BY13" s="78">
        <v>155287.47</v>
      </c>
      <c r="CD13" s="77">
        <v>1</v>
      </c>
      <c r="CE13" s="78">
        <v>2.0699999999999998</v>
      </c>
      <c r="CH13" s="77">
        <v>4</v>
      </c>
      <c r="CI13" s="78">
        <v>55.16</v>
      </c>
      <c r="CL13" s="77">
        <v>1</v>
      </c>
      <c r="CM13" s="78">
        <v>120.51</v>
      </c>
      <c r="CN13" s="77">
        <v>11</v>
      </c>
      <c r="CO13" s="78">
        <v>6588.67</v>
      </c>
      <c r="CP13" s="79">
        <v>5908</v>
      </c>
      <c r="CQ13" s="78">
        <v>64692.52</v>
      </c>
      <c r="CT13" s="77">
        <v>10</v>
      </c>
      <c r="CU13" s="78">
        <v>5276.97</v>
      </c>
      <c r="CZ13" s="77">
        <v>2</v>
      </c>
      <c r="DA13" s="78">
        <v>1.8</v>
      </c>
      <c r="DB13" s="77">
        <v>1</v>
      </c>
      <c r="DC13" s="78">
        <v>1900.8</v>
      </c>
      <c r="DF13" s="77">
        <v>1</v>
      </c>
      <c r="DG13" s="78">
        <v>29.48</v>
      </c>
      <c r="DL13" s="77">
        <v>3</v>
      </c>
      <c r="DM13" s="78">
        <v>141.9</v>
      </c>
      <c r="DN13" s="77">
        <v>3</v>
      </c>
      <c r="DO13" s="78">
        <v>1.35</v>
      </c>
      <c r="DP13" s="77">
        <v>52</v>
      </c>
      <c r="DQ13" s="78">
        <v>156.66</v>
      </c>
      <c r="DZ13" s="79">
        <v>1765</v>
      </c>
      <c r="EA13" s="78">
        <v>134240.99</v>
      </c>
      <c r="EF13" s="77">
        <v>19</v>
      </c>
      <c r="EG13" s="78">
        <v>330.2</v>
      </c>
      <c r="EH13" s="77">
        <v>3</v>
      </c>
      <c r="EI13" s="78">
        <v>5.7</v>
      </c>
      <c r="ER13" s="79">
        <v>17211</v>
      </c>
      <c r="ES13" s="78">
        <v>665400.25</v>
      </c>
      <c r="ET13" s="77">
        <v>2</v>
      </c>
      <c r="EU13" s="78">
        <v>8.32</v>
      </c>
      <c r="EV13" s="79">
        <v>1256</v>
      </c>
      <c r="EW13" s="78">
        <v>76807.28</v>
      </c>
      <c r="FD13" s="79">
        <v>2017</v>
      </c>
      <c r="FE13" s="78">
        <v>1255628.05</v>
      </c>
      <c r="FF13" s="77">
        <v>10</v>
      </c>
      <c r="FG13" s="78">
        <v>9</v>
      </c>
      <c r="FH13" s="79">
        <v>24720</v>
      </c>
      <c r="FI13" s="78">
        <v>1240953.8899999999</v>
      </c>
      <c r="FJ13" s="79">
        <v>15890</v>
      </c>
      <c r="FK13" s="78">
        <v>786678.83</v>
      </c>
      <c r="FL13" s="77">
        <v>11</v>
      </c>
      <c r="FM13" s="78">
        <v>72.239999999999995</v>
      </c>
      <c r="FN13" s="77">
        <v>1</v>
      </c>
      <c r="FO13" s="78">
        <v>1.73</v>
      </c>
      <c r="FP13" s="77">
        <v>1</v>
      </c>
      <c r="FQ13" s="78">
        <v>0.72</v>
      </c>
      <c r="FR13" s="79">
        <v>2120</v>
      </c>
      <c r="FS13" s="78">
        <v>311470.53999999998</v>
      </c>
      <c r="FT13" s="77">
        <v>5</v>
      </c>
      <c r="FU13" s="78">
        <v>13.5</v>
      </c>
      <c r="FV13" s="79">
        <v>2601</v>
      </c>
      <c r="FW13" s="78">
        <v>62315.54</v>
      </c>
      <c r="FX13" s="79">
        <v>13616</v>
      </c>
      <c r="FY13" s="78">
        <v>764124.62</v>
      </c>
      <c r="FZ13" s="77">
        <v>2</v>
      </c>
      <c r="GA13" s="78">
        <v>4.26</v>
      </c>
      <c r="GF13" s="77">
        <v>72</v>
      </c>
      <c r="GG13" s="78">
        <v>5899.94</v>
      </c>
      <c r="GJ13" s="77">
        <v>84</v>
      </c>
      <c r="GK13" s="78">
        <v>18817.54</v>
      </c>
      <c r="GL13" s="79">
        <v>4432</v>
      </c>
      <c r="GM13" s="78">
        <v>622971.71</v>
      </c>
      <c r="GN13" s="79">
        <v>4795</v>
      </c>
      <c r="GO13" s="78">
        <v>690826.62</v>
      </c>
      <c r="GT13" s="77">
        <v>3</v>
      </c>
      <c r="GU13" s="78">
        <v>12.94</v>
      </c>
      <c r="GX13" s="77">
        <v>186</v>
      </c>
      <c r="GY13" s="78">
        <v>14653.96</v>
      </c>
      <c r="GZ13" s="77">
        <v>6</v>
      </c>
      <c r="HA13" s="78">
        <v>246.32</v>
      </c>
      <c r="HB13" s="79">
        <v>2276</v>
      </c>
      <c r="HC13" s="78">
        <v>255058.44</v>
      </c>
      <c r="HD13" s="77">
        <v>11</v>
      </c>
      <c r="HE13" s="78">
        <v>60.5</v>
      </c>
      <c r="HH13" s="77">
        <v>100</v>
      </c>
      <c r="HI13" s="78">
        <v>3580.97</v>
      </c>
      <c r="HJ13" s="77">
        <v>516</v>
      </c>
      <c r="HK13" s="78">
        <v>67400.84</v>
      </c>
      <c r="HL13" s="77">
        <v>407</v>
      </c>
      <c r="HM13" s="78">
        <v>73520.53</v>
      </c>
      <c r="HN13" s="79">
        <v>1466</v>
      </c>
      <c r="HO13" s="78">
        <v>208580.2</v>
      </c>
      <c r="HR13" s="77">
        <v>71</v>
      </c>
      <c r="HS13" s="78">
        <v>26548.18</v>
      </c>
      <c r="HT13" s="77">
        <v>659</v>
      </c>
      <c r="HU13" s="78">
        <v>34405.51</v>
      </c>
      <c r="HV13" s="77">
        <v>50</v>
      </c>
      <c r="HW13" s="78">
        <v>1668.32</v>
      </c>
      <c r="HZ13" s="79">
        <v>1166</v>
      </c>
      <c r="IA13" s="78">
        <v>120910.13</v>
      </c>
      <c r="IB13" s="79">
        <v>6159</v>
      </c>
      <c r="IC13" s="78">
        <v>427759.71</v>
      </c>
      <c r="ID13" s="77">
        <v>38</v>
      </c>
      <c r="IE13" s="78">
        <v>11362.59</v>
      </c>
      <c r="IF13" s="77">
        <v>472</v>
      </c>
      <c r="IG13" s="78">
        <v>53892.959999999999</v>
      </c>
      <c r="IN13" s="79">
        <v>3537</v>
      </c>
      <c r="IO13" s="78">
        <v>169699.46</v>
      </c>
      <c r="IP13" s="77">
        <v>3</v>
      </c>
      <c r="IQ13" s="78">
        <v>0.3</v>
      </c>
      <c r="IR13" s="77">
        <v>1</v>
      </c>
      <c r="IS13" s="78">
        <v>3.42</v>
      </c>
      <c r="IT13" s="77">
        <v>1</v>
      </c>
      <c r="IU13" s="78">
        <v>0.6</v>
      </c>
      <c r="IX13" s="77">
        <v>2</v>
      </c>
      <c r="IY13" s="78">
        <v>1.92</v>
      </c>
      <c r="IZ13" s="79">
        <v>4371</v>
      </c>
      <c r="JA13" s="78">
        <v>177081.64</v>
      </c>
      <c r="JH13" s="79">
        <v>9321</v>
      </c>
      <c r="JI13" s="78">
        <v>1244720.8500000001</v>
      </c>
      <c r="JJ13" s="79">
        <v>2580</v>
      </c>
      <c r="JK13" s="78">
        <v>330460.18</v>
      </c>
      <c r="JN13" s="77">
        <v>876</v>
      </c>
      <c r="JO13" s="78">
        <v>118446.45</v>
      </c>
      <c r="JP13" s="79">
        <v>3412</v>
      </c>
      <c r="JQ13" s="78">
        <v>327212.45</v>
      </c>
      <c r="JR13" s="77">
        <v>4</v>
      </c>
      <c r="JS13" s="78">
        <v>439.29</v>
      </c>
      <c r="JV13" s="79">
        <v>5776</v>
      </c>
      <c r="JW13" s="78">
        <v>515905.19</v>
      </c>
      <c r="JX13" s="77">
        <v>33</v>
      </c>
      <c r="JY13" s="78">
        <v>2935.21</v>
      </c>
      <c r="JZ13" s="77">
        <v>500</v>
      </c>
      <c r="KA13" s="78">
        <v>13728.6</v>
      </c>
      <c r="KB13" s="79">
        <v>9425</v>
      </c>
      <c r="KC13" s="78">
        <v>414001.81</v>
      </c>
      <c r="KF13" s="77">
        <v>389</v>
      </c>
      <c r="KG13" s="78">
        <v>42243.48</v>
      </c>
      <c r="KH13" s="79">
        <v>20182</v>
      </c>
      <c r="KI13" s="78">
        <v>739417.71</v>
      </c>
      <c r="KJ13" s="77">
        <v>2</v>
      </c>
      <c r="KK13" s="78">
        <v>1.04</v>
      </c>
      <c r="KN13" s="77">
        <v>871</v>
      </c>
      <c r="KO13" s="78">
        <v>501401.89</v>
      </c>
      <c r="KP13" s="77">
        <v>15</v>
      </c>
      <c r="KQ13" s="78">
        <v>1385.04</v>
      </c>
      <c r="KR13" s="79">
        <v>5706</v>
      </c>
      <c r="KS13" s="78">
        <v>465038.68</v>
      </c>
      <c r="KZ13" s="77">
        <v>7</v>
      </c>
      <c r="LA13" s="78">
        <v>1918.53</v>
      </c>
      <c r="LB13" s="77">
        <v>2</v>
      </c>
      <c r="LC13" s="78">
        <v>4.0999999999999996</v>
      </c>
      <c r="LD13" s="79">
        <v>1979</v>
      </c>
      <c r="LE13" s="78">
        <v>165000.71</v>
      </c>
      <c r="LF13" s="77">
        <v>427</v>
      </c>
      <c r="LG13" s="78">
        <v>65151.25</v>
      </c>
      <c r="LH13" s="77">
        <v>399</v>
      </c>
      <c r="LI13" s="78">
        <v>92609.03</v>
      </c>
      <c r="LR13" s="77">
        <v>1</v>
      </c>
      <c r="LS13" s="78">
        <v>0.54</v>
      </c>
      <c r="LT13" s="79">
        <v>6686</v>
      </c>
      <c r="LU13" s="78">
        <v>321524.13</v>
      </c>
      <c r="LV13" s="77">
        <v>88</v>
      </c>
      <c r="LW13" s="78">
        <v>483.56</v>
      </c>
      <c r="LX13" s="77">
        <v>1</v>
      </c>
      <c r="LY13" s="78">
        <v>1604.61</v>
      </c>
      <c r="LZ13" s="77">
        <v>1</v>
      </c>
      <c r="MA13" s="78">
        <v>234.48</v>
      </c>
      <c r="MB13" s="79">
        <v>4959</v>
      </c>
      <c r="MC13" s="78">
        <v>541149.71</v>
      </c>
      <c r="MP13" s="79">
        <v>4400</v>
      </c>
      <c r="MQ13" s="78">
        <v>327958.99</v>
      </c>
      <c r="MR13" s="79">
        <v>1158</v>
      </c>
      <c r="MS13" s="78">
        <v>36303.550000000003</v>
      </c>
      <c r="ND13" s="79">
        <v>16580</v>
      </c>
      <c r="NE13" s="78">
        <v>51932.01</v>
      </c>
      <c r="NF13" s="77">
        <v>27</v>
      </c>
      <c r="NG13" s="78">
        <v>387.38</v>
      </c>
      <c r="NH13" s="77">
        <v>2</v>
      </c>
      <c r="NI13" s="78">
        <v>6.36</v>
      </c>
      <c r="NN13" s="79">
        <v>1144</v>
      </c>
      <c r="NO13" s="78">
        <v>163982.46</v>
      </c>
      <c r="NP13" s="77">
        <v>17</v>
      </c>
      <c r="NQ13" s="78">
        <v>46.05</v>
      </c>
      <c r="NR13" s="77">
        <v>1</v>
      </c>
      <c r="NS13" s="78">
        <v>1.7</v>
      </c>
      <c r="NT13" s="77">
        <v>102</v>
      </c>
      <c r="NU13" s="78">
        <v>304.43</v>
      </c>
      <c r="NV13" s="79">
        <v>3420</v>
      </c>
      <c r="NW13" s="78">
        <v>351919.67</v>
      </c>
      <c r="NX13" s="77">
        <v>563</v>
      </c>
      <c r="NY13" s="78">
        <v>31198.99</v>
      </c>
      <c r="NZ13" s="77">
        <v>3</v>
      </c>
      <c r="OA13" s="78">
        <v>90.52</v>
      </c>
      <c r="OF13" s="77">
        <v>459</v>
      </c>
      <c r="OG13" s="78">
        <v>39787.910000000003</v>
      </c>
      <c r="OH13" s="77">
        <v>155</v>
      </c>
      <c r="OI13" s="78">
        <v>8866.1200000000008</v>
      </c>
      <c r="OJ13" s="77">
        <v>100</v>
      </c>
      <c r="OK13" s="78">
        <v>627.19000000000005</v>
      </c>
      <c r="OP13" s="79">
        <v>11532</v>
      </c>
      <c r="OQ13" s="78">
        <v>2060566.92</v>
      </c>
      <c r="OR13" s="77">
        <v>115</v>
      </c>
      <c r="OS13" s="78">
        <v>3767.41</v>
      </c>
      <c r="OT13" s="79">
        <v>2388</v>
      </c>
      <c r="OU13" s="78">
        <v>115562.03</v>
      </c>
      <c r="OV13" s="79">
        <v>1084</v>
      </c>
      <c r="OW13" s="78">
        <v>177780.8</v>
      </c>
      <c r="OZ13" s="79">
        <v>7255</v>
      </c>
      <c r="PA13" s="78">
        <v>687201.66</v>
      </c>
      <c r="PJ13" s="79">
        <v>3146</v>
      </c>
      <c r="PK13" s="78">
        <v>308573.08</v>
      </c>
      <c r="PL13" s="77">
        <v>44</v>
      </c>
      <c r="PM13" s="78">
        <v>419.32</v>
      </c>
      <c r="PN13" s="77">
        <v>288</v>
      </c>
      <c r="PO13" s="78">
        <v>43671.37</v>
      </c>
      <c r="PP13" s="79">
        <v>10383</v>
      </c>
      <c r="PQ13" s="78">
        <v>695127.47</v>
      </c>
      <c r="PR13" s="79">
        <v>8833</v>
      </c>
      <c r="PS13" s="78">
        <v>1309276.19</v>
      </c>
      <c r="PT13" s="77">
        <v>54</v>
      </c>
      <c r="PU13" s="78">
        <v>137452.78</v>
      </c>
      <c r="PV13" s="77">
        <v>6</v>
      </c>
      <c r="PW13" s="78">
        <v>63.84</v>
      </c>
      <c r="PX13" s="77">
        <v>1</v>
      </c>
      <c r="PY13" s="78">
        <v>100.78</v>
      </c>
      <c r="PZ13" s="77">
        <v>362</v>
      </c>
      <c r="QA13" s="78">
        <v>146654.04</v>
      </c>
      <c r="QB13" s="77">
        <v>621</v>
      </c>
      <c r="QC13" s="78">
        <v>306319.17</v>
      </c>
      <c r="QF13" s="79">
        <v>13332</v>
      </c>
      <c r="QG13" s="78">
        <v>3639104.93</v>
      </c>
      <c r="QJ13" s="77">
        <v>1</v>
      </c>
      <c r="QK13" s="78">
        <v>0.72</v>
      </c>
      <c r="QL13" s="77">
        <v>8</v>
      </c>
      <c r="QM13" s="78">
        <v>5.33</v>
      </c>
      <c r="RB13" s="77">
        <v>5</v>
      </c>
      <c r="RC13" s="78">
        <v>98.46</v>
      </c>
      <c r="RD13" s="77">
        <v>6</v>
      </c>
      <c r="RE13" s="78">
        <v>497.6</v>
      </c>
      <c r="RL13" s="79">
        <v>93542</v>
      </c>
      <c r="RM13" s="78">
        <v>14032340.35</v>
      </c>
      <c r="RN13" s="79">
        <v>2690</v>
      </c>
      <c r="RO13" s="78">
        <v>128648.7</v>
      </c>
      <c r="RP13" s="77">
        <v>0</v>
      </c>
      <c r="RQ13" s="78">
        <v>0</v>
      </c>
      <c r="RT13" s="77">
        <v>25</v>
      </c>
      <c r="RU13" s="78">
        <v>5498.01</v>
      </c>
      <c r="RV13" s="77">
        <v>212</v>
      </c>
      <c r="RW13" s="78">
        <v>8444.73</v>
      </c>
      <c r="RX13" s="77">
        <v>38</v>
      </c>
      <c r="RY13" s="78">
        <v>940.45</v>
      </c>
      <c r="RZ13" s="79">
        <v>1389</v>
      </c>
      <c r="SA13" s="78">
        <v>150285.25</v>
      </c>
      <c r="SD13" s="79">
        <v>3365</v>
      </c>
      <c r="SE13" s="78">
        <v>215634.75</v>
      </c>
      <c r="SF13" s="79">
        <v>55535</v>
      </c>
      <c r="SG13" s="78">
        <v>9920125.7200000007</v>
      </c>
      <c r="SH13" s="77">
        <v>5</v>
      </c>
      <c r="SI13" s="78">
        <v>1.4</v>
      </c>
      <c r="SJ13" s="79">
        <v>1331</v>
      </c>
      <c r="SK13" s="78">
        <v>50318.93</v>
      </c>
      <c r="SL13" s="77">
        <v>824</v>
      </c>
      <c r="SM13" s="78">
        <v>62777.57</v>
      </c>
      <c r="SN13" s="79">
        <v>14366</v>
      </c>
      <c r="SO13" s="78">
        <v>774432.28</v>
      </c>
      <c r="SP13" s="77">
        <v>3</v>
      </c>
      <c r="SQ13" s="78">
        <v>909.6</v>
      </c>
      <c r="SR13" s="79">
        <v>80499</v>
      </c>
      <c r="SS13" s="78">
        <v>511836.87</v>
      </c>
      <c r="ST13" s="77">
        <v>451</v>
      </c>
      <c r="SU13" s="78">
        <v>36162.07</v>
      </c>
      <c r="SV13" s="77">
        <v>53</v>
      </c>
      <c r="SW13" s="78">
        <v>272.38</v>
      </c>
      <c r="TB13" s="77">
        <v>2</v>
      </c>
      <c r="TC13" s="78">
        <v>20</v>
      </c>
      <c r="TD13" s="77">
        <v>368</v>
      </c>
      <c r="TE13" s="78">
        <v>3936.68</v>
      </c>
      <c r="TF13" s="79">
        <v>3010</v>
      </c>
      <c r="TG13" s="78">
        <v>118147.25</v>
      </c>
      <c r="TH13" s="79">
        <v>33659</v>
      </c>
      <c r="TI13" s="78">
        <v>1068421.4099999999</v>
      </c>
      <c r="TJ13" s="79">
        <v>1310</v>
      </c>
      <c r="TK13" s="78">
        <v>118313.2</v>
      </c>
      <c r="TL13" s="79">
        <v>17264</v>
      </c>
      <c r="TM13" s="78">
        <v>881463.79</v>
      </c>
      <c r="TN13" s="79">
        <v>1481</v>
      </c>
      <c r="TO13" s="78">
        <v>97114.41</v>
      </c>
      <c r="TZ13" s="77">
        <v>2</v>
      </c>
      <c r="UA13" s="78">
        <v>180.17</v>
      </c>
      <c r="UB13" s="79">
        <v>7268</v>
      </c>
      <c r="UC13" s="78">
        <v>270491.58</v>
      </c>
      <c r="UH13" s="77">
        <v>7</v>
      </c>
      <c r="UI13" s="78">
        <v>89.96</v>
      </c>
      <c r="UV13" s="77">
        <v>7</v>
      </c>
      <c r="UW13" s="78">
        <v>45.91</v>
      </c>
      <c r="UZ13" s="77">
        <v>1</v>
      </c>
      <c r="VA13" s="78">
        <v>15</v>
      </c>
      <c r="VB13" s="77">
        <v>16</v>
      </c>
      <c r="VC13" s="78">
        <v>477.5</v>
      </c>
      <c r="VD13" s="79">
        <v>13957</v>
      </c>
      <c r="VE13" s="78">
        <v>1108189.08</v>
      </c>
      <c r="VF13" s="77">
        <v>2</v>
      </c>
      <c r="VG13" s="78">
        <v>12.1</v>
      </c>
      <c r="VH13" s="79">
        <v>32824</v>
      </c>
      <c r="VI13" s="78">
        <v>529854.86</v>
      </c>
      <c r="VJ13" s="77">
        <v>53</v>
      </c>
      <c r="VK13" s="78">
        <v>610.4</v>
      </c>
      <c r="VP13" s="79">
        <v>13854</v>
      </c>
      <c r="VQ13" s="78">
        <v>760214.57</v>
      </c>
      <c r="VR13" s="79">
        <v>15460</v>
      </c>
      <c r="VS13" s="78">
        <v>1279031.75</v>
      </c>
      <c r="VV13" s="77">
        <v>3</v>
      </c>
      <c r="VW13" s="78">
        <v>55.68</v>
      </c>
      <c r="VX13" s="79">
        <v>1343</v>
      </c>
      <c r="VY13" s="78">
        <v>13.43</v>
      </c>
      <c r="WB13" s="79">
        <v>13351</v>
      </c>
      <c r="WC13" s="78">
        <v>2032389.79</v>
      </c>
      <c r="WD13" s="77">
        <v>2</v>
      </c>
      <c r="WE13" s="78">
        <v>3854.84</v>
      </c>
      <c r="WH13" s="79">
        <v>2358</v>
      </c>
      <c r="WI13" s="78">
        <v>10467.42</v>
      </c>
      <c r="WJ13" s="79">
        <v>8258</v>
      </c>
      <c r="WK13" s="78">
        <v>127935.13</v>
      </c>
      <c r="WL13" s="77">
        <v>178</v>
      </c>
      <c r="WM13" s="78">
        <v>18468.310000000001</v>
      </c>
      <c r="WN13" s="79">
        <v>1855</v>
      </c>
      <c r="WO13" s="78">
        <v>764018.56</v>
      </c>
      <c r="WP13" s="77">
        <v>6</v>
      </c>
      <c r="WQ13" s="78">
        <v>1512</v>
      </c>
      <c r="WR13" s="79">
        <v>6786</v>
      </c>
      <c r="WS13" s="78">
        <v>193376.56</v>
      </c>
      <c r="WX13" s="77">
        <v>1</v>
      </c>
      <c r="WY13" s="78">
        <v>5.33</v>
      </c>
      <c r="WZ13" s="77">
        <v>3</v>
      </c>
      <c r="XA13" s="78">
        <v>53.15</v>
      </c>
      <c r="XD13" s="79">
        <v>41000</v>
      </c>
      <c r="XE13" s="78">
        <v>2323458.83</v>
      </c>
      <c r="XH13" s="77">
        <v>413</v>
      </c>
      <c r="XI13" s="78">
        <v>164050.18</v>
      </c>
      <c r="XJ13" s="77">
        <v>527</v>
      </c>
      <c r="XK13" s="78">
        <v>6707.89</v>
      </c>
      <c r="XN13" s="79">
        <v>4880</v>
      </c>
      <c r="XO13" s="78">
        <v>715124.25</v>
      </c>
      <c r="XP13" s="79">
        <v>10910</v>
      </c>
      <c r="XQ13" s="78">
        <v>2040141.71</v>
      </c>
      <c r="XR13" s="79">
        <v>1242</v>
      </c>
      <c r="XS13" s="78">
        <v>344473.57</v>
      </c>
      <c r="XT13" s="79">
        <v>1110</v>
      </c>
      <c r="XU13" s="78">
        <v>137394.23999999999</v>
      </c>
      <c r="XV13" s="79">
        <v>92200</v>
      </c>
      <c r="XW13" s="78">
        <v>1014494.23</v>
      </c>
      <c r="XX13" s="79">
        <v>1593</v>
      </c>
      <c r="XY13" s="78">
        <v>84017.69</v>
      </c>
      <c r="XZ13" s="77">
        <v>5</v>
      </c>
      <c r="YA13" s="78">
        <v>36.07</v>
      </c>
      <c r="YD13" s="77">
        <v>2</v>
      </c>
      <c r="YE13" s="78">
        <v>112.32</v>
      </c>
      <c r="YH13" s="79">
        <v>30262</v>
      </c>
      <c r="YI13" s="78">
        <v>2599628.36</v>
      </c>
      <c r="YP13" s="77">
        <v>979</v>
      </c>
      <c r="YQ13" s="78">
        <v>23332.42</v>
      </c>
      <c r="YR13" s="77">
        <v>1</v>
      </c>
      <c r="YS13" s="78">
        <v>1.36</v>
      </c>
      <c r="YT13" s="79">
        <v>1950</v>
      </c>
      <c r="YU13" s="78">
        <v>279806.37</v>
      </c>
      <c r="YV13" s="77">
        <v>66</v>
      </c>
      <c r="YW13" s="78">
        <v>5590.43</v>
      </c>
      <c r="YX13" s="79">
        <v>134398</v>
      </c>
      <c r="YY13" s="78">
        <v>3385394.36</v>
      </c>
      <c r="YZ13" s="79">
        <v>31697</v>
      </c>
      <c r="ZA13" s="78">
        <v>1519351.65</v>
      </c>
      <c r="ZB13" s="79">
        <v>29008</v>
      </c>
      <c r="ZC13" s="78">
        <v>3496912.47</v>
      </c>
      <c r="ZD13" s="79">
        <v>46345</v>
      </c>
      <c r="ZE13" s="78">
        <v>4719669.4000000004</v>
      </c>
      <c r="ZF13" s="79">
        <v>1044</v>
      </c>
      <c r="ZG13" s="78">
        <v>93781.36</v>
      </c>
      <c r="ZH13" s="77">
        <v>515</v>
      </c>
      <c r="ZI13" s="78">
        <v>44055.64</v>
      </c>
      <c r="ZJ13" s="79">
        <v>44284</v>
      </c>
      <c r="ZK13" s="78">
        <v>8614697.3499999996</v>
      </c>
      <c r="ZL13" s="79">
        <v>46600</v>
      </c>
      <c r="ZM13" s="78">
        <v>6401010.2199999997</v>
      </c>
      <c r="ZR13" s="77">
        <v>42</v>
      </c>
      <c r="ZS13" s="78">
        <v>189.28</v>
      </c>
      <c r="ZT13" s="77">
        <v>156</v>
      </c>
      <c r="ZU13" s="78">
        <v>910.9</v>
      </c>
      <c r="AAB13" s="77">
        <v>62</v>
      </c>
      <c r="AAC13" s="78">
        <v>467.65</v>
      </c>
      <c r="AAD13" s="77">
        <v>5</v>
      </c>
      <c r="AAE13" s="78">
        <v>22.24</v>
      </c>
      <c r="AAF13" s="77">
        <v>10</v>
      </c>
      <c r="AAG13" s="78">
        <v>77.48</v>
      </c>
      <c r="AAH13" s="77">
        <v>69</v>
      </c>
      <c r="AAI13" s="78">
        <v>371.56</v>
      </c>
      <c r="AAN13" s="77">
        <v>5</v>
      </c>
      <c r="AAO13" s="78">
        <v>162.46</v>
      </c>
      <c r="AAP13" s="77">
        <v>658</v>
      </c>
      <c r="AAQ13" s="78">
        <v>3015.68</v>
      </c>
      <c r="AAV13" s="79">
        <v>2021</v>
      </c>
      <c r="AAW13" s="78">
        <v>129500.95</v>
      </c>
      <c r="ABD13" s="77">
        <v>158</v>
      </c>
      <c r="ABE13" s="78">
        <v>23270.6</v>
      </c>
      <c r="ABH13" s="77">
        <v>2</v>
      </c>
      <c r="ABI13" s="78">
        <v>6.02</v>
      </c>
      <c r="ABN13" s="79">
        <v>17765</v>
      </c>
      <c r="ABO13" s="78">
        <v>3432716.93</v>
      </c>
      <c r="ABP13" s="79">
        <v>3295</v>
      </c>
      <c r="ABQ13" s="78">
        <v>177778.45</v>
      </c>
      <c r="ABR13" s="79">
        <v>2396</v>
      </c>
      <c r="ABS13" s="78">
        <v>114103.55</v>
      </c>
      <c r="ABT13" s="79">
        <v>4888</v>
      </c>
      <c r="ABU13" s="78">
        <v>79350.429999999993</v>
      </c>
      <c r="ABV13" s="79">
        <v>3764</v>
      </c>
      <c r="ABW13" s="78">
        <v>86646.42</v>
      </c>
      <c r="ABX13" s="77">
        <v>317</v>
      </c>
      <c r="ABY13" s="78">
        <v>9168.17</v>
      </c>
      <c r="ACB13" s="77">
        <v>2</v>
      </c>
      <c r="ACC13" s="78">
        <v>35.4</v>
      </c>
      <c r="ACD13" s="77">
        <v>84</v>
      </c>
      <c r="ACE13" s="78">
        <v>5093.63</v>
      </c>
      <c r="ACF13" s="79">
        <v>17416</v>
      </c>
      <c r="ACG13" s="78">
        <v>598119.35</v>
      </c>
      <c r="ACH13" s="79">
        <v>5969</v>
      </c>
      <c r="ACI13" s="78">
        <v>310888.36</v>
      </c>
      <c r="ACJ13" s="79">
        <v>24367</v>
      </c>
      <c r="ACK13" s="78">
        <v>300607.46000000002</v>
      </c>
      <c r="ACL13" s="77">
        <v>10</v>
      </c>
      <c r="ACM13" s="78">
        <v>778.02</v>
      </c>
      <c r="ACN13" s="77">
        <v>1</v>
      </c>
      <c r="ACO13" s="78">
        <v>11.91</v>
      </c>
      <c r="ACP13" s="79">
        <v>11740</v>
      </c>
      <c r="ACQ13" s="78">
        <v>490328.85</v>
      </c>
      <c r="ACT13" s="77">
        <v>298</v>
      </c>
      <c r="ACU13" s="78">
        <v>39035.94</v>
      </c>
      <c r="ACV13" s="79">
        <v>2379</v>
      </c>
      <c r="ACW13" s="78">
        <v>75575.149999999994</v>
      </c>
      <c r="ACX13" s="79">
        <v>48206</v>
      </c>
      <c r="ACY13" s="78">
        <v>1822764.51</v>
      </c>
      <c r="ACZ13" s="77">
        <v>513</v>
      </c>
      <c r="ADA13" s="78">
        <v>29809.279999999999</v>
      </c>
      <c r="ADB13" s="79">
        <v>16188</v>
      </c>
      <c r="ADC13" s="78">
        <v>1029385.87</v>
      </c>
      <c r="ADF13" s="79">
        <v>1579</v>
      </c>
      <c r="ADG13" s="78">
        <v>249653.67</v>
      </c>
      <c r="ADL13" s="79">
        <v>1166</v>
      </c>
      <c r="ADM13" s="78">
        <v>208194.3</v>
      </c>
      <c r="ADN13" s="77">
        <v>1</v>
      </c>
      <c r="ADO13" s="78">
        <v>4.38</v>
      </c>
      <c r="ADP13" s="79">
        <v>1426</v>
      </c>
      <c r="ADQ13" s="78">
        <v>897423</v>
      </c>
      <c r="ADV13" s="77">
        <v>389</v>
      </c>
      <c r="ADW13" s="78">
        <v>134829.70000000001</v>
      </c>
      <c r="ADX13" s="79">
        <v>6553</v>
      </c>
      <c r="ADY13" s="78">
        <v>454662.75</v>
      </c>
      <c r="ADZ13" s="79">
        <v>10282</v>
      </c>
      <c r="AEA13" s="78">
        <v>480596.88</v>
      </c>
      <c r="AEB13" s="77">
        <v>19</v>
      </c>
      <c r="AEC13" s="78">
        <v>1597.59</v>
      </c>
      <c r="AEF13" s="79">
        <v>1611</v>
      </c>
      <c r="AEG13" s="78">
        <v>868032.45</v>
      </c>
      <c r="AEL13" s="77">
        <v>50</v>
      </c>
      <c r="AEM13" s="78">
        <v>381.6</v>
      </c>
      <c r="AER13" s="79">
        <v>15788</v>
      </c>
      <c r="AES13" s="78">
        <v>803624.95</v>
      </c>
      <c r="AET13" s="79">
        <v>7205</v>
      </c>
      <c r="AEU13" s="78">
        <v>240577.87</v>
      </c>
      <c r="AEV13" s="77">
        <v>12</v>
      </c>
      <c r="AEW13" s="78">
        <v>17376.73</v>
      </c>
      <c r="AEZ13" s="77">
        <v>83</v>
      </c>
      <c r="AFA13" s="78">
        <v>10184.950000000001</v>
      </c>
      <c r="AFB13" s="79">
        <v>6585</v>
      </c>
      <c r="AFC13" s="78">
        <v>362874.74</v>
      </c>
      <c r="AFD13" s="77">
        <v>8</v>
      </c>
      <c r="AFE13" s="78">
        <v>406.66</v>
      </c>
      <c r="AFH13" s="77">
        <v>2</v>
      </c>
      <c r="AFI13" s="78">
        <v>129.94</v>
      </c>
      <c r="AFN13" s="79">
        <v>2605</v>
      </c>
      <c r="AFO13" s="78">
        <v>894687.78</v>
      </c>
      <c r="AFP13" s="77">
        <v>153</v>
      </c>
      <c r="AFQ13" s="78">
        <v>9450.2800000000007</v>
      </c>
      <c r="AFT13" s="77">
        <v>2</v>
      </c>
      <c r="AFU13" s="78">
        <v>37.57</v>
      </c>
      <c r="AFV13" s="79">
        <v>57160</v>
      </c>
      <c r="AFW13" s="78">
        <v>1778374.48</v>
      </c>
      <c r="AFX13" s="79">
        <v>4159</v>
      </c>
      <c r="AFY13" s="78">
        <v>171724.73</v>
      </c>
      <c r="AFZ13" s="77">
        <v>382</v>
      </c>
      <c r="AGA13" s="78">
        <v>41833.47</v>
      </c>
      <c r="AGB13" s="77">
        <v>1</v>
      </c>
      <c r="AGC13" s="78">
        <v>12.36</v>
      </c>
      <c r="AGF13" s="77">
        <v>152</v>
      </c>
      <c r="AGG13" s="78">
        <v>1064.97</v>
      </c>
      <c r="AGL13" s="77">
        <v>13</v>
      </c>
      <c r="AGM13" s="78">
        <v>19671.77</v>
      </c>
      <c r="AGP13" s="79">
        <v>279648</v>
      </c>
      <c r="AGQ13" s="78">
        <v>66830683.520000003</v>
      </c>
      <c r="AGR13" s="77">
        <v>312</v>
      </c>
      <c r="AGS13" s="78">
        <v>605577.84</v>
      </c>
      <c r="AGT13" s="79">
        <v>15526</v>
      </c>
      <c r="AGU13" s="78">
        <v>9115113.3499999996</v>
      </c>
      <c r="AGV13" s="79">
        <v>12919</v>
      </c>
      <c r="AGW13" s="78">
        <v>4837261.8099999996</v>
      </c>
      <c r="AGX13" s="79">
        <v>4771</v>
      </c>
      <c r="AGY13" s="78">
        <v>356023.83</v>
      </c>
      <c r="AGZ13" s="77">
        <v>138</v>
      </c>
      <c r="AHA13" s="78">
        <v>18174.37</v>
      </c>
      <c r="AHB13" s="77">
        <v>897</v>
      </c>
      <c r="AHC13" s="78">
        <v>123413.21</v>
      </c>
      <c r="AHF13" s="77">
        <v>3</v>
      </c>
      <c r="AHG13" s="78">
        <v>4102.24</v>
      </c>
      <c r="AHH13" s="77">
        <v>40</v>
      </c>
      <c r="AHI13" s="78">
        <v>35116.58</v>
      </c>
      <c r="AHJ13" s="79">
        <v>2473</v>
      </c>
      <c r="AHK13" s="78">
        <v>227018.61</v>
      </c>
      <c r="AHL13" s="79">
        <v>3410</v>
      </c>
      <c r="AHM13" s="78">
        <v>217542.14</v>
      </c>
      <c r="AHN13" s="79">
        <v>1668</v>
      </c>
      <c r="AHO13" s="78">
        <v>364812.17</v>
      </c>
      <c r="AHV13" s="77">
        <v>152</v>
      </c>
      <c r="AHW13" s="78">
        <v>17415.95</v>
      </c>
      <c r="AHZ13" s="77">
        <v>82</v>
      </c>
      <c r="AIA13" s="78">
        <v>30453.83</v>
      </c>
      <c r="AIL13" s="77">
        <v>8</v>
      </c>
      <c r="AIM13" s="78">
        <v>1838.83</v>
      </c>
      <c r="AIN13" s="77">
        <v>3</v>
      </c>
      <c r="AIO13" s="78">
        <v>1006.03</v>
      </c>
      <c r="AIP13" s="79">
        <v>48997</v>
      </c>
      <c r="AIQ13" s="78">
        <v>462619.23</v>
      </c>
      <c r="AIT13" s="77">
        <v>33</v>
      </c>
      <c r="AIU13" s="78">
        <v>391.45</v>
      </c>
      <c r="AIX13" s="79">
        <v>6577</v>
      </c>
      <c r="AIY13" s="78">
        <v>479154.47</v>
      </c>
      <c r="AIZ13" s="77">
        <v>2</v>
      </c>
      <c r="AJA13" s="78">
        <v>18</v>
      </c>
      <c r="AJB13" s="79">
        <v>10675</v>
      </c>
      <c r="AJC13" s="78">
        <v>197988.35</v>
      </c>
      <c r="AJD13" s="77">
        <v>2</v>
      </c>
      <c r="AJE13" s="78">
        <v>5.4</v>
      </c>
      <c r="AJF13" s="79">
        <v>10029</v>
      </c>
      <c r="AJG13" s="78">
        <v>453661.1</v>
      </c>
      <c r="AJN13" s="77">
        <v>472</v>
      </c>
      <c r="AJO13" s="78">
        <v>63729.06</v>
      </c>
      <c r="AJX13" s="79">
        <v>117541</v>
      </c>
      <c r="AJY13" s="78">
        <v>1570728.8</v>
      </c>
      <c r="AJZ13" s="77">
        <v>117</v>
      </c>
      <c r="AKA13" s="78">
        <v>10243.290000000001</v>
      </c>
      <c r="AKB13" s="77">
        <v>1</v>
      </c>
      <c r="AKC13" s="78">
        <v>20.149999999999999</v>
      </c>
      <c r="AKN13" s="77">
        <v>15</v>
      </c>
      <c r="AKO13" s="78">
        <v>252.4</v>
      </c>
      <c r="AKV13" s="79">
        <v>19476</v>
      </c>
      <c r="AKW13" s="78">
        <v>539684.79</v>
      </c>
      <c r="AKZ13" s="79">
        <v>111418</v>
      </c>
      <c r="ALA13" s="78">
        <v>1583253.44</v>
      </c>
      <c r="ALF13" s="77">
        <v>4</v>
      </c>
      <c r="ALG13" s="78">
        <v>26.88</v>
      </c>
      <c r="ALX13" s="77">
        <v>390</v>
      </c>
      <c r="ALY13" s="78">
        <v>23055.14</v>
      </c>
      <c r="ALZ13" s="77">
        <v>87</v>
      </c>
      <c r="AMA13" s="78">
        <v>279.01</v>
      </c>
      <c r="AMB13" s="79">
        <v>1945</v>
      </c>
      <c r="AMC13" s="78">
        <v>128202.71</v>
      </c>
      <c r="AMF13" s="77">
        <v>134</v>
      </c>
      <c r="AMG13" s="78">
        <v>4736.05</v>
      </c>
      <c r="AMH13" s="77">
        <v>23</v>
      </c>
      <c r="AMI13" s="78">
        <v>11147.5</v>
      </c>
      <c r="AMJ13" s="77">
        <v>973</v>
      </c>
      <c r="AMK13" s="78">
        <v>66725.16</v>
      </c>
      <c r="AML13" s="79">
        <v>29551</v>
      </c>
      <c r="AMM13" s="78">
        <v>2768691.06</v>
      </c>
      <c r="AMN13" s="77">
        <v>214</v>
      </c>
      <c r="AMO13" s="78">
        <v>251451.36</v>
      </c>
      <c r="AMR13" s="77">
        <v>1</v>
      </c>
      <c r="AMS13" s="78">
        <v>1364</v>
      </c>
      <c r="AMX13" s="77">
        <v>344</v>
      </c>
      <c r="AMY13" s="78">
        <v>19205.400000000001</v>
      </c>
      <c r="AMZ13" s="77">
        <v>1</v>
      </c>
      <c r="ANA13" s="78">
        <v>4.32</v>
      </c>
      <c r="ANB13" s="77">
        <v>1</v>
      </c>
      <c r="ANC13" s="78">
        <v>2.84</v>
      </c>
      <c r="ANF13" s="79">
        <v>1035</v>
      </c>
      <c r="ANG13" s="78">
        <v>1186587.48</v>
      </c>
      <c r="ANH13" s="79">
        <v>2606</v>
      </c>
      <c r="ANI13" s="78">
        <v>223299.27</v>
      </c>
      <c r="ANL13" s="77">
        <v>28</v>
      </c>
      <c r="ANM13" s="78">
        <v>923.18</v>
      </c>
      <c r="ANN13" s="77">
        <v>177</v>
      </c>
      <c r="ANO13" s="78">
        <v>68678</v>
      </c>
      <c r="ANP13" s="79">
        <v>1958</v>
      </c>
      <c r="ANQ13" s="78">
        <v>242406.44</v>
      </c>
      <c r="ANR13" s="77">
        <v>226</v>
      </c>
      <c r="ANS13" s="78">
        <v>38596.9</v>
      </c>
      <c r="ANT13" s="79">
        <v>11995</v>
      </c>
      <c r="ANU13" s="78">
        <v>2030145.5</v>
      </c>
      <c r="ANZ13" s="77">
        <v>869</v>
      </c>
      <c r="AOA13" s="78">
        <v>526781.96</v>
      </c>
      <c r="AOB13" s="77">
        <v>57</v>
      </c>
      <c r="AOC13" s="78">
        <v>100571.89</v>
      </c>
      <c r="AOD13" s="77">
        <v>379</v>
      </c>
      <c r="AOE13" s="78">
        <v>1210273.1399999999</v>
      </c>
      <c r="AOP13" s="77">
        <v>38</v>
      </c>
      <c r="AOQ13" s="78">
        <v>3213.3</v>
      </c>
      <c r="AOV13" s="77">
        <v>517</v>
      </c>
      <c r="AOW13" s="78">
        <v>70301.5</v>
      </c>
      <c r="AOX13" s="77">
        <v>221</v>
      </c>
      <c r="AOY13" s="78">
        <v>2516.14</v>
      </c>
      <c r="APB13" s="77">
        <v>78</v>
      </c>
      <c r="APC13" s="78">
        <v>992.08</v>
      </c>
      <c r="APD13" s="77">
        <v>1</v>
      </c>
      <c r="APE13" s="78">
        <v>25.56</v>
      </c>
      <c r="APH13" s="79">
        <v>13569</v>
      </c>
      <c r="API13" s="78">
        <v>3141833.6</v>
      </c>
      <c r="APJ13" s="79">
        <v>17995</v>
      </c>
      <c r="APK13" s="78">
        <v>277413.15000000002</v>
      </c>
      <c r="APN13" s="77">
        <v>3</v>
      </c>
      <c r="APO13" s="78">
        <v>140.41</v>
      </c>
      <c r="APP13" s="79">
        <v>2050</v>
      </c>
      <c r="APQ13" s="78">
        <v>987225.69</v>
      </c>
      <c r="APR13" s="77">
        <v>401</v>
      </c>
      <c r="APS13" s="78">
        <v>192841.39</v>
      </c>
      <c r="APT13" s="79">
        <v>1854</v>
      </c>
      <c r="APU13" s="78">
        <v>937923.17</v>
      </c>
      <c r="APV13" s="77">
        <v>815</v>
      </c>
      <c r="APW13" s="78">
        <v>404653.94</v>
      </c>
      <c r="APX13" s="77">
        <v>542</v>
      </c>
      <c r="APY13" s="78">
        <v>231296.38</v>
      </c>
      <c r="APZ13" s="77">
        <v>296</v>
      </c>
      <c r="AQA13" s="78">
        <v>123893.53</v>
      </c>
      <c r="AQB13" s="79">
        <v>3975</v>
      </c>
      <c r="AQC13" s="78">
        <v>786796.19</v>
      </c>
      <c r="AQD13" s="77">
        <v>7</v>
      </c>
      <c r="AQE13" s="78">
        <v>266.93</v>
      </c>
      <c r="AQH13" s="77">
        <v>176</v>
      </c>
      <c r="AQI13" s="78">
        <v>64120.75</v>
      </c>
      <c r="AQJ13" s="79">
        <v>3634</v>
      </c>
      <c r="AQK13" s="78">
        <v>57122.67</v>
      </c>
      <c r="AQP13" s="79">
        <v>4369</v>
      </c>
      <c r="AQQ13" s="78">
        <v>1166518.81</v>
      </c>
      <c r="AQR13" s="79">
        <v>2750</v>
      </c>
      <c r="AQS13" s="78">
        <v>1393956.76</v>
      </c>
      <c r="AQZ13" s="77">
        <v>141</v>
      </c>
      <c r="ARA13" s="78">
        <v>1005487.58</v>
      </c>
      <c r="ARD13" s="77">
        <v>2</v>
      </c>
      <c r="ARE13" s="78">
        <v>14.14</v>
      </c>
      <c r="ARJ13" s="77">
        <v>1</v>
      </c>
      <c r="ARK13" s="78">
        <v>9.39</v>
      </c>
      <c r="ARL13" s="79">
        <v>4730</v>
      </c>
      <c r="ARM13" s="78">
        <v>656794.93999999994</v>
      </c>
      <c r="ARN13" s="79">
        <v>9156</v>
      </c>
      <c r="ARO13" s="78">
        <v>1116699.1599999999</v>
      </c>
      <c r="ARP13" s="79">
        <v>29125</v>
      </c>
      <c r="ARQ13" s="78">
        <v>3882133.75</v>
      </c>
      <c r="ARR13" s="79">
        <v>7777</v>
      </c>
      <c r="ARS13" s="78">
        <v>1027979.24</v>
      </c>
      <c r="ART13" s="79">
        <v>49885</v>
      </c>
      <c r="ARU13" s="78">
        <v>1249391.32</v>
      </c>
      <c r="ARX13" s="79">
        <v>53388</v>
      </c>
      <c r="ARY13" s="78">
        <v>4343301.1399999997</v>
      </c>
      <c r="ARZ13" s="77">
        <v>60</v>
      </c>
      <c r="ASA13" s="78">
        <v>17964.84</v>
      </c>
      <c r="ASD13" s="79">
        <v>7378</v>
      </c>
      <c r="ASE13" s="78">
        <v>580206.06000000006</v>
      </c>
      <c r="ASN13" s="77">
        <v>1</v>
      </c>
      <c r="ASO13" s="78">
        <v>0.6</v>
      </c>
      <c r="AST13" s="77">
        <v>7</v>
      </c>
      <c r="ASU13" s="78">
        <v>39.08</v>
      </c>
      <c r="ASX13" s="77">
        <v>10</v>
      </c>
      <c r="ASY13" s="78">
        <v>510.84</v>
      </c>
      <c r="ASZ13" s="79">
        <v>1472</v>
      </c>
      <c r="ATA13" s="78">
        <v>36041.370000000003</v>
      </c>
      <c r="ATB13" s="77">
        <v>7</v>
      </c>
      <c r="ATC13" s="78">
        <v>494.92</v>
      </c>
      <c r="ATF13" s="77">
        <v>1</v>
      </c>
      <c r="ATG13" s="78">
        <v>95.6</v>
      </c>
      <c r="ATL13" s="77">
        <v>6</v>
      </c>
      <c r="ATM13" s="78">
        <v>1632.32</v>
      </c>
      <c r="ATN13" s="77">
        <v>499</v>
      </c>
      <c r="ATO13" s="78">
        <v>27077.5</v>
      </c>
      <c r="ATP13" s="77">
        <v>206</v>
      </c>
      <c r="ATQ13" s="78">
        <v>9883.66</v>
      </c>
      <c r="ATT13" s="79">
        <v>14234</v>
      </c>
      <c r="ATU13" s="78">
        <v>780875.11</v>
      </c>
      <c r="ATV13" s="77">
        <v>3</v>
      </c>
      <c r="ATW13" s="78">
        <v>50.67</v>
      </c>
      <c r="ATX13" s="77">
        <v>16</v>
      </c>
      <c r="ATY13" s="78">
        <v>753.18</v>
      </c>
      <c r="ATZ13" s="77">
        <v>18</v>
      </c>
      <c r="AUA13" s="78">
        <v>173.32</v>
      </c>
      <c r="AUB13" s="77">
        <v>3</v>
      </c>
      <c r="AUC13" s="78">
        <v>14.59</v>
      </c>
      <c r="AUD13" s="77">
        <v>3</v>
      </c>
      <c r="AUE13" s="78">
        <v>14.47</v>
      </c>
      <c r="AUH13" s="77">
        <v>5</v>
      </c>
      <c r="AUI13" s="78">
        <v>20.93</v>
      </c>
      <c r="AUN13" s="79">
        <v>238370</v>
      </c>
      <c r="AUO13" s="78">
        <v>4604715.9400000004</v>
      </c>
      <c r="AUP13" s="77">
        <v>6</v>
      </c>
      <c r="AUQ13" s="78">
        <v>113.28</v>
      </c>
      <c r="AUR13" s="79">
        <v>1831</v>
      </c>
      <c r="AUS13" s="78">
        <v>96326.57</v>
      </c>
      <c r="AUV13" s="77">
        <v>20</v>
      </c>
      <c r="AUW13" s="78">
        <v>222.01</v>
      </c>
      <c r="AVB13" s="77">
        <v>178</v>
      </c>
      <c r="AVC13" s="78">
        <v>157926.60999999999</v>
      </c>
      <c r="AVJ13" s="79">
        <v>8500</v>
      </c>
      <c r="AVK13" s="78">
        <v>861059.97</v>
      </c>
      <c r="AVT13" s="77">
        <v>1</v>
      </c>
      <c r="AVU13" s="78">
        <v>9.73</v>
      </c>
      <c r="AVX13" s="77">
        <v>9</v>
      </c>
      <c r="AVY13" s="78">
        <v>73.17</v>
      </c>
      <c r="AVZ13" s="77">
        <v>13</v>
      </c>
      <c r="AWA13" s="78">
        <v>222.15</v>
      </c>
      <c r="AWB13" s="77">
        <v>2</v>
      </c>
      <c r="AWC13" s="78">
        <v>23.66</v>
      </c>
      <c r="AWF13" s="77">
        <v>1</v>
      </c>
      <c r="AWG13" s="78">
        <v>1472.08</v>
      </c>
      <c r="AWH13" s="77">
        <v>4</v>
      </c>
      <c r="AWI13" s="78">
        <v>3.45</v>
      </c>
      <c r="AWL13" s="77">
        <v>6</v>
      </c>
      <c r="AWM13" s="78">
        <v>20.91</v>
      </c>
      <c r="AWN13" s="77">
        <v>24</v>
      </c>
      <c r="AWO13" s="78">
        <v>1715.47</v>
      </c>
      <c r="AWP13" s="77">
        <v>205</v>
      </c>
      <c r="AWQ13" s="78">
        <v>32293.040000000001</v>
      </c>
      <c r="AWR13" s="77">
        <v>157</v>
      </c>
      <c r="AWS13" s="78">
        <v>57921.61</v>
      </c>
      <c r="AWT13" s="77">
        <v>45</v>
      </c>
      <c r="AWU13" s="78">
        <v>2415.21</v>
      </c>
      <c r="AWV13" s="79">
        <v>3196</v>
      </c>
      <c r="AWW13" s="78">
        <v>39536.35</v>
      </c>
      <c r="AWX13" s="77">
        <v>194</v>
      </c>
      <c r="AWY13" s="78">
        <v>33990.980000000003</v>
      </c>
      <c r="AXD13" s="77">
        <v>9</v>
      </c>
      <c r="AXE13" s="78">
        <v>131.29</v>
      </c>
      <c r="AYB13" s="77">
        <v>92</v>
      </c>
      <c r="AYC13" s="78">
        <v>8416.1200000000008</v>
      </c>
      <c r="AYD13" s="77">
        <v>48</v>
      </c>
      <c r="AYE13" s="78">
        <v>301.62</v>
      </c>
      <c r="AYF13" s="77">
        <v>19</v>
      </c>
      <c r="AYG13" s="78">
        <v>136.32</v>
      </c>
      <c r="AYL13" s="77">
        <v>5</v>
      </c>
      <c r="AYM13" s="78">
        <v>32.049999999999997</v>
      </c>
      <c r="AYP13" s="77">
        <v>3</v>
      </c>
      <c r="AYQ13" s="78">
        <v>680.23</v>
      </c>
      <c r="AYR13" s="77">
        <v>1</v>
      </c>
      <c r="AYS13" s="78">
        <v>4.22</v>
      </c>
      <c r="AYT13" s="77">
        <v>8</v>
      </c>
      <c r="AYU13" s="78">
        <v>22.06</v>
      </c>
      <c r="AYV13" s="77">
        <v>29</v>
      </c>
      <c r="AYW13" s="78">
        <v>2952.57</v>
      </c>
      <c r="AZB13" s="77">
        <v>3</v>
      </c>
      <c r="AZC13" s="78">
        <v>30</v>
      </c>
      <c r="AZH13" s="77">
        <v>1</v>
      </c>
      <c r="AZI13" s="78">
        <v>3.52</v>
      </c>
      <c r="AZR13" s="77">
        <v>1</v>
      </c>
      <c r="AZS13" s="78">
        <v>11.46</v>
      </c>
      <c r="AZV13" s="77">
        <v>27</v>
      </c>
      <c r="AZW13" s="78">
        <v>18.86</v>
      </c>
      <c r="AZX13" s="77">
        <v>1</v>
      </c>
      <c r="AZY13" s="78">
        <v>0.51</v>
      </c>
    </row>
    <row r="14" spans="1:1377" x14ac:dyDescent="0.25">
      <c r="A14" s="87">
        <v>40284</v>
      </c>
      <c r="B14" s="83">
        <v>324058</v>
      </c>
      <c r="C14" s="83">
        <v>42869229.140000001</v>
      </c>
      <c r="D14" s="83">
        <v>258385</v>
      </c>
      <c r="E14" s="83">
        <v>39397276.280000001</v>
      </c>
      <c r="F14" s="83">
        <f t="shared" si="1"/>
        <v>582443</v>
      </c>
      <c r="G14" s="83">
        <f t="shared" si="2"/>
        <v>82266505.420000002</v>
      </c>
      <c r="H14" s="83">
        <v>194749</v>
      </c>
      <c r="I14" s="83">
        <v>19028913.43</v>
      </c>
      <c r="J14" s="83">
        <v>253635</v>
      </c>
      <c r="K14" s="83">
        <v>20646218.77</v>
      </c>
      <c r="L14" s="83">
        <v>3039</v>
      </c>
      <c r="M14" s="79">
        <v>13739612.970000001</v>
      </c>
      <c r="N14" s="79">
        <v>25056</v>
      </c>
      <c r="O14" s="79">
        <v>15264613.810000001</v>
      </c>
      <c r="P14" s="79">
        <v>191395</v>
      </c>
      <c r="Q14" s="79">
        <v>11217722.57</v>
      </c>
      <c r="R14" s="79">
        <v>180509</v>
      </c>
      <c r="S14" s="79">
        <v>10298312.07</v>
      </c>
      <c r="T14" s="79">
        <v>9866</v>
      </c>
      <c r="U14" s="79">
        <v>6244701.4900000002</v>
      </c>
      <c r="V14" s="79">
        <v>28269</v>
      </c>
      <c r="W14" s="78">
        <v>8272068.2699999996</v>
      </c>
      <c r="X14" s="79">
        <v>49030</v>
      </c>
      <c r="Y14" s="78">
        <v>7624405.1100000003</v>
      </c>
      <c r="Z14" s="79">
        <v>142830</v>
      </c>
      <c r="AA14" s="78">
        <v>5740064.5999999996</v>
      </c>
      <c r="AB14" s="79">
        <v>98603</v>
      </c>
      <c r="AC14" s="78">
        <v>9318589.2899999991</v>
      </c>
      <c r="AD14" s="79">
        <v>29694</v>
      </c>
      <c r="AE14" s="78">
        <v>5922252.6200000001</v>
      </c>
      <c r="AF14" s="79">
        <v>45132</v>
      </c>
      <c r="AG14" s="78">
        <v>5956074.5099999998</v>
      </c>
      <c r="AH14" s="79">
        <v>63054</v>
      </c>
      <c r="AI14" s="78">
        <v>6583115.0199999996</v>
      </c>
      <c r="AJ14" s="79">
        <v>148807</v>
      </c>
      <c r="AK14" s="78">
        <v>5769161.3799999999</v>
      </c>
      <c r="AL14" s="79">
        <v>59170</v>
      </c>
      <c r="AM14" s="78">
        <v>6703623.7199999997</v>
      </c>
      <c r="AN14" s="79">
        <v>56628</v>
      </c>
      <c r="AO14" s="78">
        <v>5479053.0599999996</v>
      </c>
      <c r="AP14" s="79">
        <v>59179</v>
      </c>
      <c r="AQ14" s="78">
        <v>4990693.09</v>
      </c>
      <c r="AR14" s="79">
        <v>31239</v>
      </c>
      <c r="AS14" s="78">
        <v>4751439.6399999997</v>
      </c>
      <c r="AT14" s="79">
        <v>32784</v>
      </c>
      <c r="AU14" s="78">
        <v>3100344.48</v>
      </c>
      <c r="AV14" s="77">
        <v>738</v>
      </c>
      <c r="AW14" s="78">
        <v>3279559.19</v>
      </c>
      <c r="AX14" s="77">
        <v>526</v>
      </c>
      <c r="AY14" s="78">
        <v>2339449.9</v>
      </c>
      <c r="AZ14" s="79">
        <v>3603</v>
      </c>
      <c r="BA14" s="78">
        <v>2716965.57</v>
      </c>
      <c r="BB14" s="79">
        <v>7071</v>
      </c>
      <c r="BC14" s="78">
        <v>2653767.85</v>
      </c>
      <c r="BD14" s="79">
        <v>5270</v>
      </c>
      <c r="BE14" s="78">
        <v>2679234.5499999998</v>
      </c>
      <c r="BF14" s="79">
        <v>15178</v>
      </c>
      <c r="BG14" s="78">
        <v>2080193.79</v>
      </c>
      <c r="BH14" s="79">
        <v>278721</v>
      </c>
      <c r="BI14" s="78">
        <v>2557026.4</v>
      </c>
      <c r="BJ14" s="79">
        <v>2990</v>
      </c>
      <c r="BK14" s="78">
        <v>1393655.67</v>
      </c>
      <c r="BL14" s="79">
        <v>35408</v>
      </c>
      <c r="BM14" s="78">
        <v>1238158.6399999999</v>
      </c>
      <c r="BN14" s="77">
        <v>174</v>
      </c>
      <c r="BO14" s="78">
        <v>1085545.3700000001</v>
      </c>
      <c r="BP14" s="79">
        <v>56536</v>
      </c>
      <c r="BQ14" s="78">
        <v>1083824.8799999999</v>
      </c>
      <c r="BR14" s="79">
        <v>17112</v>
      </c>
      <c r="BS14" s="78">
        <v>1382024.87</v>
      </c>
      <c r="BT14" s="79">
        <v>13194</v>
      </c>
      <c r="BU14" s="78">
        <v>787951.03</v>
      </c>
      <c r="BV14" s="79">
        <v>5751</v>
      </c>
      <c r="BW14" s="78">
        <v>286952.57</v>
      </c>
      <c r="BX14" s="77">
        <v>187</v>
      </c>
      <c r="BY14" s="78">
        <v>180528.51</v>
      </c>
      <c r="CL14" s="77">
        <v>6</v>
      </c>
      <c r="CM14" s="78">
        <v>629.94000000000005</v>
      </c>
      <c r="CN14" s="77">
        <v>12</v>
      </c>
      <c r="CO14" s="78">
        <v>583.54</v>
      </c>
      <c r="CP14" s="79">
        <v>5936</v>
      </c>
      <c r="CQ14" s="78">
        <v>65333.99</v>
      </c>
      <c r="CT14" s="77">
        <v>7</v>
      </c>
      <c r="CU14" s="78">
        <v>3048.91</v>
      </c>
      <c r="CX14" s="77">
        <v>5</v>
      </c>
      <c r="CY14" s="78">
        <v>124.7</v>
      </c>
      <c r="CZ14" s="77">
        <v>3</v>
      </c>
      <c r="DA14" s="78">
        <v>4.5599999999999996</v>
      </c>
      <c r="DJ14" s="77">
        <v>2</v>
      </c>
      <c r="DK14" s="78">
        <v>1327.54</v>
      </c>
      <c r="DL14" s="77">
        <v>4</v>
      </c>
      <c r="DM14" s="78">
        <v>415.8</v>
      </c>
      <c r="DN14" s="77">
        <v>6</v>
      </c>
      <c r="DO14" s="78">
        <v>5.44</v>
      </c>
      <c r="DP14" s="77">
        <v>50</v>
      </c>
      <c r="DQ14" s="78">
        <v>187.83</v>
      </c>
      <c r="DZ14" s="79">
        <v>2009</v>
      </c>
      <c r="EA14" s="78">
        <v>153918.34</v>
      </c>
      <c r="EF14" s="77">
        <v>21</v>
      </c>
      <c r="EG14" s="78">
        <v>291.5</v>
      </c>
      <c r="ER14" s="79">
        <v>17904</v>
      </c>
      <c r="ES14" s="78">
        <v>707955.01</v>
      </c>
      <c r="ET14" s="77">
        <v>1</v>
      </c>
      <c r="EU14" s="78">
        <v>1.41</v>
      </c>
      <c r="EV14" s="79">
        <v>1290</v>
      </c>
      <c r="EW14" s="78">
        <v>76914.460000000006</v>
      </c>
      <c r="FD14" s="79">
        <v>1957</v>
      </c>
      <c r="FE14" s="78">
        <v>1192666.8899999999</v>
      </c>
      <c r="FF14" s="77">
        <v>8</v>
      </c>
      <c r="FG14" s="78">
        <v>11.07</v>
      </c>
      <c r="FH14" s="79">
        <v>25421</v>
      </c>
      <c r="FI14" s="78">
        <v>1279254.6299999999</v>
      </c>
      <c r="FJ14" s="79">
        <v>15894</v>
      </c>
      <c r="FK14" s="78">
        <v>793738.06</v>
      </c>
      <c r="FL14" s="77">
        <v>14</v>
      </c>
      <c r="FM14" s="78">
        <v>133.11000000000001</v>
      </c>
      <c r="FP14" s="77">
        <v>8</v>
      </c>
      <c r="FQ14" s="78">
        <v>18.239999999999998</v>
      </c>
      <c r="FR14" s="79">
        <v>2128</v>
      </c>
      <c r="FS14" s="78">
        <v>320599.28999999998</v>
      </c>
      <c r="FT14" s="77">
        <v>3</v>
      </c>
      <c r="FU14" s="78">
        <v>15.09</v>
      </c>
      <c r="FV14" s="79">
        <v>2740</v>
      </c>
      <c r="FW14" s="78">
        <v>68866.320000000007</v>
      </c>
      <c r="FX14" s="79">
        <v>13946</v>
      </c>
      <c r="FY14" s="78">
        <v>787049.48</v>
      </c>
      <c r="GB14" s="77">
        <v>4</v>
      </c>
      <c r="GC14" s="78">
        <v>36.479999999999997</v>
      </c>
      <c r="GF14" s="77">
        <v>73</v>
      </c>
      <c r="GG14" s="78">
        <v>5720.29</v>
      </c>
      <c r="GJ14" s="77">
        <v>117</v>
      </c>
      <c r="GK14" s="78">
        <v>23704.39</v>
      </c>
      <c r="GL14" s="79">
        <v>4461</v>
      </c>
      <c r="GM14" s="78">
        <v>645162.63</v>
      </c>
      <c r="GN14" s="79">
        <v>4748</v>
      </c>
      <c r="GO14" s="78">
        <v>670653.67000000004</v>
      </c>
      <c r="GP14" s="77">
        <v>2</v>
      </c>
      <c r="GQ14" s="78">
        <v>6.1</v>
      </c>
      <c r="GR14" s="77">
        <v>3</v>
      </c>
      <c r="GS14" s="78">
        <v>7.48</v>
      </c>
      <c r="GX14" s="77">
        <v>180</v>
      </c>
      <c r="GY14" s="78">
        <v>13824.55</v>
      </c>
      <c r="GZ14" s="77">
        <v>10</v>
      </c>
      <c r="HA14" s="78">
        <v>598.75</v>
      </c>
      <c r="HB14" s="79">
        <v>2317</v>
      </c>
      <c r="HC14" s="78">
        <v>244564.51</v>
      </c>
      <c r="HD14" s="77">
        <v>9</v>
      </c>
      <c r="HE14" s="78">
        <v>49.5</v>
      </c>
      <c r="HH14" s="77">
        <v>100</v>
      </c>
      <c r="HI14" s="78">
        <v>3731.28</v>
      </c>
      <c r="HJ14" s="77">
        <v>557</v>
      </c>
      <c r="HK14" s="78">
        <v>76181.320000000007</v>
      </c>
      <c r="HL14" s="77">
        <v>361</v>
      </c>
      <c r="HM14" s="78">
        <v>65733.34</v>
      </c>
      <c r="HN14" s="79">
        <v>1500</v>
      </c>
      <c r="HO14" s="78">
        <v>209126.29</v>
      </c>
      <c r="HR14" s="77">
        <v>54</v>
      </c>
      <c r="HS14" s="78">
        <v>17107.259999999998</v>
      </c>
      <c r="HT14" s="77">
        <v>596</v>
      </c>
      <c r="HU14" s="78">
        <v>34084.080000000002</v>
      </c>
      <c r="HV14" s="77">
        <v>34</v>
      </c>
      <c r="HW14" s="78">
        <v>2766.97</v>
      </c>
      <c r="HX14" s="77">
        <v>2</v>
      </c>
      <c r="HY14" s="78">
        <v>284.62</v>
      </c>
      <c r="HZ14" s="79">
        <v>1227</v>
      </c>
      <c r="IA14" s="78">
        <v>120680.29</v>
      </c>
      <c r="IB14" s="79">
        <v>6083</v>
      </c>
      <c r="IC14" s="78">
        <v>425445.21</v>
      </c>
      <c r="ID14" s="77">
        <v>42</v>
      </c>
      <c r="IE14" s="78">
        <v>13501.42</v>
      </c>
      <c r="IF14" s="77">
        <v>407</v>
      </c>
      <c r="IG14" s="78">
        <v>70802.149999999994</v>
      </c>
      <c r="IN14" s="79">
        <v>3820</v>
      </c>
      <c r="IO14" s="78">
        <v>186531.94</v>
      </c>
      <c r="IP14" s="77">
        <v>5</v>
      </c>
      <c r="IQ14" s="78">
        <v>0.68</v>
      </c>
      <c r="IR14" s="77">
        <v>5</v>
      </c>
      <c r="IS14" s="78">
        <v>12.8</v>
      </c>
      <c r="IX14" s="77">
        <v>9</v>
      </c>
      <c r="IY14" s="78">
        <v>20.100000000000001</v>
      </c>
      <c r="IZ14" s="79">
        <v>4394</v>
      </c>
      <c r="JA14" s="78">
        <v>179112.07</v>
      </c>
      <c r="JH14" s="79">
        <v>9551</v>
      </c>
      <c r="JI14" s="78">
        <v>1299382.44</v>
      </c>
      <c r="JJ14" s="79">
        <v>2499</v>
      </c>
      <c r="JK14" s="78">
        <v>328832.83</v>
      </c>
      <c r="JN14" s="77">
        <v>785</v>
      </c>
      <c r="JO14" s="78">
        <v>109956.21</v>
      </c>
      <c r="JP14" s="79">
        <v>3517</v>
      </c>
      <c r="JQ14" s="78">
        <v>334034.75</v>
      </c>
      <c r="JR14" s="77">
        <v>11</v>
      </c>
      <c r="JS14" s="78">
        <v>642.39</v>
      </c>
      <c r="JV14" s="79">
        <v>5137</v>
      </c>
      <c r="JW14" s="78">
        <v>446447.32</v>
      </c>
      <c r="JX14" s="77">
        <v>61</v>
      </c>
      <c r="JY14" s="78">
        <v>5605.19</v>
      </c>
      <c r="JZ14" s="77">
        <v>530</v>
      </c>
      <c r="KA14" s="78">
        <v>14738.58</v>
      </c>
      <c r="KB14" s="79">
        <v>9931</v>
      </c>
      <c r="KC14" s="78">
        <v>424701.71</v>
      </c>
      <c r="KD14" s="77">
        <v>1</v>
      </c>
      <c r="KE14" s="78">
        <v>21.45</v>
      </c>
      <c r="KF14" s="77">
        <v>438</v>
      </c>
      <c r="KG14" s="78">
        <v>50324.69</v>
      </c>
      <c r="KH14" s="79">
        <v>20891</v>
      </c>
      <c r="KI14" s="78">
        <v>770982.34</v>
      </c>
      <c r="KJ14" s="77">
        <v>1</v>
      </c>
      <c r="KK14" s="78">
        <v>0.39</v>
      </c>
      <c r="KN14" s="79">
        <v>1030</v>
      </c>
      <c r="KO14" s="78">
        <v>567074.43999999994</v>
      </c>
      <c r="KP14" s="77">
        <v>24</v>
      </c>
      <c r="KQ14" s="78">
        <v>2782.06</v>
      </c>
      <c r="KR14" s="79">
        <v>5613</v>
      </c>
      <c r="KS14" s="78">
        <v>454312.19</v>
      </c>
      <c r="KZ14" s="77">
        <v>16</v>
      </c>
      <c r="LA14" s="78">
        <v>2997.72</v>
      </c>
      <c r="LB14" s="77">
        <v>3</v>
      </c>
      <c r="LC14" s="78">
        <v>8.18</v>
      </c>
      <c r="LD14" s="79">
        <v>2011</v>
      </c>
      <c r="LE14" s="78">
        <v>163925.70000000001</v>
      </c>
      <c r="LF14" s="77">
        <v>456</v>
      </c>
      <c r="LG14" s="78">
        <v>69142.570000000007</v>
      </c>
      <c r="LH14" s="77">
        <v>338</v>
      </c>
      <c r="LI14" s="78">
        <v>85642.25</v>
      </c>
      <c r="LN14" s="77">
        <v>1</v>
      </c>
      <c r="LO14" s="78">
        <v>100.91</v>
      </c>
      <c r="LR14" s="77">
        <v>9</v>
      </c>
      <c r="LS14" s="78">
        <v>15.4</v>
      </c>
      <c r="LT14" s="79">
        <v>7012</v>
      </c>
      <c r="LU14" s="78">
        <v>339210.53</v>
      </c>
      <c r="LV14" s="77">
        <v>67</v>
      </c>
      <c r="LW14" s="78">
        <v>351.16</v>
      </c>
      <c r="LX14" s="77">
        <v>8</v>
      </c>
      <c r="LY14" s="78">
        <v>9873.98</v>
      </c>
      <c r="MB14" s="79">
        <v>5041</v>
      </c>
      <c r="MC14" s="78">
        <v>566707.89</v>
      </c>
      <c r="MN14" s="77">
        <v>2</v>
      </c>
      <c r="MO14" s="78">
        <v>15.64</v>
      </c>
      <c r="MP14" s="79">
        <v>4393</v>
      </c>
      <c r="MQ14" s="78">
        <v>327732.84999999998</v>
      </c>
      <c r="MR14" s="79">
        <v>1149</v>
      </c>
      <c r="MS14" s="78">
        <v>34366.769999999997</v>
      </c>
      <c r="MV14" s="77">
        <v>2</v>
      </c>
      <c r="MW14" s="78">
        <v>10.08</v>
      </c>
      <c r="NB14" s="77">
        <v>2</v>
      </c>
      <c r="NC14" s="78">
        <v>2.84</v>
      </c>
      <c r="ND14" s="79">
        <v>16944</v>
      </c>
      <c r="NE14" s="78">
        <v>53759.73</v>
      </c>
      <c r="NF14" s="77">
        <v>22</v>
      </c>
      <c r="NG14" s="78">
        <v>402.96</v>
      </c>
      <c r="NN14" s="79">
        <v>1339</v>
      </c>
      <c r="NO14" s="78">
        <v>183239.15</v>
      </c>
      <c r="NP14" s="77">
        <v>4</v>
      </c>
      <c r="NQ14" s="78">
        <v>20.3</v>
      </c>
      <c r="NR14" s="77">
        <v>3</v>
      </c>
      <c r="NS14" s="78">
        <v>5.23</v>
      </c>
      <c r="NT14" s="77">
        <v>87</v>
      </c>
      <c r="NU14" s="78">
        <v>274.41000000000003</v>
      </c>
      <c r="NV14" s="79">
        <v>3485</v>
      </c>
      <c r="NW14" s="78">
        <v>360724.51</v>
      </c>
      <c r="NX14" s="77">
        <v>516</v>
      </c>
      <c r="NY14" s="78">
        <v>27865.56</v>
      </c>
      <c r="NZ14" s="77">
        <v>4</v>
      </c>
      <c r="OA14" s="78">
        <v>229.85</v>
      </c>
      <c r="OF14" s="77">
        <v>514</v>
      </c>
      <c r="OG14" s="78">
        <v>40903.53</v>
      </c>
      <c r="OH14" s="77">
        <v>159</v>
      </c>
      <c r="OI14" s="78">
        <v>8716.1299999999992</v>
      </c>
      <c r="OJ14" s="77">
        <v>95</v>
      </c>
      <c r="OK14" s="78">
        <v>451.62</v>
      </c>
      <c r="OP14" s="79">
        <v>11710</v>
      </c>
      <c r="OQ14" s="78">
        <v>2102362.81</v>
      </c>
      <c r="OR14" s="77">
        <v>90</v>
      </c>
      <c r="OS14" s="78">
        <v>2890.78</v>
      </c>
      <c r="OT14" s="79">
        <v>2182</v>
      </c>
      <c r="OU14" s="78">
        <v>108488.33</v>
      </c>
      <c r="OV14" s="79">
        <v>1212</v>
      </c>
      <c r="OW14" s="78">
        <v>210506.41</v>
      </c>
      <c r="OZ14" s="79">
        <v>7279</v>
      </c>
      <c r="PA14" s="78">
        <v>697438.07</v>
      </c>
      <c r="PH14" s="77">
        <v>1</v>
      </c>
      <c r="PI14" s="78">
        <v>2.38</v>
      </c>
      <c r="PJ14" s="79">
        <v>3119</v>
      </c>
      <c r="PK14" s="78">
        <v>293513.31</v>
      </c>
      <c r="PL14" s="77">
        <v>53</v>
      </c>
      <c r="PM14" s="78">
        <v>435.77</v>
      </c>
      <c r="PN14" s="77">
        <v>238</v>
      </c>
      <c r="PO14" s="78">
        <v>36561.769999999997</v>
      </c>
      <c r="PP14" s="79">
        <v>10403</v>
      </c>
      <c r="PQ14" s="78">
        <v>699291.97</v>
      </c>
      <c r="PR14" s="79">
        <v>8841</v>
      </c>
      <c r="PS14" s="78">
        <v>1283310.9099999999</v>
      </c>
      <c r="PT14" s="77">
        <v>59</v>
      </c>
      <c r="PU14" s="78">
        <v>159248.19</v>
      </c>
      <c r="PV14" s="77">
        <v>7</v>
      </c>
      <c r="PW14" s="78">
        <v>103.98</v>
      </c>
      <c r="PX14" s="77">
        <v>4</v>
      </c>
      <c r="PY14" s="78">
        <v>337.95</v>
      </c>
      <c r="PZ14" s="77">
        <v>350</v>
      </c>
      <c r="QA14" s="78">
        <v>126568.75</v>
      </c>
      <c r="QB14" s="77">
        <v>562</v>
      </c>
      <c r="QC14" s="78">
        <v>263350.8</v>
      </c>
      <c r="QF14" s="79">
        <v>13460</v>
      </c>
      <c r="QG14" s="78">
        <v>3622178.13</v>
      </c>
      <c r="QJ14" s="77">
        <v>10</v>
      </c>
      <c r="QK14" s="78">
        <v>18.55</v>
      </c>
      <c r="QL14" s="77">
        <v>10</v>
      </c>
      <c r="QM14" s="78">
        <v>10.86</v>
      </c>
      <c r="QX14" s="77">
        <v>2</v>
      </c>
      <c r="QY14" s="78">
        <v>97.1</v>
      </c>
      <c r="RB14" s="77">
        <v>6</v>
      </c>
      <c r="RC14" s="78">
        <v>344.14</v>
      </c>
      <c r="RD14" s="77">
        <v>6</v>
      </c>
      <c r="RE14" s="78">
        <v>490.75</v>
      </c>
      <c r="RJ14" s="77">
        <v>1</v>
      </c>
      <c r="RK14" s="78">
        <v>13.23</v>
      </c>
      <c r="RL14" s="79">
        <v>93843</v>
      </c>
      <c r="RM14" s="78">
        <v>14126593.74</v>
      </c>
      <c r="RN14" s="79">
        <v>2685</v>
      </c>
      <c r="RO14" s="78">
        <v>128013.38</v>
      </c>
      <c r="RT14" s="77">
        <v>21</v>
      </c>
      <c r="RU14" s="78">
        <v>3128.71</v>
      </c>
      <c r="RV14" s="77">
        <v>308</v>
      </c>
      <c r="RW14" s="78">
        <v>13687.65</v>
      </c>
      <c r="RX14" s="77">
        <v>41</v>
      </c>
      <c r="RY14" s="78">
        <v>832.41</v>
      </c>
      <c r="RZ14" s="79">
        <v>1485</v>
      </c>
      <c r="SA14" s="78">
        <v>151998.95000000001</v>
      </c>
      <c r="SD14" s="79">
        <v>3347</v>
      </c>
      <c r="SE14" s="78">
        <v>207747.8</v>
      </c>
      <c r="SF14" s="79">
        <v>55643</v>
      </c>
      <c r="SG14" s="78">
        <v>9968649.1400000006</v>
      </c>
      <c r="SH14" s="77">
        <v>3</v>
      </c>
      <c r="SI14" s="78">
        <v>2.27</v>
      </c>
      <c r="SJ14" s="79">
        <v>1381</v>
      </c>
      <c r="SK14" s="78">
        <v>52445.58</v>
      </c>
      <c r="SL14" s="77">
        <v>808</v>
      </c>
      <c r="SM14" s="78">
        <v>56705.45</v>
      </c>
      <c r="SN14" s="79">
        <v>14760</v>
      </c>
      <c r="SO14" s="78">
        <v>775064.52</v>
      </c>
      <c r="SP14" s="77">
        <v>4</v>
      </c>
      <c r="SQ14" s="78">
        <v>360</v>
      </c>
      <c r="SR14" s="79">
        <v>81233</v>
      </c>
      <c r="SS14" s="78">
        <v>519042.42</v>
      </c>
      <c r="ST14" s="77">
        <v>500</v>
      </c>
      <c r="SU14" s="78">
        <v>45235.24</v>
      </c>
      <c r="SV14" s="77">
        <v>59</v>
      </c>
      <c r="SW14" s="78">
        <v>391.37</v>
      </c>
      <c r="TB14" s="77">
        <v>4</v>
      </c>
      <c r="TC14" s="78">
        <v>60.64</v>
      </c>
      <c r="TD14" s="77">
        <v>405</v>
      </c>
      <c r="TE14" s="78">
        <v>3458.97</v>
      </c>
      <c r="TF14" s="79">
        <v>3051</v>
      </c>
      <c r="TG14" s="78">
        <v>122547.14</v>
      </c>
      <c r="TH14" s="79">
        <v>34258</v>
      </c>
      <c r="TI14" s="78">
        <v>1076344.1299999999</v>
      </c>
      <c r="TJ14" s="79">
        <v>1545</v>
      </c>
      <c r="TK14" s="78">
        <v>136560.79</v>
      </c>
      <c r="TL14" s="79">
        <v>19372</v>
      </c>
      <c r="TM14" s="78">
        <v>970760.3</v>
      </c>
      <c r="TN14" s="79">
        <v>1631</v>
      </c>
      <c r="TO14" s="78">
        <v>108046.78</v>
      </c>
      <c r="TZ14" s="77">
        <v>2</v>
      </c>
      <c r="UA14" s="78">
        <v>268.17</v>
      </c>
      <c r="UB14" s="79">
        <v>7723</v>
      </c>
      <c r="UC14" s="78">
        <v>283917.56</v>
      </c>
      <c r="UF14" s="77">
        <v>1</v>
      </c>
      <c r="UG14" s="78">
        <v>4.9800000000000004</v>
      </c>
      <c r="UP14" s="77">
        <v>5</v>
      </c>
      <c r="UQ14" s="78">
        <v>4.0199999999999996</v>
      </c>
      <c r="UV14" s="77">
        <v>6</v>
      </c>
      <c r="UW14" s="78">
        <v>16.93</v>
      </c>
      <c r="UZ14" s="77">
        <v>1</v>
      </c>
      <c r="VA14" s="78">
        <v>7</v>
      </c>
      <c r="VB14" s="77">
        <v>19</v>
      </c>
      <c r="VC14" s="78">
        <v>574.58000000000004</v>
      </c>
      <c r="VD14" s="79">
        <v>14513</v>
      </c>
      <c r="VE14" s="78">
        <v>1153102.8899999999</v>
      </c>
      <c r="VF14" s="77">
        <v>2</v>
      </c>
      <c r="VG14" s="78">
        <v>5.98</v>
      </c>
      <c r="VH14" s="79">
        <v>33184</v>
      </c>
      <c r="VI14" s="78">
        <v>536204.1</v>
      </c>
      <c r="VJ14" s="77">
        <v>64</v>
      </c>
      <c r="VK14" s="78">
        <v>691.05</v>
      </c>
      <c r="VP14" s="79">
        <v>13618</v>
      </c>
      <c r="VQ14" s="78">
        <v>742090.72</v>
      </c>
      <c r="VR14" s="79">
        <v>15620</v>
      </c>
      <c r="VS14" s="78">
        <v>1310637.48</v>
      </c>
      <c r="VV14" s="77">
        <v>5</v>
      </c>
      <c r="VW14" s="78">
        <v>92.8</v>
      </c>
      <c r="VX14" s="79">
        <v>1914</v>
      </c>
      <c r="VY14" s="78">
        <v>19.14</v>
      </c>
      <c r="WB14" s="79">
        <v>13693</v>
      </c>
      <c r="WC14" s="78">
        <v>2104090.54</v>
      </c>
      <c r="WD14" s="77">
        <v>1</v>
      </c>
      <c r="WE14" s="78">
        <v>1463.68</v>
      </c>
      <c r="WH14" s="79">
        <v>2303</v>
      </c>
      <c r="WI14" s="78">
        <v>9745.2900000000009</v>
      </c>
      <c r="WJ14" s="79">
        <v>8685</v>
      </c>
      <c r="WK14" s="78">
        <v>138983.39000000001</v>
      </c>
      <c r="WL14" s="77">
        <v>193</v>
      </c>
      <c r="WM14" s="78">
        <v>21152.44</v>
      </c>
      <c r="WN14" s="79">
        <v>1993</v>
      </c>
      <c r="WO14" s="78">
        <v>793080.43</v>
      </c>
      <c r="WP14" s="77">
        <v>2</v>
      </c>
      <c r="WQ14" s="78">
        <v>504</v>
      </c>
      <c r="WR14" s="79">
        <v>6690</v>
      </c>
      <c r="WS14" s="78">
        <v>188421.05</v>
      </c>
      <c r="WV14" s="77">
        <v>2</v>
      </c>
      <c r="WW14" s="78">
        <v>88.14</v>
      </c>
      <c r="WX14" s="77">
        <v>4</v>
      </c>
      <c r="WY14" s="78">
        <v>21.32</v>
      </c>
      <c r="WZ14" s="77">
        <v>4</v>
      </c>
      <c r="XA14" s="78">
        <v>22.72</v>
      </c>
      <c r="XB14" s="77">
        <v>1</v>
      </c>
      <c r="XC14" s="78">
        <v>16.37</v>
      </c>
      <c r="XD14" s="79">
        <v>41222</v>
      </c>
      <c r="XE14" s="78">
        <v>2345342.66</v>
      </c>
      <c r="XF14" s="77">
        <v>1</v>
      </c>
      <c r="XG14" s="78">
        <v>36.35</v>
      </c>
      <c r="XH14" s="77">
        <v>372</v>
      </c>
      <c r="XI14" s="78">
        <v>146425.60000000001</v>
      </c>
      <c r="XJ14" s="77">
        <v>534</v>
      </c>
      <c r="XK14" s="78">
        <v>6849.06</v>
      </c>
      <c r="XN14" s="79">
        <v>4823</v>
      </c>
      <c r="XO14" s="78">
        <v>692349.79</v>
      </c>
      <c r="XP14" s="79">
        <v>11106</v>
      </c>
      <c r="XQ14" s="78">
        <v>2083799.05</v>
      </c>
      <c r="XR14" s="79">
        <v>1230</v>
      </c>
      <c r="XS14" s="78">
        <v>342606.14</v>
      </c>
      <c r="XT14" s="79">
        <v>1094</v>
      </c>
      <c r="XU14" s="78">
        <v>153186.5</v>
      </c>
      <c r="XV14" s="79">
        <v>94345</v>
      </c>
      <c r="XW14" s="78">
        <v>1040163.27</v>
      </c>
      <c r="XX14" s="79">
        <v>1570</v>
      </c>
      <c r="XY14" s="78">
        <v>82776.490000000005</v>
      </c>
      <c r="XZ14" s="77">
        <v>5</v>
      </c>
      <c r="YA14" s="78">
        <v>47.87</v>
      </c>
      <c r="YH14" s="79">
        <v>31923</v>
      </c>
      <c r="YI14" s="78">
        <v>2647879.85</v>
      </c>
      <c r="YP14" s="79">
        <v>1169</v>
      </c>
      <c r="YQ14" s="78">
        <v>26718.63</v>
      </c>
      <c r="YR14" s="77">
        <v>1</v>
      </c>
      <c r="YS14" s="78">
        <v>27.28</v>
      </c>
      <c r="YT14" s="79">
        <v>1856</v>
      </c>
      <c r="YU14" s="78">
        <v>251642.61</v>
      </c>
      <c r="YV14" s="77">
        <v>94</v>
      </c>
      <c r="YW14" s="78">
        <v>12950.48</v>
      </c>
      <c r="YX14" s="79">
        <v>141796</v>
      </c>
      <c r="YY14" s="78">
        <v>3561974.3</v>
      </c>
      <c r="YZ14" s="79">
        <v>32698</v>
      </c>
      <c r="ZA14" s="78">
        <v>1574544.21</v>
      </c>
      <c r="ZB14" s="79">
        <v>24353</v>
      </c>
      <c r="ZC14" s="78">
        <v>3010024.42</v>
      </c>
      <c r="ZD14" s="79">
        <v>37558</v>
      </c>
      <c r="ZE14" s="78">
        <v>4007416.02</v>
      </c>
      <c r="ZF14" s="79">
        <v>1124</v>
      </c>
      <c r="ZG14" s="78">
        <v>100675.48</v>
      </c>
      <c r="ZH14" s="77">
        <v>410</v>
      </c>
      <c r="ZI14" s="78">
        <v>34137.519999999997</v>
      </c>
      <c r="ZJ14" s="79">
        <v>45465</v>
      </c>
      <c r="ZK14" s="78">
        <v>8872174.0500000007</v>
      </c>
      <c r="ZL14" s="79">
        <v>48822</v>
      </c>
      <c r="ZM14" s="78">
        <v>6810458.5099999998</v>
      </c>
      <c r="ZR14" s="77">
        <v>27</v>
      </c>
      <c r="ZS14" s="78">
        <v>83.14</v>
      </c>
      <c r="ZT14" s="77">
        <v>154</v>
      </c>
      <c r="ZU14" s="78">
        <v>595.4</v>
      </c>
      <c r="ZX14" s="77">
        <v>1</v>
      </c>
      <c r="ZY14" s="78">
        <v>22.43</v>
      </c>
      <c r="ZZ14" s="77">
        <v>1</v>
      </c>
      <c r="AAA14" s="78">
        <v>7.77</v>
      </c>
      <c r="AAB14" s="77">
        <v>53</v>
      </c>
      <c r="AAC14" s="78">
        <v>328.45</v>
      </c>
      <c r="AAD14" s="77">
        <v>3</v>
      </c>
      <c r="AAE14" s="78">
        <v>8.75</v>
      </c>
      <c r="AAF14" s="77">
        <v>9</v>
      </c>
      <c r="AAG14" s="78">
        <v>59.93</v>
      </c>
      <c r="AAH14" s="77">
        <v>63</v>
      </c>
      <c r="AAI14" s="78">
        <v>341.02</v>
      </c>
      <c r="AAN14" s="77">
        <v>7</v>
      </c>
      <c r="AAO14" s="78">
        <v>469.73</v>
      </c>
      <c r="AAP14" s="77">
        <v>707</v>
      </c>
      <c r="AAQ14" s="78">
        <v>3057.52</v>
      </c>
      <c r="AAV14" s="79">
        <v>2035</v>
      </c>
      <c r="AAW14" s="78">
        <v>134336.17000000001</v>
      </c>
      <c r="ABB14" s="77">
        <v>1</v>
      </c>
      <c r="ABC14" s="78">
        <v>21.99</v>
      </c>
      <c r="ABD14" s="77">
        <v>165</v>
      </c>
      <c r="ABE14" s="78">
        <v>24179.14</v>
      </c>
      <c r="ABN14" s="79">
        <v>16533</v>
      </c>
      <c r="ABO14" s="78">
        <v>3174443.96</v>
      </c>
      <c r="ABP14" s="79">
        <v>3344</v>
      </c>
      <c r="ABQ14" s="78">
        <v>176484.58</v>
      </c>
      <c r="ABR14" s="79">
        <v>2412</v>
      </c>
      <c r="ABS14" s="78">
        <v>115391.86</v>
      </c>
      <c r="ABT14" s="79">
        <v>4655</v>
      </c>
      <c r="ABU14" s="78">
        <v>76390.92</v>
      </c>
      <c r="ABV14" s="79">
        <v>3856</v>
      </c>
      <c r="ABW14" s="78">
        <v>86947.49</v>
      </c>
      <c r="ABX14" s="77">
        <v>327</v>
      </c>
      <c r="ABY14" s="78">
        <v>9583.7199999999993</v>
      </c>
      <c r="ACD14" s="77">
        <v>113</v>
      </c>
      <c r="ACE14" s="78">
        <v>7084.21</v>
      </c>
      <c r="ACF14" s="79">
        <v>18017</v>
      </c>
      <c r="ACG14" s="78">
        <v>620017.52</v>
      </c>
      <c r="ACH14" s="79">
        <v>5965</v>
      </c>
      <c r="ACI14" s="78">
        <v>318599.34999999998</v>
      </c>
      <c r="ACJ14" s="79">
        <v>25764</v>
      </c>
      <c r="ACK14" s="78">
        <v>312051.39</v>
      </c>
      <c r="ACL14" s="77">
        <v>16</v>
      </c>
      <c r="ACM14" s="78">
        <v>341.68</v>
      </c>
      <c r="ACP14" s="79">
        <v>11949</v>
      </c>
      <c r="ACQ14" s="78">
        <v>491982.95</v>
      </c>
      <c r="ACT14" s="77">
        <v>342</v>
      </c>
      <c r="ACU14" s="78">
        <v>41951.78</v>
      </c>
      <c r="ACV14" s="79">
        <v>2448</v>
      </c>
      <c r="ACW14" s="78">
        <v>80937.240000000005</v>
      </c>
      <c r="ACX14" s="79">
        <v>48703</v>
      </c>
      <c r="ACY14" s="78">
        <v>1840687.62</v>
      </c>
      <c r="ACZ14" s="77">
        <v>493</v>
      </c>
      <c r="ADA14" s="78">
        <v>27820.23</v>
      </c>
      <c r="ADB14" s="79">
        <v>16350</v>
      </c>
      <c r="ADC14" s="78">
        <v>1039906.59</v>
      </c>
      <c r="ADF14" s="79">
        <v>1602</v>
      </c>
      <c r="ADG14" s="78">
        <v>260377.52</v>
      </c>
      <c r="ADJ14" s="77">
        <v>2</v>
      </c>
      <c r="ADK14" s="78">
        <v>144.78</v>
      </c>
      <c r="ADL14" s="79">
        <v>1189</v>
      </c>
      <c r="ADM14" s="78">
        <v>207397.61</v>
      </c>
      <c r="ADP14" s="79">
        <v>1334</v>
      </c>
      <c r="ADQ14" s="78">
        <v>804803.47</v>
      </c>
      <c r="ADV14" s="77">
        <v>365</v>
      </c>
      <c r="ADW14" s="78">
        <v>125567.66</v>
      </c>
      <c r="ADX14" s="79">
        <v>6512</v>
      </c>
      <c r="ADY14" s="78">
        <v>446246.03</v>
      </c>
      <c r="ADZ14" s="79">
        <v>10436</v>
      </c>
      <c r="AEA14" s="78">
        <v>484838.84</v>
      </c>
      <c r="AEB14" s="77">
        <v>15</v>
      </c>
      <c r="AEC14" s="78">
        <v>519.01</v>
      </c>
      <c r="AED14" s="77">
        <v>1</v>
      </c>
      <c r="AEE14" s="78">
        <v>110.88</v>
      </c>
      <c r="AEF14" s="79">
        <v>1617</v>
      </c>
      <c r="AEG14" s="78">
        <v>911293.5</v>
      </c>
      <c r="AEL14" s="77">
        <v>57</v>
      </c>
      <c r="AEM14" s="78">
        <v>391.87</v>
      </c>
      <c r="AER14" s="79">
        <v>16104</v>
      </c>
      <c r="AES14" s="78">
        <v>829308.93</v>
      </c>
      <c r="AET14" s="79">
        <v>6804</v>
      </c>
      <c r="AEU14" s="78">
        <v>226689.03</v>
      </c>
      <c r="AEV14" s="77">
        <v>14</v>
      </c>
      <c r="AEW14" s="78">
        <v>11017.2</v>
      </c>
      <c r="AEZ14" s="77">
        <v>101</v>
      </c>
      <c r="AFA14" s="78">
        <v>11815.39</v>
      </c>
      <c r="AFB14" s="79">
        <v>6361</v>
      </c>
      <c r="AFC14" s="78">
        <v>349344.65</v>
      </c>
      <c r="AFD14" s="77">
        <v>6</v>
      </c>
      <c r="AFE14" s="78">
        <v>162.47</v>
      </c>
      <c r="AFH14" s="77">
        <v>2</v>
      </c>
      <c r="AFI14" s="78">
        <v>59.68</v>
      </c>
      <c r="AFN14" s="79">
        <v>2665</v>
      </c>
      <c r="AFO14" s="78">
        <v>902404.04</v>
      </c>
      <c r="AFP14" s="77">
        <v>114</v>
      </c>
      <c r="AFQ14" s="78">
        <v>6367.77</v>
      </c>
      <c r="AFT14" s="77">
        <v>2</v>
      </c>
      <c r="AFU14" s="78">
        <v>31.82</v>
      </c>
      <c r="AFV14" s="79">
        <v>56523</v>
      </c>
      <c r="AFW14" s="78">
        <v>1736173.09</v>
      </c>
      <c r="AFX14" s="79">
        <v>4242</v>
      </c>
      <c r="AFY14" s="78">
        <v>174871.11</v>
      </c>
      <c r="AFZ14" s="77">
        <v>341</v>
      </c>
      <c r="AGA14" s="78">
        <v>36277.089999999997</v>
      </c>
      <c r="AGB14" s="77">
        <v>5</v>
      </c>
      <c r="AGC14" s="78">
        <v>64.38</v>
      </c>
      <c r="AGF14" s="77">
        <v>130</v>
      </c>
      <c r="AGG14" s="78">
        <v>957.94</v>
      </c>
      <c r="AGL14" s="77">
        <v>3</v>
      </c>
      <c r="AGM14" s="78">
        <v>3433.84</v>
      </c>
      <c r="AGP14" s="79">
        <v>285362</v>
      </c>
      <c r="AGQ14" s="78">
        <v>67359990.439999998</v>
      </c>
      <c r="AGR14" s="77">
        <v>278</v>
      </c>
      <c r="AGS14" s="78">
        <v>465515.75</v>
      </c>
      <c r="AGT14" s="79">
        <v>15186</v>
      </c>
      <c r="AGU14" s="78">
        <v>8887462.3800000008</v>
      </c>
      <c r="AGV14" s="79">
        <v>13281</v>
      </c>
      <c r="AGW14" s="78">
        <v>5042051.5199999996</v>
      </c>
      <c r="AGX14" s="79">
        <v>4742</v>
      </c>
      <c r="AGY14" s="78">
        <v>369116.42</v>
      </c>
      <c r="AGZ14" s="77">
        <v>137</v>
      </c>
      <c r="AHA14" s="78">
        <v>12654.51</v>
      </c>
      <c r="AHB14" s="77">
        <v>864</v>
      </c>
      <c r="AHC14" s="78">
        <v>113510.41</v>
      </c>
      <c r="AHH14" s="77">
        <v>46</v>
      </c>
      <c r="AHI14" s="78">
        <v>35321.06</v>
      </c>
      <c r="AHJ14" s="79">
        <v>2557</v>
      </c>
      <c r="AHK14" s="78">
        <v>237057.4</v>
      </c>
      <c r="AHL14" s="79">
        <v>3516</v>
      </c>
      <c r="AHM14" s="78">
        <v>210958.29</v>
      </c>
      <c r="AHN14" s="79">
        <v>1630</v>
      </c>
      <c r="AHO14" s="78">
        <v>346638.14</v>
      </c>
      <c r="AHP14" s="77">
        <v>2</v>
      </c>
      <c r="AHQ14" s="78">
        <v>46.32</v>
      </c>
      <c r="AHV14" s="77">
        <v>163</v>
      </c>
      <c r="AHW14" s="78">
        <v>18208.89</v>
      </c>
      <c r="AHX14" s="77">
        <v>2</v>
      </c>
      <c r="AHY14" s="78">
        <v>12</v>
      </c>
      <c r="AHZ14" s="77">
        <v>88</v>
      </c>
      <c r="AIA14" s="78">
        <v>35613.86</v>
      </c>
      <c r="AIL14" s="77">
        <v>3</v>
      </c>
      <c r="AIM14" s="78">
        <v>725.39</v>
      </c>
      <c r="AIP14" s="79">
        <v>48993</v>
      </c>
      <c r="AIQ14" s="78">
        <v>464998.36</v>
      </c>
      <c r="AIT14" s="77">
        <v>28</v>
      </c>
      <c r="AIU14" s="78">
        <v>240.45</v>
      </c>
      <c r="AIX14" s="79">
        <v>6738</v>
      </c>
      <c r="AIY14" s="78">
        <v>494412.17</v>
      </c>
      <c r="AIZ14" s="77">
        <v>2</v>
      </c>
      <c r="AJA14" s="78">
        <v>16.920000000000002</v>
      </c>
      <c r="AJB14" s="79">
        <v>10980</v>
      </c>
      <c r="AJC14" s="78">
        <v>206198.39999999999</v>
      </c>
      <c r="AJD14" s="77">
        <v>3</v>
      </c>
      <c r="AJE14" s="78">
        <v>3.32</v>
      </c>
      <c r="AJF14" s="79">
        <v>10439</v>
      </c>
      <c r="AJG14" s="78">
        <v>481247.58</v>
      </c>
      <c r="AJL14" s="77">
        <v>2</v>
      </c>
      <c r="AJM14" s="78">
        <v>25.93</v>
      </c>
      <c r="AJN14" s="77">
        <v>563</v>
      </c>
      <c r="AJO14" s="78">
        <v>71793.83</v>
      </c>
      <c r="AJX14" s="79">
        <v>121119</v>
      </c>
      <c r="AJY14" s="78">
        <v>1628052.89</v>
      </c>
      <c r="AJZ14" s="77">
        <v>121</v>
      </c>
      <c r="AKA14" s="78">
        <v>11366.22</v>
      </c>
      <c r="AKB14" s="77">
        <v>1</v>
      </c>
      <c r="AKC14" s="78">
        <v>14.47</v>
      </c>
      <c r="AKN14" s="77">
        <v>20</v>
      </c>
      <c r="AKO14" s="78">
        <v>306.95</v>
      </c>
      <c r="AKV14" s="79">
        <v>19795</v>
      </c>
      <c r="AKW14" s="78">
        <v>550874.88</v>
      </c>
      <c r="AKZ14" s="79">
        <v>112486</v>
      </c>
      <c r="ALA14" s="78">
        <v>1594531.66</v>
      </c>
      <c r="ALF14" s="77">
        <v>2</v>
      </c>
      <c r="ALG14" s="78">
        <v>16.32</v>
      </c>
      <c r="ALL14" s="77">
        <v>3</v>
      </c>
      <c r="ALM14" s="78">
        <v>66.930000000000007</v>
      </c>
      <c r="ALR14" s="77">
        <v>2</v>
      </c>
      <c r="ALS14" s="78">
        <v>3.08</v>
      </c>
      <c r="ALX14" s="77">
        <v>421</v>
      </c>
      <c r="ALY14" s="78">
        <v>23914.29</v>
      </c>
      <c r="ALZ14" s="77">
        <v>116</v>
      </c>
      <c r="AMA14" s="78">
        <v>382.24</v>
      </c>
      <c r="AMB14" s="79">
        <v>2042</v>
      </c>
      <c r="AMC14" s="78">
        <v>134688.03</v>
      </c>
      <c r="AMF14" s="77">
        <v>145</v>
      </c>
      <c r="AMG14" s="78">
        <v>4569.75</v>
      </c>
      <c r="AMH14" s="77">
        <v>28</v>
      </c>
      <c r="AMI14" s="78">
        <v>10211.5</v>
      </c>
      <c r="AMJ14" s="79">
        <v>1041</v>
      </c>
      <c r="AMK14" s="78">
        <v>71443.78</v>
      </c>
      <c r="AML14" s="79">
        <v>29617</v>
      </c>
      <c r="AMM14" s="78">
        <v>2767885.57</v>
      </c>
      <c r="AMN14" s="77">
        <v>187</v>
      </c>
      <c r="AMO14" s="78">
        <v>217016.78</v>
      </c>
      <c r="AMP14" s="77">
        <v>2</v>
      </c>
      <c r="AMQ14" s="78">
        <v>18255</v>
      </c>
      <c r="AMX14" s="77">
        <v>321</v>
      </c>
      <c r="AMY14" s="78">
        <v>15929.04</v>
      </c>
      <c r="AMZ14" s="77">
        <v>1</v>
      </c>
      <c r="ANA14" s="78">
        <v>4.32</v>
      </c>
      <c r="ANF14" s="77">
        <v>911</v>
      </c>
      <c r="ANG14" s="78">
        <v>1058020.97</v>
      </c>
      <c r="ANH14" s="79">
        <v>2610</v>
      </c>
      <c r="ANI14" s="78">
        <v>215766.46</v>
      </c>
      <c r="ANL14" s="77">
        <v>24</v>
      </c>
      <c r="ANM14" s="78">
        <v>698.33</v>
      </c>
      <c r="ANN14" s="77">
        <v>144</v>
      </c>
      <c r="ANO14" s="78">
        <v>54974.34</v>
      </c>
      <c r="ANP14" s="79">
        <v>1998</v>
      </c>
      <c r="ANQ14" s="78">
        <v>233324.54</v>
      </c>
      <c r="ANR14" s="77">
        <v>243</v>
      </c>
      <c r="ANS14" s="78">
        <v>46782.34</v>
      </c>
      <c r="ANT14" s="79">
        <v>12166</v>
      </c>
      <c r="ANU14" s="78">
        <v>2050162.3</v>
      </c>
      <c r="ANX14" s="77">
        <v>1</v>
      </c>
      <c r="ANY14" s="78">
        <v>10.79</v>
      </c>
      <c r="ANZ14" s="77">
        <v>819</v>
      </c>
      <c r="AOA14" s="78">
        <v>505321.03</v>
      </c>
      <c r="AOB14" s="77">
        <v>46</v>
      </c>
      <c r="AOC14" s="78">
        <v>74527.39</v>
      </c>
      <c r="AOD14" s="77">
        <v>422</v>
      </c>
      <c r="AOE14" s="78">
        <v>1335979.75</v>
      </c>
      <c r="AOJ14" s="77">
        <v>2</v>
      </c>
      <c r="AOK14" s="78">
        <v>22.32</v>
      </c>
      <c r="AOP14" s="77">
        <v>33</v>
      </c>
      <c r="AOQ14" s="78">
        <v>2942.54</v>
      </c>
      <c r="AOT14" s="77">
        <v>2</v>
      </c>
      <c r="AOU14" s="78">
        <v>4299.54</v>
      </c>
      <c r="AOV14" s="77">
        <v>488</v>
      </c>
      <c r="AOW14" s="78">
        <v>64462.77</v>
      </c>
      <c r="AOX14" s="77">
        <v>236</v>
      </c>
      <c r="AOY14" s="78">
        <v>2703.12</v>
      </c>
      <c r="AOZ14" s="77">
        <v>1</v>
      </c>
      <c r="APA14" s="78">
        <v>60</v>
      </c>
      <c r="APB14" s="77">
        <v>102</v>
      </c>
      <c r="APC14" s="78">
        <v>1219.6500000000001</v>
      </c>
      <c r="APH14" s="79">
        <v>13579</v>
      </c>
      <c r="API14" s="78">
        <v>3097481.19</v>
      </c>
      <c r="APJ14" s="79">
        <v>17713</v>
      </c>
      <c r="APK14" s="78">
        <v>282720.89</v>
      </c>
      <c r="APN14" s="77">
        <v>2</v>
      </c>
      <c r="APO14" s="78">
        <v>17.559999999999999</v>
      </c>
      <c r="APP14" s="79">
        <v>2133</v>
      </c>
      <c r="APQ14" s="78">
        <v>1010542.16</v>
      </c>
      <c r="APR14" s="77">
        <v>427</v>
      </c>
      <c r="APS14" s="78">
        <v>207646.44</v>
      </c>
      <c r="APT14" s="79">
        <v>1888</v>
      </c>
      <c r="APU14" s="78">
        <v>927008.28</v>
      </c>
      <c r="APV14" s="77">
        <v>863</v>
      </c>
      <c r="APW14" s="78">
        <v>423877.09</v>
      </c>
      <c r="APX14" s="77">
        <v>562</v>
      </c>
      <c r="APY14" s="78">
        <v>251949.04</v>
      </c>
      <c r="APZ14" s="77">
        <v>298</v>
      </c>
      <c r="AQA14" s="78">
        <v>146220.59</v>
      </c>
      <c r="AQB14" s="79">
        <v>4343</v>
      </c>
      <c r="AQC14" s="78">
        <v>905172.25</v>
      </c>
      <c r="AQD14" s="77">
        <v>8</v>
      </c>
      <c r="AQE14" s="78">
        <v>638.92999999999995</v>
      </c>
      <c r="AQH14" s="77">
        <v>160</v>
      </c>
      <c r="AQI14" s="78">
        <v>51457.63</v>
      </c>
      <c r="AQJ14" s="79">
        <v>3566</v>
      </c>
      <c r="AQK14" s="78">
        <v>58353.23</v>
      </c>
      <c r="AQP14" s="79">
        <v>4475</v>
      </c>
      <c r="AQQ14" s="78">
        <v>1193086.81</v>
      </c>
      <c r="AQR14" s="79">
        <v>2761</v>
      </c>
      <c r="AQS14" s="78">
        <v>1415053.11</v>
      </c>
      <c r="AQZ14" s="77">
        <v>151</v>
      </c>
      <c r="ARA14" s="78">
        <v>1067774.18</v>
      </c>
      <c r="ARD14" s="77">
        <v>6</v>
      </c>
      <c r="ARE14" s="78">
        <v>161.24</v>
      </c>
      <c r="ARH14" s="77">
        <v>1</v>
      </c>
      <c r="ARI14" s="78">
        <v>23.19</v>
      </c>
      <c r="ARJ14" s="77">
        <v>1</v>
      </c>
      <c r="ARK14" s="78">
        <v>9.39</v>
      </c>
      <c r="ARL14" s="79">
        <v>4684</v>
      </c>
      <c r="ARM14" s="78">
        <v>654574.56999999995</v>
      </c>
      <c r="ARN14" s="79">
        <v>9406</v>
      </c>
      <c r="ARO14" s="78">
        <v>1187533.6100000001</v>
      </c>
      <c r="ARP14" s="79">
        <v>29277</v>
      </c>
      <c r="ARQ14" s="78">
        <v>3938790.04</v>
      </c>
      <c r="ARR14" s="79">
        <v>7847</v>
      </c>
      <c r="ARS14" s="78">
        <v>1026131.26</v>
      </c>
      <c r="ART14" s="79">
        <v>50087</v>
      </c>
      <c r="ARU14" s="78">
        <v>1248933.3</v>
      </c>
      <c r="ARX14" s="79">
        <v>54416</v>
      </c>
      <c r="ARY14" s="78">
        <v>4440168.78</v>
      </c>
      <c r="ARZ14" s="77">
        <v>56</v>
      </c>
      <c r="ASA14" s="78">
        <v>19032.060000000001</v>
      </c>
      <c r="ASD14" s="79">
        <v>7297</v>
      </c>
      <c r="ASE14" s="78">
        <v>575697.06000000006</v>
      </c>
      <c r="ASJ14" s="77">
        <v>3</v>
      </c>
      <c r="ASK14" s="78">
        <v>311.74</v>
      </c>
      <c r="AST14" s="77">
        <v>9</v>
      </c>
      <c r="ASU14" s="78">
        <v>137.94</v>
      </c>
      <c r="ASV14" s="77">
        <v>2</v>
      </c>
      <c r="ASW14" s="78">
        <v>1.78</v>
      </c>
      <c r="ASX14" s="77">
        <v>8</v>
      </c>
      <c r="ASY14" s="78">
        <v>208.6</v>
      </c>
      <c r="ASZ14" s="79">
        <v>1441</v>
      </c>
      <c r="ATA14" s="78">
        <v>35333.68</v>
      </c>
      <c r="ATB14" s="77">
        <v>12</v>
      </c>
      <c r="ATC14" s="78">
        <v>1653.17</v>
      </c>
      <c r="ATF14" s="77">
        <v>1</v>
      </c>
      <c r="ATG14" s="78">
        <v>57.36</v>
      </c>
      <c r="ATL14" s="77">
        <v>22</v>
      </c>
      <c r="ATM14" s="78">
        <v>6929.99</v>
      </c>
      <c r="ATN14" s="77">
        <v>606</v>
      </c>
      <c r="ATO14" s="78">
        <v>33753.839999999997</v>
      </c>
      <c r="ATP14" s="77">
        <v>234</v>
      </c>
      <c r="ATQ14" s="78">
        <v>11354.21</v>
      </c>
      <c r="ATT14" s="79">
        <v>14548</v>
      </c>
      <c r="ATU14" s="78">
        <v>803629.35</v>
      </c>
      <c r="ATV14" s="77">
        <v>3</v>
      </c>
      <c r="ATW14" s="78">
        <v>209.18</v>
      </c>
      <c r="ATX14" s="77">
        <v>11</v>
      </c>
      <c r="ATY14" s="78">
        <v>663.53</v>
      </c>
      <c r="ATZ14" s="77">
        <v>22</v>
      </c>
      <c r="AUA14" s="78">
        <v>257.23</v>
      </c>
      <c r="AUB14" s="77">
        <v>3</v>
      </c>
      <c r="AUC14" s="78">
        <v>19.02</v>
      </c>
      <c r="AUD14" s="77">
        <v>1</v>
      </c>
      <c r="AUE14" s="78">
        <v>4.72</v>
      </c>
      <c r="AUH14" s="77">
        <v>19</v>
      </c>
      <c r="AUI14" s="78">
        <v>91.61</v>
      </c>
      <c r="AUN14" s="79">
        <v>242990</v>
      </c>
      <c r="AUO14" s="78">
        <v>4674084.2</v>
      </c>
      <c r="AUP14" s="77">
        <v>1</v>
      </c>
      <c r="AUQ14" s="78">
        <v>20</v>
      </c>
      <c r="AUR14" s="79">
        <v>1992</v>
      </c>
      <c r="AUS14" s="78">
        <v>101789.21</v>
      </c>
      <c r="AUV14" s="77">
        <v>11</v>
      </c>
      <c r="AUW14" s="78">
        <v>111.73</v>
      </c>
      <c r="AVB14" s="77">
        <v>189</v>
      </c>
      <c r="AVC14" s="78">
        <v>170654.45</v>
      </c>
      <c r="AVJ14" s="79">
        <v>8186</v>
      </c>
      <c r="AVK14" s="78">
        <v>836263.09</v>
      </c>
      <c r="AVT14" s="77">
        <v>2</v>
      </c>
      <c r="AVU14" s="78">
        <v>19.46</v>
      </c>
      <c r="AVX14" s="77">
        <v>6</v>
      </c>
      <c r="AVY14" s="78">
        <v>48.78</v>
      </c>
      <c r="AVZ14" s="77">
        <v>8</v>
      </c>
      <c r="AWA14" s="78">
        <v>83.03</v>
      </c>
      <c r="AWB14" s="77">
        <v>1</v>
      </c>
      <c r="AWC14" s="78">
        <v>8.2799999999999994</v>
      </c>
      <c r="AWH14" s="77">
        <v>3</v>
      </c>
      <c r="AWI14" s="78">
        <v>2</v>
      </c>
      <c r="AWJ14" s="77">
        <v>2</v>
      </c>
      <c r="AWK14" s="78">
        <v>1.56</v>
      </c>
      <c r="AWL14" s="77">
        <v>8</v>
      </c>
      <c r="AWM14" s="78">
        <v>25.64</v>
      </c>
      <c r="AWN14" s="77">
        <v>28</v>
      </c>
      <c r="AWO14" s="78">
        <v>1745.87</v>
      </c>
      <c r="AWP14" s="77">
        <v>200</v>
      </c>
      <c r="AWQ14" s="78">
        <v>31926.2</v>
      </c>
      <c r="AWR14" s="77">
        <v>121</v>
      </c>
      <c r="AWS14" s="78">
        <v>41999.4</v>
      </c>
      <c r="AWT14" s="77">
        <v>32</v>
      </c>
      <c r="AWU14" s="78">
        <v>2109.91</v>
      </c>
      <c r="AWV14" s="79">
        <v>4276</v>
      </c>
      <c r="AWW14" s="78">
        <v>53438.879999999997</v>
      </c>
      <c r="AWX14" s="77">
        <v>456</v>
      </c>
      <c r="AWY14" s="78">
        <v>197898.97</v>
      </c>
      <c r="AXD14" s="77">
        <v>21</v>
      </c>
      <c r="AXE14" s="78">
        <v>511.64</v>
      </c>
      <c r="AXL14" s="77">
        <v>1</v>
      </c>
      <c r="AXM14" s="78">
        <v>15.2</v>
      </c>
      <c r="AXV14" s="77">
        <v>1</v>
      </c>
      <c r="AXW14" s="78">
        <v>10.79</v>
      </c>
      <c r="AYB14" s="77">
        <v>130</v>
      </c>
      <c r="AYC14" s="78">
        <v>11258.28</v>
      </c>
      <c r="AYD14" s="77">
        <v>34</v>
      </c>
      <c r="AYE14" s="78">
        <v>173.01</v>
      </c>
      <c r="AYF14" s="77">
        <v>13</v>
      </c>
      <c r="AYG14" s="78">
        <v>145.58000000000001</v>
      </c>
      <c r="AYL14" s="77">
        <v>9</v>
      </c>
      <c r="AYM14" s="78">
        <v>56.95</v>
      </c>
      <c r="AYT14" s="77">
        <v>11</v>
      </c>
      <c r="AYU14" s="78">
        <v>33.94</v>
      </c>
      <c r="AYV14" s="77">
        <v>24</v>
      </c>
      <c r="AYW14" s="78">
        <v>2280.48</v>
      </c>
      <c r="AZB14" s="77">
        <v>5</v>
      </c>
      <c r="AZC14" s="78">
        <v>53.32</v>
      </c>
      <c r="AZF14" s="77">
        <v>2</v>
      </c>
      <c r="AZG14" s="78">
        <v>12.74</v>
      </c>
      <c r="AZJ14" s="77">
        <v>1</v>
      </c>
      <c r="AZK14" s="78">
        <v>3.51</v>
      </c>
      <c r="AZV14" s="77">
        <v>30</v>
      </c>
      <c r="AZW14" s="78">
        <v>22.5</v>
      </c>
      <c r="AZX14" s="77">
        <v>1</v>
      </c>
      <c r="AZY14" s="78">
        <v>0.28999999999999998</v>
      </c>
    </row>
    <row r="15" spans="1:1377" x14ac:dyDescent="0.25">
      <c r="A15" s="87">
        <v>40277</v>
      </c>
      <c r="B15" s="83">
        <v>330653</v>
      </c>
      <c r="C15" s="83">
        <v>43484890.119999997</v>
      </c>
      <c r="D15" s="83">
        <v>263043</v>
      </c>
      <c r="E15" s="83">
        <v>39788480.82</v>
      </c>
      <c r="F15" s="83">
        <f t="shared" si="1"/>
        <v>593696</v>
      </c>
      <c r="G15" s="83">
        <f t="shared" si="2"/>
        <v>83273370.939999998</v>
      </c>
      <c r="H15" s="83">
        <v>196617</v>
      </c>
      <c r="I15" s="83">
        <v>18981170.550000001</v>
      </c>
      <c r="J15" s="83">
        <v>254923</v>
      </c>
      <c r="K15" s="83">
        <v>20787992</v>
      </c>
      <c r="L15" s="83">
        <v>3112</v>
      </c>
      <c r="M15" s="79">
        <v>14426117.41</v>
      </c>
      <c r="N15" s="79">
        <v>24935</v>
      </c>
      <c r="O15" s="79">
        <v>14617888</v>
      </c>
      <c r="P15" s="79">
        <v>192489</v>
      </c>
      <c r="Q15" s="79">
        <v>11250942.689999999</v>
      </c>
      <c r="R15" s="79">
        <v>183719</v>
      </c>
      <c r="S15" s="79">
        <v>10624431.189999999</v>
      </c>
      <c r="T15" s="79">
        <v>9737</v>
      </c>
      <c r="U15" s="79">
        <v>6129591.5700000003</v>
      </c>
      <c r="V15" s="79">
        <v>28645</v>
      </c>
      <c r="W15" s="78">
        <v>8302191.0199999996</v>
      </c>
      <c r="X15" s="79">
        <v>49490</v>
      </c>
      <c r="Y15" s="78">
        <v>7681019.2599999998</v>
      </c>
      <c r="Z15" s="79">
        <v>144366</v>
      </c>
      <c r="AA15" s="78">
        <v>5789271.4800000004</v>
      </c>
      <c r="AB15" s="79">
        <v>98564</v>
      </c>
      <c r="AC15" s="78">
        <v>9304510.1799999997</v>
      </c>
      <c r="AD15" s="79">
        <v>30108</v>
      </c>
      <c r="AE15" s="78">
        <v>5947146.0999999996</v>
      </c>
      <c r="AF15" s="79">
        <v>46004</v>
      </c>
      <c r="AG15" s="78">
        <v>6168027.5800000001</v>
      </c>
      <c r="AH15" s="79">
        <v>65251</v>
      </c>
      <c r="AI15" s="78">
        <v>6744461.54</v>
      </c>
      <c r="AJ15" s="79">
        <v>152952</v>
      </c>
      <c r="AK15" s="78">
        <v>5853807.1699999999</v>
      </c>
      <c r="AL15" s="79">
        <v>58808</v>
      </c>
      <c r="AM15" s="78">
        <v>6643777.8499999996</v>
      </c>
      <c r="AN15" s="79">
        <v>54991</v>
      </c>
      <c r="AO15" s="78">
        <v>5373267.75</v>
      </c>
      <c r="AP15" s="79">
        <v>58984</v>
      </c>
      <c r="AQ15" s="78">
        <v>4958852.34</v>
      </c>
      <c r="AR15" s="79">
        <v>32039</v>
      </c>
      <c r="AS15" s="78">
        <v>4826391.83</v>
      </c>
      <c r="AT15" s="79">
        <v>32803</v>
      </c>
      <c r="AU15" s="78">
        <v>3133891.69</v>
      </c>
      <c r="AV15" s="77">
        <v>803</v>
      </c>
      <c r="AW15" s="78">
        <v>3613530.47</v>
      </c>
      <c r="AX15" s="77">
        <v>624</v>
      </c>
      <c r="AY15" s="78">
        <v>2538192.8199999998</v>
      </c>
      <c r="AZ15" s="79">
        <v>3692</v>
      </c>
      <c r="BA15" s="78">
        <v>2741529.49</v>
      </c>
      <c r="BB15" s="79">
        <v>7419</v>
      </c>
      <c r="BC15" s="78">
        <v>2830623.37</v>
      </c>
      <c r="BD15" s="79">
        <v>5074</v>
      </c>
      <c r="BE15" s="78">
        <v>2581361.77</v>
      </c>
      <c r="BF15" s="79">
        <v>15109</v>
      </c>
      <c r="BG15" s="78">
        <v>2053292.68</v>
      </c>
      <c r="BH15" s="79">
        <v>268394</v>
      </c>
      <c r="BI15" s="78">
        <v>2446026.2999999998</v>
      </c>
      <c r="BJ15" s="79">
        <v>3068</v>
      </c>
      <c r="BK15" s="78">
        <v>1411542.03</v>
      </c>
      <c r="BL15" s="79">
        <v>35637</v>
      </c>
      <c r="BM15" s="78">
        <v>1244405.8899999999</v>
      </c>
      <c r="BN15" s="77">
        <v>159</v>
      </c>
      <c r="BO15" s="78">
        <v>1018580.43</v>
      </c>
      <c r="BP15" s="79">
        <v>58576</v>
      </c>
      <c r="BQ15" s="78">
        <v>1141940.49</v>
      </c>
      <c r="BR15" s="79">
        <v>16992</v>
      </c>
      <c r="BS15" s="78">
        <v>1390322.4</v>
      </c>
      <c r="BT15" s="79">
        <v>13687</v>
      </c>
      <c r="BU15" s="78">
        <v>815532.42</v>
      </c>
      <c r="BV15" s="79">
        <v>6081</v>
      </c>
      <c r="BW15" s="78">
        <v>294823.65999999997</v>
      </c>
      <c r="BX15" s="77">
        <v>165</v>
      </c>
      <c r="BY15" s="78">
        <v>153361.69</v>
      </c>
      <c r="CH15" s="77">
        <v>2</v>
      </c>
      <c r="CI15" s="78">
        <v>59.64</v>
      </c>
      <c r="CL15" s="77">
        <v>7</v>
      </c>
      <c r="CM15" s="78">
        <v>1122.74</v>
      </c>
      <c r="CN15" s="77">
        <v>15</v>
      </c>
      <c r="CO15" s="78">
        <v>2563.6799999999998</v>
      </c>
      <c r="CP15" s="79">
        <v>5737</v>
      </c>
      <c r="CQ15" s="78">
        <v>63620.5</v>
      </c>
      <c r="CT15" s="77">
        <v>13</v>
      </c>
      <c r="CU15" s="78">
        <v>10786.2</v>
      </c>
      <c r="CX15" s="77">
        <v>6</v>
      </c>
      <c r="CY15" s="78">
        <v>87</v>
      </c>
      <c r="CZ15" s="77">
        <v>3</v>
      </c>
      <c r="DA15" s="78">
        <v>4.3600000000000003</v>
      </c>
      <c r="DJ15" s="77">
        <v>2</v>
      </c>
      <c r="DK15" s="78">
        <v>1679.18</v>
      </c>
      <c r="DL15" s="77">
        <v>2</v>
      </c>
      <c r="DM15" s="78">
        <v>60.28</v>
      </c>
      <c r="DN15" s="77">
        <v>6</v>
      </c>
      <c r="DO15" s="78">
        <v>10.09</v>
      </c>
      <c r="DP15" s="77">
        <v>56</v>
      </c>
      <c r="DQ15" s="78">
        <v>252.99</v>
      </c>
      <c r="DZ15" s="79">
        <v>2171</v>
      </c>
      <c r="EA15" s="78">
        <v>163087.88</v>
      </c>
      <c r="ED15" s="77">
        <v>3</v>
      </c>
      <c r="EE15" s="78">
        <v>3.36</v>
      </c>
      <c r="EF15" s="77">
        <v>26</v>
      </c>
      <c r="EG15" s="78">
        <v>514.12</v>
      </c>
      <c r="EH15" s="77">
        <v>1</v>
      </c>
      <c r="EI15" s="78">
        <v>3.6</v>
      </c>
      <c r="EJ15" s="77">
        <v>2</v>
      </c>
      <c r="EK15" s="78">
        <v>65.260000000000005</v>
      </c>
      <c r="ER15" s="79">
        <v>17827</v>
      </c>
      <c r="ES15" s="78">
        <v>691505.13</v>
      </c>
      <c r="ET15" s="77">
        <v>10</v>
      </c>
      <c r="EU15" s="78">
        <v>44.89</v>
      </c>
      <c r="EV15" s="79">
        <v>1138</v>
      </c>
      <c r="EW15" s="78">
        <v>72629.77</v>
      </c>
      <c r="FD15" s="79">
        <v>2067</v>
      </c>
      <c r="FE15" s="78">
        <v>1231657.1000000001</v>
      </c>
      <c r="FF15" s="77">
        <v>15</v>
      </c>
      <c r="FG15" s="78">
        <v>37.97</v>
      </c>
      <c r="FH15" s="79">
        <v>25207</v>
      </c>
      <c r="FI15" s="78">
        <v>1265938.6299999999</v>
      </c>
      <c r="FJ15" s="79">
        <v>16302</v>
      </c>
      <c r="FK15" s="78">
        <v>814105.87</v>
      </c>
      <c r="FL15" s="77">
        <v>10</v>
      </c>
      <c r="FM15" s="78">
        <v>87.08</v>
      </c>
      <c r="FR15" s="79">
        <v>2142</v>
      </c>
      <c r="FS15" s="78">
        <v>302523.75</v>
      </c>
      <c r="FT15" s="77">
        <v>1</v>
      </c>
      <c r="FU15" s="78">
        <v>1.5</v>
      </c>
      <c r="FV15" s="79">
        <v>2864</v>
      </c>
      <c r="FW15" s="78">
        <v>72112.149999999994</v>
      </c>
      <c r="FX15" s="79">
        <v>13797</v>
      </c>
      <c r="FY15" s="78">
        <v>779034.15</v>
      </c>
      <c r="GB15" s="77">
        <v>4</v>
      </c>
      <c r="GC15" s="78">
        <v>30.4</v>
      </c>
      <c r="GF15" s="77">
        <v>55</v>
      </c>
      <c r="GG15" s="78">
        <v>4233.1899999999996</v>
      </c>
      <c r="GJ15" s="77">
        <v>64</v>
      </c>
      <c r="GK15" s="78">
        <v>11758.66</v>
      </c>
      <c r="GL15" s="79">
        <v>4463</v>
      </c>
      <c r="GM15" s="78">
        <v>638674.26</v>
      </c>
      <c r="GN15" s="79">
        <v>4729</v>
      </c>
      <c r="GO15" s="78">
        <v>692574.78</v>
      </c>
      <c r="GP15" s="77">
        <v>2</v>
      </c>
      <c r="GQ15" s="78">
        <v>7.9</v>
      </c>
      <c r="GR15" s="77">
        <v>2</v>
      </c>
      <c r="GS15" s="78">
        <v>4.16</v>
      </c>
      <c r="GX15" s="77">
        <v>176</v>
      </c>
      <c r="GY15" s="78">
        <v>14479.68</v>
      </c>
      <c r="GZ15" s="77">
        <v>11</v>
      </c>
      <c r="HA15" s="78">
        <v>525.57000000000005</v>
      </c>
      <c r="HB15" s="79">
        <v>2411</v>
      </c>
      <c r="HC15" s="78">
        <v>251246.79</v>
      </c>
      <c r="HD15" s="77">
        <v>12</v>
      </c>
      <c r="HE15" s="78">
        <v>64.569999999999993</v>
      </c>
      <c r="HH15" s="77">
        <v>108</v>
      </c>
      <c r="HI15" s="78">
        <v>4344.49</v>
      </c>
      <c r="HJ15" s="77">
        <v>578</v>
      </c>
      <c r="HK15" s="78">
        <v>70169.5</v>
      </c>
      <c r="HL15" s="77">
        <v>350</v>
      </c>
      <c r="HM15" s="78">
        <v>64807.01</v>
      </c>
      <c r="HN15" s="79">
        <v>1510</v>
      </c>
      <c r="HO15" s="78">
        <v>204006.26</v>
      </c>
      <c r="HR15" s="77">
        <v>53</v>
      </c>
      <c r="HS15" s="78">
        <v>22786.67</v>
      </c>
      <c r="HT15" s="77">
        <v>519</v>
      </c>
      <c r="HU15" s="78">
        <v>29458.639999999999</v>
      </c>
      <c r="HV15" s="77">
        <v>20</v>
      </c>
      <c r="HW15" s="78">
        <v>5190.05</v>
      </c>
      <c r="HZ15" s="79">
        <v>1180</v>
      </c>
      <c r="IA15" s="78">
        <v>119168.02</v>
      </c>
      <c r="IB15" s="79">
        <v>6152</v>
      </c>
      <c r="IC15" s="78">
        <v>427932.09</v>
      </c>
      <c r="ID15" s="77">
        <v>38</v>
      </c>
      <c r="IE15" s="78">
        <v>6718.64</v>
      </c>
      <c r="IF15" s="77">
        <v>420</v>
      </c>
      <c r="IG15" s="78">
        <v>53759.53</v>
      </c>
      <c r="IN15" s="79">
        <v>3115</v>
      </c>
      <c r="IO15" s="78">
        <v>136540.22</v>
      </c>
      <c r="IP15" s="77">
        <v>4</v>
      </c>
      <c r="IQ15" s="78">
        <v>14.64</v>
      </c>
      <c r="IX15" s="77">
        <v>2</v>
      </c>
      <c r="IY15" s="78">
        <v>0.32</v>
      </c>
      <c r="IZ15" s="79">
        <v>4765</v>
      </c>
      <c r="JA15" s="78">
        <v>198632.72</v>
      </c>
      <c r="JD15" s="77">
        <v>1</v>
      </c>
      <c r="JE15" s="78">
        <v>2.5099999999999998</v>
      </c>
      <c r="JH15" s="79">
        <v>9233</v>
      </c>
      <c r="JI15" s="78">
        <v>1263295.52</v>
      </c>
      <c r="JJ15" s="79">
        <v>2358</v>
      </c>
      <c r="JK15" s="78">
        <v>296527.52</v>
      </c>
      <c r="JN15" s="77">
        <v>787</v>
      </c>
      <c r="JO15" s="78">
        <v>105311.83</v>
      </c>
      <c r="JP15" s="79">
        <v>3636</v>
      </c>
      <c r="JQ15" s="78">
        <v>346823.31</v>
      </c>
      <c r="JR15" s="77">
        <v>18</v>
      </c>
      <c r="JS15" s="78">
        <v>952.62</v>
      </c>
      <c r="JV15" s="79">
        <v>5322</v>
      </c>
      <c r="JW15" s="78">
        <v>476742.05</v>
      </c>
      <c r="JX15" s="77">
        <v>70</v>
      </c>
      <c r="JY15" s="78">
        <v>5870.56</v>
      </c>
      <c r="JZ15" s="77">
        <v>522</v>
      </c>
      <c r="KA15" s="78">
        <v>13631.89</v>
      </c>
      <c r="KB15" s="79">
        <v>9581</v>
      </c>
      <c r="KC15" s="78">
        <v>430189.82</v>
      </c>
      <c r="KD15" s="77">
        <v>1</v>
      </c>
      <c r="KE15" s="78">
        <v>21.45</v>
      </c>
      <c r="KF15" s="77">
        <v>438</v>
      </c>
      <c r="KG15" s="78">
        <v>52497.97</v>
      </c>
      <c r="KH15" s="79">
        <v>20990</v>
      </c>
      <c r="KI15" s="78">
        <v>765216.55</v>
      </c>
      <c r="KJ15" s="77">
        <v>2</v>
      </c>
      <c r="KK15" s="78">
        <v>13.82</v>
      </c>
      <c r="KN15" s="77">
        <v>942</v>
      </c>
      <c r="KO15" s="78">
        <v>579241.80000000005</v>
      </c>
      <c r="KP15" s="77">
        <v>25</v>
      </c>
      <c r="KQ15" s="78">
        <v>3026.3</v>
      </c>
      <c r="KR15" s="79">
        <v>5506</v>
      </c>
      <c r="KS15" s="78">
        <v>446951.85</v>
      </c>
      <c r="KZ15" s="77">
        <v>7</v>
      </c>
      <c r="LA15" s="78">
        <v>820.18</v>
      </c>
      <c r="LB15" s="77">
        <v>1</v>
      </c>
      <c r="LC15" s="78">
        <v>0.21</v>
      </c>
      <c r="LD15" s="79">
        <v>1793</v>
      </c>
      <c r="LE15" s="78">
        <v>144416.64000000001</v>
      </c>
      <c r="LF15" s="77">
        <v>461</v>
      </c>
      <c r="LG15" s="78">
        <v>71246.59</v>
      </c>
      <c r="LH15" s="77">
        <v>323</v>
      </c>
      <c r="LI15" s="78">
        <v>76434.28</v>
      </c>
      <c r="LR15" s="77">
        <v>2</v>
      </c>
      <c r="LS15" s="78">
        <v>1.78</v>
      </c>
      <c r="LT15" s="79">
        <v>6240</v>
      </c>
      <c r="LU15" s="78">
        <v>300161.28999999998</v>
      </c>
      <c r="LV15" s="77">
        <v>94</v>
      </c>
      <c r="LW15" s="78">
        <v>512.38</v>
      </c>
      <c r="LX15" s="77">
        <v>4</v>
      </c>
      <c r="LY15" s="78">
        <v>7291.52</v>
      </c>
      <c r="LZ15" s="77">
        <v>1</v>
      </c>
      <c r="MA15" s="78">
        <v>117.24</v>
      </c>
      <c r="MB15" s="79">
        <v>4915</v>
      </c>
      <c r="MC15" s="78">
        <v>553806.97</v>
      </c>
      <c r="MN15" s="77">
        <v>1</v>
      </c>
      <c r="MO15" s="78">
        <v>10.35</v>
      </c>
      <c r="MP15" s="79">
        <v>4220</v>
      </c>
      <c r="MQ15" s="78">
        <v>321076.49</v>
      </c>
      <c r="MR15" s="79">
        <v>1123</v>
      </c>
      <c r="MS15" s="78">
        <v>32782.230000000003</v>
      </c>
      <c r="MX15" s="77">
        <v>2</v>
      </c>
      <c r="MY15" s="78">
        <v>5.4</v>
      </c>
      <c r="ND15" s="79">
        <v>17034</v>
      </c>
      <c r="NE15" s="78">
        <v>53875.28</v>
      </c>
      <c r="NF15" s="77">
        <v>40</v>
      </c>
      <c r="NG15" s="78">
        <v>792.84</v>
      </c>
      <c r="NN15" s="79">
        <v>1328</v>
      </c>
      <c r="NO15" s="78">
        <v>207095.3</v>
      </c>
      <c r="NP15" s="77">
        <v>6</v>
      </c>
      <c r="NQ15" s="78">
        <v>27.68</v>
      </c>
      <c r="NR15" s="77">
        <v>3</v>
      </c>
      <c r="NS15" s="78">
        <v>7.84</v>
      </c>
      <c r="NT15" s="77">
        <v>71</v>
      </c>
      <c r="NU15" s="78">
        <v>230.23</v>
      </c>
      <c r="NV15" s="79">
        <v>3640</v>
      </c>
      <c r="NW15" s="78">
        <v>372922.86</v>
      </c>
      <c r="NX15" s="77">
        <v>450</v>
      </c>
      <c r="NY15" s="78">
        <v>25336.18</v>
      </c>
      <c r="NZ15" s="77">
        <v>10</v>
      </c>
      <c r="OA15" s="78">
        <v>234.16</v>
      </c>
      <c r="OB15" s="77">
        <v>2</v>
      </c>
      <c r="OC15" s="78">
        <v>11.58</v>
      </c>
      <c r="OF15" s="77">
        <v>420</v>
      </c>
      <c r="OG15" s="78">
        <v>37884.36</v>
      </c>
      <c r="OH15" s="77">
        <v>212</v>
      </c>
      <c r="OI15" s="78">
        <v>11131.35</v>
      </c>
      <c r="OJ15" s="77">
        <v>84</v>
      </c>
      <c r="OK15" s="78">
        <v>435.68</v>
      </c>
      <c r="OL15" s="77">
        <v>1</v>
      </c>
      <c r="OM15" s="78">
        <v>10.08</v>
      </c>
      <c r="OP15" s="79">
        <v>11286</v>
      </c>
      <c r="OQ15" s="78">
        <v>2033165.75</v>
      </c>
      <c r="OR15" s="77">
        <v>115</v>
      </c>
      <c r="OS15" s="78">
        <v>3286.17</v>
      </c>
      <c r="OT15" s="79">
        <v>2274</v>
      </c>
      <c r="OU15" s="78">
        <v>113785.21</v>
      </c>
      <c r="OV15" s="79">
        <v>1206</v>
      </c>
      <c r="OW15" s="78">
        <v>200388.59</v>
      </c>
      <c r="OZ15" s="79">
        <v>6767</v>
      </c>
      <c r="PA15" s="78">
        <v>640316.61</v>
      </c>
      <c r="PF15" s="77">
        <v>1</v>
      </c>
      <c r="PG15" s="78">
        <v>18.489999999999998</v>
      </c>
      <c r="PJ15" s="79">
        <v>3177</v>
      </c>
      <c r="PK15" s="78">
        <v>297940.09999999998</v>
      </c>
      <c r="PL15" s="77">
        <v>51</v>
      </c>
      <c r="PM15" s="78">
        <v>542.99</v>
      </c>
      <c r="PN15" s="77">
        <v>231</v>
      </c>
      <c r="PO15" s="78">
        <v>36187.279999999999</v>
      </c>
      <c r="PP15" s="79">
        <v>10130</v>
      </c>
      <c r="PQ15" s="78">
        <v>681554.99</v>
      </c>
      <c r="PR15" s="79">
        <v>8771</v>
      </c>
      <c r="PS15" s="78">
        <v>1264702.6000000001</v>
      </c>
      <c r="PT15" s="77">
        <v>38</v>
      </c>
      <c r="PU15" s="78">
        <v>102130.27</v>
      </c>
      <c r="PV15" s="77">
        <v>4</v>
      </c>
      <c r="PW15" s="78">
        <v>38.56</v>
      </c>
      <c r="PZ15" s="77">
        <v>366</v>
      </c>
      <c r="QA15" s="78">
        <v>157909.70000000001</v>
      </c>
      <c r="QB15" s="77">
        <v>452</v>
      </c>
      <c r="QC15" s="78">
        <v>220528.54</v>
      </c>
      <c r="QF15" s="79">
        <v>13490</v>
      </c>
      <c r="QG15" s="78">
        <v>3689279.36</v>
      </c>
      <c r="QH15" s="77">
        <v>1</v>
      </c>
      <c r="QI15" s="78">
        <v>2.48</v>
      </c>
      <c r="QJ15" s="77">
        <v>5</v>
      </c>
      <c r="QK15" s="78">
        <v>9.32</v>
      </c>
      <c r="QL15" s="77">
        <v>11</v>
      </c>
      <c r="QM15" s="78">
        <v>17.41</v>
      </c>
      <c r="RB15" s="77">
        <v>9</v>
      </c>
      <c r="RC15" s="78">
        <v>773.9</v>
      </c>
      <c r="RD15" s="77">
        <v>9</v>
      </c>
      <c r="RE15" s="78">
        <v>5382.57</v>
      </c>
      <c r="RL15" s="79">
        <v>93448</v>
      </c>
      <c r="RM15" s="78">
        <v>14089784.140000001</v>
      </c>
      <c r="RN15" s="79">
        <v>2893</v>
      </c>
      <c r="RO15" s="78">
        <v>134312.99</v>
      </c>
      <c r="RT15" s="77">
        <v>16</v>
      </c>
      <c r="RU15" s="78">
        <v>2897.23</v>
      </c>
      <c r="RV15" s="77">
        <v>282</v>
      </c>
      <c r="RW15" s="78">
        <v>13826.62</v>
      </c>
      <c r="RX15" s="77">
        <v>54</v>
      </c>
      <c r="RY15" s="78">
        <v>1183.1199999999999</v>
      </c>
      <c r="RZ15" s="79">
        <v>1413</v>
      </c>
      <c r="SA15" s="78">
        <v>151814.81</v>
      </c>
      <c r="SD15" s="79">
        <v>3224</v>
      </c>
      <c r="SE15" s="78">
        <v>209926.96</v>
      </c>
      <c r="SF15" s="79">
        <v>51196</v>
      </c>
      <c r="SG15" s="78">
        <v>9176508.2599999998</v>
      </c>
      <c r="SH15" s="77">
        <v>5</v>
      </c>
      <c r="SI15" s="78">
        <v>8.93</v>
      </c>
      <c r="SJ15" s="79">
        <v>1355</v>
      </c>
      <c r="SK15" s="78">
        <v>50122.53</v>
      </c>
      <c r="SL15" s="77">
        <v>891</v>
      </c>
      <c r="SM15" s="78">
        <v>63634.46</v>
      </c>
      <c r="SN15" s="79">
        <v>15259</v>
      </c>
      <c r="SO15" s="78">
        <v>804395.13</v>
      </c>
      <c r="SP15" s="77">
        <v>2</v>
      </c>
      <c r="SQ15" s="78">
        <v>240</v>
      </c>
      <c r="SR15" s="79">
        <v>86690</v>
      </c>
      <c r="SS15" s="78">
        <v>546187.68999999994</v>
      </c>
      <c r="ST15" s="77">
        <v>558</v>
      </c>
      <c r="SU15" s="78">
        <v>50428.61</v>
      </c>
      <c r="SV15" s="77">
        <v>51</v>
      </c>
      <c r="SW15" s="78">
        <v>330.47</v>
      </c>
      <c r="SZ15" s="77">
        <v>1</v>
      </c>
      <c r="TA15" s="78">
        <v>10.199999999999999</v>
      </c>
      <c r="TD15" s="77">
        <v>423</v>
      </c>
      <c r="TE15" s="78">
        <v>3625.54</v>
      </c>
      <c r="TF15" s="79">
        <v>2824</v>
      </c>
      <c r="TG15" s="78">
        <v>103252.9</v>
      </c>
      <c r="TH15" s="79">
        <v>34690</v>
      </c>
      <c r="TI15" s="78">
        <v>1095325.3700000001</v>
      </c>
      <c r="TJ15" s="79">
        <v>1552</v>
      </c>
      <c r="TK15" s="78">
        <v>135016.16</v>
      </c>
      <c r="TL15" s="79">
        <v>22784</v>
      </c>
      <c r="TM15" s="78">
        <v>1146396.8</v>
      </c>
      <c r="TN15" s="79">
        <v>1794</v>
      </c>
      <c r="TO15" s="78">
        <v>115911.23</v>
      </c>
      <c r="TZ15" s="77">
        <v>2</v>
      </c>
      <c r="UA15" s="78">
        <v>259.76</v>
      </c>
      <c r="UB15" s="79">
        <v>7729</v>
      </c>
      <c r="UC15" s="78">
        <v>287864.94</v>
      </c>
      <c r="UF15" s="77">
        <v>3</v>
      </c>
      <c r="UG15" s="78">
        <v>10.58</v>
      </c>
      <c r="UH15" s="77">
        <v>5</v>
      </c>
      <c r="UI15" s="78">
        <v>100.31</v>
      </c>
      <c r="UP15" s="77">
        <v>1</v>
      </c>
      <c r="UQ15" s="78">
        <v>0.51</v>
      </c>
      <c r="UV15" s="77">
        <v>5</v>
      </c>
      <c r="UW15" s="78">
        <v>26.83</v>
      </c>
      <c r="VB15" s="77">
        <v>17</v>
      </c>
      <c r="VC15" s="78">
        <v>389.56</v>
      </c>
      <c r="VD15" s="79">
        <v>14563</v>
      </c>
      <c r="VE15" s="78">
        <v>1180859.31</v>
      </c>
      <c r="VF15" s="77">
        <v>1</v>
      </c>
      <c r="VG15" s="78">
        <v>6.63</v>
      </c>
      <c r="VH15" s="79">
        <v>33610</v>
      </c>
      <c r="VI15" s="78">
        <v>549183.93000000005</v>
      </c>
      <c r="VJ15" s="77">
        <v>59</v>
      </c>
      <c r="VK15" s="78">
        <v>566.27</v>
      </c>
      <c r="VN15" s="77">
        <v>2</v>
      </c>
      <c r="VO15" s="78">
        <v>9.18</v>
      </c>
      <c r="VP15" s="79">
        <v>14005</v>
      </c>
      <c r="VQ15" s="78">
        <v>756576.55</v>
      </c>
      <c r="VR15" s="79">
        <v>15418</v>
      </c>
      <c r="VS15" s="78">
        <v>1269005.1399999999</v>
      </c>
      <c r="VV15" s="77">
        <v>2</v>
      </c>
      <c r="VW15" s="78">
        <v>92.8</v>
      </c>
      <c r="VX15" s="79">
        <v>2910</v>
      </c>
      <c r="VY15" s="78">
        <v>29.13</v>
      </c>
      <c r="WB15" s="79">
        <v>14074</v>
      </c>
      <c r="WC15" s="78">
        <v>2109697.64</v>
      </c>
      <c r="WD15" s="77">
        <v>3</v>
      </c>
      <c r="WE15" s="78">
        <v>6545.47</v>
      </c>
      <c r="WH15" s="79">
        <v>2424</v>
      </c>
      <c r="WI15" s="78">
        <v>10719.53</v>
      </c>
      <c r="WJ15" s="79">
        <v>9052</v>
      </c>
      <c r="WK15" s="78">
        <v>141510.25</v>
      </c>
      <c r="WL15" s="77">
        <v>181</v>
      </c>
      <c r="WM15" s="78">
        <v>18307.400000000001</v>
      </c>
      <c r="WN15" s="79">
        <v>1952</v>
      </c>
      <c r="WO15" s="78">
        <v>817808.31</v>
      </c>
      <c r="WP15" s="77">
        <v>7</v>
      </c>
      <c r="WQ15" s="78">
        <v>1764</v>
      </c>
      <c r="WR15" s="79">
        <v>6507</v>
      </c>
      <c r="WS15" s="78">
        <v>188374.78</v>
      </c>
      <c r="WV15" s="77">
        <v>1</v>
      </c>
      <c r="WW15" s="78">
        <v>58.76</v>
      </c>
      <c r="WZ15" s="77">
        <v>2</v>
      </c>
      <c r="XA15" s="78">
        <v>21.59</v>
      </c>
      <c r="XB15" s="77">
        <v>2</v>
      </c>
      <c r="XC15" s="78">
        <v>9.82</v>
      </c>
      <c r="XD15" s="79">
        <v>41770</v>
      </c>
      <c r="XE15" s="78">
        <v>2370187.7599999998</v>
      </c>
      <c r="XF15" s="77">
        <v>2</v>
      </c>
      <c r="XG15" s="78">
        <v>52.98</v>
      </c>
      <c r="XH15" s="77">
        <v>395</v>
      </c>
      <c r="XI15" s="78">
        <v>158037.26999999999</v>
      </c>
      <c r="XJ15" s="77">
        <v>484</v>
      </c>
      <c r="XK15" s="78">
        <v>5977.2</v>
      </c>
      <c r="XL15" s="77">
        <v>2</v>
      </c>
      <c r="XM15" s="78">
        <v>24.7</v>
      </c>
      <c r="XN15" s="79">
        <v>5006</v>
      </c>
      <c r="XO15" s="78">
        <v>717404.39</v>
      </c>
      <c r="XP15" s="79">
        <v>11172</v>
      </c>
      <c r="XQ15" s="78">
        <v>2048971.83</v>
      </c>
      <c r="XR15" s="79">
        <v>1153</v>
      </c>
      <c r="XS15" s="78">
        <v>316569.05</v>
      </c>
      <c r="XT15" s="79">
        <v>1118</v>
      </c>
      <c r="XU15" s="78">
        <v>151210.79</v>
      </c>
      <c r="XV15" s="79">
        <v>94410</v>
      </c>
      <c r="XW15" s="78">
        <v>1043032.34</v>
      </c>
      <c r="XX15" s="79">
        <v>1530</v>
      </c>
      <c r="XY15" s="78">
        <v>79250.320000000007</v>
      </c>
      <c r="XZ15" s="77">
        <v>7</v>
      </c>
      <c r="YA15" s="78">
        <v>74.709999999999994</v>
      </c>
      <c r="YF15" s="77">
        <v>1</v>
      </c>
      <c r="YG15" s="78">
        <v>25.27</v>
      </c>
      <c r="YH15" s="79">
        <v>30695</v>
      </c>
      <c r="YI15" s="78">
        <v>2587505.96</v>
      </c>
      <c r="YP15" s="79">
        <v>1176</v>
      </c>
      <c r="YQ15" s="78">
        <v>27532.080000000002</v>
      </c>
      <c r="YT15" s="79">
        <v>2020</v>
      </c>
      <c r="YU15" s="78">
        <v>269897.52</v>
      </c>
      <c r="YV15" s="77">
        <v>97</v>
      </c>
      <c r="YW15" s="78">
        <v>10600.83</v>
      </c>
      <c r="YX15" s="79">
        <v>133839</v>
      </c>
      <c r="YY15" s="78">
        <v>3369295.83</v>
      </c>
      <c r="YZ15" s="79">
        <v>32739</v>
      </c>
      <c r="ZA15" s="78">
        <v>1562100.62</v>
      </c>
      <c r="ZB15" s="79">
        <v>2328</v>
      </c>
      <c r="ZC15" s="78">
        <v>323425.63</v>
      </c>
      <c r="ZF15" s="79">
        <v>1087</v>
      </c>
      <c r="ZG15" s="78">
        <v>97762.66</v>
      </c>
      <c r="ZH15" s="77">
        <v>466</v>
      </c>
      <c r="ZI15" s="78">
        <v>34795.21</v>
      </c>
      <c r="ZJ15" s="79">
        <v>46523</v>
      </c>
      <c r="ZK15" s="78">
        <v>8924126.0199999996</v>
      </c>
      <c r="ZL15" s="79">
        <v>50689</v>
      </c>
      <c r="ZM15" s="78">
        <v>7068815.71</v>
      </c>
      <c r="ZP15" s="77">
        <v>1</v>
      </c>
      <c r="ZQ15" s="78">
        <v>455.65</v>
      </c>
      <c r="ZR15" s="77">
        <v>30</v>
      </c>
      <c r="ZS15" s="78">
        <v>185.58</v>
      </c>
      <c r="ZT15" s="77">
        <v>145</v>
      </c>
      <c r="ZU15" s="78">
        <v>759.68</v>
      </c>
      <c r="ZX15" s="77">
        <v>3</v>
      </c>
      <c r="ZY15" s="78">
        <v>15.97</v>
      </c>
      <c r="AAB15" s="77">
        <v>72</v>
      </c>
      <c r="AAC15" s="78">
        <v>527.07000000000005</v>
      </c>
      <c r="AAD15" s="77">
        <v>1</v>
      </c>
      <c r="AAE15" s="78">
        <v>1.76</v>
      </c>
      <c r="AAF15" s="77">
        <v>18</v>
      </c>
      <c r="AAG15" s="78">
        <v>103.11</v>
      </c>
      <c r="AAH15" s="77">
        <v>86</v>
      </c>
      <c r="AAI15" s="78">
        <v>439.71</v>
      </c>
      <c r="AAP15" s="77">
        <v>724</v>
      </c>
      <c r="AAQ15" s="78">
        <v>3411.49</v>
      </c>
      <c r="AAV15" s="79">
        <v>1958</v>
      </c>
      <c r="AAW15" s="78">
        <v>125199.1</v>
      </c>
      <c r="ABD15" s="77">
        <v>191</v>
      </c>
      <c r="ABE15" s="78">
        <v>27539.73</v>
      </c>
      <c r="ABH15" s="77">
        <v>2</v>
      </c>
      <c r="ABI15" s="78">
        <v>5.62</v>
      </c>
      <c r="ABN15" s="79">
        <v>6673</v>
      </c>
      <c r="ABO15" s="78">
        <v>1325176.55</v>
      </c>
      <c r="ABP15" s="79">
        <v>3205</v>
      </c>
      <c r="ABQ15" s="78">
        <v>170828.37</v>
      </c>
      <c r="ABR15" s="79">
        <v>2292</v>
      </c>
      <c r="ABS15" s="78">
        <v>105400.59</v>
      </c>
      <c r="ABT15" s="79">
        <v>4514</v>
      </c>
      <c r="ABU15" s="78">
        <v>75744.160000000003</v>
      </c>
      <c r="ABV15" s="79">
        <v>3804</v>
      </c>
      <c r="ABW15" s="78">
        <v>83079.149999999994</v>
      </c>
      <c r="ABX15" s="77">
        <v>341</v>
      </c>
      <c r="ABY15" s="78">
        <v>10625.85</v>
      </c>
      <c r="ACD15" s="77">
        <v>87</v>
      </c>
      <c r="ACE15" s="78">
        <v>4685.62</v>
      </c>
      <c r="ACF15" s="79">
        <v>17099</v>
      </c>
      <c r="ACG15" s="78">
        <v>606178.66</v>
      </c>
      <c r="ACH15" s="79">
        <v>5879</v>
      </c>
      <c r="ACI15" s="78">
        <v>311373.3</v>
      </c>
      <c r="ACJ15" s="79">
        <v>24137</v>
      </c>
      <c r="ACK15" s="78">
        <v>294662.26</v>
      </c>
      <c r="ACL15" s="77">
        <v>11</v>
      </c>
      <c r="ACM15" s="78">
        <v>542.20000000000005</v>
      </c>
      <c r="ACP15" s="79">
        <v>12662</v>
      </c>
      <c r="ACQ15" s="78">
        <v>516440.29</v>
      </c>
      <c r="ACT15" s="77">
        <v>295</v>
      </c>
      <c r="ACU15" s="78">
        <v>35392.230000000003</v>
      </c>
      <c r="ACV15" s="79">
        <v>2658</v>
      </c>
      <c r="ACW15" s="78">
        <v>86484.08</v>
      </c>
      <c r="ACX15" s="79">
        <v>50802</v>
      </c>
      <c r="ACY15" s="78">
        <v>1913362.67</v>
      </c>
      <c r="ACZ15" s="77">
        <v>433</v>
      </c>
      <c r="ADA15" s="78">
        <v>24704.9</v>
      </c>
      <c r="ADB15" s="79">
        <v>15322</v>
      </c>
      <c r="ADC15" s="78">
        <v>974430.41</v>
      </c>
      <c r="ADD15" s="77">
        <v>1</v>
      </c>
      <c r="ADE15" s="78">
        <v>37.090000000000003</v>
      </c>
      <c r="ADF15" s="79">
        <v>1589</v>
      </c>
      <c r="ADG15" s="78">
        <v>257228.33</v>
      </c>
      <c r="ADJ15" s="77">
        <v>2</v>
      </c>
      <c r="ADK15" s="78">
        <v>97.92</v>
      </c>
      <c r="ADL15" s="79">
        <v>1190</v>
      </c>
      <c r="ADM15" s="78">
        <v>192528.27</v>
      </c>
      <c r="ADN15" s="77">
        <v>3</v>
      </c>
      <c r="ADO15" s="78">
        <v>10.79</v>
      </c>
      <c r="ADP15" s="79">
        <v>1453</v>
      </c>
      <c r="ADQ15" s="78">
        <v>895703.02</v>
      </c>
      <c r="ADT15" s="77">
        <v>2</v>
      </c>
      <c r="ADU15" s="78">
        <v>84.32</v>
      </c>
      <c r="ADV15" s="77">
        <v>288</v>
      </c>
      <c r="ADW15" s="78">
        <v>95585.96</v>
      </c>
      <c r="ADX15" s="79">
        <v>6779</v>
      </c>
      <c r="ADY15" s="78">
        <v>467720.95</v>
      </c>
      <c r="ADZ15" s="79">
        <v>8749</v>
      </c>
      <c r="AEA15" s="78">
        <v>402807.27</v>
      </c>
      <c r="AEB15" s="77">
        <v>18</v>
      </c>
      <c r="AEC15" s="78">
        <v>1179.1199999999999</v>
      </c>
      <c r="AEF15" s="79">
        <v>1699</v>
      </c>
      <c r="AEG15" s="78">
        <v>929982.39</v>
      </c>
      <c r="AEL15" s="77">
        <v>69</v>
      </c>
      <c r="AEM15" s="78">
        <v>516.58000000000004</v>
      </c>
      <c r="AER15" s="79">
        <v>16274</v>
      </c>
      <c r="AES15" s="78">
        <v>838110.8</v>
      </c>
      <c r="AET15" s="79">
        <v>6432</v>
      </c>
      <c r="AEU15" s="78">
        <v>210206.21</v>
      </c>
      <c r="AEV15" s="77">
        <v>15</v>
      </c>
      <c r="AEW15" s="78">
        <v>4989.59</v>
      </c>
      <c r="AEZ15" s="77">
        <v>89</v>
      </c>
      <c r="AFA15" s="78">
        <v>11327.13</v>
      </c>
      <c r="AFB15" s="79">
        <v>6219</v>
      </c>
      <c r="AFC15" s="78">
        <v>342517.97</v>
      </c>
      <c r="AFD15" s="77">
        <v>7</v>
      </c>
      <c r="AFE15" s="78">
        <v>204.53</v>
      </c>
      <c r="AFH15" s="77">
        <v>1</v>
      </c>
      <c r="AFI15" s="78">
        <v>90.17</v>
      </c>
      <c r="AFJ15" s="77">
        <v>1</v>
      </c>
      <c r="AFK15" s="78">
        <v>28.91</v>
      </c>
      <c r="AFN15" s="79">
        <v>3072</v>
      </c>
      <c r="AFO15" s="78">
        <v>1035452.5</v>
      </c>
      <c r="AFP15" s="77">
        <v>110</v>
      </c>
      <c r="AFQ15" s="78">
        <v>6218.32</v>
      </c>
      <c r="AFV15" s="79">
        <v>55416</v>
      </c>
      <c r="AFW15" s="78">
        <v>1734244.81</v>
      </c>
      <c r="AFX15" s="79">
        <v>4494</v>
      </c>
      <c r="AFY15" s="78">
        <v>179742.49</v>
      </c>
      <c r="AFZ15" s="77">
        <v>438</v>
      </c>
      <c r="AGA15" s="78">
        <v>52078.77</v>
      </c>
      <c r="AGB15" s="77">
        <v>3</v>
      </c>
      <c r="AGC15" s="78">
        <v>216.36</v>
      </c>
      <c r="AGF15" s="77">
        <v>141</v>
      </c>
      <c r="AGG15" s="78">
        <v>926.67</v>
      </c>
      <c r="AGL15" s="77">
        <v>7</v>
      </c>
      <c r="AGM15" s="78">
        <v>11990.61</v>
      </c>
      <c r="AGP15" s="79">
        <v>285200</v>
      </c>
      <c r="AGQ15" s="78">
        <v>67218611.5</v>
      </c>
      <c r="AGR15" s="77">
        <v>205</v>
      </c>
      <c r="AGS15" s="78">
        <v>364390.89</v>
      </c>
      <c r="AGT15" s="79">
        <v>14878</v>
      </c>
      <c r="AGU15" s="78">
        <v>8796794.7699999996</v>
      </c>
      <c r="AGV15" s="79">
        <v>13102</v>
      </c>
      <c r="AGW15" s="78">
        <v>4991475.32</v>
      </c>
      <c r="AGX15" s="79">
        <v>4218</v>
      </c>
      <c r="AGY15" s="78">
        <v>328048.06</v>
      </c>
      <c r="AGZ15" s="77">
        <v>144</v>
      </c>
      <c r="AHA15" s="78">
        <v>16393.7</v>
      </c>
      <c r="AHB15" s="77">
        <v>865</v>
      </c>
      <c r="AHC15" s="78">
        <v>124831.25</v>
      </c>
      <c r="AHF15" s="77">
        <v>2</v>
      </c>
      <c r="AHG15" s="78">
        <v>2287.6</v>
      </c>
      <c r="AHH15" s="77">
        <v>33</v>
      </c>
      <c r="AHI15" s="78">
        <v>27218.639999999999</v>
      </c>
      <c r="AHJ15" s="79">
        <v>2435</v>
      </c>
      <c r="AHK15" s="78">
        <v>225744.4</v>
      </c>
      <c r="AHL15" s="79">
        <v>3612</v>
      </c>
      <c r="AHM15" s="78">
        <v>225099.37</v>
      </c>
      <c r="AHN15" s="79">
        <v>1549</v>
      </c>
      <c r="AHO15" s="78">
        <v>336359.33</v>
      </c>
      <c r="AHT15" s="77">
        <v>3</v>
      </c>
      <c r="AHU15" s="78">
        <v>1450.54</v>
      </c>
      <c r="AHV15" s="77">
        <v>216</v>
      </c>
      <c r="AHW15" s="78">
        <v>24408.09</v>
      </c>
      <c r="AHZ15" s="77">
        <v>81</v>
      </c>
      <c r="AIA15" s="78">
        <v>30038.59</v>
      </c>
      <c r="AIL15" s="77">
        <v>3</v>
      </c>
      <c r="AIM15" s="78">
        <v>902.53</v>
      </c>
      <c r="AIN15" s="77">
        <v>3</v>
      </c>
      <c r="AIO15" s="78">
        <v>670.69</v>
      </c>
      <c r="AIP15" s="79">
        <v>47766</v>
      </c>
      <c r="AIQ15" s="78">
        <v>450304.64</v>
      </c>
      <c r="AIT15" s="77">
        <v>41</v>
      </c>
      <c r="AIU15" s="78">
        <v>517.91999999999996</v>
      </c>
      <c r="AIX15" s="79">
        <v>7055</v>
      </c>
      <c r="AIY15" s="78">
        <v>529192.61</v>
      </c>
      <c r="AIZ15" s="77">
        <v>2</v>
      </c>
      <c r="AJA15" s="78">
        <v>5.4</v>
      </c>
      <c r="AJB15" s="79">
        <v>10520</v>
      </c>
      <c r="AJC15" s="78">
        <v>196444.79</v>
      </c>
      <c r="AJD15" s="77">
        <v>7</v>
      </c>
      <c r="AJE15" s="78">
        <v>6.47</v>
      </c>
      <c r="AJF15" s="79">
        <v>10253</v>
      </c>
      <c r="AJG15" s="78">
        <v>463289.8</v>
      </c>
      <c r="AJL15" s="77">
        <v>1</v>
      </c>
      <c r="AJM15" s="78">
        <v>16.14</v>
      </c>
      <c r="AJN15" s="77">
        <v>545</v>
      </c>
      <c r="AJO15" s="78">
        <v>72215.41</v>
      </c>
      <c r="AJX15" s="79">
        <v>125187</v>
      </c>
      <c r="AJY15" s="78">
        <v>1670960</v>
      </c>
      <c r="AJZ15" s="77">
        <v>124</v>
      </c>
      <c r="AKA15" s="78">
        <v>12181.45</v>
      </c>
      <c r="AKF15" s="77">
        <v>2</v>
      </c>
      <c r="AKG15" s="78">
        <v>4</v>
      </c>
      <c r="AKN15" s="77">
        <v>12</v>
      </c>
      <c r="AKO15" s="78">
        <v>218.06</v>
      </c>
      <c r="AKV15" s="79">
        <v>19814</v>
      </c>
      <c r="AKW15" s="78">
        <v>569438.38</v>
      </c>
      <c r="AKZ15" s="79">
        <v>113897</v>
      </c>
      <c r="ALA15" s="78">
        <v>1618889.19</v>
      </c>
      <c r="ALH15" s="77">
        <v>2</v>
      </c>
      <c r="ALI15" s="78">
        <v>7.7</v>
      </c>
      <c r="ALL15" s="77">
        <v>2</v>
      </c>
      <c r="ALM15" s="78">
        <v>66.98</v>
      </c>
      <c r="ALR15" s="77">
        <v>3</v>
      </c>
      <c r="ALS15" s="78">
        <v>30.42</v>
      </c>
      <c r="ALX15" s="77">
        <v>499</v>
      </c>
      <c r="ALY15" s="78">
        <v>28004.560000000001</v>
      </c>
      <c r="ALZ15" s="77">
        <v>131</v>
      </c>
      <c r="AMA15" s="78">
        <v>481.91</v>
      </c>
      <c r="AMB15" s="79">
        <v>2051</v>
      </c>
      <c r="AMC15" s="78">
        <v>141275.48000000001</v>
      </c>
      <c r="AMF15" s="77">
        <v>153</v>
      </c>
      <c r="AMG15" s="78">
        <v>3904.8</v>
      </c>
      <c r="AMH15" s="77">
        <v>28</v>
      </c>
      <c r="AMI15" s="78">
        <v>8311.24</v>
      </c>
      <c r="AMJ15" s="79">
        <v>1195</v>
      </c>
      <c r="AMK15" s="78">
        <v>83994.92</v>
      </c>
      <c r="AML15" s="79">
        <v>28836</v>
      </c>
      <c r="AMM15" s="78">
        <v>2680697.46</v>
      </c>
      <c r="AMN15" s="77">
        <v>153</v>
      </c>
      <c r="AMO15" s="78">
        <v>183277.23</v>
      </c>
      <c r="AMP15" s="77">
        <v>2</v>
      </c>
      <c r="AMQ15" s="78">
        <v>9279.68</v>
      </c>
      <c r="AMX15" s="77">
        <v>367</v>
      </c>
      <c r="AMY15" s="78">
        <v>21280.93</v>
      </c>
      <c r="ANF15" s="77">
        <v>936</v>
      </c>
      <c r="ANG15" s="78">
        <v>1134262.17</v>
      </c>
      <c r="ANH15" s="79">
        <v>2575</v>
      </c>
      <c r="ANI15" s="78">
        <v>211772.7</v>
      </c>
      <c r="ANL15" s="77">
        <v>20</v>
      </c>
      <c r="ANM15" s="78">
        <v>559.9</v>
      </c>
      <c r="ANN15" s="77">
        <v>132</v>
      </c>
      <c r="ANO15" s="78">
        <v>53299.92</v>
      </c>
      <c r="ANP15" s="79">
        <v>1895</v>
      </c>
      <c r="ANQ15" s="78">
        <v>231884.57</v>
      </c>
      <c r="ANR15" s="77">
        <v>245</v>
      </c>
      <c r="ANS15" s="78">
        <v>49714.39</v>
      </c>
      <c r="ANT15" s="79">
        <v>11416</v>
      </c>
      <c r="ANU15" s="78">
        <v>1963565.07</v>
      </c>
      <c r="ANZ15" s="77">
        <v>888</v>
      </c>
      <c r="AOA15" s="78">
        <v>570178.77</v>
      </c>
      <c r="AOB15" s="77">
        <v>31</v>
      </c>
      <c r="AOC15" s="78">
        <v>37475.65</v>
      </c>
      <c r="AOD15" s="77">
        <v>424</v>
      </c>
      <c r="AOE15" s="78">
        <v>1344841.1</v>
      </c>
      <c r="AOP15" s="77">
        <v>31</v>
      </c>
      <c r="AOQ15" s="78">
        <v>2530.91</v>
      </c>
      <c r="AOR15" s="77">
        <v>1</v>
      </c>
      <c r="AOS15" s="78">
        <v>8.6199999999999992</v>
      </c>
      <c r="AOV15" s="77">
        <v>454</v>
      </c>
      <c r="AOW15" s="78">
        <v>59221.11</v>
      </c>
      <c r="AOX15" s="77">
        <v>227</v>
      </c>
      <c r="AOY15" s="78">
        <v>2416.0300000000002</v>
      </c>
      <c r="AOZ15" s="77">
        <v>2</v>
      </c>
      <c r="APA15" s="78">
        <v>10</v>
      </c>
      <c r="APB15" s="77">
        <v>91</v>
      </c>
      <c r="APC15" s="78">
        <v>1107.6400000000001</v>
      </c>
      <c r="APF15" s="77">
        <v>1</v>
      </c>
      <c r="APG15" s="78">
        <v>3.08</v>
      </c>
      <c r="APH15" s="79">
        <v>13962</v>
      </c>
      <c r="API15" s="78">
        <v>3211032.81</v>
      </c>
      <c r="APJ15" s="79">
        <v>18305</v>
      </c>
      <c r="APK15" s="78">
        <v>289108.59000000003</v>
      </c>
      <c r="APN15" s="77">
        <v>4</v>
      </c>
      <c r="APO15" s="78">
        <v>35.119999999999997</v>
      </c>
      <c r="APP15" s="79">
        <v>2315</v>
      </c>
      <c r="APQ15" s="78">
        <v>1127712.8500000001</v>
      </c>
      <c r="APR15" s="77">
        <v>433</v>
      </c>
      <c r="APS15" s="78">
        <v>204620.62</v>
      </c>
      <c r="APT15" s="79">
        <v>1884</v>
      </c>
      <c r="APU15" s="78">
        <v>927066.1</v>
      </c>
      <c r="APV15" s="77">
        <v>829</v>
      </c>
      <c r="APW15" s="78">
        <v>407274.77</v>
      </c>
      <c r="APX15" s="77">
        <v>587</v>
      </c>
      <c r="APY15" s="78">
        <v>225847</v>
      </c>
      <c r="APZ15" s="77">
        <v>292</v>
      </c>
      <c r="AQA15" s="78">
        <v>140207.42000000001</v>
      </c>
      <c r="AQB15" s="79">
        <v>4869</v>
      </c>
      <c r="AQC15" s="78">
        <v>1032361.04</v>
      </c>
      <c r="AQD15" s="77">
        <v>11</v>
      </c>
      <c r="AQE15" s="78">
        <v>275.87</v>
      </c>
      <c r="AQH15" s="77">
        <v>115</v>
      </c>
      <c r="AQI15" s="78">
        <v>37091.82</v>
      </c>
      <c r="AQJ15" s="79">
        <v>3685</v>
      </c>
      <c r="AQK15" s="78">
        <v>58558.83</v>
      </c>
      <c r="AQP15" s="79">
        <v>4248</v>
      </c>
      <c r="AQQ15" s="78">
        <v>1147563.56</v>
      </c>
      <c r="AQR15" s="79">
        <v>2899</v>
      </c>
      <c r="AQS15" s="78">
        <v>1459354.69</v>
      </c>
      <c r="AQZ15" s="77">
        <v>149</v>
      </c>
      <c r="ARA15" s="78">
        <v>1042068.21</v>
      </c>
      <c r="ARD15" s="77">
        <v>4</v>
      </c>
      <c r="ARE15" s="78">
        <v>60.6</v>
      </c>
      <c r="ARF15" s="77">
        <v>1</v>
      </c>
      <c r="ARG15" s="78">
        <v>0.36</v>
      </c>
      <c r="ARL15" s="79">
        <v>4987</v>
      </c>
      <c r="ARM15" s="78">
        <v>681451.12</v>
      </c>
      <c r="ARN15" s="79">
        <v>9565</v>
      </c>
      <c r="ARO15" s="78">
        <v>1193398.6499999999</v>
      </c>
      <c r="ARP15" s="79">
        <v>29564</v>
      </c>
      <c r="ARQ15" s="78">
        <v>3963085.14</v>
      </c>
      <c r="ARR15" s="79">
        <v>7931</v>
      </c>
      <c r="ARS15" s="78">
        <v>1043869.28</v>
      </c>
      <c r="ART15" s="79">
        <v>50787</v>
      </c>
      <c r="ARU15" s="78">
        <v>1259717.6100000001</v>
      </c>
      <c r="ARX15" s="79">
        <v>54541</v>
      </c>
      <c r="ARY15" s="78">
        <v>4521877.1500000004</v>
      </c>
      <c r="ARZ15" s="77">
        <v>55</v>
      </c>
      <c r="ASA15" s="78">
        <v>19182.650000000001</v>
      </c>
      <c r="ASD15" s="79">
        <v>6834</v>
      </c>
      <c r="ASE15" s="78">
        <v>539834.17000000004</v>
      </c>
      <c r="ASJ15" s="77">
        <v>2</v>
      </c>
      <c r="ASK15" s="78">
        <v>566.02</v>
      </c>
      <c r="AST15" s="77">
        <v>3</v>
      </c>
      <c r="ASU15" s="78">
        <v>11.7</v>
      </c>
      <c r="ASX15" s="77">
        <v>5</v>
      </c>
      <c r="ASY15" s="78">
        <v>87.48</v>
      </c>
      <c r="ASZ15" s="79">
        <v>1561</v>
      </c>
      <c r="ATA15" s="78">
        <v>36849.449999999997</v>
      </c>
      <c r="ATB15" s="77">
        <v>20</v>
      </c>
      <c r="ATC15" s="78">
        <v>1104.18</v>
      </c>
      <c r="ATF15" s="77">
        <v>2</v>
      </c>
      <c r="ATG15" s="78">
        <v>114.72</v>
      </c>
      <c r="ATL15" s="77">
        <v>5</v>
      </c>
      <c r="ATM15" s="78">
        <v>2706.47</v>
      </c>
      <c r="ATN15" s="77">
        <v>599</v>
      </c>
      <c r="ATO15" s="78">
        <v>34341.550000000003</v>
      </c>
      <c r="ATP15" s="77">
        <v>227</v>
      </c>
      <c r="ATQ15" s="78">
        <v>11334.16</v>
      </c>
      <c r="ATR15" s="77">
        <v>1</v>
      </c>
      <c r="ATS15" s="78">
        <v>58.66</v>
      </c>
      <c r="ATT15" s="79">
        <v>14299</v>
      </c>
      <c r="ATU15" s="78">
        <v>780504.75</v>
      </c>
      <c r="ATV15" s="77">
        <v>4</v>
      </c>
      <c r="ATW15" s="78">
        <v>264.42</v>
      </c>
      <c r="ATX15" s="77">
        <v>14</v>
      </c>
      <c r="ATY15" s="78">
        <v>803.13</v>
      </c>
      <c r="ATZ15" s="77">
        <v>36</v>
      </c>
      <c r="AUA15" s="78">
        <v>410</v>
      </c>
      <c r="AUB15" s="77">
        <v>4</v>
      </c>
      <c r="AUC15" s="78">
        <v>23.49</v>
      </c>
      <c r="AUN15" s="79">
        <v>243554</v>
      </c>
      <c r="AUO15" s="78">
        <v>4632349.8099999996</v>
      </c>
      <c r="AUP15" s="77">
        <v>11</v>
      </c>
      <c r="AUQ15" s="78">
        <v>230.82</v>
      </c>
      <c r="AUR15" s="79">
        <v>1958</v>
      </c>
      <c r="AUS15" s="78">
        <v>108785.17</v>
      </c>
      <c r="AUV15" s="77">
        <v>24</v>
      </c>
      <c r="AUW15" s="78">
        <v>168.32</v>
      </c>
      <c r="AVB15" s="77">
        <v>184</v>
      </c>
      <c r="AVC15" s="78">
        <v>166174.26</v>
      </c>
      <c r="AVJ15" s="79">
        <v>7893</v>
      </c>
      <c r="AVK15" s="78">
        <v>807894.19</v>
      </c>
      <c r="AVT15" s="77">
        <v>3</v>
      </c>
      <c r="AVU15" s="78">
        <v>29.19</v>
      </c>
      <c r="AVX15" s="77">
        <v>17</v>
      </c>
      <c r="AVY15" s="78">
        <v>138.21</v>
      </c>
      <c r="AVZ15" s="77">
        <v>23</v>
      </c>
      <c r="AWA15" s="78">
        <v>262.45999999999998</v>
      </c>
      <c r="AWB15" s="77">
        <v>1</v>
      </c>
      <c r="AWC15" s="78">
        <v>0.27</v>
      </c>
      <c r="AWF15" s="77">
        <v>2</v>
      </c>
      <c r="AWG15" s="78">
        <v>2944.16</v>
      </c>
      <c r="AWH15" s="77">
        <v>6</v>
      </c>
      <c r="AWI15" s="78">
        <v>5.46</v>
      </c>
      <c r="AWL15" s="77">
        <v>14</v>
      </c>
      <c r="AWM15" s="78">
        <v>71.02</v>
      </c>
      <c r="AWN15" s="77">
        <v>19</v>
      </c>
      <c r="AWO15" s="78">
        <v>930.06</v>
      </c>
      <c r="AWP15" s="77">
        <v>174</v>
      </c>
      <c r="AWQ15" s="78">
        <v>30215.94</v>
      </c>
      <c r="AWR15" s="77">
        <v>116</v>
      </c>
      <c r="AWS15" s="78">
        <v>33071.99</v>
      </c>
      <c r="AWT15" s="77">
        <v>33</v>
      </c>
      <c r="AWU15" s="78">
        <v>1573.82</v>
      </c>
      <c r="AWV15" s="79">
        <v>3385</v>
      </c>
      <c r="AWW15" s="78">
        <v>40468.21</v>
      </c>
      <c r="AWX15" s="77">
        <v>605</v>
      </c>
      <c r="AWY15" s="78">
        <v>257254.75</v>
      </c>
      <c r="AXD15" s="77">
        <v>19</v>
      </c>
      <c r="AXE15" s="78">
        <v>364.68</v>
      </c>
      <c r="AXT15" s="77">
        <v>2</v>
      </c>
      <c r="AXU15" s="78">
        <v>15.7</v>
      </c>
      <c r="AXZ15" s="77">
        <v>2</v>
      </c>
      <c r="AYA15" s="78">
        <v>702</v>
      </c>
      <c r="AYB15" s="77">
        <v>117</v>
      </c>
      <c r="AYC15" s="78">
        <v>10051.34</v>
      </c>
      <c r="AYD15" s="77">
        <v>32</v>
      </c>
      <c r="AYE15" s="78">
        <v>250.74</v>
      </c>
      <c r="AYF15" s="77">
        <v>13</v>
      </c>
      <c r="AYG15" s="78">
        <v>215.36</v>
      </c>
      <c r="AYL15" s="77">
        <v>7</v>
      </c>
      <c r="AYM15" s="78">
        <v>49.97</v>
      </c>
      <c r="AYP15" s="77">
        <v>6</v>
      </c>
      <c r="AYQ15" s="78">
        <v>706.41</v>
      </c>
      <c r="AYR15" s="77">
        <v>1</v>
      </c>
      <c r="AYS15" s="78">
        <v>3.51</v>
      </c>
      <c r="AYT15" s="77">
        <v>24</v>
      </c>
      <c r="AYU15" s="78">
        <v>74.23</v>
      </c>
      <c r="AYV15" s="77">
        <v>13</v>
      </c>
      <c r="AYW15" s="78">
        <v>1677.84</v>
      </c>
      <c r="AZB15" s="77">
        <v>4</v>
      </c>
      <c r="AZC15" s="78">
        <v>44.4</v>
      </c>
      <c r="AZR15" s="77">
        <v>2</v>
      </c>
      <c r="AZS15" s="78">
        <v>53.04</v>
      </c>
      <c r="AZV15" s="77">
        <v>25</v>
      </c>
      <c r="AZW15" s="78">
        <v>15.23</v>
      </c>
      <c r="AZX15" s="77">
        <v>1</v>
      </c>
      <c r="AZY15" s="78">
        <v>2</v>
      </c>
    </row>
    <row r="16" spans="1:1377" s="92" customFormat="1" x14ac:dyDescent="0.25">
      <c r="A16" s="88" t="s">
        <v>1361</v>
      </c>
      <c r="B16" s="89">
        <f>SUM(B3:B15)</f>
        <v>4199775</v>
      </c>
      <c r="C16" s="89">
        <f>SUM(C3:C15)</f>
        <v>553770247.08999991</v>
      </c>
      <c r="D16" s="89">
        <f t="shared" ref="D16:U16" si="3">SUM(D3:D15)</f>
        <v>3346599</v>
      </c>
      <c r="E16" s="89">
        <f t="shared" si="3"/>
        <v>508139798.70999998</v>
      </c>
      <c r="F16" s="89">
        <f t="shared" ref="F16" si="4">SUM(F3:F15)</f>
        <v>7546374</v>
      </c>
      <c r="G16" s="89">
        <f t="shared" ref="G16" si="5">SUM(G3:G15)</f>
        <v>1061910045.8</v>
      </c>
      <c r="H16" s="89">
        <f t="shared" si="3"/>
        <v>2524516</v>
      </c>
      <c r="I16" s="89">
        <f t="shared" si="3"/>
        <v>246422028.97</v>
      </c>
      <c r="J16" s="89">
        <f t="shared" si="3"/>
        <v>3074081</v>
      </c>
      <c r="K16" s="89">
        <f t="shared" si="3"/>
        <v>250697287.49000004</v>
      </c>
      <c r="L16" s="89">
        <f t="shared" si="3"/>
        <v>39964</v>
      </c>
      <c r="M16" s="89">
        <f t="shared" si="3"/>
        <v>186907848.75999999</v>
      </c>
      <c r="N16" s="89">
        <f t="shared" si="3"/>
        <v>324336</v>
      </c>
      <c r="O16" s="89">
        <f t="shared" si="3"/>
        <v>196070309.63</v>
      </c>
      <c r="P16" s="89">
        <f t="shared" si="3"/>
        <v>2480963</v>
      </c>
      <c r="Q16" s="89">
        <f t="shared" si="3"/>
        <v>145608734.51999998</v>
      </c>
      <c r="R16" s="89">
        <f t="shared" si="3"/>
        <v>2356194</v>
      </c>
      <c r="S16" s="89">
        <f t="shared" si="3"/>
        <v>134468342.37</v>
      </c>
      <c r="T16" s="89">
        <f t="shared" si="3"/>
        <v>131312</v>
      </c>
      <c r="U16" s="89">
        <f t="shared" si="3"/>
        <v>82880734.769999981</v>
      </c>
      <c r="V16" s="89">
        <f t="shared" ref="V16" si="6">SUM(V3:V15)</f>
        <v>371409</v>
      </c>
      <c r="W16" s="89">
        <f t="shared" ref="W16" si="7">SUM(W3:W15)</f>
        <v>109253007.27999999</v>
      </c>
      <c r="X16" s="89">
        <f t="shared" ref="X16" si="8">SUM(X3:X15)</f>
        <v>640455</v>
      </c>
      <c r="Y16" s="89">
        <f t="shared" ref="Y16" si="9">SUM(Y3:Y15)</f>
        <v>99515714.170000002</v>
      </c>
      <c r="Z16" s="89">
        <f t="shared" ref="Z16" si="10">SUM(Z3:Z15)</f>
        <v>1897923</v>
      </c>
      <c r="AA16" s="89">
        <f t="shared" ref="AA16" si="11">SUM(AA3:AA15)</f>
        <v>77997484.070000008</v>
      </c>
      <c r="AB16" s="89">
        <f t="shared" ref="AB16" si="12">SUM(AB3:AB15)</f>
        <v>1163037</v>
      </c>
      <c r="AC16" s="89">
        <f t="shared" ref="AC16" si="13">SUM(AC3:AC15)</f>
        <v>110132489.87</v>
      </c>
      <c r="AD16" s="89">
        <f t="shared" ref="AD16" si="14">SUM(AD3:AD15)</f>
        <v>390456</v>
      </c>
      <c r="AE16" s="89">
        <f t="shared" ref="AE16" si="15">SUM(AE3:AE15)</f>
        <v>77103442.760000005</v>
      </c>
      <c r="AF16" s="89">
        <f t="shared" ref="AF16" si="16">SUM(AF3:AF15)</f>
        <v>589177</v>
      </c>
      <c r="AG16" s="89">
        <f t="shared" ref="AG16" si="17">SUM(AG3:AG15)</f>
        <v>77214792.189999998</v>
      </c>
      <c r="AH16" s="89">
        <f t="shared" ref="AH16" si="18">SUM(AH3:AH15)</f>
        <v>770637</v>
      </c>
      <c r="AI16" s="89">
        <f t="shared" ref="AI16" si="19">SUM(AI3:AI15)</f>
        <v>80823287.219999999</v>
      </c>
      <c r="AJ16" s="89">
        <f t="shared" ref="AJ16" si="20">SUM(AJ3:AJ15)</f>
        <v>1929724</v>
      </c>
      <c r="AK16" s="89">
        <f t="shared" ref="AK16" si="21">SUM(AK3:AK15)</f>
        <v>74042422.239999995</v>
      </c>
      <c r="AL16" s="89">
        <f t="shared" ref="AL16" si="22">SUM(AL3:AL15)</f>
        <v>666482</v>
      </c>
      <c r="AM16" s="89">
        <f t="shared" ref="AM16" si="23">SUM(AM3:AM15)</f>
        <v>75417670.060000002</v>
      </c>
      <c r="AN16" s="89">
        <f t="shared" ref="AN16" si="24">SUM(AN3:AN15)</f>
        <v>734299</v>
      </c>
      <c r="AO16" s="89">
        <f t="shared" ref="AO16" si="25">SUM(AO3:AO15)</f>
        <v>70957131.110000014</v>
      </c>
      <c r="AP16" s="89">
        <f t="shared" ref="AP16" si="26">SUM(AP3:AP15)</f>
        <v>788470</v>
      </c>
      <c r="AQ16" s="89">
        <f t="shared" ref="AQ16" si="27">SUM(AQ3:AQ15)</f>
        <v>66321326.179999992</v>
      </c>
      <c r="AR16" s="89">
        <f t="shared" ref="AR16" si="28">SUM(AR3:AR15)</f>
        <v>410477</v>
      </c>
      <c r="AS16" s="89">
        <f t="shared" ref="AS16" si="29">SUM(AS3:AS15)</f>
        <v>61919946.170000002</v>
      </c>
      <c r="AT16" s="89">
        <f t="shared" ref="AT16" si="30">SUM(AT3:AT15)</f>
        <v>440058</v>
      </c>
      <c r="AU16" s="89">
        <f t="shared" ref="AU16" si="31">SUM(AU3:AU15)</f>
        <v>41606476.709999993</v>
      </c>
      <c r="AV16" s="89">
        <f t="shared" ref="AV16" si="32">SUM(AV3:AV15)</f>
        <v>9726</v>
      </c>
      <c r="AW16" s="89">
        <f t="shared" ref="AW16" si="33">SUM(AW3:AW15)</f>
        <v>43201951.659999996</v>
      </c>
      <c r="AX16" s="89">
        <f t="shared" ref="AX16" si="34">SUM(AX3:AX15)</f>
        <v>7900</v>
      </c>
      <c r="AY16" s="89">
        <f t="shared" ref="AY16" si="35">SUM(AY3:AY15)</f>
        <v>33783090.579999998</v>
      </c>
      <c r="AZ16" s="89">
        <f t="shared" ref="AZ16" si="36">SUM(AZ3:AZ15)</f>
        <v>48190</v>
      </c>
      <c r="BA16" s="89">
        <f t="shared" ref="BA16" si="37">SUM(BA3:BA15)</f>
        <v>35666403.710000001</v>
      </c>
      <c r="BB16" s="89">
        <f t="shared" ref="BB16" si="38">SUM(BB3:BB15)</f>
        <v>89884</v>
      </c>
      <c r="BC16" s="89">
        <f t="shared" ref="BC16" si="39">SUM(BC3:BC15)</f>
        <v>34404009.870000005</v>
      </c>
      <c r="BD16" s="89">
        <f t="shared" ref="BD16" si="40">SUM(BD3:BD15)</f>
        <v>68203</v>
      </c>
      <c r="BE16" s="89">
        <f t="shared" ref="BE16" si="41">SUM(BE3:BE15)</f>
        <v>34562222.43</v>
      </c>
      <c r="BF16" s="89">
        <f t="shared" ref="BF16" si="42">SUM(BF3:BF15)</f>
        <v>197745</v>
      </c>
      <c r="BG16" s="89">
        <f t="shared" ref="BG16" si="43">SUM(BG3:BG15)</f>
        <v>27031480.609999999</v>
      </c>
      <c r="BH16" s="89">
        <f t="shared" ref="BH16" si="44">SUM(BH3:BH15)</f>
        <v>3336945</v>
      </c>
      <c r="BI16" s="89">
        <f t="shared" ref="BI16" si="45">SUM(BI3:BI15)</f>
        <v>30565660.27</v>
      </c>
      <c r="BJ16" s="89">
        <f t="shared" ref="BJ16" si="46">SUM(BJ3:BJ15)</f>
        <v>40481</v>
      </c>
      <c r="BK16" s="89">
        <f t="shared" ref="BK16" si="47">SUM(BK3:BK15)</f>
        <v>18745933.019999996</v>
      </c>
      <c r="BL16" s="89">
        <f t="shared" ref="BL16" si="48">SUM(BL3:BL15)</f>
        <v>465044</v>
      </c>
      <c r="BM16" s="89">
        <f t="shared" ref="BM16" si="49">SUM(BM3:BM15)</f>
        <v>16436140.250000002</v>
      </c>
      <c r="BN16" s="89">
        <f t="shared" ref="BN16" si="50">SUM(BN3:BN15)</f>
        <v>2263</v>
      </c>
      <c r="BO16" s="89">
        <f t="shared" ref="BO16" si="51">SUM(BO3:BO15)</f>
        <v>14242155.68</v>
      </c>
      <c r="BP16" s="89">
        <f t="shared" ref="BP16" si="52">SUM(BP3:BP15)</f>
        <v>743615</v>
      </c>
      <c r="BQ16" s="89">
        <f t="shared" ref="BQ16" si="53">SUM(BQ3:BQ15)</f>
        <v>14479321.369999999</v>
      </c>
      <c r="BR16" s="89">
        <f t="shared" ref="BR16" si="54">SUM(BR3:BR15)</f>
        <v>195304</v>
      </c>
      <c r="BS16" s="89">
        <f t="shared" ref="BS16" si="55">SUM(BS3:BS15)</f>
        <v>15951512.139999999</v>
      </c>
      <c r="BT16" s="89">
        <f t="shared" ref="BT16" si="56">SUM(BT3:BT15)</f>
        <v>167322</v>
      </c>
      <c r="BU16" s="89">
        <f t="shared" ref="BU16" si="57">SUM(BU3:BU15)</f>
        <v>10250948.509999998</v>
      </c>
      <c r="BV16" s="89">
        <f t="shared" ref="BV16" si="58">SUM(BV3:BV15)</f>
        <v>74821</v>
      </c>
      <c r="BW16" s="89">
        <f t="shared" ref="BW16" si="59">SUM(BW3:BW15)</f>
        <v>3638821.01</v>
      </c>
      <c r="BX16" s="89">
        <f t="shared" ref="BX16" si="60">SUM(BX3:BX15)</f>
        <v>2188</v>
      </c>
      <c r="BY16" s="89">
        <f t="shared" ref="BY16" si="61">SUM(BY3:BY15)</f>
        <v>2201345.08</v>
      </c>
      <c r="BZ16" s="89">
        <f t="shared" ref="BZ16" si="62">SUM(BZ3:BZ15)</f>
        <v>30586</v>
      </c>
      <c r="CA16" s="89">
        <f t="shared" ref="CA16" si="63">SUM(CA3:CA15)</f>
        <v>3548627.85</v>
      </c>
      <c r="CI16" s="91"/>
      <c r="CM16" s="91"/>
      <c r="CO16" s="91"/>
      <c r="CP16" s="90"/>
      <c r="CQ16" s="91"/>
      <c r="CU16" s="91"/>
      <c r="CY16" s="91"/>
      <c r="DA16" s="91"/>
      <c r="DK16" s="91"/>
      <c r="DM16" s="91"/>
      <c r="DO16" s="91"/>
      <c r="DQ16" s="91"/>
      <c r="DZ16" s="90"/>
      <c r="EA16" s="91"/>
      <c r="EE16" s="91"/>
      <c r="EG16" s="91"/>
      <c r="EI16" s="91"/>
      <c r="EK16" s="91"/>
      <c r="ER16" s="90"/>
      <c r="ES16" s="91"/>
      <c r="EU16" s="91"/>
      <c r="EV16" s="90"/>
      <c r="EW16" s="91"/>
      <c r="FD16" s="90"/>
      <c r="FE16" s="91"/>
      <c r="FG16" s="91"/>
      <c r="FH16" s="90"/>
      <c r="FI16" s="91"/>
      <c r="FJ16" s="90"/>
      <c r="FK16" s="91"/>
      <c r="FM16" s="91"/>
      <c r="FR16" s="90"/>
      <c r="FS16" s="91"/>
      <c r="FU16" s="91"/>
      <c r="FV16" s="90"/>
      <c r="FW16" s="91"/>
      <c r="FX16" s="90"/>
      <c r="FY16" s="91"/>
      <c r="GC16" s="91"/>
      <c r="GG16" s="91"/>
      <c r="GK16" s="91"/>
      <c r="GL16" s="90"/>
      <c r="GM16" s="91"/>
      <c r="GN16" s="90"/>
      <c r="GO16" s="91"/>
      <c r="GQ16" s="91"/>
      <c r="GS16" s="91"/>
      <c r="GY16" s="91"/>
      <c r="HA16" s="91"/>
      <c r="HB16" s="90"/>
      <c r="HC16" s="91"/>
      <c r="HE16" s="91"/>
      <c r="HI16" s="91"/>
      <c r="HK16" s="91"/>
      <c r="HM16" s="91"/>
      <c r="HN16" s="90"/>
      <c r="HO16" s="91"/>
      <c r="HS16" s="91"/>
      <c r="HU16" s="91"/>
      <c r="HW16" s="91"/>
      <c r="HZ16" s="90"/>
      <c r="IA16" s="91"/>
      <c r="IB16" s="90"/>
      <c r="IC16" s="91"/>
      <c r="IE16" s="91"/>
      <c r="IG16" s="91"/>
      <c r="IN16" s="90"/>
      <c r="IO16" s="91"/>
      <c r="IQ16" s="91"/>
      <c r="IY16" s="91"/>
      <c r="IZ16" s="90"/>
      <c r="JA16" s="91"/>
      <c r="JE16" s="91"/>
      <c r="JH16" s="90"/>
      <c r="JI16" s="91"/>
      <c r="JJ16" s="90"/>
      <c r="JK16" s="91"/>
      <c r="JO16" s="91"/>
      <c r="JP16" s="90"/>
      <c r="JQ16" s="91"/>
      <c r="JS16" s="91"/>
      <c r="JV16" s="90"/>
      <c r="JW16" s="91"/>
      <c r="JY16" s="91"/>
      <c r="KA16" s="91"/>
      <c r="KB16" s="90"/>
      <c r="KC16" s="91"/>
      <c r="KE16" s="91"/>
      <c r="KG16" s="91"/>
      <c r="KH16" s="90"/>
      <c r="KI16" s="91"/>
      <c r="KK16" s="91"/>
      <c r="KO16" s="91"/>
      <c r="KQ16" s="91"/>
      <c r="KR16" s="90"/>
      <c r="KS16" s="91"/>
      <c r="LA16" s="91"/>
      <c r="LC16" s="91"/>
      <c r="LD16" s="90"/>
      <c r="LE16" s="91"/>
      <c r="LG16" s="91"/>
      <c r="LI16" s="91"/>
      <c r="LS16" s="91"/>
      <c r="LT16" s="90"/>
      <c r="LU16" s="91"/>
      <c r="LW16" s="91"/>
      <c r="LY16" s="91"/>
      <c r="MA16" s="91"/>
      <c r="MB16" s="90"/>
      <c r="MC16" s="91"/>
      <c r="MO16" s="91"/>
      <c r="MP16" s="90"/>
      <c r="MQ16" s="91"/>
      <c r="MR16" s="90"/>
      <c r="MS16" s="91"/>
      <c r="MY16" s="91"/>
      <c r="ND16" s="90"/>
      <c r="NE16" s="91"/>
      <c r="NG16" s="91"/>
      <c r="NN16" s="90"/>
      <c r="NO16" s="91"/>
      <c r="NQ16" s="91"/>
      <c r="NS16" s="91"/>
      <c r="NU16" s="91"/>
      <c r="NV16" s="90"/>
      <c r="NW16" s="91"/>
      <c r="NY16" s="91"/>
      <c r="OA16" s="91"/>
      <c r="OC16" s="91"/>
      <c r="OG16" s="91"/>
      <c r="OI16" s="91"/>
      <c r="OK16" s="91"/>
      <c r="OM16" s="91"/>
      <c r="OP16" s="90"/>
      <c r="OQ16" s="91"/>
      <c r="OS16" s="91"/>
      <c r="OT16" s="90"/>
      <c r="OU16" s="91"/>
      <c r="OV16" s="90"/>
      <c r="OW16" s="91"/>
      <c r="OZ16" s="90"/>
      <c r="PA16" s="91"/>
      <c r="PG16" s="91"/>
      <c r="PJ16" s="90"/>
      <c r="PK16" s="91"/>
      <c r="PM16" s="91"/>
      <c r="PO16" s="91"/>
      <c r="PP16" s="90"/>
      <c r="PQ16" s="91"/>
      <c r="PR16" s="90"/>
      <c r="PS16" s="91"/>
      <c r="PU16" s="91"/>
      <c r="PW16" s="91"/>
      <c r="QA16" s="91"/>
      <c r="QC16" s="91"/>
      <c r="QF16" s="90"/>
      <c r="QG16" s="91"/>
      <c r="QI16" s="91"/>
      <c r="QK16" s="91"/>
      <c r="QM16" s="91"/>
      <c r="RC16" s="91"/>
      <c r="RE16" s="91"/>
      <c r="RL16" s="90"/>
      <c r="RM16" s="91"/>
      <c r="RN16" s="90"/>
      <c r="RO16" s="91"/>
      <c r="RU16" s="91"/>
      <c r="RW16" s="91"/>
      <c r="RY16" s="91"/>
      <c r="RZ16" s="90"/>
      <c r="SA16" s="91"/>
      <c r="SD16" s="90"/>
      <c r="SE16" s="91"/>
      <c r="SF16" s="90"/>
      <c r="SG16" s="91"/>
      <c r="SI16" s="91"/>
      <c r="SJ16" s="90"/>
      <c r="SK16" s="91"/>
      <c r="SM16" s="91"/>
      <c r="SN16" s="90"/>
      <c r="SO16" s="91"/>
      <c r="SQ16" s="91"/>
      <c r="SR16" s="90"/>
      <c r="SS16" s="91"/>
      <c r="SU16" s="91"/>
      <c r="SW16" s="91"/>
      <c r="TA16" s="91"/>
      <c r="TE16" s="91"/>
      <c r="TF16" s="90"/>
      <c r="TG16" s="91"/>
      <c r="TH16" s="90"/>
      <c r="TI16" s="91"/>
      <c r="TJ16" s="90"/>
      <c r="TK16" s="91"/>
      <c r="TL16" s="90"/>
      <c r="TM16" s="91"/>
      <c r="TN16" s="90"/>
      <c r="TO16" s="91"/>
      <c r="UA16" s="91"/>
      <c r="UB16" s="90"/>
      <c r="UC16" s="91"/>
      <c r="UG16" s="91"/>
      <c r="UI16" s="91"/>
      <c r="UQ16" s="91"/>
      <c r="UW16" s="91"/>
      <c r="VC16" s="91"/>
      <c r="VD16" s="90"/>
      <c r="VE16" s="91"/>
      <c r="VG16" s="91"/>
      <c r="VH16" s="90"/>
      <c r="VI16" s="91"/>
      <c r="VK16" s="91"/>
      <c r="VO16" s="91"/>
      <c r="VP16" s="90"/>
      <c r="VQ16" s="91"/>
      <c r="VR16" s="90"/>
      <c r="VS16" s="91"/>
      <c r="VW16" s="91"/>
      <c r="VX16" s="90"/>
      <c r="VY16" s="91"/>
      <c r="WB16" s="90"/>
      <c r="WC16" s="91"/>
      <c r="WE16" s="91"/>
      <c r="WH16" s="90"/>
      <c r="WI16" s="91"/>
      <c r="WJ16" s="90"/>
      <c r="WK16" s="91"/>
      <c r="WM16" s="91"/>
      <c r="WN16" s="90"/>
      <c r="WO16" s="91"/>
      <c r="WQ16" s="91"/>
      <c r="WR16" s="90"/>
      <c r="WS16" s="91"/>
      <c r="WW16" s="91"/>
      <c r="XA16" s="91"/>
      <c r="XC16" s="91"/>
      <c r="XD16" s="90"/>
      <c r="XE16" s="91"/>
      <c r="XG16" s="91"/>
      <c r="XI16" s="91"/>
      <c r="XK16" s="91"/>
      <c r="XM16" s="91"/>
      <c r="XN16" s="90"/>
      <c r="XO16" s="91"/>
      <c r="XP16" s="90"/>
      <c r="XQ16" s="91"/>
      <c r="XR16" s="90"/>
      <c r="XS16" s="91"/>
      <c r="XT16" s="90"/>
      <c r="XU16" s="91"/>
      <c r="XV16" s="90"/>
      <c r="XW16" s="91"/>
      <c r="XX16" s="90"/>
      <c r="XY16" s="91"/>
      <c r="YA16" s="91"/>
      <c r="YG16" s="91"/>
      <c r="YH16" s="90"/>
      <c r="YI16" s="91"/>
      <c r="YP16" s="90"/>
      <c r="YQ16" s="91"/>
      <c r="YT16" s="90"/>
      <c r="YU16" s="91"/>
      <c r="YW16" s="91"/>
      <c r="YX16" s="90"/>
      <c r="YY16" s="91"/>
      <c r="YZ16" s="90"/>
      <c r="ZA16" s="91"/>
      <c r="ZB16" s="90"/>
      <c r="ZC16" s="91"/>
      <c r="ZF16" s="90"/>
      <c r="ZG16" s="91"/>
      <c r="ZI16" s="91"/>
      <c r="ZJ16" s="90"/>
      <c r="ZK16" s="91"/>
      <c r="ZL16" s="90"/>
      <c r="ZM16" s="91"/>
      <c r="ZQ16" s="91"/>
      <c r="ZS16" s="91"/>
      <c r="ZU16" s="91"/>
      <c r="ZY16" s="91"/>
      <c r="AAC16" s="91"/>
      <c r="AAE16" s="91"/>
      <c r="AAG16" s="91"/>
      <c r="AAI16" s="91"/>
      <c r="AAQ16" s="91"/>
      <c r="AAV16" s="90"/>
      <c r="AAW16" s="91"/>
      <c r="ABE16" s="91"/>
      <c r="ABI16" s="91"/>
      <c r="ABN16" s="90"/>
      <c r="ABO16" s="91"/>
      <c r="ABP16" s="90"/>
      <c r="ABQ16" s="91"/>
      <c r="ABR16" s="90"/>
      <c r="ABS16" s="91"/>
      <c r="ABT16" s="90"/>
      <c r="ABU16" s="91"/>
      <c r="ABV16" s="90"/>
      <c r="ABW16" s="91"/>
      <c r="ABY16" s="91"/>
      <c r="ACE16" s="91"/>
      <c r="ACF16" s="90"/>
      <c r="ACG16" s="91"/>
      <c r="ACH16" s="90"/>
      <c r="ACI16" s="91"/>
      <c r="ACJ16" s="90"/>
      <c r="ACK16" s="91"/>
      <c r="ACM16" s="91"/>
      <c r="ACP16" s="90"/>
      <c r="ACQ16" s="91"/>
      <c r="ACU16" s="91"/>
      <c r="ACV16" s="90"/>
      <c r="ACW16" s="91"/>
      <c r="ACX16" s="90"/>
      <c r="ACY16" s="91"/>
      <c r="ADA16" s="91"/>
      <c r="ADB16" s="90"/>
      <c r="ADC16" s="91"/>
      <c r="ADE16" s="91"/>
      <c r="ADF16" s="90"/>
      <c r="ADG16" s="91"/>
      <c r="ADK16" s="91"/>
      <c r="ADL16" s="90"/>
      <c r="ADM16" s="91"/>
      <c r="ADO16" s="91"/>
      <c r="ADP16" s="90"/>
      <c r="ADQ16" s="91"/>
      <c r="ADU16" s="91"/>
      <c r="ADW16" s="91"/>
      <c r="ADX16" s="90"/>
      <c r="ADY16" s="91"/>
      <c r="ADZ16" s="90"/>
      <c r="AEA16" s="91"/>
      <c r="AEC16" s="91"/>
      <c r="AEF16" s="90"/>
      <c r="AEG16" s="91"/>
      <c r="AEM16" s="91"/>
      <c r="AER16" s="90"/>
      <c r="AES16" s="91"/>
      <c r="AET16" s="90"/>
      <c r="AEU16" s="91"/>
      <c r="AEW16" s="91"/>
      <c r="AFA16" s="91"/>
      <c r="AFB16" s="90"/>
      <c r="AFC16" s="91"/>
      <c r="AFE16" s="91"/>
      <c r="AFI16" s="91"/>
      <c r="AFK16" s="91"/>
      <c r="AFN16" s="90"/>
      <c r="AFO16" s="91"/>
      <c r="AFQ16" s="91"/>
      <c r="AFV16" s="90"/>
      <c r="AFW16" s="91"/>
      <c r="AFX16" s="90"/>
      <c r="AFY16" s="91"/>
      <c r="AGA16" s="91"/>
      <c r="AGC16" s="91"/>
      <c r="AGG16" s="91"/>
      <c r="AGM16" s="91"/>
      <c r="AGP16" s="90"/>
      <c r="AGQ16" s="91"/>
      <c r="AGS16" s="91"/>
      <c r="AGT16" s="90"/>
      <c r="AGU16" s="91"/>
      <c r="AGV16" s="90"/>
      <c r="AGW16" s="91"/>
      <c r="AGX16" s="90"/>
      <c r="AGY16" s="91"/>
      <c r="AHA16" s="91"/>
      <c r="AHC16" s="91"/>
      <c r="AHG16" s="91"/>
      <c r="AHI16" s="91"/>
      <c r="AHJ16" s="90"/>
      <c r="AHK16" s="91"/>
      <c r="AHL16" s="90"/>
      <c r="AHM16" s="91"/>
      <c r="AHN16" s="90"/>
      <c r="AHO16" s="91"/>
      <c r="AHU16" s="91"/>
      <c r="AHW16" s="91"/>
      <c r="AIA16" s="91"/>
      <c r="AIM16" s="91"/>
      <c r="AIO16" s="91"/>
      <c r="AIP16" s="90"/>
      <c r="AIQ16" s="91"/>
      <c r="AIU16" s="91"/>
      <c r="AIX16" s="90"/>
      <c r="AIY16" s="91"/>
      <c r="AJA16" s="91"/>
      <c r="AJB16" s="90"/>
      <c r="AJC16" s="91"/>
      <c r="AJE16" s="91"/>
      <c r="AJF16" s="90"/>
      <c r="AJG16" s="91"/>
      <c r="AJM16" s="91"/>
      <c r="AJO16" s="91"/>
      <c r="AJX16" s="90"/>
      <c r="AJY16" s="91"/>
      <c r="AKA16" s="91"/>
      <c r="AKG16" s="91"/>
      <c r="AKO16" s="91"/>
      <c r="AKV16" s="90"/>
      <c r="AKW16" s="91"/>
      <c r="AKZ16" s="90"/>
      <c r="ALA16" s="91"/>
      <c r="ALI16" s="91"/>
      <c r="ALM16" s="91"/>
      <c r="ALS16" s="91"/>
      <c r="ALY16" s="91"/>
      <c r="AMA16" s="91"/>
      <c r="AMB16" s="90"/>
      <c r="AMC16" s="91"/>
      <c r="AMG16" s="91"/>
      <c r="AMI16" s="91"/>
      <c r="AMJ16" s="90"/>
      <c r="AMK16" s="91"/>
      <c r="AML16" s="90"/>
      <c r="AMM16" s="91"/>
      <c r="AMO16" s="91"/>
      <c r="AMQ16" s="91"/>
      <c r="AMY16" s="91"/>
      <c r="ANG16" s="91"/>
      <c r="ANH16" s="90"/>
      <c r="ANI16" s="91"/>
      <c r="ANM16" s="91"/>
      <c r="ANO16" s="91"/>
      <c r="ANP16" s="90"/>
      <c r="ANQ16" s="91"/>
      <c r="ANS16" s="91"/>
      <c r="ANT16" s="90"/>
      <c r="ANU16" s="91"/>
      <c r="AOA16" s="91"/>
      <c r="AOC16" s="91"/>
      <c r="AOE16" s="91"/>
      <c r="AOQ16" s="91"/>
      <c r="AOS16" s="91"/>
      <c r="AOW16" s="91"/>
      <c r="AOY16" s="91"/>
      <c r="APA16" s="91"/>
      <c r="APC16" s="91"/>
      <c r="APG16" s="91"/>
      <c r="APH16" s="90"/>
      <c r="API16" s="91"/>
      <c r="APJ16" s="90"/>
      <c r="APK16" s="91"/>
      <c r="APO16" s="91"/>
      <c r="APP16" s="90"/>
      <c r="APQ16" s="91"/>
      <c r="APS16" s="91"/>
      <c r="APT16" s="90"/>
      <c r="APU16" s="91"/>
      <c r="APW16" s="91"/>
      <c r="APY16" s="91"/>
      <c r="AQA16" s="91"/>
      <c r="AQB16" s="90"/>
      <c r="AQC16" s="91"/>
      <c r="AQE16" s="91"/>
      <c r="AQI16" s="91"/>
      <c r="AQJ16" s="90"/>
      <c r="AQK16" s="91"/>
      <c r="AQP16" s="90"/>
      <c r="AQQ16" s="91"/>
      <c r="AQR16" s="90"/>
      <c r="AQS16" s="91"/>
      <c r="ARA16" s="91"/>
      <c r="ARE16" s="91"/>
      <c r="ARG16" s="91"/>
      <c r="ARL16" s="90"/>
      <c r="ARM16" s="91"/>
      <c r="ARN16" s="90"/>
      <c r="ARO16" s="91"/>
      <c r="ARP16" s="90"/>
      <c r="ARQ16" s="91"/>
      <c r="ARR16" s="90"/>
      <c r="ARS16" s="91"/>
      <c r="ART16" s="90"/>
      <c r="ARU16" s="91"/>
      <c r="ARX16" s="90"/>
      <c r="ARY16" s="91"/>
      <c r="ASA16" s="91"/>
      <c r="ASD16" s="90"/>
      <c r="ASE16" s="91"/>
      <c r="ASK16" s="91"/>
      <c r="ASU16" s="91"/>
      <c r="ASY16" s="91"/>
      <c r="ASZ16" s="90"/>
      <c r="ATA16" s="91"/>
      <c r="ATC16" s="91"/>
      <c r="ATG16" s="91"/>
      <c r="ATM16" s="91"/>
      <c r="ATO16" s="91"/>
      <c r="ATQ16" s="91"/>
      <c r="ATS16" s="91"/>
      <c r="ATT16" s="90"/>
      <c r="ATU16" s="91"/>
      <c r="ATW16" s="91"/>
      <c r="ATY16" s="91"/>
      <c r="AUA16" s="91"/>
      <c r="AUC16" s="91"/>
      <c r="AUN16" s="90"/>
      <c r="AUO16" s="91"/>
      <c r="AUQ16" s="91"/>
      <c r="AUR16" s="90"/>
      <c r="AUS16" s="91"/>
      <c r="AUW16" s="91"/>
      <c r="AVC16" s="91"/>
      <c r="AVJ16" s="90"/>
      <c r="AVK16" s="91"/>
      <c r="AVU16" s="91"/>
      <c r="AVY16" s="91"/>
      <c r="AWA16" s="91"/>
      <c r="AWC16" s="91"/>
      <c r="AWG16" s="91"/>
      <c r="AWI16" s="91"/>
      <c r="AWM16" s="91"/>
      <c r="AWO16" s="91"/>
      <c r="AWQ16" s="91"/>
      <c r="AWS16" s="91"/>
      <c r="AWU16" s="91"/>
      <c r="AWV16" s="90"/>
      <c r="AWW16" s="91"/>
      <c r="AWY16" s="91"/>
      <c r="AXE16" s="91"/>
      <c r="AXU16" s="91"/>
      <c r="AYA16" s="91"/>
      <c r="AYC16" s="91"/>
      <c r="AYE16" s="91"/>
      <c r="AYG16" s="91"/>
      <c r="AYM16" s="91"/>
      <c r="AYQ16" s="91"/>
      <c r="AYS16" s="91"/>
      <c r="AYU16" s="91"/>
      <c r="AYV16" s="89">
        <f t="shared" ref="AYV16" si="64">SUM(AYV3:AYV15)</f>
        <v>254</v>
      </c>
      <c r="AYW16" s="89">
        <f t="shared" ref="AYW16" si="65">SUM(AYW3:AYW15)</f>
        <v>28451.84</v>
      </c>
      <c r="AZC16" s="91"/>
      <c r="AZS16" s="91"/>
      <c r="AZW16" s="91"/>
      <c r="AZY16" s="91"/>
    </row>
    <row r="17" spans="1:1377" x14ac:dyDescent="0.25">
      <c r="A17" s="87" t="s">
        <v>1360</v>
      </c>
      <c r="B17" s="85">
        <f>B16/B33-1</f>
        <v>-6.3093273986316589E-3</v>
      </c>
      <c r="C17" s="85">
        <f>C16/C33-1</f>
        <v>9.7356163552559938E-3</v>
      </c>
      <c r="D17" s="85">
        <f t="shared" ref="D17:U17" si="66">D16/D33-1</f>
        <v>-1.423361545084556E-2</v>
      </c>
      <c r="E17" s="85">
        <f t="shared" si="66"/>
        <v>4.4519664285820326E-3</v>
      </c>
      <c r="F17" s="85">
        <f t="shared" si="66"/>
        <v>-9.8391862241945516E-3</v>
      </c>
      <c r="G17" s="85">
        <f t="shared" si="66"/>
        <v>7.2003929802852973E-3</v>
      </c>
      <c r="H17" s="85">
        <f t="shared" si="66"/>
        <v>-8.6501548765699487E-3</v>
      </c>
      <c r="I17" s="85">
        <f t="shared" si="66"/>
        <v>-1.1244924159650171E-3</v>
      </c>
      <c r="J17" s="85">
        <f t="shared" si="66"/>
        <v>-0.22594740257304013</v>
      </c>
      <c r="K17" s="85">
        <f t="shared" si="66"/>
        <v>-0.23184163981522687</v>
      </c>
      <c r="L17" s="85">
        <f t="shared" si="66"/>
        <v>-8.16518998337179E-3</v>
      </c>
      <c r="M17" s="85">
        <f t="shared" si="66"/>
        <v>1.1634635834956164E-2</v>
      </c>
      <c r="N17" s="85">
        <f t="shared" si="66"/>
        <v>7.9495801453175474E-3</v>
      </c>
      <c r="O17" s="85">
        <f t="shared" si="66"/>
        <v>5.3935270363252741E-2</v>
      </c>
      <c r="P17" s="85">
        <f t="shared" si="66"/>
        <v>9.6904871981871032E-3</v>
      </c>
      <c r="Q17" s="85">
        <f t="shared" si="66"/>
        <v>6.2886751838024946E-3</v>
      </c>
      <c r="R17" s="85">
        <f t="shared" si="66"/>
        <v>-1.5986809629171206E-2</v>
      </c>
      <c r="S17" s="85">
        <f t="shared" si="66"/>
        <v>-7.390230132927389E-3</v>
      </c>
      <c r="T17" s="85">
        <f t="shared" si="66"/>
        <v>0.10878247726485912</v>
      </c>
      <c r="U17" s="85">
        <f t="shared" si="66"/>
        <v>9.2678336263337435E-2</v>
      </c>
      <c r="V17" s="85">
        <f t="shared" ref="V17" si="67">V16/V33-1</f>
        <v>1.8072124029647751E-2</v>
      </c>
      <c r="W17" s="85">
        <f t="shared" ref="W17" si="68">W16/W33-1</f>
        <v>4.6088967522850854E-2</v>
      </c>
      <c r="X17" s="85">
        <f t="shared" ref="X17" si="69">X16/X33-1</f>
        <v>4.0494017608547761E-3</v>
      </c>
      <c r="Y17" s="85">
        <f t="shared" ref="Y17" si="70">Y16/Y33-1</f>
        <v>2.4309134122956877E-2</v>
      </c>
      <c r="Z17" s="79"/>
      <c r="AA17" s="78"/>
      <c r="AB17" s="79"/>
      <c r="AC17" s="78"/>
      <c r="AD17" s="79"/>
      <c r="AE17" s="78"/>
      <c r="AF17" s="79"/>
      <c r="AG17" s="78"/>
      <c r="AH17" s="79"/>
      <c r="AI17" s="78"/>
      <c r="AJ17" s="79"/>
      <c r="AK17" s="78"/>
      <c r="AL17" s="79"/>
      <c r="AM17" s="78"/>
      <c r="AN17" s="79"/>
      <c r="AO17" s="78"/>
      <c r="AP17" s="79"/>
      <c r="AQ17" s="78"/>
      <c r="AR17" s="79"/>
      <c r="AS17" s="78"/>
      <c r="AT17" s="79"/>
      <c r="AU17" s="78"/>
      <c r="AW17" s="78"/>
      <c r="AY17" s="78"/>
      <c r="AZ17" s="79"/>
      <c r="BA17" s="78"/>
      <c r="BB17" s="79"/>
      <c r="BC17" s="78"/>
      <c r="BD17" s="79"/>
      <c r="BE17" s="78"/>
      <c r="BF17" s="79"/>
      <c r="BG17" s="78"/>
      <c r="BH17" s="79"/>
      <c r="BI17" s="78"/>
      <c r="BJ17" s="79"/>
      <c r="BK17" s="78"/>
      <c r="BL17" s="79"/>
      <c r="BM17" s="78"/>
      <c r="BO17" s="78"/>
      <c r="BP17" s="79"/>
      <c r="BQ17" s="78"/>
      <c r="BR17" s="79"/>
      <c r="BS17" s="78"/>
      <c r="BT17" s="79"/>
      <c r="BU17" s="78"/>
      <c r="BV17" s="79"/>
      <c r="BW17" s="78"/>
      <c r="BY17" s="78"/>
      <c r="CI17" s="78"/>
      <c r="CM17" s="78"/>
      <c r="CO17" s="78"/>
      <c r="CP17" s="79"/>
      <c r="CQ17" s="78"/>
      <c r="CU17" s="78"/>
      <c r="CY17" s="78"/>
      <c r="DA17" s="78"/>
      <c r="DK17" s="78"/>
      <c r="DM17" s="78"/>
      <c r="DO17" s="78"/>
      <c r="DQ17" s="78"/>
      <c r="DZ17" s="79"/>
      <c r="EA17" s="78"/>
      <c r="EE17" s="78"/>
      <c r="EG17" s="78"/>
      <c r="EI17" s="78"/>
      <c r="EK17" s="78"/>
      <c r="ER17" s="79"/>
      <c r="ES17" s="78"/>
      <c r="EU17" s="78"/>
      <c r="EV17" s="79"/>
      <c r="EW17" s="78"/>
      <c r="FD17" s="79"/>
      <c r="FE17" s="78"/>
      <c r="FG17" s="78"/>
      <c r="FH17" s="79"/>
      <c r="FI17" s="78"/>
      <c r="FJ17" s="79"/>
      <c r="FK17" s="78"/>
      <c r="FM17" s="78"/>
      <c r="FR17" s="79"/>
      <c r="FS17" s="78"/>
      <c r="FU17" s="78"/>
      <c r="FV17" s="79"/>
      <c r="FW17" s="78"/>
      <c r="FX17" s="79"/>
      <c r="FY17" s="78"/>
      <c r="GC17" s="78"/>
      <c r="GG17" s="78"/>
      <c r="GK17" s="78"/>
      <c r="GL17" s="79"/>
      <c r="GM17" s="78"/>
      <c r="GN17" s="79"/>
      <c r="GO17" s="78"/>
      <c r="GQ17" s="78"/>
      <c r="GS17" s="78"/>
      <c r="GY17" s="78"/>
      <c r="HA17" s="78"/>
      <c r="HB17" s="79"/>
      <c r="HC17" s="78"/>
      <c r="HE17" s="78"/>
      <c r="HI17" s="78"/>
      <c r="HK17" s="78"/>
      <c r="HM17" s="78"/>
      <c r="HN17" s="79"/>
      <c r="HO17" s="78"/>
      <c r="HS17" s="78"/>
      <c r="HU17" s="78"/>
      <c r="HW17" s="78"/>
      <c r="HZ17" s="79"/>
      <c r="IA17" s="78"/>
      <c r="IB17" s="79"/>
      <c r="IC17" s="78"/>
      <c r="IE17" s="78"/>
      <c r="IG17" s="78"/>
      <c r="IN17" s="79"/>
      <c r="IO17" s="78"/>
      <c r="IQ17" s="78"/>
      <c r="IY17" s="78"/>
      <c r="IZ17" s="79"/>
      <c r="JA17" s="78"/>
      <c r="JE17" s="78"/>
      <c r="JH17" s="79"/>
      <c r="JI17" s="78"/>
      <c r="JJ17" s="79"/>
      <c r="JK17" s="78"/>
      <c r="JO17" s="78"/>
      <c r="JP17" s="79"/>
      <c r="JQ17" s="78"/>
      <c r="JS17" s="78"/>
      <c r="JV17" s="79"/>
      <c r="JW17" s="78"/>
      <c r="JY17" s="78"/>
      <c r="KA17" s="78"/>
      <c r="KB17" s="79"/>
      <c r="KC17" s="78"/>
      <c r="KE17" s="78"/>
      <c r="KG17" s="78"/>
      <c r="KH17" s="79"/>
      <c r="KI17" s="78"/>
      <c r="KK17" s="78"/>
      <c r="KO17" s="78"/>
      <c r="KQ17" s="78"/>
      <c r="KR17" s="79"/>
      <c r="KS17" s="78"/>
      <c r="LA17" s="78"/>
      <c r="LC17" s="78"/>
      <c r="LD17" s="79"/>
      <c r="LE17" s="78"/>
      <c r="LG17" s="78"/>
      <c r="LI17" s="78"/>
      <c r="LS17" s="78"/>
      <c r="LT17" s="79"/>
      <c r="LU17" s="78"/>
      <c r="LW17" s="78"/>
      <c r="LY17" s="78"/>
      <c r="MA17" s="78"/>
      <c r="MB17" s="79"/>
      <c r="MC17" s="78"/>
      <c r="MO17" s="78"/>
      <c r="MP17" s="79"/>
      <c r="MQ17" s="78"/>
      <c r="MR17" s="79"/>
      <c r="MS17" s="78"/>
      <c r="MY17" s="78"/>
      <c r="ND17" s="79"/>
      <c r="NE17" s="78"/>
      <c r="NG17" s="78"/>
      <c r="NN17" s="79"/>
      <c r="NO17" s="78"/>
      <c r="NQ17" s="78"/>
      <c r="NS17" s="78"/>
      <c r="NU17" s="78"/>
      <c r="NV17" s="79"/>
      <c r="NW17" s="78"/>
      <c r="NY17" s="78"/>
      <c r="OA17" s="78"/>
      <c r="OC17" s="78"/>
      <c r="OG17" s="78"/>
      <c r="OI17" s="78"/>
      <c r="OK17" s="78"/>
      <c r="OM17" s="78"/>
      <c r="OP17" s="79"/>
      <c r="OQ17" s="78"/>
      <c r="OS17" s="78"/>
      <c r="OT17" s="79"/>
      <c r="OU17" s="78"/>
      <c r="OV17" s="79"/>
      <c r="OW17" s="78"/>
      <c r="OZ17" s="79"/>
      <c r="PA17" s="78"/>
      <c r="PG17" s="78"/>
      <c r="PJ17" s="79"/>
      <c r="PK17" s="78"/>
      <c r="PM17" s="78"/>
      <c r="PO17" s="78"/>
      <c r="PP17" s="79"/>
      <c r="PQ17" s="78"/>
      <c r="PR17" s="79"/>
      <c r="PS17" s="78"/>
      <c r="PU17" s="78"/>
      <c r="PW17" s="78"/>
      <c r="QA17" s="78"/>
      <c r="QC17" s="78"/>
      <c r="QF17" s="79"/>
      <c r="QG17" s="78"/>
      <c r="QI17" s="78"/>
      <c r="QK17" s="78"/>
      <c r="QM17" s="78"/>
      <c r="RC17" s="78"/>
      <c r="RE17" s="78"/>
      <c r="RL17" s="79"/>
      <c r="RM17" s="78"/>
      <c r="RN17" s="79"/>
      <c r="RO17" s="78"/>
      <c r="RU17" s="78"/>
      <c r="RW17" s="78"/>
      <c r="RY17" s="78"/>
      <c r="RZ17" s="79"/>
      <c r="SA17" s="78"/>
      <c r="SD17" s="79"/>
      <c r="SE17" s="78"/>
      <c r="SF17" s="79"/>
      <c r="SG17" s="78"/>
      <c r="SI17" s="78"/>
      <c r="SJ17" s="79"/>
      <c r="SK17" s="78"/>
      <c r="SM17" s="78"/>
      <c r="SN17" s="79"/>
      <c r="SO17" s="78"/>
      <c r="SQ17" s="78"/>
      <c r="SR17" s="79"/>
      <c r="SS17" s="78"/>
      <c r="SU17" s="78"/>
      <c r="SW17" s="78"/>
      <c r="TA17" s="78"/>
      <c r="TE17" s="78"/>
      <c r="TF17" s="79"/>
      <c r="TG17" s="78"/>
      <c r="TH17" s="79"/>
      <c r="TI17" s="78"/>
      <c r="TJ17" s="79"/>
      <c r="TK17" s="78"/>
      <c r="TL17" s="79"/>
      <c r="TM17" s="78"/>
      <c r="TN17" s="79"/>
      <c r="TO17" s="78"/>
      <c r="UA17" s="78"/>
      <c r="UB17" s="79"/>
      <c r="UC17" s="78"/>
      <c r="UG17" s="78"/>
      <c r="UI17" s="78"/>
      <c r="UQ17" s="78"/>
      <c r="UW17" s="78"/>
      <c r="VC17" s="78"/>
      <c r="VD17" s="79"/>
      <c r="VE17" s="78"/>
      <c r="VG17" s="78"/>
      <c r="VH17" s="79"/>
      <c r="VI17" s="78"/>
      <c r="VK17" s="78"/>
      <c r="VO17" s="78"/>
      <c r="VP17" s="79"/>
      <c r="VQ17" s="78"/>
      <c r="VR17" s="79"/>
      <c r="VS17" s="78"/>
      <c r="VW17" s="78"/>
      <c r="VX17" s="79"/>
      <c r="VY17" s="78"/>
      <c r="WB17" s="79"/>
      <c r="WC17" s="78"/>
      <c r="WE17" s="78"/>
      <c r="WH17" s="79"/>
      <c r="WI17" s="78"/>
      <c r="WJ17" s="79"/>
      <c r="WK17" s="78"/>
      <c r="WM17" s="78"/>
      <c r="WN17" s="79"/>
      <c r="WO17" s="78"/>
      <c r="WQ17" s="78"/>
      <c r="WR17" s="79"/>
      <c r="WS17" s="78"/>
      <c r="WW17" s="78"/>
      <c r="XA17" s="78"/>
      <c r="XC17" s="78"/>
      <c r="XD17" s="79"/>
      <c r="XE17" s="78"/>
      <c r="XG17" s="78"/>
      <c r="XI17" s="78"/>
      <c r="XK17" s="78"/>
      <c r="XM17" s="78"/>
      <c r="XN17" s="79"/>
      <c r="XO17" s="78"/>
      <c r="XP17" s="79"/>
      <c r="XQ17" s="78"/>
      <c r="XR17" s="79"/>
      <c r="XS17" s="78"/>
      <c r="XT17" s="79"/>
      <c r="XU17" s="78"/>
      <c r="XV17" s="79"/>
      <c r="XW17" s="78"/>
      <c r="XX17" s="79"/>
      <c r="XY17" s="78"/>
      <c r="YA17" s="78"/>
      <c r="YG17" s="78"/>
      <c r="YH17" s="79"/>
      <c r="YI17" s="78"/>
      <c r="YP17" s="79"/>
      <c r="YQ17" s="78"/>
      <c r="YT17" s="79"/>
      <c r="YU17" s="78"/>
      <c r="YW17" s="78"/>
      <c r="YX17" s="79"/>
      <c r="YY17" s="78"/>
      <c r="YZ17" s="79"/>
      <c r="ZA17" s="78"/>
      <c r="ZB17" s="79"/>
      <c r="ZC17" s="78"/>
      <c r="ZF17" s="79"/>
      <c r="ZG17" s="78"/>
      <c r="ZI17" s="78"/>
      <c r="ZJ17" s="79"/>
      <c r="ZK17" s="78"/>
      <c r="ZL17" s="79"/>
      <c r="ZM17" s="78"/>
      <c r="ZQ17" s="78"/>
      <c r="ZS17" s="78"/>
      <c r="ZU17" s="78"/>
      <c r="ZY17" s="78"/>
      <c r="AAC17" s="78"/>
      <c r="AAE17" s="78"/>
      <c r="AAG17" s="78"/>
      <c r="AAI17" s="78"/>
      <c r="AAQ17" s="78"/>
      <c r="AAV17" s="79"/>
      <c r="AAW17" s="78"/>
      <c r="ABE17" s="78"/>
      <c r="ABI17" s="78"/>
      <c r="ABN17" s="79"/>
      <c r="ABO17" s="78"/>
      <c r="ABP17" s="79"/>
      <c r="ABQ17" s="78"/>
      <c r="ABR17" s="79"/>
      <c r="ABS17" s="78"/>
      <c r="ABT17" s="79"/>
      <c r="ABU17" s="78"/>
      <c r="ABV17" s="79"/>
      <c r="ABW17" s="78"/>
      <c r="ABY17" s="78"/>
      <c r="ACE17" s="78"/>
      <c r="ACF17" s="79"/>
      <c r="ACG17" s="78"/>
      <c r="ACH17" s="79"/>
      <c r="ACI17" s="78"/>
      <c r="ACJ17" s="79"/>
      <c r="ACK17" s="78"/>
      <c r="ACM17" s="78"/>
      <c r="ACP17" s="79"/>
      <c r="ACQ17" s="78"/>
      <c r="ACU17" s="78"/>
      <c r="ACV17" s="79"/>
      <c r="ACW17" s="78"/>
      <c r="ACX17" s="79"/>
      <c r="ACY17" s="78"/>
      <c r="ADA17" s="78"/>
      <c r="ADB17" s="79"/>
      <c r="ADC17" s="78"/>
      <c r="ADE17" s="78"/>
      <c r="ADF17" s="79"/>
      <c r="ADG17" s="78"/>
      <c r="ADK17" s="78"/>
      <c r="ADL17" s="79"/>
      <c r="ADM17" s="78"/>
      <c r="ADO17" s="78"/>
      <c r="ADP17" s="79"/>
      <c r="ADQ17" s="78"/>
      <c r="ADU17" s="78"/>
      <c r="ADW17" s="78"/>
      <c r="ADX17" s="79"/>
      <c r="ADY17" s="78"/>
      <c r="ADZ17" s="79"/>
      <c r="AEA17" s="78"/>
      <c r="AEC17" s="78"/>
      <c r="AEF17" s="79"/>
      <c r="AEG17" s="78"/>
      <c r="AEM17" s="78"/>
      <c r="AER17" s="79"/>
      <c r="AES17" s="78"/>
      <c r="AET17" s="79"/>
      <c r="AEU17" s="78"/>
      <c r="AEW17" s="78"/>
      <c r="AFA17" s="78"/>
      <c r="AFB17" s="79"/>
      <c r="AFC17" s="78"/>
      <c r="AFE17" s="78"/>
      <c r="AFI17" s="78"/>
      <c r="AFK17" s="78"/>
      <c r="AFN17" s="79"/>
      <c r="AFO17" s="78"/>
      <c r="AFQ17" s="78"/>
      <c r="AFV17" s="79"/>
      <c r="AFW17" s="78"/>
      <c r="AFX17" s="79"/>
      <c r="AFY17" s="78"/>
      <c r="AGA17" s="78"/>
      <c r="AGC17" s="78"/>
      <c r="AGG17" s="78"/>
      <c r="AGM17" s="78"/>
      <c r="AGP17" s="79"/>
      <c r="AGQ17" s="78"/>
      <c r="AGS17" s="78"/>
      <c r="AGT17" s="79"/>
      <c r="AGU17" s="78"/>
      <c r="AGV17" s="79"/>
      <c r="AGW17" s="78"/>
      <c r="AGX17" s="79"/>
      <c r="AGY17" s="78"/>
      <c r="AHA17" s="78"/>
      <c r="AHC17" s="78"/>
      <c r="AHG17" s="78"/>
      <c r="AHI17" s="78"/>
      <c r="AHJ17" s="79"/>
      <c r="AHK17" s="78"/>
      <c r="AHL17" s="79"/>
      <c r="AHM17" s="78"/>
      <c r="AHN17" s="79"/>
      <c r="AHO17" s="78"/>
      <c r="AHU17" s="78"/>
      <c r="AHW17" s="78"/>
      <c r="AIA17" s="78"/>
      <c r="AIM17" s="78"/>
      <c r="AIO17" s="78"/>
      <c r="AIP17" s="79"/>
      <c r="AIQ17" s="78"/>
      <c r="AIU17" s="78"/>
      <c r="AIX17" s="79"/>
      <c r="AIY17" s="78"/>
      <c r="AJA17" s="78"/>
      <c r="AJB17" s="79"/>
      <c r="AJC17" s="78"/>
      <c r="AJE17" s="78"/>
      <c r="AJF17" s="79"/>
      <c r="AJG17" s="78"/>
      <c r="AJM17" s="78"/>
      <c r="AJO17" s="78"/>
      <c r="AJX17" s="79"/>
      <c r="AJY17" s="78"/>
      <c r="AKA17" s="78"/>
      <c r="AKG17" s="78"/>
      <c r="AKO17" s="78"/>
      <c r="AKV17" s="79"/>
      <c r="AKW17" s="78"/>
      <c r="AKZ17" s="79"/>
      <c r="ALA17" s="78"/>
      <c r="ALI17" s="78"/>
      <c r="ALM17" s="78"/>
      <c r="ALS17" s="78"/>
      <c r="ALY17" s="78"/>
      <c r="AMA17" s="78"/>
      <c r="AMB17" s="79"/>
      <c r="AMC17" s="78"/>
      <c r="AMG17" s="78"/>
      <c r="AMI17" s="78"/>
      <c r="AMJ17" s="79"/>
      <c r="AMK17" s="78"/>
      <c r="AML17" s="79"/>
      <c r="AMM17" s="78"/>
      <c r="AMO17" s="78"/>
      <c r="AMQ17" s="78"/>
      <c r="AMY17" s="78"/>
      <c r="ANG17" s="78"/>
      <c r="ANH17" s="79"/>
      <c r="ANI17" s="78"/>
      <c r="ANM17" s="78"/>
      <c r="ANO17" s="78"/>
      <c r="ANP17" s="79"/>
      <c r="ANQ17" s="78"/>
      <c r="ANS17" s="78"/>
      <c r="ANT17" s="79"/>
      <c r="ANU17" s="78"/>
      <c r="AOA17" s="78"/>
      <c r="AOC17" s="78"/>
      <c r="AOE17" s="78"/>
      <c r="AOQ17" s="78"/>
      <c r="AOS17" s="78"/>
      <c r="AOW17" s="78"/>
      <c r="AOY17" s="78"/>
      <c r="APA17" s="78"/>
      <c r="APC17" s="78"/>
      <c r="APG17" s="78"/>
      <c r="APH17" s="79"/>
      <c r="API17" s="78"/>
      <c r="APJ17" s="79"/>
      <c r="APK17" s="78"/>
      <c r="APO17" s="78"/>
      <c r="APP17" s="79"/>
      <c r="APQ17" s="78"/>
      <c r="APS17" s="78"/>
      <c r="APT17" s="79"/>
      <c r="APU17" s="78"/>
      <c r="APW17" s="78"/>
      <c r="APY17" s="78"/>
      <c r="AQA17" s="78"/>
      <c r="AQB17" s="79"/>
      <c r="AQC17" s="78"/>
      <c r="AQE17" s="78"/>
      <c r="AQI17" s="78"/>
      <c r="AQJ17" s="79"/>
      <c r="AQK17" s="78"/>
      <c r="AQP17" s="79"/>
      <c r="AQQ17" s="78"/>
      <c r="AQR17" s="79"/>
      <c r="AQS17" s="78"/>
      <c r="ARA17" s="78"/>
      <c r="ARE17" s="78"/>
      <c r="ARG17" s="78"/>
      <c r="ARL17" s="79"/>
      <c r="ARM17" s="78"/>
      <c r="ARN17" s="79"/>
      <c r="ARO17" s="78"/>
      <c r="ARP17" s="79"/>
      <c r="ARQ17" s="78"/>
      <c r="ARR17" s="79"/>
      <c r="ARS17" s="78"/>
      <c r="ART17" s="79"/>
      <c r="ARU17" s="78"/>
      <c r="ARX17" s="79"/>
      <c r="ARY17" s="78"/>
      <c r="ASA17" s="78"/>
      <c r="ASD17" s="79"/>
      <c r="ASE17" s="78"/>
      <c r="ASK17" s="78"/>
      <c r="ASU17" s="78"/>
      <c r="ASY17" s="78"/>
      <c r="ASZ17" s="79"/>
      <c r="ATA17" s="78"/>
      <c r="ATC17" s="78"/>
      <c r="ATG17" s="78"/>
      <c r="ATM17" s="78"/>
      <c r="ATO17" s="78"/>
      <c r="ATQ17" s="78"/>
      <c r="ATS17" s="78"/>
      <c r="ATT17" s="79"/>
      <c r="ATU17" s="78"/>
      <c r="ATW17" s="78"/>
      <c r="ATY17" s="78"/>
      <c r="AUA17" s="78"/>
      <c r="AUC17" s="78"/>
      <c r="AUN17" s="79"/>
      <c r="AUO17" s="78"/>
      <c r="AUQ17" s="78"/>
      <c r="AUR17" s="79"/>
      <c r="AUS17" s="78"/>
      <c r="AUW17" s="78"/>
      <c r="AVC17" s="78"/>
      <c r="AVJ17" s="79"/>
      <c r="AVK17" s="78"/>
      <c r="AVU17" s="78"/>
      <c r="AVY17" s="78"/>
      <c r="AWA17" s="78"/>
      <c r="AWC17" s="78"/>
      <c r="AWG17" s="78"/>
      <c r="AWI17" s="78"/>
      <c r="AWM17" s="78"/>
      <c r="AWO17" s="78"/>
      <c r="AWQ17" s="78"/>
      <c r="AWS17" s="78"/>
      <c r="AWU17" s="78"/>
      <c r="AWV17" s="79"/>
      <c r="AWW17" s="78"/>
      <c r="AWY17" s="78"/>
      <c r="AXE17" s="78"/>
      <c r="AXU17" s="78"/>
      <c r="AYA17" s="78"/>
      <c r="AYC17" s="78"/>
      <c r="AYE17" s="78"/>
      <c r="AYG17" s="78"/>
      <c r="AYM17" s="78"/>
      <c r="AYQ17" s="78"/>
      <c r="AYS17" s="78"/>
      <c r="AYU17" s="78"/>
      <c r="AYW17" s="78"/>
      <c r="AZC17" s="78"/>
      <c r="AZS17" s="78"/>
      <c r="AZW17" s="78"/>
      <c r="AZY17" s="78"/>
    </row>
    <row r="18" spans="1:1377" x14ac:dyDescent="0.25">
      <c r="A18" s="87" t="s">
        <v>1362</v>
      </c>
      <c r="B18" s="85">
        <f>B16/B82-1</f>
        <v>1.290754528723137E-2</v>
      </c>
      <c r="C18" s="85">
        <f>C16/C82-1</f>
        <v>0.10859832888235199</v>
      </c>
      <c r="D18" s="85">
        <f t="shared" ref="D18:U18" si="71">D16/D82-1</f>
        <v>-3.9351135550104166E-2</v>
      </c>
      <c r="E18" s="85">
        <f t="shared" si="71"/>
        <v>5.719453760194515E-2</v>
      </c>
      <c r="F18" s="85">
        <f>F16/F82-1</f>
        <v>-1.095276858555827E-2</v>
      </c>
      <c r="G18" s="85">
        <f t="shared" ref="G18" si="72">G16/G82-1</f>
        <v>8.3391333599644124E-2</v>
      </c>
      <c r="H18" s="85">
        <f t="shared" si="71"/>
        <v>4.9536390141529552E-2</v>
      </c>
      <c r="I18" s="85">
        <f t="shared" si="71"/>
        <v>0.10692742901023466</v>
      </c>
      <c r="J18" s="85">
        <f t="shared" si="71"/>
        <v>0.11282334014862361</v>
      </c>
      <c r="K18" s="85">
        <f t="shared" si="71"/>
        <v>8.8406155131130371E-2</v>
      </c>
      <c r="L18" s="85">
        <f t="shared" si="71"/>
        <v>3.4238244351854297E-2</v>
      </c>
      <c r="M18" s="85">
        <f t="shared" si="71"/>
        <v>0.10421208152108474</v>
      </c>
      <c r="N18" s="85">
        <f t="shared" si="71"/>
        <v>3.1747445571263189E-2</v>
      </c>
      <c r="O18" s="85">
        <f t="shared" si="71"/>
        <v>0.17028138151740912</v>
      </c>
      <c r="P18" s="85">
        <f t="shared" si="71"/>
        <v>0.11046990451875338</v>
      </c>
      <c r="Q18" s="85">
        <f t="shared" si="71"/>
        <v>0.12158329167700499</v>
      </c>
      <c r="R18" s="85">
        <f t="shared" si="71"/>
        <v>2.2530711368468292E-2</v>
      </c>
      <c r="S18" s="85">
        <f t="shared" si="71"/>
        <v>4.780844427159936E-2</v>
      </c>
      <c r="T18" s="85" t="e">
        <f t="shared" si="71"/>
        <v>#DIV/0!</v>
      </c>
      <c r="U18" s="85" t="e">
        <f t="shared" si="71"/>
        <v>#DIV/0!</v>
      </c>
      <c r="V18" s="85">
        <f>V16/V82-1</f>
        <v>0.15392071880621505</v>
      </c>
      <c r="W18" s="85">
        <f>W16/W82-1</f>
        <v>0.25047345318734426</v>
      </c>
      <c r="X18" s="85">
        <f t="shared" ref="X18:Y18" si="73">X16/X82-1</f>
        <v>8.7417164570630979E-2</v>
      </c>
      <c r="Y18" s="85">
        <f t="shared" si="73"/>
        <v>0.17585229371989053</v>
      </c>
      <c r="Z18" s="79"/>
      <c r="AA18" s="78"/>
      <c r="AB18" s="79"/>
      <c r="AC18" s="78"/>
      <c r="AD18" s="79"/>
      <c r="AE18" s="78"/>
      <c r="AF18" s="79"/>
      <c r="AG18" s="78"/>
      <c r="AH18" s="79"/>
      <c r="AI18" s="78"/>
      <c r="AJ18" s="79"/>
      <c r="AK18" s="78"/>
      <c r="AL18" s="79"/>
      <c r="AM18" s="78"/>
      <c r="AN18" s="79"/>
      <c r="AO18" s="78"/>
      <c r="AP18" s="79"/>
      <c r="AQ18" s="78"/>
      <c r="AR18" s="79"/>
      <c r="AS18" s="78"/>
      <c r="AT18" s="79"/>
      <c r="AU18" s="78"/>
      <c r="AW18" s="78"/>
      <c r="AY18" s="78"/>
      <c r="AZ18" s="79"/>
      <c r="BA18" s="78"/>
      <c r="BB18" s="79"/>
      <c r="BC18" s="78"/>
      <c r="BD18" s="79"/>
      <c r="BE18" s="78"/>
      <c r="BF18" s="79"/>
      <c r="BG18" s="78"/>
      <c r="BH18" s="79"/>
      <c r="BI18" s="78"/>
      <c r="BJ18" s="79"/>
      <c r="BK18" s="78"/>
      <c r="BL18" s="79"/>
      <c r="BM18" s="78"/>
      <c r="BO18" s="78"/>
      <c r="BP18" s="79"/>
      <c r="BQ18" s="78"/>
      <c r="BR18" s="79"/>
      <c r="BS18" s="78"/>
      <c r="BT18" s="79"/>
      <c r="BU18" s="78"/>
      <c r="BV18" s="79"/>
      <c r="BW18" s="78"/>
      <c r="BY18" s="78"/>
      <c r="CI18" s="78"/>
      <c r="CM18" s="78"/>
      <c r="CO18" s="78"/>
      <c r="CP18" s="79"/>
      <c r="CQ18" s="78"/>
      <c r="CU18" s="78"/>
      <c r="CY18" s="78"/>
      <c r="DA18" s="78"/>
      <c r="DK18" s="78"/>
      <c r="DM18" s="78"/>
      <c r="DO18" s="78"/>
      <c r="DQ18" s="78"/>
      <c r="DZ18" s="79"/>
      <c r="EA18" s="78"/>
      <c r="EE18" s="78"/>
      <c r="EG18" s="78"/>
      <c r="EI18" s="78"/>
      <c r="EK18" s="78"/>
      <c r="ER18" s="79"/>
      <c r="ES18" s="78"/>
      <c r="EU18" s="78"/>
      <c r="EV18" s="79"/>
      <c r="EW18" s="78"/>
      <c r="FD18" s="79"/>
      <c r="FE18" s="78"/>
      <c r="FG18" s="78"/>
      <c r="FH18" s="79"/>
      <c r="FI18" s="78"/>
      <c r="FJ18" s="79"/>
      <c r="FK18" s="78"/>
      <c r="FM18" s="78"/>
      <c r="FR18" s="79"/>
      <c r="FS18" s="78"/>
      <c r="FU18" s="78"/>
      <c r="FV18" s="79"/>
      <c r="FW18" s="78"/>
      <c r="FX18" s="79"/>
      <c r="FY18" s="78"/>
      <c r="GC18" s="78"/>
      <c r="GG18" s="78"/>
      <c r="GK18" s="78"/>
      <c r="GL18" s="79"/>
      <c r="GM18" s="78"/>
      <c r="GN18" s="79"/>
      <c r="GO18" s="78"/>
      <c r="GQ18" s="78"/>
      <c r="GS18" s="78"/>
      <c r="GY18" s="78"/>
      <c r="HA18" s="78"/>
      <c r="HB18" s="79"/>
      <c r="HC18" s="78"/>
      <c r="HE18" s="78"/>
      <c r="HI18" s="78"/>
      <c r="HK18" s="78"/>
      <c r="HM18" s="78"/>
      <c r="HN18" s="79"/>
      <c r="HO18" s="78"/>
      <c r="HS18" s="78"/>
      <c r="HU18" s="78"/>
      <c r="HW18" s="78"/>
      <c r="HZ18" s="79"/>
      <c r="IA18" s="78"/>
      <c r="IB18" s="79"/>
      <c r="IC18" s="78"/>
      <c r="IE18" s="78"/>
      <c r="IG18" s="78"/>
      <c r="IN18" s="79"/>
      <c r="IO18" s="78"/>
      <c r="IQ18" s="78"/>
      <c r="IY18" s="78"/>
      <c r="IZ18" s="79"/>
      <c r="JA18" s="78"/>
      <c r="JE18" s="78"/>
      <c r="JH18" s="79"/>
      <c r="JI18" s="78"/>
      <c r="JJ18" s="79"/>
      <c r="JK18" s="78"/>
      <c r="JO18" s="78"/>
      <c r="JP18" s="79"/>
      <c r="JQ18" s="78"/>
      <c r="JS18" s="78"/>
      <c r="JV18" s="79"/>
      <c r="JW18" s="78"/>
      <c r="JY18" s="78"/>
      <c r="KA18" s="78"/>
      <c r="KB18" s="79"/>
      <c r="KC18" s="78"/>
      <c r="KE18" s="78"/>
      <c r="KG18" s="78"/>
      <c r="KH18" s="79"/>
      <c r="KI18" s="78"/>
      <c r="KK18" s="78"/>
      <c r="KO18" s="78"/>
      <c r="KQ18" s="78"/>
      <c r="KR18" s="79"/>
      <c r="KS18" s="78"/>
      <c r="LA18" s="78"/>
      <c r="LC18" s="78"/>
      <c r="LD18" s="79"/>
      <c r="LE18" s="78"/>
      <c r="LG18" s="78"/>
      <c r="LI18" s="78"/>
      <c r="LS18" s="78"/>
      <c r="LT18" s="79"/>
      <c r="LU18" s="78"/>
      <c r="LW18" s="78"/>
      <c r="LY18" s="78"/>
      <c r="MA18" s="78"/>
      <c r="MB18" s="79"/>
      <c r="MC18" s="78"/>
      <c r="MO18" s="78"/>
      <c r="MP18" s="79"/>
      <c r="MQ18" s="78"/>
      <c r="MR18" s="79"/>
      <c r="MS18" s="78"/>
      <c r="MY18" s="78"/>
      <c r="ND18" s="79"/>
      <c r="NE18" s="78"/>
      <c r="NG18" s="78"/>
      <c r="NN18" s="79"/>
      <c r="NO18" s="78"/>
      <c r="NQ18" s="78"/>
      <c r="NS18" s="78"/>
      <c r="NU18" s="78"/>
      <c r="NV18" s="79"/>
      <c r="NW18" s="78"/>
      <c r="NY18" s="78"/>
      <c r="OA18" s="78"/>
      <c r="OC18" s="78"/>
      <c r="OG18" s="78"/>
      <c r="OI18" s="78"/>
      <c r="OK18" s="78"/>
      <c r="OM18" s="78"/>
      <c r="OP18" s="79"/>
      <c r="OQ18" s="78"/>
      <c r="OS18" s="78"/>
      <c r="OT18" s="79"/>
      <c r="OU18" s="78"/>
      <c r="OV18" s="79"/>
      <c r="OW18" s="78"/>
      <c r="OZ18" s="79"/>
      <c r="PA18" s="78"/>
      <c r="PG18" s="78"/>
      <c r="PJ18" s="79"/>
      <c r="PK18" s="78"/>
      <c r="PM18" s="78"/>
      <c r="PO18" s="78"/>
      <c r="PP18" s="79"/>
      <c r="PQ18" s="78"/>
      <c r="PR18" s="79"/>
      <c r="PS18" s="78"/>
      <c r="PU18" s="78"/>
      <c r="PW18" s="78"/>
      <c r="QA18" s="78"/>
      <c r="QC18" s="78"/>
      <c r="QF18" s="79"/>
      <c r="QG18" s="78"/>
      <c r="QI18" s="78"/>
      <c r="QK18" s="78"/>
      <c r="QM18" s="78"/>
      <c r="RC18" s="78"/>
      <c r="RE18" s="78"/>
      <c r="RL18" s="79"/>
      <c r="RM18" s="78"/>
      <c r="RN18" s="79"/>
      <c r="RO18" s="78"/>
      <c r="RU18" s="78"/>
      <c r="RW18" s="78"/>
      <c r="RY18" s="78"/>
      <c r="RZ18" s="79"/>
      <c r="SA18" s="78"/>
      <c r="SD18" s="79"/>
      <c r="SE18" s="78"/>
      <c r="SF18" s="79"/>
      <c r="SG18" s="78"/>
      <c r="SI18" s="78"/>
      <c r="SJ18" s="79"/>
      <c r="SK18" s="78"/>
      <c r="SM18" s="78"/>
      <c r="SN18" s="79"/>
      <c r="SO18" s="78"/>
      <c r="SQ18" s="78"/>
      <c r="SR18" s="79"/>
      <c r="SS18" s="78"/>
      <c r="SU18" s="78"/>
      <c r="SW18" s="78"/>
      <c r="TA18" s="78"/>
      <c r="TE18" s="78"/>
      <c r="TF18" s="79"/>
      <c r="TG18" s="78"/>
      <c r="TH18" s="79"/>
      <c r="TI18" s="78"/>
      <c r="TJ18" s="79"/>
      <c r="TK18" s="78"/>
      <c r="TL18" s="79"/>
      <c r="TM18" s="78"/>
      <c r="TN18" s="79"/>
      <c r="TO18" s="78"/>
      <c r="UA18" s="78"/>
      <c r="UB18" s="79"/>
      <c r="UC18" s="78"/>
      <c r="UG18" s="78"/>
      <c r="UI18" s="78"/>
      <c r="UQ18" s="78"/>
      <c r="UW18" s="78"/>
      <c r="VC18" s="78"/>
      <c r="VD18" s="79"/>
      <c r="VE18" s="78"/>
      <c r="VG18" s="78"/>
      <c r="VH18" s="79"/>
      <c r="VI18" s="78"/>
      <c r="VK18" s="78"/>
      <c r="VO18" s="78"/>
      <c r="VP18" s="79"/>
      <c r="VQ18" s="78"/>
      <c r="VR18" s="79"/>
      <c r="VS18" s="78"/>
      <c r="VW18" s="78"/>
      <c r="VX18" s="79"/>
      <c r="VY18" s="78"/>
      <c r="WB18" s="79"/>
      <c r="WC18" s="78"/>
      <c r="WE18" s="78"/>
      <c r="WH18" s="79"/>
      <c r="WI18" s="78"/>
      <c r="WJ18" s="79"/>
      <c r="WK18" s="78"/>
      <c r="WM18" s="78"/>
      <c r="WN18" s="79"/>
      <c r="WO18" s="78"/>
      <c r="WQ18" s="78"/>
      <c r="WR18" s="79"/>
      <c r="WS18" s="78"/>
      <c r="WW18" s="78"/>
      <c r="XA18" s="78"/>
      <c r="XC18" s="78"/>
      <c r="XD18" s="79"/>
      <c r="XE18" s="78"/>
      <c r="XG18" s="78"/>
      <c r="XI18" s="78"/>
      <c r="XK18" s="78"/>
      <c r="XM18" s="78"/>
      <c r="XN18" s="79"/>
      <c r="XO18" s="78"/>
      <c r="XP18" s="79"/>
      <c r="XQ18" s="78"/>
      <c r="XR18" s="79"/>
      <c r="XS18" s="78"/>
      <c r="XT18" s="79"/>
      <c r="XU18" s="78"/>
      <c r="XV18" s="79"/>
      <c r="XW18" s="78"/>
      <c r="XX18" s="79"/>
      <c r="XY18" s="78"/>
      <c r="YA18" s="78"/>
      <c r="YG18" s="78"/>
      <c r="YH18" s="79"/>
      <c r="YI18" s="78"/>
      <c r="YP18" s="79"/>
      <c r="YQ18" s="78"/>
      <c r="YT18" s="79"/>
      <c r="YU18" s="78"/>
      <c r="YW18" s="78"/>
      <c r="YX18" s="79"/>
      <c r="YY18" s="78"/>
      <c r="YZ18" s="79"/>
      <c r="ZA18" s="78"/>
      <c r="ZB18" s="79"/>
      <c r="ZC18" s="78"/>
      <c r="ZF18" s="79"/>
      <c r="ZG18" s="78"/>
      <c r="ZI18" s="78"/>
      <c r="ZJ18" s="79"/>
      <c r="ZK18" s="78"/>
      <c r="ZL18" s="79"/>
      <c r="ZM18" s="78"/>
      <c r="ZQ18" s="78"/>
      <c r="ZS18" s="78"/>
      <c r="ZU18" s="78"/>
      <c r="ZY18" s="78"/>
      <c r="AAC18" s="78"/>
      <c r="AAE18" s="78"/>
      <c r="AAG18" s="78"/>
      <c r="AAI18" s="78"/>
      <c r="AAQ18" s="78"/>
      <c r="AAV18" s="79"/>
      <c r="AAW18" s="78"/>
      <c r="ABE18" s="78"/>
      <c r="ABI18" s="78"/>
      <c r="ABN18" s="79"/>
      <c r="ABO18" s="78"/>
      <c r="ABP18" s="79"/>
      <c r="ABQ18" s="78"/>
      <c r="ABR18" s="79"/>
      <c r="ABS18" s="78"/>
      <c r="ABT18" s="79"/>
      <c r="ABU18" s="78"/>
      <c r="ABV18" s="79"/>
      <c r="ABW18" s="78"/>
      <c r="ABY18" s="78"/>
      <c r="ACE18" s="78"/>
      <c r="ACF18" s="79"/>
      <c r="ACG18" s="78"/>
      <c r="ACH18" s="79"/>
      <c r="ACI18" s="78"/>
      <c r="ACJ18" s="79"/>
      <c r="ACK18" s="78"/>
      <c r="ACM18" s="78"/>
      <c r="ACP18" s="79"/>
      <c r="ACQ18" s="78"/>
      <c r="ACU18" s="78"/>
      <c r="ACV18" s="79"/>
      <c r="ACW18" s="78"/>
      <c r="ACX18" s="79"/>
      <c r="ACY18" s="78"/>
      <c r="ADA18" s="78"/>
      <c r="ADB18" s="79"/>
      <c r="ADC18" s="78"/>
      <c r="ADE18" s="78"/>
      <c r="ADF18" s="79"/>
      <c r="ADG18" s="78"/>
      <c r="ADK18" s="78"/>
      <c r="ADL18" s="79"/>
      <c r="ADM18" s="78"/>
      <c r="ADO18" s="78"/>
      <c r="ADP18" s="79"/>
      <c r="ADQ18" s="78"/>
      <c r="ADU18" s="78"/>
      <c r="ADW18" s="78"/>
      <c r="ADX18" s="79"/>
      <c r="ADY18" s="78"/>
      <c r="ADZ18" s="79"/>
      <c r="AEA18" s="78"/>
      <c r="AEC18" s="78"/>
      <c r="AEF18" s="79"/>
      <c r="AEG18" s="78"/>
      <c r="AEM18" s="78"/>
      <c r="AER18" s="79"/>
      <c r="AES18" s="78"/>
      <c r="AET18" s="79"/>
      <c r="AEU18" s="78"/>
      <c r="AEW18" s="78"/>
      <c r="AFA18" s="78"/>
      <c r="AFB18" s="79"/>
      <c r="AFC18" s="78"/>
      <c r="AFE18" s="78"/>
      <c r="AFI18" s="78"/>
      <c r="AFK18" s="78"/>
      <c r="AFN18" s="79"/>
      <c r="AFO18" s="78"/>
      <c r="AFQ18" s="78"/>
      <c r="AFV18" s="79"/>
      <c r="AFW18" s="78"/>
      <c r="AFX18" s="79"/>
      <c r="AFY18" s="78"/>
      <c r="AGA18" s="78"/>
      <c r="AGC18" s="78"/>
      <c r="AGG18" s="78"/>
      <c r="AGM18" s="78"/>
      <c r="AGP18" s="79"/>
      <c r="AGQ18" s="78"/>
      <c r="AGS18" s="78"/>
      <c r="AGT18" s="79"/>
      <c r="AGU18" s="78"/>
      <c r="AGV18" s="79"/>
      <c r="AGW18" s="78"/>
      <c r="AGX18" s="79"/>
      <c r="AGY18" s="78"/>
      <c r="AHA18" s="78"/>
      <c r="AHC18" s="78"/>
      <c r="AHG18" s="78"/>
      <c r="AHI18" s="78"/>
      <c r="AHJ18" s="79"/>
      <c r="AHK18" s="78"/>
      <c r="AHL18" s="79"/>
      <c r="AHM18" s="78"/>
      <c r="AHN18" s="79"/>
      <c r="AHO18" s="78"/>
      <c r="AHU18" s="78"/>
      <c r="AHW18" s="78"/>
      <c r="AIA18" s="78"/>
      <c r="AIM18" s="78"/>
      <c r="AIO18" s="78"/>
      <c r="AIP18" s="79"/>
      <c r="AIQ18" s="78"/>
      <c r="AIU18" s="78"/>
      <c r="AIX18" s="79"/>
      <c r="AIY18" s="78"/>
      <c r="AJA18" s="78"/>
      <c r="AJB18" s="79"/>
      <c r="AJC18" s="78"/>
      <c r="AJE18" s="78"/>
      <c r="AJF18" s="79"/>
      <c r="AJG18" s="78"/>
      <c r="AJM18" s="78"/>
      <c r="AJO18" s="78"/>
      <c r="AJX18" s="79"/>
      <c r="AJY18" s="78"/>
      <c r="AKA18" s="78"/>
      <c r="AKG18" s="78"/>
      <c r="AKO18" s="78"/>
      <c r="AKV18" s="79"/>
      <c r="AKW18" s="78"/>
      <c r="AKZ18" s="79"/>
      <c r="ALA18" s="78"/>
      <c r="ALI18" s="78"/>
      <c r="ALM18" s="78"/>
      <c r="ALS18" s="78"/>
      <c r="ALY18" s="78"/>
      <c r="AMA18" s="78"/>
      <c r="AMB18" s="79"/>
      <c r="AMC18" s="78"/>
      <c r="AMG18" s="78"/>
      <c r="AMI18" s="78"/>
      <c r="AMJ18" s="79"/>
      <c r="AMK18" s="78"/>
      <c r="AML18" s="79"/>
      <c r="AMM18" s="78"/>
      <c r="AMO18" s="78"/>
      <c r="AMQ18" s="78"/>
      <c r="AMY18" s="78"/>
      <c r="ANG18" s="78"/>
      <c r="ANH18" s="79"/>
      <c r="ANI18" s="78"/>
      <c r="ANM18" s="78"/>
      <c r="ANO18" s="78"/>
      <c r="ANP18" s="79"/>
      <c r="ANQ18" s="78"/>
      <c r="ANS18" s="78"/>
      <c r="ANT18" s="79"/>
      <c r="ANU18" s="78"/>
      <c r="AOA18" s="78"/>
      <c r="AOC18" s="78"/>
      <c r="AOE18" s="78"/>
      <c r="AOQ18" s="78"/>
      <c r="AOS18" s="78"/>
      <c r="AOW18" s="78"/>
      <c r="AOY18" s="78"/>
      <c r="APA18" s="78"/>
      <c r="APC18" s="78"/>
      <c r="APG18" s="78"/>
      <c r="APH18" s="79"/>
      <c r="API18" s="78"/>
      <c r="APJ18" s="79"/>
      <c r="APK18" s="78"/>
      <c r="APO18" s="78"/>
      <c r="APP18" s="79"/>
      <c r="APQ18" s="78"/>
      <c r="APS18" s="78"/>
      <c r="APT18" s="79"/>
      <c r="APU18" s="78"/>
      <c r="APW18" s="78"/>
      <c r="APY18" s="78"/>
      <c r="AQA18" s="78"/>
      <c r="AQB18" s="79"/>
      <c r="AQC18" s="78"/>
      <c r="AQE18" s="78"/>
      <c r="AQI18" s="78"/>
      <c r="AQJ18" s="79"/>
      <c r="AQK18" s="78"/>
      <c r="AQP18" s="79"/>
      <c r="AQQ18" s="78"/>
      <c r="AQR18" s="79"/>
      <c r="AQS18" s="78"/>
      <c r="ARA18" s="78"/>
      <c r="ARE18" s="78"/>
      <c r="ARG18" s="78"/>
      <c r="ARL18" s="79"/>
      <c r="ARM18" s="78"/>
      <c r="ARN18" s="79"/>
      <c r="ARO18" s="78"/>
      <c r="ARP18" s="79"/>
      <c r="ARQ18" s="78"/>
      <c r="ARR18" s="79"/>
      <c r="ARS18" s="78"/>
      <c r="ART18" s="79"/>
      <c r="ARU18" s="78"/>
      <c r="ARX18" s="79"/>
      <c r="ARY18" s="78"/>
      <c r="ASA18" s="78"/>
      <c r="ASD18" s="79"/>
      <c r="ASE18" s="78"/>
      <c r="ASK18" s="78"/>
      <c r="ASU18" s="78"/>
      <c r="ASY18" s="78"/>
      <c r="ASZ18" s="79"/>
      <c r="ATA18" s="78"/>
      <c r="ATC18" s="78"/>
      <c r="ATG18" s="78"/>
      <c r="ATM18" s="78"/>
      <c r="ATO18" s="78"/>
      <c r="ATQ18" s="78"/>
      <c r="ATS18" s="78"/>
      <c r="ATT18" s="79"/>
      <c r="ATU18" s="78"/>
      <c r="ATW18" s="78"/>
      <c r="ATY18" s="78"/>
      <c r="AUA18" s="78"/>
      <c r="AUC18" s="78"/>
      <c r="AUN18" s="79"/>
      <c r="AUO18" s="78"/>
      <c r="AUQ18" s="78"/>
      <c r="AUR18" s="79"/>
      <c r="AUS18" s="78"/>
      <c r="AUW18" s="78"/>
      <c r="AVC18" s="78"/>
      <c r="AVJ18" s="79"/>
      <c r="AVK18" s="78"/>
      <c r="AVU18" s="78"/>
      <c r="AVY18" s="78"/>
      <c r="AWA18" s="78"/>
      <c r="AWC18" s="78"/>
      <c r="AWG18" s="78"/>
      <c r="AWI18" s="78"/>
      <c r="AWM18" s="78"/>
      <c r="AWO18" s="78"/>
      <c r="AWQ18" s="78"/>
      <c r="AWS18" s="78"/>
      <c r="AWU18" s="78"/>
      <c r="AWV18" s="79"/>
      <c r="AWW18" s="78"/>
      <c r="AWY18" s="78"/>
      <c r="AXE18" s="78"/>
      <c r="AXU18" s="78"/>
      <c r="AYA18" s="78"/>
      <c r="AYC18" s="78"/>
      <c r="AYE18" s="78"/>
      <c r="AYG18" s="78"/>
      <c r="AYM18" s="78"/>
      <c r="AYQ18" s="78"/>
      <c r="AYS18" s="78"/>
      <c r="AYU18" s="78"/>
      <c r="AYW18" s="78"/>
      <c r="AZC18" s="78"/>
      <c r="AZS18" s="78"/>
      <c r="AZW18" s="78"/>
      <c r="AZY18" s="78"/>
    </row>
    <row r="19" spans="1:1377" x14ac:dyDescent="0.25">
      <c r="A19" s="87"/>
      <c r="B19" s="85"/>
      <c r="C19" s="85"/>
      <c r="D19" s="83"/>
      <c r="E19" s="84"/>
      <c r="F19" s="84"/>
      <c r="G19" s="84"/>
      <c r="H19" s="83"/>
      <c r="I19" s="84"/>
      <c r="J19" s="83"/>
      <c r="K19" s="84"/>
      <c r="L19" s="83"/>
      <c r="M19" s="78"/>
      <c r="N19" s="79"/>
      <c r="O19" s="78"/>
      <c r="P19" s="79"/>
      <c r="Q19" s="78"/>
      <c r="R19" s="79"/>
      <c r="S19" s="78"/>
      <c r="T19" s="79"/>
      <c r="U19" s="78"/>
      <c r="V19" s="79"/>
      <c r="W19" s="78"/>
      <c r="X19" s="79"/>
      <c r="Y19" s="78"/>
      <c r="Z19" s="79"/>
      <c r="AA19" s="78"/>
      <c r="AB19" s="79"/>
      <c r="AC19" s="78"/>
      <c r="AD19" s="79"/>
      <c r="AE19" s="78"/>
      <c r="AF19" s="79"/>
      <c r="AG19" s="78"/>
      <c r="AH19" s="79"/>
      <c r="AI19" s="78"/>
      <c r="AJ19" s="79"/>
      <c r="AK19" s="78"/>
      <c r="AL19" s="79"/>
      <c r="AM19" s="78"/>
      <c r="AN19" s="79"/>
      <c r="AO19" s="78"/>
      <c r="AP19" s="79"/>
      <c r="AQ19" s="78"/>
      <c r="AR19" s="79"/>
      <c r="AS19" s="78"/>
      <c r="AT19" s="79"/>
      <c r="AU19" s="78"/>
      <c r="AW19" s="78"/>
      <c r="AY19" s="78"/>
      <c r="AZ19" s="79"/>
      <c r="BA19" s="78"/>
      <c r="BB19" s="79"/>
      <c r="BC19" s="78"/>
      <c r="BD19" s="79"/>
      <c r="BE19" s="78"/>
      <c r="BF19" s="79"/>
      <c r="BG19" s="78"/>
      <c r="BH19" s="79"/>
      <c r="BI19" s="78"/>
      <c r="BJ19" s="79"/>
      <c r="BK19" s="78"/>
      <c r="BL19" s="79"/>
      <c r="BM19" s="78"/>
      <c r="BO19" s="78"/>
      <c r="BP19" s="79"/>
      <c r="BQ19" s="78"/>
      <c r="BR19" s="79"/>
      <c r="BS19" s="78"/>
      <c r="BT19" s="79"/>
      <c r="BU19" s="78"/>
      <c r="BV19" s="79"/>
      <c r="BW19" s="78"/>
      <c r="BY19" s="78"/>
      <c r="CI19" s="78"/>
      <c r="CM19" s="78"/>
      <c r="CO19" s="78"/>
      <c r="CP19" s="79"/>
      <c r="CQ19" s="78"/>
      <c r="CU19" s="78"/>
      <c r="CY19" s="78"/>
      <c r="DA19" s="78"/>
      <c r="DK19" s="78"/>
      <c r="DM19" s="78"/>
      <c r="DO19" s="78"/>
      <c r="DQ19" s="78"/>
      <c r="DZ19" s="79"/>
      <c r="EA19" s="78"/>
      <c r="EE19" s="78"/>
      <c r="EG19" s="78"/>
      <c r="EI19" s="78"/>
      <c r="EK19" s="78"/>
      <c r="ER19" s="79"/>
      <c r="ES19" s="78"/>
      <c r="EU19" s="78"/>
      <c r="EV19" s="79"/>
      <c r="EW19" s="78"/>
      <c r="FD19" s="79"/>
      <c r="FE19" s="78"/>
      <c r="FG19" s="78"/>
      <c r="FH19" s="79"/>
      <c r="FI19" s="78"/>
      <c r="FJ19" s="79"/>
      <c r="FK19" s="78"/>
      <c r="FM19" s="78"/>
      <c r="FR19" s="79"/>
      <c r="FS19" s="78"/>
      <c r="FU19" s="78"/>
      <c r="FV19" s="79"/>
      <c r="FW19" s="78"/>
      <c r="FX19" s="79"/>
      <c r="FY19" s="78"/>
      <c r="GC19" s="78"/>
      <c r="GG19" s="78"/>
      <c r="GK19" s="78"/>
      <c r="GL19" s="79"/>
      <c r="GM19" s="78"/>
      <c r="GN19" s="79"/>
      <c r="GO19" s="78"/>
      <c r="GQ19" s="78"/>
      <c r="GS19" s="78"/>
      <c r="GY19" s="78"/>
      <c r="HA19" s="78"/>
      <c r="HB19" s="79"/>
      <c r="HC19" s="78"/>
      <c r="HE19" s="78"/>
      <c r="HI19" s="78"/>
      <c r="HK19" s="78"/>
      <c r="HM19" s="78"/>
      <c r="HN19" s="79"/>
      <c r="HO19" s="78"/>
      <c r="HS19" s="78"/>
      <c r="HU19" s="78"/>
      <c r="HW19" s="78"/>
      <c r="HZ19" s="79"/>
      <c r="IA19" s="78"/>
      <c r="IB19" s="79"/>
      <c r="IC19" s="78"/>
      <c r="IE19" s="78"/>
      <c r="IG19" s="78"/>
      <c r="IN19" s="79"/>
      <c r="IO19" s="78"/>
      <c r="IQ19" s="78"/>
      <c r="IY19" s="78"/>
      <c r="IZ19" s="79"/>
      <c r="JA19" s="78"/>
      <c r="JE19" s="78"/>
      <c r="JH19" s="79"/>
      <c r="JI19" s="78"/>
      <c r="JJ19" s="79"/>
      <c r="JK19" s="78"/>
      <c r="JO19" s="78"/>
      <c r="JP19" s="79"/>
      <c r="JQ19" s="78"/>
      <c r="JS19" s="78"/>
      <c r="JV19" s="79"/>
      <c r="JW19" s="78"/>
      <c r="JY19" s="78"/>
      <c r="KA19" s="78"/>
      <c r="KB19" s="79"/>
      <c r="KC19" s="78"/>
      <c r="KE19" s="78"/>
      <c r="KG19" s="78"/>
      <c r="KH19" s="79"/>
      <c r="KI19" s="78"/>
      <c r="KK19" s="78"/>
      <c r="KO19" s="78"/>
      <c r="KQ19" s="78"/>
      <c r="KR19" s="79"/>
      <c r="KS19" s="78"/>
      <c r="LA19" s="78"/>
      <c r="LC19" s="78"/>
      <c r="LD19" s="79"/>
      <c r="LE19" s="78"/>
      <c r="LG19" s="78"/>
      <c r="LI19" s="78"/>
      <c r="LS19" s="78"/>
      <c r="LT19" s="79"/>
      <c r="LU19" s="78"/>
      <c r="LW19" s="78"/>
      <c r="LY19" s="78"/>
      <c r="MA19" s="78"/>
      <c r="MB19" s="79"/>
      <c r="MC19" s="78"/>
      <c r="MO19" s="78"/>
      <c r="MP19" s="79"/>
      <c r="MQ19" s="78"/>
      <c r="MR19" s="79"/>
      <c r="MS19" s="78"/>
      <c r="MY19" s="78"/>
      <c r="ND19" s="79"/>
      <c r="NE19" s="78"/>
      <c r="NG19" s="78"/>
      <c r="NN19" s="79"/>
      <c r="NO19" s="78"/>
      <c r="NQ19" s="78"/>
      <c r="NS19" s="78"/>
      <c r="NU19" s="78"/>
      <c r="NV19" s="79"/>
      <c r="NW19" s="78"/>
      <c r="NY19" s="78"/>
      <c r="OA19" s="78"/>
      <c r="OC19" s="78"/>
      <c r="OG19" s="78"/>
      <c r="OI19" s="78"/>
      <c r="OK19" s="78"/>
      <c r="OM19" s="78"/>
      <c r="OP19" s="79"/>
      <c r="OQ19" s="78"/>
      <c r="OS19" s="78"/>
      <c r="OT19" s="79"/>
      <c r="OU19" s="78"/>
      <c r="OV19" s="79"/>
      <c r="OW19" s="78"/>
      <c r="OZ19" s="79"/>
      <c r="PA19" s="78"/>
      <c r="PG19" s="78"/>
      <c r="PJ19" s="79"/>
      <c r="PK19" s="78"/>
      <c r="PM19" s="78"/>
      <c r="PO19" s="78"/>
      <c r="PP19" s="79"/>
      <c r="PQ19" s="78"/>
      <c r="PR19" s="79"/>
      <c r="PS19" s="78"/>
      <c r="PU19" s="78"/>
      <c r="PW19" s="78"/>
      <c r="QA19" s="78"/>
      <c r="QC19" s="78"/>
      <c r="QF19" s="79"/>
      <c r="QG19" s="78"/>
      <c r="QI19" s="78"/>
      <c r="QK19" s="78"/>
      <c r="QM19" s="78"/>
      <c r="RC19" s="78"/>
      <c r="RE19" s="78"/>
      <c r="RL19" s="79"/>
      <c r="RM19" s="78"/>
      <c r="RN19" s="79"/>
      <c r="RO19" s="78"/>
      <c r="RU19" s="78"/>
      <c r="RW19" s="78"/>
      <c r="RY19" s="78"/>
      <c r="RZ19" s="79"/>
      <c r="SA19" s="78"/>
      <c r="SD19" s="79"/>
      <c r="SE19" s="78"/>
      <c r="SF19" s="79"/>
      <c r="SG19" s="78"/>
      <c r="SI19" s="78"/>
      <c r="SJ19" s="79"/>
      <c r="SK19" s="78"/>
      <c r="SM19" s="78"/>
      <c r="SN19" s="79"/>
      <c r="SO19" s="78"/>
      <c r="SQ19" s="78"/>
      <c r="SR19" s="79"/>
      <c r="SS19" s="78"/>
      <c r="SU19" s="78"/>
      <c r="SW19" s="78"/>
      <c r="TA19" s="78"/>
      <c r="TE19" s="78"/>
      <c r="TF19" s="79"/>
      <c r="TG19" s="78"/>
      <c r="TH19" s="79"/>
      <c r="TI19" s="78"/>
      <c r="TJ19" s="79"/>
      <c r="TK19" s="78"/>
      <c r="TL19" s="79"/>
      <c r="TM19" s="78"/>
      <c r="TN19" s="79"/>
      <c r="TO19" s="78"/>
      <c r="UA19" s="78"/>
      <c r="UB19" s="79"/>
      <c r="UC19" s="78"/>
      <c r="UG19" s="78"/>
      <c r="UI19" s="78"/>
      <c r="UQ19" s="78"/>
      <c r="UW19" s="78"/>
      <c r="VC19" s="78"/>
      <c r="VD19" s="79"/>
      <c r="VE19" s="78"/>
      <c r="VG19" s="78"/>
      <c r="VH19" s="79"/>
      <c r="VI19" s="78"/>
      <c r="VK19" s="78"/>
      <c r="VO19" s="78"/>
      <c r="VP19" s="79"/>
      <c r="VQ19" s="78"/>
      <c r="VR19" s="79"/>
      <c r="VS19" s="78"/>
      <c r="VW19" s="78"/>
      <c r="VX19" s="79"/>
      <c r="VY19" s="78"/>
      <c r="WB19" s="79"/>
      <c r="WC19" s="78"/>
      <c r="WE19" s="78"/>
      <c r="WH19" s="79"/>
      <c r="WI19" s="78"/>
      <c r="WJ19" s="79"/>
      <c r="WK19" s="78"/>
      <c r="WM19" s="78"/>
      <c r="WN19" s="79"/>
      <c r="WO19" s="78"/>
      <c r="WQ19" s="78"/>
      <c r="WR19" s="79"/>
      <c r="WS19" s="78"/>
      <c r="WW19" s="78"/>
      <c r="XA19" s="78"/>
      <c r="XC19" s="78"/>
      <c r="XD19" s="79"/>
      <c r="XE19" s="78"/>
      <c r="XG19" s="78"/>
      <c r="XI19" s="78"/>
      <c r="XK19" s="78"/>
      <c r="XM19" s="78"/>
      <c r="XN19" s="79"/>
      <c r="XO19" s="78"/>
      <c r="XP19" s="79"/>
      <c r="XQ19" s="78"/>
      <c r="XR19" s="79"/>
      <c r="XS19" s="78"/>
      <c r="XT19" s="79"/>
      <c r="XU19" s="78"/>
      <c r="XV19" s="79"/>
      <c r="XW19" s="78"/>
      <c r="XX19" s="79"/>
      <c r="XY19" s="78"/>
      <c r="YA19" s="78"/>
      <c r="YG19" s="78"/>
      <c r="YH19" s="79"/>
      <c r="YI19" s="78"/>
      <c r="YP19" s="79"/>
      <c r="YQ19" s="78"/>
      <c r="YT19" s="79"/>
      <c r="YU19" s="78"/>
      <c r="YW19" s="78"/>
      <c r="YX19" s="79"/>
      <c r="YY19" s="78"/>
      <c r="YZ19" s="79"/>
      <c r="ZA19" s="78"/>
      <c r="ZB19" s="79"/>
      <c r="ZC19" s="78"/>
      <c r="ZF19" s="79"/>
      <c r="ZG19" s="78"/>
      <c r="ZI19" s="78"/>
      <c r="ZJ19" s="79"/>
      <c r="ZK19" s="78"/>
      <c r="ZL19" s="79"/>
      <c r="ZM19" s="78"/>
      <c r="ZQ19" s="78"/>
      <c r="ZS19" s="78"/>
      <c r="ZU19" s="78"/>
      <c r="ZY19" s="78"/>
      <c r="AAC19" s="78"/>
      <c r="AAE19" s="78"/>
      <c r="AAG19" s="78"/>
      <c r="AAI19" s="78"/>
      <c r="AAQ19" s="78"/>
      <c r="AAV19" s="79"/>
      <c r="AAW19" s="78"/>
      <c r="ABE19" s="78"/>
      <c r="ABI19" s="78"/>
      <c r="ABN19" s="79"/>
      <c r="ABO19" s="78"/>
      <c r="ABP19" s="79"/>
      <c r="ABQ19" s="78"/>
      <c r="ABR19" s="79"/>
      <c r="ABS19" s="78"/>
      <c r="ABT19" s="79"/>
      <c r="ABU19" s="78"/>
      <c r="ABV19" s="79"/>
      <c r="ABW19" s="78"/>
      <c r="ABY19" s="78"/>
      <c r="ACE19" s="78"/>
      <c r="ACF19" s="79"/>
      <c r="ACG19" s="78"/>
      <c r="ACH19" s="79"/>
      <c r="ACI19" s="78"/>
      <c r="ACJ19" s="79"/>
      <c r="ACK19" s="78"/>
      <c r="ACM19" s="78"/>
      <c r="ACP19" s="79"/>
      <c r="ACQ19" s="78"/>
      <c r="ACU19" s="78"/>
      <c r="ACV19" s="79"/>
      <c r="ACW19" s="78"/>
      <c r="ACX19" s="79"/>
      <c r="ACY19" s="78"/>
      <c r="ADA19" s="78"/>
      <c r="ADB19" s="79"/>
      <c r="ADC19" s="78"/>
      <c r="ADE19" s="78"/>
      <c r="ADF19" s="79"/>
      <c r="ADG19" s="78"/>
      <c r="ADK19" s="78"/>
      <c r="ADL19" s="79"/>
      <c r="ADM19" s="78"/>
      <c r="ADO19" s="78"/>
      <c r="ADP19" s="79"/>
      <c r="ADQ19" s="78"/>
      <c r="ADU19" s="78"/>
      <c r="ADW19" s="78"/>
      <c r="ADX19" s="79"/>
      <c r="ADY19" s="78"/>
      <c r="ADZ19" s="79"/>
      <c r="AEA19" s="78"/>
      <c r="AEC19" s="78"/>
      <c r="AEF19" s="79"/>
      <c r="AEG19" s="78"/>
      <c r="AEM19" s="78"/>
      <c r="AER19" s="79"/>
      <c r="AES19" s="78"/>
      <c r="AET19" s="79"/>
      <c r="AEU19" s="78"/>
      <c r="AEW19" s="78"/>
      <c r="AFA19" s="78"/>
      <c r="AFB19" s="79"/>
      <c r="AFC19" s="78"/>
      <c r="AFE19" s="78"/>
      <c r="AFI19" s="78"/>
      <c r="AFK19" s="78"/>
      <c r="AFN19" s="79"/>
      <c r="AFO19" s="78"/>
      <c r="AFQ19" s="78"/>
      <c r="AFV19" s="79"/>
      <c r="AFW19" s="78"/>
      <c r="AFX19" s="79"/>
      <c r="AFY19" s="78"/>
      <c r="AGA19" s="78"/>
      <c r="AGC19" s="78"/>
      <c r="AGG19" s="78"/>
      <c r="AGM19" s="78"/>
      <c r="AGP19" s="79"/>
      <c r="AGQ19" s="78"/>
      <c r="AGS19" s="78"/>
      <c r="AGT19" s="79"/>
      <c r="AGU19" s="78"/>
      <c r="AGV19" s="79"/>
      <c r="AGW19" s="78"/>
      <c r="AGX19" s="79"/>
      <c r="AGY19" s="78"/>
      <c r="AHA19" s="78"/>
      <c r="AHC19" s="78"/>
      <c r="AHG19" s="78"/>
      <c r="AHI19" s="78"/>
      <c r="AHJ19" s="79"/>
      <c r="AHK19" s="78"/>
      <c r="AHL19" s="79"/>
      <c r="AHM19" s="78"/>
      <c r="AHN19" s="79"/>
      <c r="AHO19" s="78"/>
      <c r="AHU19" s="78"/>
      <c r="AHW19" s="78"/>
      <c r="AIA19" s="78"/>
      <c r="AIM19" s="78"/>
      <c r="AIO19" s="78"/>
      <c r="AIP19" s="79"/>
      <c r="AIQ19" s="78"/>
      <c r="AIU19" s="78"/>
      <c r="AIX19" s="79"/>
      <c r="AIY19" s="78"/>
      <c r="AJA19" s="78"/>
      <c r="AJB19" s="79"/>
      <c r="AJC19" s="78"/>
      <c r="AJE19" s="78"/>
      <c r="AJF19" s="79"/>
      <c r="AJG19" s="78"/>
      <c r="AJM19" s="78"/>
      <c r="AJO19" s="78"/>
      <c r="AJX19" s="79"/>
      <c r="AJY19" s="78"/>
      <c r="AKA19" s="78"/>
      <c r="AKG19" s="78"/>
      <c r="AKO19" s="78"/>
      <c r="AKV19" s="79"/>
      <c r="AKW19" s="78"/>
      <c r="AKZ19" s="79"/>
      <c r="ALA19" s="78"/>
      <c r="ALI19" s="78"/>
      <c r="ALM19" s="78"/>
      <c r="ALS19" s="78"/>
      <c r="ALY19" s="78"/>
      <c r="AMA19" s="78"/>
      <c r="AMB19" s="79"/>
      <c r="AMC19" s="78"/>
      <c r="AMG19" s="78"/>
      <c r="AMI19" s="78"/>
      <c r="AMJ19" s="79"/>
      <c r="AMK19" s="78"/>
      <c r="AML19" s="79"/>
      <c r="AMM19" s="78"/>
      <c r="AMO19" s="78"/>
      <c r="AMQ19" s="78"/>
      <c r="AMY19" s="78"/>
      <c r="ANG19" s="78"/>
      <c r="ANH19" s="79"/>
      <c r="ANI19" s="78"/>
      <c r="ANM19" s="78"/>
      <c r="ANO19" s="78"/>
      <c r="ANP19" s="79"/>
      <c r="ANQ19" s="78"/>
      <c r="ANS19" s="78"/>
      <c r="ANT19" s="79"/>
      <c r="ANU19" s="78"/>
      <c r="AOA19" s="78"/>
      <c r="AOC19" s="78"/>
      <c r="AOE19" s="78"/>
      <c r="AOQ19" s="78"/>
      <c r="AOS19" s="78"/>
      <c r="AOW19" s="78"/>
      <c r="AOY19" s="78"/>
      <c r="APA19" s="78"/>
      <c r="APC19" s="78"/>
      <c r="APG19" s="78"/>
      <c r="APH19" s="79"/>
      <c r="API19" s="78"/>
      <c r="APJ19" s="79"/>
      <c r="APK19" s="78"/>
      <c r="APO19" s="78"/>
      <c r="APP19" s="79"/>
      <c r="APQ19" s="78"/>
      <c r="APS19" s="78"/>
      <c r="APT19" s="79"/>
      <c r="APU19" s="78"/>
      <c r="APW19" s="78"/>
      <c r="APY19" s="78"/>
      <c r="AQA19" s="78"/>
      <c r="AQB19" s="79"/>
      <c r="AQC19" s="78"/>
      <c r="AQE19" s="78"/>
      <c r="AQI19" s="78"/>
      <c r="AQJ19" s="79"/>
      <c r="AQK19" s="78"/>
      <c r="AQP19" s="79"/>
      <c r="AQQ19" s="78"/>
      <c r="AQR19" s="79"/>
      <c r="AQS19" s="78"/>
      <c r="ARA19" s="78"/>
      <c r="ARE19" s="78"/>
      <c r="ARG19" s="78"/>
      <c r="ARL19" s="79"/>
      <c r="ARM19" s="78"/>
      <c r="ARN19" s="79"/>
      <c r="ARO19" s="78"/>
      <c r="ARP19" s="79"/>
      <c r="ARQ19" s="78"/>
      <c r="ARR19" s="79"/>
      <c r="ARS19" s="78"/>
      <c r="ART19" s="79"/>
      <c r="ARU19" s="78"/>
      <c r="ARX19" s="79"/>
      <c r="ARY19" s="78"/>
      <c r="ASA19" s="78"/>
      <c r="ASD19" s="79"/>
      <c r="ASE19" s="78"/>
      <c r="ASK19" s="78"/>
      <c r="ASU19" s="78"/>
      <c r="ASY19" s="78"/>
      <c r="ASZ19" s="79"/>
      <c r="ATA19" s="78"/>
      <c r="ATC19" s="78"/>
      <c r="ATG19" s="78"/>
      <c r="ATM19" s="78"/>
      <c r="ATO19" s="78"/>
      <c r="ATQ19" s="78"/>
      <c r="ATS19" s="78"/>
      <c r="ATT19" s="79"/>
      <c r="ATU19" s="78"/>
      <c r="ATW19" s="78"/>
      <c r="ATY19" s="78"/>
      <c r="AUA19" s="78"/>
      <c r="AUC19" s="78"/>
      <c r="AUN19" s="79"/>
      <c r="AUO19" s="78"/>
      <c r="AUQ19" s="78"/>
      <c r="AUR19" s="79"/>
      <c r="AUS19" s="78"/>
      <c r="AUW19" s="78"/>
      <c r="AVC19" s="78"/>
      <c r="AVJ19" s="79"/>
      <c r="AVK19" s="78"/>
      <c r="AVU19" s="78"/>
      <c r="AVY19" s="78"/>
      <c r="AWA19" s="78"/>
      <c r="AWC19" s="78"/>
      <c r="AWG19" s="78"/>
      <c r="AWI19" s="78"/>
      <c r="AWM19" s="78"/>
      <c r="AWO19" s="78"/>
      <c r="AWQ19" s="78"/>
      <c r="AWS19" s="78"/>
      <c r="AWU19" s="78"/>
      <c r="AWV19" s="79"/>
      <c r="AWW19" s="78"/>
      <c r="AWY19" s="78"/>
      <c r="AXE19" s="78"/>
      <c r="AXU19" s="78"/>
      <c r="AYA19" s="78"/>
      <c r="AYC19" s="78"/>
      <c r="AYE19" s="78"/>
      <c r="AYG19" s="78"/>
      <c r="AYM19" s="78"/>
      <c r="AYQ19" s="78"/>
      <c r="AYS19" s="78"/>
      <c r="AYU19" s="78"/>
      <c r="AYW19" s="78"/>
      <c r="AZC19" s="78"/>
      <c r="AZS19" s="78"/>
      <c r="AZW19" s="78"/>
      <c r="AZY19" s="78"/>
    </row>
    <row r="20" spans="1:1377" x14ac:dyDescent="0.25">
      <c r="A20" s="87">
        <v>40270</v>
      </c>
      <c r="B20" s="83">
        <v>332116</v>
      </c>
      <c r="C20" s="83">
        <v>43650417.5</v>
      </c>
      <c r="D20" s="83">
        <v>264157</v>
      </c>
      <c r="E20" s="83">
        <v>39899718.530000001</v>
      </c>
      <c r="F20" s="83">
        <f>B20+D20</f>
        <v>596273</v>
      </c>
      <c r="G20" s="83">
        <f t="shared" ref="G20:G32" si="74">C20+E20</f>
        <v>83550136.030000001</v>
      </c>
      <c r="H20" s="83">
        <v>195020</v>
      </c>
      <c r="I20" s="83">
        <v>18904400.280000001</v>
      </c>
      <c r="J20" s="83">
        <v>273012</v>
      </c>
      <c r="K20" s="83">
        <v>22251733.579999998</v>
      </c>
      <c r="L20" s="83">
        <v>3204</v>
      </c>
      <c r="M20" s="79">
        <v>14761249.02</v>
      </c>
      <c r="N20" s="79">
        <v>25328</v>
      </c>
      <c r="O20" s="79">
        <v>14743615.25</v>
      </c>
      <c r="P20" s="79">
        <v>193015</v>
      </c>
      <c r="Q20" s="79">
        <v>11190394.109999999</v>
      </c>
      <c r="R20" s="79">
        <v>181331</v>
      </c>
      <c r="S20" s="79">
        <v>10344425.15</v>
      </c>
      <c r="T20" s="79">
        <v>9624</v>
      </c>
      <c r="U20" s="79">
        <v>6175978.7999999998</v>
      </c>
      <c r="V20" s="79">
        <v>27671</v>
      </c>
      <c r="W20" s="78">
        <v>8038793.4900000002</v>
      </c>
      <c r="X20" s="79">
        <v>49759</v>
      </c>
      <c r="Y20" s="78">
        <v>7684070.6699999999</v>
      </c>
      <c r="Z20" s="79">
        <v>166313</v>
      </c>
      <c r="AA20" s="78">
        <v>6725207.5599999996</v>
      </c>
      <c r="AB20" s="79">
        <v>109500</v>
      </c>
      <c r="AC20" s="78">
        <v>10382750.59</v>
      </c>
      <c r="AD20" s="79">
        <v>30387</v>
      </c>
      <c r="AE20" s="78">
        <v>6033377.7599999998</v>
      </c>
      <c r="AF20" s="79">
        <v>47393</v>
      </c>
      <c r="AG20" s="78">
        <v>6354508.0700000003</v>
      </c>
      <c r="AH20" s="79">
        <v>64922</v>
      </c>
      <c r="AI20" s="78">
        <v>6698333.3300000001</v>
      </c>
      <c r="AJ20" s="79">
        <v>151920</v>
      </c>
      <c r="AK20" s="78">
        <v>5819709.3300000001</v>
      </c>
      <c r="AL20" s="79">
        <v>60664</v>
      </c>
      <c r="AM20" s="78">
        <v>6888249.2199999997</v>
      </c>
      <c r="AN20" s="79">
        <v>55159</v>
      </c>
      <c r="AO20" s="78">
        <v>5390857.71</v>
      </c>
      <c r="AP20" s="79">
        <v>60417</v>
      </c>
      <c r="AQ20" s="78">
        <v>5015092.05</v>
      </c>
      <c r="AR20" s="79">
        <v>32764</v>
      </c>
      <c r="AS20" s="78">
        <v>4912103.1900000004</v>
      </c>
      <c r="AT20" s="79">
        <v>33409</v>
      </c>
      <c r="AU20" s="78">
        <v>3160979.22</v>
      </c>
      <c r="AV20" s="77">
        <v>813</v>
      </c>
      <c r="AW20" s="78">
        <v>3620497.61</v>
      </c>
      <c r="AX20" s="77">
        <v>573</v>
      </c>
      <c r="AY20" s="78">
        <v>2506637.23</v>
      </c>
      <c r="AZ20" s="79">
        <v>3569</v>
      </c>
      <c r="BA20" s="78">
        <v>2617615.29</v>
      </c>
      <c r="BB20" s="79">
        <v>7744</v>
      </c>
      <c r="BC20" s="78">
        <v>2921785.31</v>
      </c>
      <c r="BD20" s="79">
        <v>5437</v>
      </c>
      <c r="BE20" s="78">
        <v>2844691.39</v>
      </c>
      <c r="BF20" s="79">
        <v>14863</v>
      </c>
      <c r="BG20" s="78">
        <v>2038195.06</v>
      </c>
      <c r="BH20" s="79">
        <v>292014</v>
      </c>
      <c r="BI20" s="78">
        <v>2694589.63</v>
      </c>
      <c r="BJ20" s="79">
        <v>3205</v>
      </c>
      <c r="BK20" s="78">
        <v>1498974.26</v>
      </c>
      <c r="BL20" s="79">
        <v>35643</v>
      </c>
      <c r="BM20" s="78">
        <v>1247771.02</v>
      </c>
      <c r="BN20" s="77">
        <v>163</v>
      </c>
      <c r="BO20" s="78">
        <v>1009229.81</v>
      </c>
      <c r="BP20" s="79">
        <v>59298</v>
      </c>
      <c r="BQ20" s="78">
        <v>1150274.95</v>
      </c>
      <c r="BR20" s="79">
        <v>19260</v>
      </c>
      <c r="BS20" s="78">
        <v>1547458.99</v>
      </c>
      <c r="BT20" s="79">
        <v>13221</v>
      </c>
      <c r="BU20" s="78">
        <v>799129.03</v>
      </c>
      <c r="BV20" s="79">
        <v>6238</v>
      </c>
      <c r="BW20" s="78">
        <v>297051.38</v>
      </c>
      <c r="BX20" s="77">
        <v>157</v>
      </c>
      <c r="BY20" s="78">
        <v>163593.32</v>
      </c>
      <c r="CH20" s="77">
        <v>1</v>
      </c>
      <c r="CI20" s="78">
        <v>8.9700000000000006</v>
      </c>
      <c r="CL20" s="77">
        <v>2</v>
      </c>
      <c r="CM20" s="78">
        <v>225.96</v>
      </c>
      <c r="CN20" s="77">
        <v>20</v>
      </c>
      <c r="CO20" s="78">
        <v>4440.55</v>
      </c>
      <c r="CP20" s="79">
        <v>5994</v>
      </c>
      <c r="CQ20" s="78">
        <v>65746.850000000006</v>
      </c>
      <c r="CT20" s="77">
        <v>8</v>
      </c>
      <c r="CU20" s="78">
        <v>4254.3999999999996</v>
      </c>
      <c r="CX20" s="77">
        <v>2</v>
      </c>
      <c r="CY20" s="78">
        <v>17.399999999999999</v>
      </c>
      <c r="CZ20" s="77">
        <v>2</v>
      </c>
      <c r="DA20" s="78">
        <v>1.66</v>
      </c>
      <c r="DD20" s="77">
        <v>1</v>
      </c>
      <c r="DE20" s="78">
        <v>186.26</v>
      </c>
      <c r="DJ20" s="77">
        <v>5</v>
      </c>
      <c r="DK20" s="78">
        <v>5123.3599999999997</v>
      </c>
      <c r="DL20" s="77">
        <v>3</v>
      </c>
      <c r="DM20" s="78">
        <v>100.55</v>
      </c>
      <c r="DN20" s="77">
        <v>4</v>
      </c>
      <c r="DO20" s="78">
        <v>11.45</v>
      </c>
      <c r="DP20" s="77">
        <v>44</v>
      </c>
      <c r="DQ20" s="78">
        <v>174.32</v>
      </c>
      <c r="DR20" s="77">
        <v>1</v>
      </c>
      <c r="DS20" s="78">
        <v>9.49</v>
      </c>
      <c r="DZ20" s="79">
        <v>2212</v>
      </c>
      <c r="EA20" s="78">
        <v>173831.64</v>
      </c>
      <c r="ED20" s="77">
        <v>2</v>
      </c>
      <c r="EE20" s="78">
        <v>1.98</v>
      </c>
      <c r="EF20" s="77">
        <v>22</v>
      </c>
      <c r="EG20" s="78">
        <v>343.35</v>
      </c>
      <c r="EJ20" s="77">
        <v>1</v>
      </c>
      <c r="EK20" s="78">
        <v>77.599999999999994</v>
      </c>
      <c r="ER20" s="79">
        <v>18295</v>
      </c>
      <c r="ES20" s="78">
        <v>701274.4</v>
      </c>
      <c r="ET20" s="77">
        <v>4</v>
      </c>
      <c r="EU20" s="78">
        <v>6.24</v>
      </c>
      <c r="EV20" s="79">
        <v>1133</v>
      </c>
      <c r="EW20" s="78">
        <v>69155.539999999994</v>
      </c>
      <c r="EZ20" s="77">
        <v>1</v>
      </c>
      <c r="FA20" s="78">
        <v>2.04</v>
      </c>
      <c r="FB20" s="77">
        <v>1</v>
      </c>
      <c r="FC20" s="78">
        <v>57</v>
      </c>
      <c r="FD20" s="79">
        <v>2118</v>
      </c>
      <c r="FE20" s="78">
        <v>1267053.3600000001</v>
      </c>
      <c r="FF20" s="77">
        <v>8</v>
      </c>
      <c r="FG20" s="78">
        <v>3.98</v>
      </c>
      <c r="FH20" s="79">
        <v>26726</v>
      </c>
      <c r="FI20" s="78">
        <v>1336842.05</v>
      </c>
      <c r="FJ20" s="79">
        <v>16370</v>
      </c>
      <c r="FK20" s="78">
        <v>804016.78</v>
      </c>
      <c r="FL20" s="77">
        <v>2</v>
      </c>
      <c r="FM20" s="78">
        <v>45.32</v>
      </c>
      <c r="FP20" s="77">
        <v>8</v>
      </c>
      <c r="FQ20" s="78">
        <v>31.92</v>
      </c>
      <c r="FR20" s="79">
        <v>2147</v>
      </c>
      <c r="FS20" s="78">
        <v>296821.13</v>
      </c>
      <c r="FV20" s="79">
        <v>2699</v>
      </c>
      <c r="FW20" s="78">
        <v>66398.039999999994</v>
      </c>
      <c r="FX20" s="79">
        <v>13692</v>
      </c>
      <c r="FY20" s="78">
        <v>776709.68</v>
      </c>
      <c r="GF20" s="77">
        <v>65</v>
      </c>
      <c r="GG20" s="78">
        <v>5314.48</v>
      </c>
      <c r="GJ20" s="77">
        <v>71</v>
      </c>
      <c r="GK20" s="78">
        <v>14160.18</v>
      </c>
      <c r="GL20" s="79">
        <v>4477</v>
      </c>
      <c r="GM20" s="78">
        <v>643779.85</v>
      </c>
      <c r="GN20" s="79">
        <v>4770</v>
      </c>
      <c r="GO20" s="78">
        <v>693601.47</v>
      </c>
      <c r="GX20" s="77">
        <v>173</v>
      </c>
      <c r="GY20" s="78">
        <v>11645.46</v>
      </c>
      <c r="GZ20" s="77">
        <v>14</v>
      </c>
      <c r="HA20" s="78">
        <v>965.72</v>
      </c>
      <c r="HB20" s="79">
        <v>2430</v>
      </c>
      <c r="HC20" s="78">
        <v>261547.84</v>
      </c>
      <c r="HD20" s="77">
        <v>12</v>
      </c>
      <c r="HE20" s="78">
        <v>66</v>
      </c>
      <c r="HH20" s="77">
        <v>109</v>
      </c>
      <c r="HI20" s="78">
        <v>4121.21</v>
      </c>
      <c r="HJ20" s="77">
        <v>537</v>
      </c>
      <c r="HK20" s="78">
        <v>64896.56</v>
      </c>
      <c r="HL20" s="77">
        <v>367</v>
      </c>
      <c r="HM20" s="78">
        <v>70033.06</v>
      </c>
      <c r="HN20" s="79">
        <v>1441</v>
      </c>
      <c r="HO20" s="78">
        <v>201921.12</v>
      </c>
      <c r="HR20" s="77">
        <v>75</v>
      </c>
      <c r="HS20" s="78">
        <v>26507.08</v>
      </c>
      <c r="HT20" s="77">
        <v>547</v>
      </c>
      <c r="HU20" s="78">
        <v>31255.97</v>
      </c>
      <c r="HV20" s="77">
        <v>18</v>
      </c>
      <c r="HW20" s="78">
        <v>2957.47</v>
      </c>
      <c r="HZ20" s="79">
        <v>1333</v>
      </c>
      <c r="IA20" s="78">
        <v>135977.53</v>
      </c>
      <c r="IB20" s="79">
        <v>6915</v>
      </c>
      <c r="IC20" s="78">
        <v>478771.04</v>
      </c>
      <c r="ID20" s="77">
        <v>37</v>
      </c>
      <c r="IE20" s="78">
        <v>10963.06</v>
      </c>
      <c r="IF20" s="77">
        <v>479</v>
      </c>
      <c r="IG20" s="78">
        <v>78307.759999999995</v>
      </c>
      <c r="IH20" s="77">
        <v>5</v>
      </c>
      <c r="II20" s="78">
        <v>659.17</v>
      </c>
      <c r="IN20" s="79">
        <v>3027</v>
      </c>
      <c r="IO20" s="78">
        <v>136357.60999999999</v>
      </c>
      <c r="IP20" s="77">
        <v>4</v>
      </c>
      <c r="IQ20" s="78">
        <v>0.62</v>
      </c>
      <c r="IR20" s="77">
        <v>2</v>
      </c>
      <c r="IS20" s="78">
        <v>3.07</v>
      </c>
      <c r="IT20" s="77">
        <v>1</v>
      </c>
      <c r="IU20" s="78">
        <v>4.74</v>
      </c>
      <c r="IX20" s="77">
        <v>4</v>
      </c>
      <c r="IY20" s="78">
        <v>7.22</v>
      </c>
      <c r="IZ20" s="79">
        <v>4743</v>
      </c>
      <c r="JA20" s="78">
        <v>192922.81</v>
      </c>
      <c r="JH20" s="79">
        <v>9462</v>
      </c>
      <c r="JI20" s="78">
        <v>1292301.6100000001</v>
      </c>
      <c r="JJ20" s="79">
        <v>2646</v>
      </c>
      <c r="JK20" s="78">
        <v>333480.21000000002</v>
      </c>
      <c r="JN20" s="77">
        <v>722</v>
      </c>
      <c r="JO20" s="78">
        <v>97872.8</v>
      </c>
      <c r="JP20" s="79">
        <v>3648</v>
      </c>
      <c r="JQ20" s="78">
        <v>354849.73</v>
      </c>
      <c r="JR20" s="77">
        <v>9</v>
      </c>
      <c r="JS20" s="78">
        <v>769.09</v>
      </c>
      <c r="JV20" s="79">
        <v>5366</v>
      </c>
      <c r="JW20" s="78">
        <v>473449.62</v>
      </c>
      <c r="JX20" s="77">
        <v>39</v>
      </c>
      <c r="JY20" s="78">
        <v>3132.2</v>
      </c>
      <c r="JZ20" s="77">
        <v>464</v>
      </c>
      <c r="KA20" s="78">
        <v>11582.02</v>
      </c>
      <c r="KB20" s="79">
        <v>9475</v>
      </c>
      <c r="KC20" s="78">
        <v>437953.67</v>
      </c>
      <c r="KD20" s="77">
        <v>1</v>
      </c>
      <c r="KE20" s="78">
        <v>10.97</v>
      </c>
      <c r="KF20" s="77">
        <v>366</v>
      </c>
      <c r="KG20" s="78">
        <v>40696.65</v>
      </c>
      <c r="KH20" s="79">
        <v>20450</v>
      </c>
      <c r="KI20" s="78">
        <v>750876.89</v>
      </c>
      <c r="KN20" s="79">
        <v>1084</v>
      </c>
      <c r="KO20" s="78">
        <v>606060.26</v>
      </c>
      <c r="KP20" s="77">
        <v>38</v>
      </c>
      <c r="KQ20" s="78">
        <v>6575.93</v>
      </c>
      <c r="KR20" s="79">
        <v>5731</v>
      </c>
      <c r="KS20" s="78">
        <v>459189.99</v>
      </c>
      <c r="KZ20" s="77">
        <v>7</v>
      </c>
      <c r="LA20" s="78">
        <v>2997.69</v>
      </c>
      <c r="LB20" s="77">
        <v>4</v>
      </c>
      <c r="LC20" s="78">
        <v>8.6</v>
      </c>
      <c r="LD20" s="79">
        <v>1826</v>
      </c>
      <c r="LE20" s="78">
        <v>160084.35999999999</v>
      </c>
      <c r="LF20" s="77">
        <v>446</v>
      </c>
      <c r="LG20" s="78">
        <v>69874.42</v>
      </c>
      <c r="LH20" s="77">
        <v>370</v>
      </c>
      <c r="LI20" s="78">
        <v>85561.01</v>
      </c>
      <c r="LR20" s="77">
        <v>2</v>
      </c>
      <c r="LS20" s="78">
        <v>1.78</v>
      </c>
      <c r="LT20" s="79">
        <v>7012</v>
      </c>
      <c r="LU20" s="78">
        <v>330840.03999999998</v>
      </c>
      <c r="LV20" s="77">
        <v>81</v>
      </c>
      <c r="LW20" s="78">
        <v>452.84</v>
      </c>
      <c r="LX20" s="77">
        <v>4</v>
      </c>
      <c r="LY20" s="78">
        <v>7412.64</v>
      </c>
      <c r="LZ20" s="77">
        <v>2</v>
      </c>
      <c r="MA20" s="78">
        <v>195.4</v>
      </c>
      <c r="MB20" s="79">
        <v>5037</v>
      </c>
      <c r="MC20" s="78">
        <v>556003.18999999994</v>
      </c>
      <c r="MP20" s="79">
        <v>4275</v>
      </c>
      <c r="MQ20" s="78">
        <v>330104.02</v>
      </c>
      <c r="MR20" s="79">
        <v>1167</v>
      </c>
      <c r="MS20" s="78">
        <v>34806.75</v>
      </c>
      <c r="MX20" s="77">
        <v>2</v>
      </c>
      <c r="MY20" s="78">
        <v>26.98</v>
      </c>
      <c r="ND20" s="79">
        <v>16293</v>
      </c>
      <c r="NE20" s="78">
        <v>52015.35</v>
      </c>
      <c r="NF20" s="77">
        <v>28</v>
      </c>
      <c r="NG20" s="78">
        <v>385.6</v>
      </c>
      <c r="NN20" s="79">
        <v>1267</v>
      </c>
      <c r="NO20" s="78">
        <v>177741.45</v>
      </c>
      <c r="NP20" s="77">
        <v>6</v>
      </c>
      <c r="NQ20" s="78">
        <v>28.82</v>
      </c>
      <c r="NT20" s="77">
        <v>95</v>
      </c>
      <c r="NU20" s="78">
        <v>244.37</v>
      </c>
      <c r="NV20" s="79">
        <v>3490</v>
      </c>
      <c r="NW20" s="78">
        <v>357932.15</v>
      </c>
      <c r="NX20" s="77">
        <v>442</v>
      </c>
      <c r="NY20" s="78">
        <v>24181.9</v>
      </c>
      <c r="NZ20" s="77">
        <v>2</v>
      </c>
      <c r="OA20" s="78">
        <v>113.54</v>
      </c>
      <c r="OF20" s="77">
        <v>453</v>
      </c>
      <c r="OG20" s="78">
        <v>38837.11</v>
      </c>
      <c r="OH20" s="77">
        <v>206</v>
      </c>
      <c r="OI20" s="78">
        <v>12933.82</v>
      </c>
      <c r="OJ20" s="77">
        <v>89</v>
      </c>
      <c r="OK20" s="78">
        <v>497.62</v>
      </c>
      <c r="ON20" s="77">
        <v>1</v>
      </c>
      <c r="OO20" s="78">
        <v>16.43</v>
      </c>
      <c r="OP20" s="79">
        <v>11109</v>
      </c>
      <c r="OQ20" s="78">
        <v>1983349.93</v>
      </c>
      <c r="OR20" s="77">
        <v>117</v>
      </c>
      <c r="OS20" s="78">
        <v>4040.3</v>
      </c>
      <c r="OT20" s="79">
        <v>2330</v>
      </c>
      <c r="OU20" s="78">
        <v>116833.75</v>
      </c>
      <c r="OV20" s="79">
        <v>1289</v>
      </c>
      <c r="OW20" s="78">
        <v>227403.05</v>
      </c>
      <c r="OZ20" s="79">
        <v>7063</v>
      </c>
      <c r="PA20" s="78">
        <v>664906.37</v>
      </c>
      <c r="PJ20" s="79">
        <v>3239</v>
      </c>
      <c r="PK20" s="78">
        <v>310019.07</v>
      </c>
      <c r="PL20" s="77">
        <v>84</v>
      </c>
      <c r="PM20" s="78">
        <v>679.67</v>
      </c>
      <c r="PN20" s="77">
        <v>252</v>
      </c>
      <c r="PO20" s="78">
        <v>43761.760000000002</v>
      </c>
      <c r="PP20" s="79">
        <v>10161</v>
      </c>
      <c r="PQ20" s="78">
        <v>678042.49</v>
      </c>
      <c r="PR20" s="79">
        <v>8557</v>
      </c>
      <c r="PS20" s="78">
        <v>1245304.22</v>
      </c>
      <c r="PT20" s="77">
        <v>48</v>
      </c>
      <c r="PU20" s="78">
        <v>117967.69</v>
      </c>
      <c r="PV20" s="77">
        <v>8</v>
      </c>
      <c r="PW20" s="78">
        <v>73.52</v>
      </c>
      <c r="PX20" s="77">
        <v>1</v>
      </c>
      <c r="PY20" s="78">
        <v>52.14</v>
      </c>
      <c r="PZ20" s="77">
        <v>409</v>
      </c>
      <c r="QA20" s="78">
        <v>187403.49</v>
      </c>
      <c r="QB20" s="77">
        <v>433</v>
      </c>
      <c r="QC20" s="78">
        <v>210249.47</v>
      </c>
      <c r="QD20" s="77">
        <v>1</v>
      </c>
      <c r="QE20" s="78">
        <v>40.01</v>
      </c>
      <c r="QF20" s="79">
        <v>13343</v>
      </c>
      <c r="QG20" s="78">
        <v>3729945.16</v>
      </c>
      <c r="QJ20" s="77">
        <v>5</v>
      </c>
      <c r="QK20" s="78">
        <v>3.2</v>
      </c>
      <c r="QL20" s="77">
        <v>23</v>
      </c>
      <c r="QM20" s="78">
        <v>32.29</v>
      </c>
      <c r="QN20" s="77">
        <v>2</v>
      </c>
      <c r="QO20" s="78">
        <v>106.68</v>
      </c>
      <c r="QX20" s="77">
        <v>1</v>
      </c>
      <c r="QY20" s="78">
        <v>48.55</v>
      </c>
      <c r="RB20" s="77">
        <v>3</v>
      </c>
      <c r="RC20" s="78">
        <v>42.03</v>
      </c>
      <c r="RD20" s="77">
        <v>8</v>
      </c>
      <c r="RE20" s="78">
        <v>990.48</v>
      </c>
      <c r="RL20" s="79">
        <v>93816</v>
      </c>
      <c r="RM20" s="78">
        <v>14134708.07</v>
      </c>
      <c r="RN20" s="79">
        <v>2691</v>
      </c>
      <c r="RO20" s="78">
        <v>132245.74</v>
      </c>
      <c r="RP20" s="77">
        <v>1</v>
      </c>
      <c r="RQ20" s="78">
        <v>7.2</v>
      </c>
      <c r="RT20" s="77">
        <v>26</v>
      </c>
      <c r="RU20" s="78">
        <v>5172.16</v>
      </c>
      <c r="RV20" s="77">
        <v>262</v>
      </c>
      <c r="RW20" s="78">
        <v>11704.25</v>
      </c>
      <c r="RX20" s="77">
        <v>67</v>
      </c>
      <c r="RY20" s="78">
        <v>1533.99</v>
      </c>
      <c r="RZ20" s="79">
        <v>1370</v>
      </c>
      <c r="SA20" s="78">
        <v>139619.82</v>
      </c>
      <c r="SD20" s="79">
        <v>3259</v>
      </c>
      <c r="SE20" s="78">
        <v>208256.38</v>
      </c>
      <c r="SF20" s="79">
        <v>50349</v>
      </c>
      <c r="SG20" s="78">
        <v>9134245.7699999996</v>
      </c>
      <c r="SH20" s="77">
        <v>7</v>
      </c>
      <c r="SI20" s="78">
        <v>2.02</v>
      </c>
      <c r="SJ20" s="79">
        <v>1449</v>
      </c>
      <c r="SK20" s="78">
        <v>53114.05</v>
      </c>
      <c r="SL20" s="77">
        <v>783</v>
      </c>
      <c r="SM20" s="78">
        <v>54052.14</v>
      </c>
      <c r="SN20" s="79">
        <v>15872</v>
      </c>
      <c r="SO20" s="78">
        <v>823932.99</v>
      </c>
      <c r="SP20" s="77">
        <v>8</v>
      </c>
      <c r="SQ20" s="78">
        <v>845.76</v>
      </c>
      <c r="SR20" s="79">
        <v>86638</v>
      </c>
      <c r="SS20" s="78">
        <v>545653.66</v>
      </c>
      <c r="ST20" s="77">
        <v>567</v>
      </c>
      <c r="SU20" s="78">
        <v>46192.06</v>
      </c>
      <c r="SV20" s="77">
        <v>48</v>
      </c>
      <c r="SW20" s="78">
        <v>347.59</v>
      </c>
      <c r="TD20" s="77">
        <v>441</v>
      </c>
      <c r="TE20" s="78">
        <v>4073.98</v>
      </c>
      <c r="TF20" s="79">
        <v>2798</v>
      </c>
      <c r="TG20" s="78">
        <v>110101.75999999999</v>
      </c>
      <c r="TH20" s="79">
        <v>35154</v>
      </c>
      <c r="TI20" s="78">
        <v>1104515.17</v>
      </c>
      <c r="TJ20" s="79">
        <v>1644</v>
      </c>
      <c r="TK20" s="78">
        <v>151178.23000000001</v>
      </c>
      <c r="TL20" s="79">
        <v>25319</v>
      </c>
      <c r="TM20" s="78">
        <v>1279019.08</v>
      </c>
      <c r="TN20" s="79">
        <v>1869</v>
      </c>
      <c r="TO20" s="78">
        <v>126128.24</v>
      </c>
      <c r="UB20" s="79">
        <v>7695</v>
      </c>
      <c r="UC20" s="78">
        <v>289638.64</v>
      </c>
      <c r="UF20" s="77">
        <v>1</v>
      </c>
      <c r="UG20" s="78">
        <v>9.93</v>
      </c>
      <c r="UN20" s="77">
        <v>1</v>
      </c>
      <c r="UO20" s="78">
        <v>3.23</v>
      </c>
      <c r="UP20" s="77">
        <v>5</v>
      </c>
      <c r="UQ20" s="78">
        <v>2.6</v>
      </c>
      <c r="UV20" s="77">
        <v>3</v>
      </c>
      <c r="UW20" s="78">
        <v>21.33</v>
      </c>
      <c r="VB20" s="77">
        <v>18</v>
      </c>
      <c r="VC20" s="78">
        <v>646.05999999999995</v>
      </c>
      <c r="VD20" s="79">
        <v>13254</v>
      </c>
      <c r="VE20" s="78">
        <v>954105.34</v>
      </c>
      <c r="VH20" s="79">
        <v>33789</v>
      </c>
      <c r="VI20" s="78">
        <v>551667.29</v>
      </c>
      <c r="VJ20" s="77">
        <v>70</v>
      </c>
      <c r="VK20" s="78">
        <v>963.39</v>
      </c>
      <c r="VN20" s="77">
        <v>3</v>
      </c>
      <c r="VO20" s="78">
        <v>14.7</v>
      </c>
      <c r="VP20" s="79">
        <v>14132</v>
      </c>
      <c r="VQ20" s="78">
        <v>778138.08</v>
      </c>
      <c r="VR20" s="79">
        <v>15250</v>
      </c>
      <c r="VS20" s="78">
        <v>1260616.19</v>
      </c>
      <c r="VX20" s="79">
        <v>3813</v>
      </c>
      <c r="VY20" s="78">
        <v>38.15</v>
      </c>
      <c r="WB20" s="79">
        <v>14417</v>
      </c>
      <c r="WC20" s="78">
        <v>2128905.7000000002</v>
      </c>
      <c r="WD20" s="77">
        <v>7</v>
      </c>
      <c r="WE20" s="78">
        <v>11239.43</v>
      </c>
      <c r="WH20" s="79">
        <v>2308</v>
      </c>
      <c r="WI20" s="78">
        <v>9984.56</v>
      </c>
      <c r="WJ20" s="79">
        <v>8998</v>
      </c>
      <c r="WK20" s="78">
        <v>139497.54999999999</v>
      </c>
      <c r="WL20" s="77">
        <v>208</v>
      </c>
      <c r="WM20" s="78">
        <v>22521.19</v>
      </c>
      <c r="WN20" s="79">
        <v>1813</v>
      </c>
      <c r="WO20" s="78">
        <v>740689.43</v>
      </c>
      <c r="WP20" s="77">
        <v>3</v>
      </c>
      <c r="WQ20" s="78">
        <v>756</v>
      </c>
      <c r="WR20" s="79">
        <v>6851</v>
      </c>
      <c r="WS20" s="78">
        <v>195031.93</v>
      </c>
      <c r="WX20" s="77">
        <v>11</v>
      </c>
      <c r="WY20" s="78">
        <v>58.63</v>
      </c>
      <c r="WZ20" s="77">
        <v>2</v>
      </c>
      <c r="XA20" s="78">
        <v>15.02</v>
      </c>
      <c r="XD20" s="79">
        <v>41954</v>
      </c>
      <c r="XE20" s="78">
        <v>2352709.7799999998</v>
      </c>
      <c r="XH20" s="77">
        <v>389</v>
      </c>
      <c r="XI20" s="78">
        <v>154565.65</v>
      </c>
      <c r="XJ20" s="77">
        <v>494</v>
      </c>
      <c r="XK20" s="78">
        <v>6160.4</v>
      </c>
      <c r="XN20" s="79">
        <v>5017</v>
      </c>
      <c r="XO20" s="78">
        <v>712769.97</v>
      </c>
      <c r="XP20" s="79">
        <v>11906</v>
      </c>
      <c r="XQ20" s="78">
        <v>2220780.56</v>
      </c>
      <c r="XR20" s="79">
        <v>1196</v>
      </c>
      <c r="XS20" s="78">
        <v>332657.65000000002</v>
      </c>
      <c r="XT20" s="79">
        <v>1058</v>
      </c>
      <c r="XU20" s="78">
        <v>129682.81</v>
      </c>
      <c r="XV20" s="79">
        <v>92009</v>
      </c>
      <c r="XW20" s="78">
        <v>1019130.02</v>
      </c>
      <c r="XX20" s="79">
        <v>1436</v>
      </c>
      <c r="XY20" s="78">
        <v>73512.649999999994</v>
      </c>
      <c r="XZ20" s="77">
        <v>8</v>
      </c>
      <c r="YA20" s="78">
        <v>42.79</v>
      </c>
      <c r="YH20" s="79">
        <v>31454</v>
      </c>
      <c r="YI20" s="78">
        <v>2637597.7200000002</v>
      </c>
      <c r="YJ20" s="77">
        <v>2</v>
      </c>
      <c r="YK20" s="78">
        <v>0.96</v>
      </c>
      <c r="YP20" s="79">
        <v>1182</v>
      </c>
      <c r="YQ20" s="78">
        <v>28276.7</v>
      </c>
      <c r="YR20" s="77">
        <v>1</v>
      </c>
      <c r="YS20" s="78">
        <v>27.28</v>
      </c>
      <c r="YT20" s="79">
        <v>2022</v>
      </c>
      <c r="YU20" s="78">
        <v>281525.49</v>
      </c>
      <c r="YV20" s="77">
        <v>74</v>
      </c>
      <c r="YW20" s="78">
        <v>8770.17</v>
      </c>
      <c r="YX20" s="79">
        <v>122810</v>
      </c>
      <c r="YY20" s="78">
        <v>3099684</v>
      </c>
      <c r="YZ20" s="79">
        <v>33850</v>
      </c>
      <c r="ZA20" s="78">
        <v>1612718.91</v>
      </c>
      <c r="ZF20" s="79">
        <v>1084</v>
      </c>
      <c r="ZG20" s="78">
        <v>96383.47</v>
      </c>
      <c r="ZH20" s="77">
        <v>490</v>
      </c>
      <c r="ZI20" s="78">
        <v>39001.599999999999</v>
      </c>
      <c r="ZJ20" s="79">
        <v>47199</v>
      </c>
      <c r="ZK20" s="78">
        <v>9080243.3499999996</v>
      </c>
      <c r="ZL20" s="79">
        <v>50192</v>
      </c>
      <c r="ZM20" s="78">
        <v>6987663.54</v>
      </c>
      <c r="ZR20" s="77">
        <v>30</v>
      </c>
      <c r="ZS20" s="78">
        <v>96.42</v>
      </c>
      <c r="ZT20" s="77">
        <v>133</v>
      </c>
      <c r="ZU20" s="78">
        <v>533.4</v>
      </c>
      <c r="ZZ20" s="77">
        <v>2</v>
      </c>
      <c r="AAA20" s="78">
        <v>15.54</v>
      </c>
      <c r="AAB20" s="77">
        <v>51</v>
      </c>
      <c r="AAC20" s="78">
        <v>409.8</v>
      </c>
      <c r="AAF20" s="77">
        <v>18</v>
      </c>
      <c r="AAG20" s="78">
        <v>145.49</v>
      </c>
      <c r="AAH20" s="77">
        <v>69</v>
      </c>
      <c r="AAI20" s="78">
        <v>379.74</v>
      </c>
      <c r="AAN20" s="77">
        <v>4</v>
      </c>
      <c r="AAO20" s="78">
        <v>151.08000000000001</v>
      </c>
      <c r="AAP20" s="77">
        <v>629</v>
      </c>
      <c r="AAQ20" s="78">
        <v>2645.62</v>
      </c>
      <c r="AAT20" s="77">
        <v>1</v>
      </c>
      <c r="AAU20" s="78">
        <v>5.16</v>
      </c>
      <c r="AAV20" s="79">
        <v>1903</v>
      </c>
      <c r="AAW20" s="78">
        <v>120107.22</v>
      </c>
      <c r="AAZ20" s="77">
        <v>1</v>
      </c>
      <c r="ABA20" s="78">
        <v>25.92</v>
      </c>
      <c r="ABB20" s="77">
        <v>1</v>
      </c>
      <c r="ABC20" s="78">
        <v>21.4</v>
      </c>
      <c r="ABD20" s="77">
        <v>144</v>
      </c>
      <c r="ABE20" s="78">
        <v>21294.93</v>
      </c>
      <c r="ABN20" s="77">
        <v>16</v>
      </c>
      <c r="ABO20" s="78">
        <v>3586.46</v>
      </c>
      <c r="ABP20" s="79">
        <v>3330</v>
      </c>
      <c r="ABQ20" s="78">
        <v>186386.49</v>
      </c>
      <c r="ABR20" s="79">
        <v>2295</v>
      </c>
      <c r="ABS20" s="78">
        <v>104663.29</v>
      </c>
      <c r="ABT20" s="79">
        <v>4967</v>
      </c>
      <c r="ABU20" s="78">
        <v>82612.72</v>
      </c>
      <c r="ABV20" s="79">
        <v>3975</v>
      </c>
      <c r="ABW20" s="78">
        <v>88256.48</v>
      </c>
      <c r="ABX20" s="77">
        <v>313</v>
      </c>
      <c r="ABY20" s="78">
        <v>9422.25</v>
      </c>
      <c r="ACB20" s="77">
        <v>2</v>
      </c>
      <c r="ACC20" s="78">
        <v>10.18</v>
      </c>
      <c r="ACD20" s="77">
        <v>106</v>
      </c>
      <c r="ACE20" s="78">
        <v>6772.46</v>
      </c>
      <c r="ACF20" s="79">
        <v>16343</v>
      </c>
      <c r="ACG20" s="78">
        <v>577761.51</v>
      </c>
      <c r="ACH20" s="79">
        <v>5555</v>
      </c>
      <c r="ACI20" s="78">
        <v>286378.96000000002</v>
      </c>
      <c r="ACJ20" s="79">
        <v>24483</v>
      </c>
      <c r="ACK20" s="78">
        <v>305371.64</v>
      </c>
      <c r="ACL20" s="77">
        <v>8</v>
      </c>
      <c r="ACM20" s="78">
        <v>150.69999999999999</v>
      </c>
      <c r="ACN20" s="77">
        <v>4</v>
      </c>
      <c r="ACO20" s="78">
        <v>85.56</v>
      </c>
      <c r="ACP20" s="79">
        <v>12269</v>
      </c>
      <c r="ACQ20" s="78">
        <v>495644.62</v>
      </c>
      <c r="ACR20" s="77">
        <v>2</v>
      </c>
      <c r="ACS20" s="78">
        <v>758.6</v>
      </c>
      <c r="ACT20" s="77">
        <v>280</v>
      </c>
      <c r="ACU20" s="78">
        <v>34298.43</v>
      </c>
      <c r="ACV20" s="79">
        <v>2728</v>
      </c>
      <c r="ACW20" s="78">
        <v>87743.88</v>
      </c>
      <c r="ACX20" s="79">
        <v>50876</v>
      </c>
      <c r="ACY20" s="78">
        <v>1901962.33</v>
      </c>
      <c r="ACZ20" s="77">
        <v>484</v>
      </c>
      <c r="ADA20" s="78">
        <v>27020.37</v>
      </c>
      <c r="ADB20" s="79">
        <v>15954</v>
      </c>
      <c r="ADC20" s="78">
        <v>1016155.32</v>
      </c>
      <c r="ADF20" s="79">
        <v>1713</v>
      </c>
      <c r="ADG20" s="78">
        <v>263714.21000000002</v>
      </c>
      <c r="ADL20" s="79">
        <v>1131</v>
      </c>
      <c r="ADM20" s="78">
        <v>178349.6</v>
      </c>
      <c r="ADN20" s="77">
        <v>2</v>
      </c>
      <c r="ADO20" s="78">
        <v>8.76</v>
      </c>
      <c r="ADP20" s="79">
        <v>1382</v>
      </c>
      <c r="ADQ20" s="78">
        <v>850168.19</v>
      </c>
      <c r="ADV20" s="77">
        <v>274</v>
      </c>
      <c r="ADW20" s="78">
        <v>85724.23</v>
      </c>
      <c r="ADX20" s="79">
        <v>6430</v>
      </c>
      <c r="ADY20" s="78">
        <v>451486.32</v>
      </c>
      <c r="ADZ20" s="79">
        <v>8168</v>
      </c>
      <c r="AEA20" s="78">
        <v>374469.69</v>
      </c>
      <c r="AEB20" s="77">
        <v>13</v>
      </c>
      <c r="AEC20" s="78">
        <v>488.89</v>
      </c>
      <c r="AED20" s="77">
        <v>4</v>
      </c>
      <c r="AEE20" s="78">
        <v>289.22000000000003</v>
      </c>
      <c r="AEF20" s="79">
        <v>1694</v>
      </c>
      <c r="AEG20" s="78">
        <v>889999.31</v>
      </c>
      <c r="AEL20" s="77">
        <v>64</v>
      </c>
      <c r="AEM20" s="78">
        <v>637.23</v>
      </c>
      <c r="AER20" s="79">
        <v>16748</v>
      </c>
      <c r="AES20" s="78">
        <v>887077.32</v>
      </c>
      <c r="AET20" s="79">
        <v>6458</v>
      </c>
      <c r="AEU20" s="78">
        <v>206780.78</v>
      </c>
      <c r="AEV20" s="77">
        <v>13</v>
      </c>
      <c r="AEW20" s="78">
        <v>19462.34</v>
      </c>
      <c r="AEZ20" s="77">
        <v>74</v>
      </c>
      <c r="AFA20" s="78">
        <v>8930.7900000000009</v>
      </c>
      <c r="AFB20" s="79">
        <v>6063</v>
      </c>
      <c r="AFC20" s="78">
        <v>332103.23</v>
      </c>
      <c r="AFD20" s="77">
        <v>3</v>
      </c>
      <c r="AFE20" s="78">
        <v>80.13</v>
      </c>
      <c r="AFH20" s="77">
        <v>2</v>
      </c>
      <c r="AFI20" s="78">
        <v>195.26</v>
      </c>
      <c r="AFN20" s="79">
        <v>2824</v>
      </c>
      <c r="AFO20" s="78">
        <v>966815.32</v>
      </c>
      <c r="AFP20" s="77">
        <v>143</v>
      </c>
      <c r="AFQ20" s="78">
        <v>8491.27</v>
      </c>
      <c r="AFT20" s="77">
        <v>2</v>
      </c>
      <c r="AFU20" s="78">
        <v>90.92</v>
      </c>
      <c r="AFV20" s="79">
        <v>54667</v>
      </c>
      <c r="AFW20" s="78">
        <v>1703113.62</v>
      </c>
      <c r="AFX20" s="79">
        <v>4593</v>
      </c>
      <c r="AFY20" s="78">
        <v>191100.67</v>
      </c>
      <c r="AFZ20" s="77">
        <v>456</v>
      </c>
      <c r="AGA20" s="78">
        <v>48450.02</v>
      </c>
      <c r="AGB20" s="77">
        <v>6</v>
      </c>
      <c r="AGC20" s="78">
        <v>153.30000000000001</v>
      </c>
      <c r="AGF20" s="77">
        <v>145</v>
      </c>
      <c r="AGG20" s="78">
        <v>999.6</v>
      </c>
      <c r="AGL20" s="77">
        <v>24</v>
      </c>
      <c r="AGM20" s="78">
        <v>36615.99</v>
      </c>
      <c r="AGP20" s="79">
        <v>287337</v>
      </c>
      <c r="AGQ20" s="78">
        <v>67688976.040000007</v>
      </c>
      <c r="AGR20" s="77">
        <v>240</v>
      </c>
      <c r="AGS20" s="78">
        <v>490104.83</v>
      </c>
      <c r="AGT20" s="79">
        <v>15297</v>
      </c>
      <c r="AGU20" s="78">
        <v>8917824.0899999999</v>
      </c>
      <c r="AGV20" s="79">
        <v>13996</v>
      </c>
      <c r="AGW20" s="78">
        <v>5256543.7300000004</v>
      </c>
      <c r="AGX20" s="79">
        <v>4446</v>
      </c>
      <c r="AGY20" s="78">
        <v>341348.88</v>
      </c>
      <c r="AGZ20" s="77">
        <v>150</v>
      </c>
      <c r="AHA20" s="78">
        <v>18268.59</v>
      </c>
      <c r="AHB20" s="77">
        <v>851</v>
      </c>
      <c r="AHC20" s="78">
        <v>116096.13</v>
      </c>
      <c r="AHF20" s="77">
        <v>1</v>
      </c>
      <c r="AHG20" s="78">
        <v>1143.8</v>
      </c>
      <c r="AHH20" s="77">
        <v>46</v>
      </c>
      <c r="AHI20" s="78">
        <v>37659.18</v>
      </c>
      <c r="AHJ20" s="79">
        <v>2344</v>
      </c>
      <c r="AHK20" s="78">
        <v>212600.57</v>
      </c>
      <c r="AHL20" s="79">
        <v>3600</v>
      </c>
      <c r="AHM20" s="78">
        <v>224704.16</v>
      </c>
      <c r="AHN20" s="79">
        <v>1351</v>
      </c>
      <c r="AHO20" s="78">
        <v>291234.69</v>
      </c>
      <c r="AHT20" s="77">
        <v>4</v>
      </c>
      <c r="AHU20" s="78">
        <v>1327.42</v>
      </c>
      <c r="AHV20" s="77">
        <v>213</v>
      </c>
      <c r="AHW20" s="78">
        <v>23084.18</v>
      </c>
      <c r="AHZ20" s="77">
        <v>90</v>
      </c>
      <c r="AIA20" s="78">
        <v>31846.51</v>
      </c>
      <c r="AIL20" s="77">
        <v>7</v>
      </c>
      <c r="AIM20" s="78">
        <v>1147.1500000000001</v>
      </c>
      <c r="AIN20" s="77">
        <v>5</v>
      </c>
      <c r="AIO20" s="78">
        <v>1101.8499999999999</v>
      </c>
      <c r="AIP20" s="79">
        <v>50469</v>
      </c>
      <c r="AIQ20" s="78">
        <v>476593.49</v>
      </c>
      <c r="AIT20" s="77">
        <v>19</v>
      </c>
      <c r="AIU20" s="78">
        <v>214.92</v>
      </c>
      <c r="AIX20" s="79">
        <v>7131</v>
      </c>
      <c r="AIY20" s="78">
        <v>519607.66</v>
      </c>
      <c r="AJB20" s="79">
        <v>10368</v>
      </c>
      <c r="AJC20" s="78">
        <v>192645.73</v>
      </c>
      <c r="AJD20" s="77">
        <v>4</v>
      </c>
      <c r="AJE20" s="78">
        <v>6.06</v>
      </c>
      <c r="AJF20" s="79">
        <v>10200</v>
      </c>
      <c r="AJG20" s="78">
        <v>467174.91</v>
      </c>
      <c r="AJL20" s="77">
        <v>2</v>
      </c>
      <c r="AJM20" s="78">
        <v>23.94</v>
      </c>
      <c r="AJN20" s="77">
        <v>537</v>
      </c>
      <c r="AJO20" s="78">
        <v>73767.37</v>
      </c>
      <c r="AJX20" s="79">
        <v>124718</v>
      </c>
      <c r="AJY20" s="78">
        <v>1672836.84</v>
      </c>
      <c r="AJZ20" s="77">
        <v>164</v>
      </c>
      <c r="AKA20" s="78">
        <v>17956.46</v>
      </c>
      <c r="AKF20" s="77">
        <v>14</v>
      </c>
      <c r="AKG20" s="78">
        <v>28.95</v>
      </c>
      <c r="AKN20" s="77">
        <v>13</v>
      </c>
      <c r="AKO20" s="78">
        <v>202.02</v>
      </c>
      <c r="AKV20" s="79">
        <v>21009</v>
      </c>
      <c r="AKW20" s="78">
        <v>607803.48</v>
      </c>
      <c r="AKZ20" s="79">
        <v>115740</v>
      </c>
      <c r="ALA20" s="78">
        <v>1653245.74</v>
      </c>
      <c r="ALF20" s="77">
        <v>1</v>
      </c>
      <c r="ALG20" s="78">
        <v>6.62</v>
      </c>
      <c r="ALH20" s="77">
        <v>2</v>
      </c>
      <c r="ALI20" s="78">
        <v>4.6100000000000003</v>
      </c>
      <c r="ALR20" s="77">
        <v>1</v>
      </c>
      <c r="ALS20" s="78">
        <v>295.5</v>
      </c>
      <c r="ALX20" s="77">
        <v>549</v>
      </c>
      <c r="ALY20" s="78">
        <v>31255.040000000001</v>
      </c>
      <c r="ALZ20" s="77">
        <v>125</v>
      </c>
      <c r="AMA20" s="78">
        <v>381.39</v>
      </c>
      <c r="AMB20" s="79">
        <v>2122</v>
      </c>
      <c r="AMC20" s="78">
        <v>142665.73000000001</v>
      </c>
      <c r="AMF20" s="77">
        <v>136</v>
      </c>
      <c r="AMG20" s="78">
        <v>4324.68</v>
      </c>
      <c r="AMH20" s="77">
        <v>22</v>
      </c>
      <c r="AMI20" s="78">
        <v>6303.61</v>
      </c>
      <c r="AMJ20" s="79">
        <v>1138</v>
      </c>
      <c r="AMK20" s="78">
        <v>80538</v>
      </c>
      <c r="AML20" s="79">
        <v>27701</v>
      </c>
      <c r="AMM20" s="78">
        <v>2618560.2999999998</v>
      </c>
      <c r="AMN20" s="77">
        <v>183</v>
      </c>
      <c r="AMO20" s="78">
        <v>221147.5</v>
      </c>
      <c r="AMP20" s="77">
        <v>4</v>
      </c>
      <c r="AMQ20" s="78">
        <v>331.63</v>
      </c>
      <c r="AMX20" s="77">
        <v>356</v>
      </c>
      <c r="AMY20" s="78">
        <v>17504.59</v>
      </c>
      <c r="ANF20" s="77">
        <v>922</v>
      </c>
      <c r="ANG20" s="78">
        <v>1086780.22</v>
      </c>
      <c r="ANH20" s="79">
        <v>2622</v>
      </c>
      <c r="ANI20" s="78">
        <v>203118.6</v>
      </c>
      <c r="ANL20" s="77">
        <v>39</v>
      </c>
      <c r="ANM20" s="78">
        <v>1332</v>
      </c>
      <c r="ANN20" s="77">
        <v>126</v>
      </c>
      <c r="ANO20" s="78">
        <v>44762.51</v>
      </c>
      <c r="ANP20" s="79">
        <v>1903</v>
      </c>
      <c r="ANQ20" s="78">
        <v>241978.25</v>
      </c>
      <c r="ANR20" s="77">
        <v>255</v>
      </c>
      <c r="ANS20" s="78">
        <v>53586.77</v>
      </c>
      <c r="ANT20" s="79">
        <v>11148</v>
      </c>
      <c r="ANU20" s="78">
        <v>1908412.72</v>
      </c>
      <c r="ANZ20" s="77">
        <v>842</v>
      </c>
      <c r="AOA20" s="78">
        <v>485205.81</v>
      </c>
      <c r="AOB20" s="77">
        <v>57</v>
      </c>
      <c r="AOC20" s="78">
        <v>113047.71</v>
      </c>
      <c r="AOD20" s="77">
        <v>411</v>
      </c>
      <c r="AOE20" s="78">
        <v>1245038.46</v>
      </c>
      <c r="AOH20" s="77">
        <v>1</v>
      </c>
      <c r="AOI20" s="78">
        <v>255.54</v>
      </c>
      <c r="AOP20" s="77">
        <v>45</v>
      </c>
      <c r="AOQ20" s="78">
        <v>4677.07</v>
      </c>
      <c r="AOR20" s="77">
        <v>6</v>
      </c>
      <c r="AOS20" s="78">
        <v>68.959999999999994</v>
      </c>
      <c r="AOV20" s="77">
        <v>414</v>
      </c>
      <c r="AOW20" s="78">
        <v>55008.97</v>
      </c>
      <c r="AOX20" s="77">
        <v>198</v>
      </c>
      <c r="AOY20" s="78">
        <v>2011.82</v>
      </c>
      <c r="AOZ20" s="77">
        <v>2</v>
      </c>
      <c r="APA20" s="78">
        <v>25.48</v>
      </c>
      <c r="APB20" s="77">
        <v>118</v>
      </c>
      <c r="APC20" s="78">
        <v>1455.92</v>
      </c>
      <c r="APH20" s="79">
        <v>14054</v>
      </c>
      <c r="API20" s="78">
        <v>3161361.83</v>
      </c>
      <c r="APJ20" s="79">
        <v>18192</v>
      </c>
      <c r="APK20" s="78">
        <v>290070.78000000003</v>
      </c>
      <c r="APN20" s="77">
        <v>7</v>
      </c>
      <c r="APO20" s="78">
        <v>76.739999999999995</v>
      </c>
      <c r="APP20" s="79">
        <v>2267</v>
      </c>
      <c r="APQ20" s="78">
        <v>1072861.2</v>
      </c>
      <c r="APR20" s="77">
        <v>408</v>
      </c>
      <c r="APS20" s="78">
        <v>208060.63</v>
      </c>
      <c r="APT20" s="79">
        <v>1890</v>
      </c>
      <c r="APU20" s="78">
        <v>954834.63</v>
      </c>
      <c r="APV20" s="77">
        <v>874</v>
      </c>
      <c r="APW20" s="78">
        <v>443160.19</v>
      </c>
      <c r="APX20" s="77">
        <v>609</v>
      </c>
      <c r="APY20" s="78">
        <v>233799.3</v>
      </c>
      <c r="APZ20" s="77">
        <v>321</v>
      </c>
      <c r="AQA20" s="78">
        <v>143371.18</v>
      </c>
      <c r="AQB20" s="79">
        <v>4613</v>
      </c>
      <c r="AQC20" s="78">
        <v>1009196.63</v>
      </c>
      <c r="AQD20" s="77">
        <v>3</v>
      </c>
      <c r="AQE20" s="78">
        <v>207.4</v>
      </c>
      <c r="AQH20" s="77">
        <v>128</v>
      </c>
      <c r="AQI20" s="78">
        <v>43563.57</v>
      </c>
      <c r="AQJ20" s="79">
        <v>3494</v>
      </c>
      <c r="AQK20" s="78">
        <v>54953.04</v>
      </c>
      <c r="AQP20" s="79">
        <v>4332</v>
      </c>
      <c r="AQQ20" s="78">
        <v>1155075.06</v>
      </c>
      <c r="AQR20" s="79">
        <v>2978</v>
      </c>
      <c r="AQS20" s="78">
        <v>1514948.64</v>
      </c>
      <c r="AQZ20" s="77">
        <v>162</v>
      </c>
      <c r="ARA20" s="78">
        <v>1213454.74</v>
      </c>
      <c r="ARD20" s="77">
        <v>4</v>
      </c>
      <c r="ARE20" s="78">
        <v>31.28</v>
      </c>
      <c r="ARH20" s="77">
        <v>1</v>
      </c>
      <c r="ARI20" s="78">
        <v>69.569999999999993</v>
      </c>
      <c r="ARJ20" s="77">
        <v>1</v>
      </c>
      <c r="ARK20" s="78">
        <v>6.72</v>
      </c>
      <c r="ARL20" s="79">
        <v>4841</v>
      </c>
      <c r="ARM20" s="78">
        <v>661653.43999999994</v>
      </c>
      <c r="ARN20" s="79">
        <v>9781</v>
      </c>
      <c r="ARO20" s="78">
        <v>1197917.3700000001</v>
      </c>
      <c r="ARP20" s="79">
        <v>29676</v>
      </c>
      <c r="ARQ20" s="78">
        <v>3955036.4</v>
      </c>
      <c r="ARR20" s="79">
        <v>7873</v>
      </c>
      <c r="ARS20" s="78">
        <v>1034036.8</v>
      </c>
      <c r="ART20" s="79">
        <v>50750</v>
      </c>
      <c r="ARU20" s="78">
        <v>1261764.1399999999</v>
      </c>
      <c r="ARX20" s="79">
        <v>54450</v>
      </c>
      <c r="ARY20" s="78">
        <v>4478074.46</v>
      </c>
      <c r="ARZ20" s="77">
        <v>67</v>
      </c>
      <c r="ASA20" s="78">
        <v>22785.69</v>
      </c>
      <c r="ASD20" s="79">
        <v>6141</v>
      </c>
      <c r="ASE20" s="78">
        <v>493440.38</v>
      </c>
      <c r="ASF20" s="77">
        <v>2</v>
      </c>
      <c r="ASG20" s="78">
        <v>42.66</v>
      </c>
      <c r="AST20" s="77">
        <v>14</v>
      </c>
      <c r="ASU20" s="78">
        <v>126.41</v>
      </c>
      <c r="ASX20" s="77">
        <v>6</v>
      </c>
      <c r="ASY20" s="78">
        <v>170.89</v>
      </c>
      <c r="ASZ20" s="79">
        <v>1593</v>
      </c>
      <c r="ATA20" s="78">
        <v>40825.61</v>
      </c>
      <c r="ATB20" s="77">
        <v>18</v>
      </c>
      <c r="ATC20" s="78">
        <v>1445.46</v>
      </c>
      <c r="ATF20" s="77">
        <v>2</v>
      </c>
      <c r="ATG20" s="78">
        <v>214.14</v>
      </c>
      <c r="ATL20" s="77">
        <v>15</v>
      </c>
      <c r="ATM20" s="78">
        <v>5560.52</v>
      </c>
      <c r="ATN20" s="77">
        <v>596</v>
      </c>
      <c r="ATO20" s="78">
        <v>32337.96</v>
      </c>
      <c r="ATP20" s="77">
        <v>227</v>
      </c>
      <c r="ATQ20" s="78">
        <v>10934.18</v>
      </c>
      <c r="ATT20" s="79">
        <v>14520</v>
      </c>
      <c r="ATU20" s="78">
        <v>796733.73</v>
      </c>
      <c r="ATV20" s="77">
        <v>1</v>
      </c>
      <c r="ATW20" s="78">
        <v>73.260000000000005</v>
      </c>
      <c r="ATX20" s="77">
        <v>15</v>
      </c>
      <c r="ATY20" s="78">
        <v>808.65</v>
      </c>
      <c r="ATZ20" s="77">
        <v>28</v>
      </c>
      <c r="AUA20" s="78">
        <v>555.51</v>
      </c>
      <c r="AUB20" s="77">
        <v>3</v>
      </c>
      <c r="AUC20" s="78">
        <v>13.78</v>
      </c>
      <c r="AUD20" s="77">
        <v>5</v>
      </c>
      <c r="AUE20" s="78">
        <v>27.29</v>
      </c>
      <c r="AUH20" s="77">
        <v>4</v>
      </c>
      <c r="AUI20" s="78">
        <v>23.76</v>
      </c>
      <c r="AUN20" s="79">
        <v>242929</v>
      </c>
      <c r="AUO20" s="78">
        <v>4620384.34</v>
      </c>
      <c r="AUP20" s="77">
        <v>7</v>
      </c>
      <c r="AUQ20" s="78">
        <v>231.51</v>
      </c>
      <c r="AUR20" s="79">
        <v>1966</v>
      </c>
      <c r="AUS20" s="78">
        <v>104164.86</v>
      </c>
      <c r="AUV20" s="77">
        <v>22</v>
      </c>
      <c r="AUW20" s="78">
        <v>181.38</v>
      </c>
      <c r="AVB20" s="77">
        <v>192</v>
      </c>
      <c r="AVC20" s="78">
        <v>162473.75</v>
      </c>
      <c r="AVJ20" s="79">
        <v>7557</v>
      </c>
      <c r="AVK20" s="78">
        <v>773178.78</v>
      </c>
      <c r="AVX20" s="77">
        <v>6</v>
      </c>
      <c r="AVY20" s="78">
        <v>48.78</v>
      </c>
      <c r="AVZ20" s="77">
        <v>23</v>
      </c>
      <c r="AWA20" s="78">
        <v>237.17</v>
      </c>
      <c r="AWB20" s="77">
        <v>1</v>
      </c>
      <c r="AWC20" s="78">
        <v>46.45</v>
      </c>
      <c r="AWF20" s="77">
        <v>3</v>
      </c>
      <c r="AWG20" s="78">
        <v>4416.24</v>
      </c>
      <c r="AWH20" s="77">
        <v>2</v>
      </c>
      <c r="AWI20" s="78">
        <v>1.8</v>
      </c>
      <c r="AWL20" s="77">
        <v>7</v>
      </c>
      <c r="AWM20" s="78">
        <v>28.05</v>
      </c>
      <c r="AWN20" s="77">
        <v>19</v>
      </c>
      <c r="AWO20" s="78">
        <v>944.28</v>
      </c>
      <c r="AWP20" s="77">
        <v>206</v>
      </c>
      <c r="AWQ20" s="78">
        <v>37501.99</v>
      </c>
      <c r="AWR20" s="77">
        <v>110</v>
      </c>
      <c r="AWS20" s="78">
        <v>38366.32</v>
      </c>
      <c r="AWT20" s="77">
        <v>33</v>
      </c>
      <c r="AWU20" s="78">
        <v>1645</v>
      </c>
      <c r="AWV20" s="79">
        <v>1196</v>
      </c>
      <c r="AWW20" s="78">
        <v>15659.86</v>
      </c>
      <c r="AWX20" s="77">
        <v>619</v>
      </c>
      <c r="AWY20" s="78">
        <v>293848.26</v>
      </c>
      <c r="AXD20" s="77">
        <v>11</v>
      </c>
      <c r="AXE20" s="78">
        <v>160.1</v>
      </c>
      <c r="AYB20" s="77">
        <v>114</v>
      </c>
      <c r="AYC20" s="78">
        <v>8996.0300000000007</v>
      </c>
      <c r="AYD20" s="77">
        <v>40</v>
      </c>
      <c r="AYE20" s="78">
        <v>285.57</v>
      </c>
      <c r="AYF20" s="77">
        <v>16</v>
      </c>
      <c r="AYG20" s="78">
        <v>120.58</v>
      </c>
      <c r="AYL20" s="77">
        <v>8</v>
      </c>
      <c r="AYM20" s="78">
        <v>48.38</v>
      </c>
      <c r="AYP20" s="77">
        <v>1</v>
      </c>
      <c r="AYQ20" s="78">
        <v>52.91</v>
      </c>
      <c r="AYT20" s="77">
        <v>6</v>
      </c>
      <c r="AYU20" s="78">
        <v>11.08</v>
      </c>
      <c r="AYV20" s="77">
        <v>21</v>
      </c>
      <c r="AYW20" s="78">
        <v>2815.79</v>
      </c>
      <c r="AYX20" s="77">
        <v>1</v>
      </c>
      <c r="AYY20" s="78">
        <v>1.32</v>
      </c>
      <c r="AZF20" s="77">
        <v>4</v>
      </c>
      <c r="AZG20" s="78">
        <v>50.98</v>
      </c>
      <c r="AZN20" s="77">
        <v>1</v>
      </c>
      <c r="AZO20" s="78">
        <v>3.7</v>
      </c>
      <c r="AZV20" s="77">
        <v>45</v>
      </c>
      <c r="AZW20" s="78">
        <v>35.5</v>
      </c>
    </row>
    <row r="21" spans="1:1377" x14ac:dyDescent="0.25">
      <c r="A21" s="87">
        <v>40263</v>
      </c>
      <c r="B21" s="83">
        <v>315417</v>
      </c>
      <c r="C21" s="83">
        <v>41574721.18</v>
      </c>
      <c r="D21" s="83">
        <v>252616</v>
      </c>
      <c r="E21" s="83">
        <v>38225877.659999996</v>
      </c>
      <c r="F21" s="83">
        <f t="shared" ref="F21:F32" si="75">B21+D21</f>
        <v>568033</v>
      </c>
      <c r="G21" s="83">
        <f t="shared" si="74"/>
        <v>79800598.840000004</v>
      </c>
      <c r="H21" s="83">
        <v>193228</v>
      </c>
      <c r="I21" s="83">
        <v>18749357.649999999</v>
      </c>
      <c r="J21" s="83">
        <v>298852</v>
      </c>
      <c r="K21" s="83">
        <v>24488867.629999999</v>
      </c>
      <c r="L21" s="83">
        <v>3173</v>
      </c>
      <c r="M21" s="79">
        <v>14481679.68</v>
      </c>
      <c r="N21" s="79">
        <v>23733</v>
      </c>
      <c r="O21" s="79">
        <v>13769330.33</v>
      </c>
      <c r="P21" s="79">
        <v>183278</v>
      </c>
      <c r="Q21" s="79">
        <v>10908163.09</v>
      </c>
      <c r="R21" s="79">
        <v>176566</v>
      </c>
      <c r="S21" s="79">
        <v>9907457.6799999997</v>
      </c>
      <c r="T21" s="79">
        <v>9415</v>
      </c>
      <c r="U21" s="79">
        <v>5987101.2400000002</v>
      </c>
      <c r="V21" s="79">
        <v>27260</v>
      </c>
      <c r="W21" s="78">
        <v>7825157.8600000003</v>
      </c>
      <c r="X21" s="79">
        <v>47967</v>
      </c>
      <c r="Y21" s="78">
        <v>7403204.7000000002</v>
      </c>
      <c r="Z21" s="79">
        <v>185418</v>
      </c>
      <c r="AA21" s="78">
        <v>7471385.0999999996</v>
      </c>
      <c r="AB21" s="79">
        <v>120273</v>
      </c>
      <c r="AC21" s="78">
        <v>11406228.74</v>
      </c>
      <c r="AD21" s="79">
        <v>28611</v>
      </c>
      <c r="AE21" s="78">
        <v>5674093.3700000001</v>
      </c>
      <c r="AF21" s="79">
        <v>45434</v>
      </c>
      <c r="AG21" s="78">
        <v>6029220.2000000002</v>
      </c>
      <c r="AH21" s="79">
        <v>62700</v>
      </c>
      <c r="AI21" s="78">
        <v>6498145.4699999997</v>
      </c>
      <c r="AJ21" s="79">
        <v>146602</v>
      </c>
      <c r="AK21" s="78">
        <v>5603595.7699999996</v>
      </c>
      <c r="AL21" s="79">
        <v>58138</v>
      </c>
      <c r="AM21" s="78">
        <v>6556805.7000000002</v>
      </c>
      <c r="AN21" s="79">
        <v>54590</v>
      </c>
      <c r="AO21" s="78">
        <v>5323150.2</v>
      </c>
      <c r="AP21" s="79">
        <v>59155</v>
      </c>
      <c r="AQ21" s="78">
        <v>4916330.6399999997</v>
      </c>
      <c r="AR21" s="79">
        <v>31026</v>
      </c>
      <c r="AS21" s="78">
        <v>4644322.25</v>
      </c>
      <c r="AT21" s="79">
        <v>32428</v>
      </c>
      <c r="AU21" s="78">
        <v>3060284.52</v>
      </c>
      <c r="AV21" s="77">
        <v>718</v>
      </c>
      <c r="AW21" s="78">
        <v>3217929.82</v>
      </c>
      <c r="AX21" s="77">
        <v>557</v>
      </c>
      <c r="AY21" s="78">
        <v>2420975.17</v>
      </c>
      <c r="AZ21" s="79">
        <v>3281</v>
      </c>
      <c r="BA21" s="78">
        <v>2452966.31</v>
      </c>
      <c r="BB21" s="79">
        <v>7421</v>
      </c>
      <c r="BC21" s="78">
        <v>2780817.73</v>
      </c>
      <c r="BD21" s="79">
        <v>5670</v>
      </c>
      <c r="BE21" s="78">
        <v>2935301.53</v>
      </c>
      <c r="BF21" s="79">
        <v>14934</v>
      </c>
      <c r="BG21" s="78">
        <v>2046052.73</v>
      </c>
      <c r="BH21" s="79">
        <v>312819</v>
      </c>
      <c r="BI21" s="78">
        <v>2898355.52</v>
      </c>
      <c r="BJ21" s="79">
        <v>3072</v>
      </c>
      <c r="BK21" s="78">
        <v>1426979.65</v>
      </c>
      <c r="BL21" s="79">
        <v>34433</v>
      </c>
      <c r="BM21" s="78">
        <v>1215008.21</v>
      </c>
      <c r="BN21" s="77">
        <v>156</v>
      </c>
      <c r="BO21" s="78">
        <v>963487.2</v>
      </c>
      <c r="BP21" s="79">
        <v>55863</v>
      </c>
      <c r="BQ21" s="78">
        <v>1076361.18</v>
      </c>
      <c r="BR21" s="79">
        <v>20960</v>
      </c>
      <c r="BS21" s="78">
        <v>1676833.15</v>
      </c>
      <c r="BT21" s="79">
        <v>14009</v>
      </c>
      <c r="BU21" s="78">
        <v>857477.62</v>
      </c>
      <c r="BV21" s="79">
        <v>5936</v>
      </c>
      <c r="BW21" s="78">
        <v>283362.19</v>
      </c>
      <c r="BX21" s="77">
        <v>154</v>
      </c>
      <c r="BY21" s="78">
        <v>151811.35</v>
      </c>
      <c r="CH21" s="77">
        <v>1</v>
      </c>
      <c r="CI21" s="78">
        <v>8.9700000000000006</v>
      </c>
      <c r="CN21" s="77">
        <v>13</v>
      </c>
      <c r="CO21" s="78">
        <v>3381.56</v>
      </c>
      <c r="CP21" s="79">
        <v>6222</v>
      </c>
      <c r="CQ21" s="78">
        <v>69832.039999999994</v>
      </c>
      <c r="CT21" s="77">
        <v>6</v>
      </c>
      <c r="CU21" s="78">
        <v>3342.05</v>
      </c>
      <c r="CX21" s="77">
        <v>1</v>
      </c>
      <c r="CY21" s="78">
        <v>31.79</v>
      </c>
      <c r="CZ21" s="77">
        <v>1</v>
      </c>
      <c r="DA21" s="78">
        <v>0.41</v>
      </c>
      <c r="DD21" s="77">
        <v>1</v>
      </c>
      <c r="DE21" s="78">
        <v>69.849999999999994</v>
      </c>
      <c r="DF21" s="77">
        <v>2</v>
      </c>
      <c r="DG21" s="78">
        <v>27.52</v>
      </c>
      <c r="DJ21" s="77">
        <v>4</v>
      </c>
      <c r="DK21" s="78">
        <v>3358.36</v>
      </c>
      <c r="DL21" s="77">
        <v>1</v>
      </c>
      <c r="DM21" s="78">
        <v>56.76</v>
      </c>
      <c r="DP21" s="77">
        <v>40</v>
      </c>
      <c r="DQ21" s="78">
        <v>184.2</v>
      </c>
      <c r="DZ21" s="79">
        <v>2465</v>
      </c>
      <c r="EA21" s="78">
        <v>198638.17</v>
      </c>
      <c r="EF21" s="77">
        <v>21</v>
      </c>
      <c r="EG21" s="78">
        <v>287.68</v>
      </c>
      <c r="ER21" s="79">
        <v>17034</v>
      </c>
      <c r="ES21" s="78">
        <v>655142.92000000004</v>
      </c>
      <c r="ET21" s="77">
        <v>3</v>
      </c>
      <c r="EU21" s="78">
        <v>5.78</v>
      </c>
      <c r="EV21" s="79">
        <v>1199</v>
      </c>
      <c r="EW21" s="78">
        <v>75637.2</v>
      </c>
      <c r="FD21" s="79">
        <v>2013</v>
      </c>
      <c r="FE21" s="78">
        <v>1245851.6100000001</v>
      </c>
      <c r="FF21" s="77">
        <v>9</v>
      </c>
      <c r="FG21" s="78">
        <v>8.5399999999999991</v>
      </c>
      <c r="FH21" s="79">
        <v>27921</v>
      </c>
      <c r="FI21" s="78">
        <v>1404445.84</v>
      </c>
      <c r="FJ21" s="79">
        <v>15700</v>
      </c>
      <c r="FK21" s="78">
        <v>761894.9</v>
      </c>
      <c r="FL21" s="77">
        <v>19</v>
      </c>
      <c r="FM21" s="78">
        <v>192.15</v>
      </c>
      <c r="FN21" s="77">
        <v>1</v>
      </c>
      <c r="FO21" s="78">
        <v>1.73</v>
      </c>
      <c r="FP21" s="77">
        <v>2</v>
      </c>
      <c r="FQ21" s="78">
        <v>8.09</v>
      </c>
      <c r="FR21" s="79">
        <v>2127</v>
      </c>
      <c r="FS21" s="78">
        <v>294615.09000000003</v>
      </c>
      <c r="FT21" s="77">
        <v>1</v>
      </c>
      <c r="FU21" s="78">
        <v>6.5</v>
      </c>
      <c r="FV21" s="79">
        <v>2713</v>
      </c>
      <c r="FW21" s="78">
        <v>70093.539999999994</v>
      </c>
      <c r="FX21" s="79">
        <v>13512</v>
      </c>
      <c r="FY21" s="78">
        <v>772039.83</v>
      </c>
      <c r="GF21" s="77">
        <v>91</v>
      </c>
      <c r="GG21" s="78">
        <v>8193.7999999999993</v>
      </c>
      <c r="GJ21" s="77">
        <v>56</v>
      </c>
      <c r="GK21" s="78">
        <v>11792.64</v>
      </c>
      <c r="GL21" s="79">
        <v>4184</v>
      </c>
      <c r="GM21" s="78">
        <v>593234.67000000004</v>
      </c>
      <c r="GN21" s="79">
        <v>4683</v>
      </c>
      <c r="GO21" s="78">
        <v>660907.93000000005</v>
      </c>
      <c r="GT21" s="77">
        <v>1</v>
      </c>
      <c r="GU21" s="78">
        <v>10.89</v>
      </c>
      <c r="GX21" s="77">
        <v>177</v>
      </c>
      <c r="GY21" s="78">
        <v>15280.15</v>
      </c>
      <c r="GZ21" s="77">
        <v>3</v>
      </c>
      <c r="HA21" s="78">
        <v>127.59</v>
      </c>
      <c r="HB21" s="79">
        <v>2275</v>
      </c>
      <c r="HC21" s="78">
        <v>245331.98</v>
      </c>
      <c r="HD21" s="77">
        <v>6</v>
      </c>
      <c r="HE21" s="78">
        <v>33</v>
      </c>
      <c r="HH21" s="77">
        <v>111</v>
      </c>
      <c r="HI21" s="78">
        <v>3861.9</v>
      </c>
      <c r="HJ21" s="77">
        <v>558</v>
      </c>
      <c r="HK21" s="78">
        <v>73742.34</v>
      </c>
      <c r="HL21" s="77">
        <v>393</v>
      </c>
      <c r="HM21" s="78">
        <v>72602</v>
      </c>
      <c r="HN21" s="79">
        <v>1389</v>
      </c>
      <c r="HO21" s="78">
        <v>203416.27</v>
      </c>
      <c r="HR21" s="77">
        <v>72</v>
      </c>
      <c r="HS21" s="78">
        <v>25794.01</v>
      </c>
      <c r="HT21" s="77">
        <v>642</v>
      </c>
      <c r="HU21" s="78">
        <v>39961.93</v>
      </c>
      <c r="HV21" s="77">
        <v>18</v>
      </c>
      <c r="HW21" s="78">
        <v>1326.64</v>
      </c>
      <c r="HX21" s="77">
        <v>4</v>
      </c>
      <c r="HY21" s="78">
        <v>454.35</v>
      </c>
      <c r="HZ21" s="79">
        <v>1272</v>
      </c>
      <c r="IA21" s="78">
        <v>129332.22</v>
      </c>
      <c r="IB21" s="79">
        <v>7581</v>
      </c>
      <c r="IC21" s="78">
        <v>524841.09</v>
      </c>
      <c r="ID21" s="77">
        <v>33</v>
      </c>
      <c r="IE21" s="78">
        <v>6695.37</v>
      </c>
      <c r="IF21" s="77">
        <v>437</v>
      </c>
      <c r="IG21" s="78">
        <v>65771.34</v>
      </c>
      <c r="IN21" s="79">
        <v>3232</v>
      </c>
      <c r="IO21" s="78">
        <v>146106.67000000001</v>
      </c>
      <c r="IR21" s="77">
        <v>1</v>
      </c>
      <c r="IS21" s="78">
        <v>3.42</v>
      </c>
      <c r="IT21" s="77">
        <v>1</v>
      </c>
      <c r="IU21" s="78">
        <v>0.41</v>
      </c>
      <c r="IX21" s="77">
        <v>1</v>
      </c>
      <c r="IY21" s="78">
        <v>14.63</v>
      </c>
      <c r="IZ21" s="79">
        <v>4377</v>
      </c>
      <c r="JA21" s="78">
        <v>178931.75</v>
      </c>
      <c r="JH21" s="79">
        <v>9487</v>
      </c>
      <c r="JI21" s="78">
        <v>1269300.67</v>
      </c>
      <c r="JJ21" s="79">
        <v>2581</v>
      </c>
      <c r="JK21" s="78">
        <v>327442.43</v>
      </c>
      <c r="JN21" s="77">
        <v>808</v>
      </c>
      <c r="JO21" s="78">
        <v>110176.07</v>
      </c>
      <c r="JP21" s="79">
        <v>3427</v>
      </c>
      <c r="JQ21" s="78">
        <v>324278.65000000002</v>
      </c>
      <c r="JR21" s="77">
        <v>12</v>
      </c>
      <c r="JS21" s="78">
        <v>1028.3</v>
      </c>
      <c r="JV21" s="79">
        <v>4778</v>
      </c>
      <c r="JW21" s="78">
        <v>422306.3</v>
      </c>
      <c r="JX21" s="77">
        <v>52</v>
      </c>
      <c r="JY21" s="78">
        <v>4717.82</v>
      </c>
      <c r="JZ21" s="77">
        <v>513</v>
      </c>
      <c r="KA21" s="78">
        <v>13884.21</v>
      </c>
      <c r="KB21" s="79">
        <v>10018</v>
      </c>
      <c r="KC21" s="78">
        <v>440882.57</v>
      </c>
      <c r="KD21" s="77">
        <v>2</v>
      </c>
      <c r="KE21" s="78">
        <v>21.94</v>
      </c>
      <c r="KF21" s="77">
        <v>422</v>
      </c>
      <c r="KG21" s="78">
        <v>47094.9</v>
      </c>
      <c r="KH21" s="79">
        <v>20118</v>
      </c>
      <c r="KI21" s="78">
        <v>738404.6</v>
      </c>
      <c r="KJ21" s="77">
        <v>1</v>
      </c>
      <c r="KK21" s="78">
        <v>3.93</v>
      </c>
      <c r="KN21" s="77">
        <v>925</v>
      </c>
      <c r="KO21" s="78">
        <v>558503.52</v>
      </c>
      <c r="KP21" s="77">
        <v>23</v>
      </c>
      <c r="KQ21" s="78">
        <v>1775.1</v>
      </c>
      <c r="KR21" s="79">
        <v>5600</v>
      </c>
      <c r="KS21" s="78">
        <v>461316.01</v>
      </c>
      <c r="KZ21" s="77">
        <v>5</v>
      </c>
      <c r="LA21" s="78">
        <v>1664.55</v>
      </c>
      <c r="LD21" s="79">
        <v>2092</v>
      </c>
      <c r="LE21" s="78">
        <v>166370.63</v>
      </c>
      <c r="LF21" s="77">
        <v>417</v>
      </c>
      <c r="LG21" s="78">
        <v>65184.09</v>
      </c>
      <c r="LH21" s="77">
        <v>358</v>
      </c>
      <c r="LI21" s="78">
        <v>77791.03</v>
      </c>
      <c r="LR21" s="77">
        <v>1</v>
      </c>
      <c r="LS21" s="78">
        <v>0.89</v>
      </c>
      <c r="LT21" s="79">
        <v>7015</v>
      </c>
      <c r="LU21" s="78">
        <v>326893.05</v>
      </c>
      <c r="LV21" s="77">
        <v>103</v>
      </c>
      <c r="LW21" s="78">
        <v>546.29</v>
      </c>
      <c r="LZ21" s="77">
        <v>1</v>
      </c>
      <c r="MA21" s="78">
        <v>117.24</v>
      </c>
      <c r="MB21" s="79">
        <v>4942</v>
      </c>
      <c r="MC21" s="78">
        <v>555189.65</v>
      </c>
      <c r="MN21" s="77">
        <v>1</v>
      </c>
      <c r="MO21" s="78">
        <v>6.28</v>
      </c>
      <c r="MP21" s="79">
        <v>4261</v>
      </c>
      <c r="MQ21" s="78">
        <v>331582.90999999997</v>
      </c>
      <c r="MR21" s="79">
        <v>1036</v>
      </c>
      <c r="MS21" s="78">
        <v>31898.15</v>
      </c>
      <c r="MX21" s="77">
        <v>2</v>
      </c>
      <c r="MY21" s="78">
        <v>21.58</v>
      </c>
      <c r="ND21" s="79">
        <v>15905</v>
      </c>
      <c r="NE21" s="78">
        <v>50079.73</v>
      </c>
      <c r="NF21" s="77">
        <v>16</v>
      </c>
      <c r="NG21" s="78">
        <v>211.97</v>
      </c>
      <c r="NN21" s="79">
        <v>1231</v>
      </c>
      <c r="NO21" s="78">
        <v>180213.26</v>
      </c>
      <c r="NP21" s="77">
        <v>9</v>
      </c>
      <c r="NQ21" s="78">
        <v>24.06</v>
      </c>
      <c r="NR21" s="77">
        <v>1</v>
      </c>
      <c r="NS21" s="78">
        <v>1.7</v>
      </c>
      <c r="NT21" s="77">
        <v>84</v>
      </c>
      <c r="NU21" s="78">
        <v>251.29</v>
      </c>
      <c r="NV21" s="79">
        <v>3414</v>
      </c>
      <c r="NW21" s="78">
        <v>352843.81</v>
      </c>
      <c r="NX21" s="77">
        <v>369</v>
      </c>
      <c r="NY21" s="78">
        <v>20952.61</v>
      </c>
      <c r="NZ21" s="77">
        <v>5</v>
      </c>
      <c r="OA21" s="78">
        <v>81.36</v>
      </c>
      <c r="OD21" s="77">
        <v>3</v>
      </c>
      <c r="OE21" s="78">
        <v>27.84</v>
      </c>
      <c r="OF21" s="77">
        <v>495</v>
      </c>
      <c r="OG21" s="78">
        <v>40735.31</v>
      </c>
      <c r="OH21" s="77">
        <v>199</v>
      </c>
      <c r="OI21" s="78">
        <v>10265.799999999999</v>
      </c>
      <c r="OJ21" s="77">
        <v>77</v>
      </c>
      <c r="OK21" s="78">
        <v>523.91999999999996</v>
      </c>
      <c r="OP21" s="79">
        <v>11129</v>
      </c>
      <c r="OQ21" s="78">
        <v>1960131.21</v>
      </c>
      <c r="OR21" s="77">
        <v>121</v>
      </c>
      <c r="OS21" s="78">
        <v>4181.3100000000004</v>
      </c>
      <c r="OT21" s="79">
        <v>2243</v>
      </c>
      <c r="OU21" s="78">
        <v>113883.29</v>
      </c>
      <c r="OV21" s="79">
        <v>1252</v>
      </c>
      <c r="OW21" s="78">
        <v>221587.65</v>
      </c>
      <c r="OZ21" s="79">
        <v>7256</v>
      </c>
      <c r="PA21" s="78">
        <v>684393.88</v>
      </c>
      <c r="PJ21" s="79">
        <v>3103</v>
      </c>
      <c r="PK21" s="78">
        <v>286461.87</v>
      </c>
      <c r="PL21" s="77">
        <v>46</v>
      </c>
      <c r="PM21" s="78">
        <v>418.97</v>
      </c>
      <c r="PN21" s="77">
        <v>237</v>
      </c>
      <c r="PO21" s="78">
        <v>33353.72</v>
      </c>
      <c r="PP21" s="79">
        <v>10158</v>
      </c>
      <c r="PQ21" s="78">
        <v>671342.92</v>
      </c>
      <c r="PR21" s="79">
        <v>8354</v>
      </c>
      <c r="PS21" s="78">
        <v>1225507.94</v>
      </c>
      <c r="PT21" s="77">
        <v>47</v>
      </c>
      <c r="PU21" s="78">
        <v>126674.64</v>
      </c>
      <c r="PV21" s="77">
        <v>4</v>
      </c>
      <c r="PW21" s="78">
        <v>42.24</v>
      </c>
      <c r="PX21" s="77">
        <v>10</v>
      </c>
      <c r="PY21" s="78">
        <v>814.11</v>
      </c>
      <c r="PZ21" s="77">
        <v>429</v>
      </c>
      <c r="QA21" s="78">
        <v>158215.99</v>
      </c>
      <c r="QB21" s="77">
        <v>378</v>
      </c>
      <c r="QC21" s="78">
        <v>186346.49</v>
      </c>
      <c r="QD21" s="77">
        <v>1</v>
      </c>
      <c r="QE21" s="78">
        <v>40.01</v>
      </c>
      <c r="QF21" s="79">
        <v>13364</v>
      </c>
      <c r="QG21" s="78">
        <v>3658694.17</v>
      </c>
      <c r="QJ21" s="77">
        <v>7</v>
      </c>
      <c r="QK21" s="78">
        <v>13.2</v>
      </c>
      <c r="QL21" s="77">
        <v>16</v>
      </c>
      <c r="QM21" s="78">
        <v>26.16</v>
      </c>
      <c r="QN21" s="77">
        <v>2</v>
      </c>
      <c r="QO21" s="78">
        <v>235.52</v>
      </c>
      <c r="RB21" s="77">
        <v>5</v>
      </c>
      <c r="RC21" s="78">
        <v>1822.45</v>
      </c>
      <c r="RD21" s="77">
        <v>12</v>
      </c>
      <c r="RE21" s="78">
        <v>9945.16</v>
      </c>
      <c r="RL21" s="79">
        <v>93138</v>
      </c>
      <c r="RM21" s="78">
        <v>13852870.640000001</v>
      </c>
      <c r="RN21" s="79">
        <v>2662</v>
      </c>
      <c r="RO21" s="78">
        <v>129143.3</v>
      </c>
      <c r="RP21" s="77">
        <v>3</v>
      </c>
      <c r="RQ21" s="78">
        <v>21.6</v>
      </c>
      <c r="RT21" s="77">
        <v>34</v>
      </c>
      <c r="RU21" s="78">
        <v>6309.06</v>
      </c>
      <c r="RV21" s="77">
        <v>268</v>
      </c>
      <c r="RW21" s="78">
        <v>12723.58</v>
      </c>
      <c r="RX21" s="77">
        <v>86</v>
      </c>
      <c r="RY21" s="78">
        <v>1936.82</v>
      </c>
      <c r="RZ21" s="79">
        <v>1433</v>
      </c>
      <c r="SA21" s="78">
        <v>152183.18</v>
      </c>
      <c r="SD21" s="79">
        <v>3418</v>
      </c>
      <c r="SE21" s="78">
        <v>218239.37</v>
      </c>
      <c r="SF21" s="79">
        <v>54870</v>
      </c>
      <c r="SG21" s="78">
        <v>9806274.4600000009</v>
      </c>
      <c r="SH21" s="77">
        <v>2</v>
      </c>
      <c r="SI21" s="78">
        <v>1.05</v>
      </c>
      <c r="SJ21" s="79">
        <v>1349</v>
      </c>
      <c r="SK21" s="78">
        <v>50235.7</v>
      </c>
      <c r="SL21" s="77">
        <v>777</v>
      </c>
      <c r="SM21" s="78">
        <v>58915.1</v>
      </c>
      <c r="SN21" s="79">
        <v>15713</v>
      </c>
      <c r="SO21" s="78">
        <v>843252.24</v>
      </c>
      <c r="SP21" s="77">
        <v>4</v>
      </c>
      <c r="SQ21" s="78">
        <v>360</v>
      </c>
      <c r="SR21" s="79">
        <v>83311</v>
      </c>
      <c r="SS21" s="78">
        <v>536294.92000000004</v>
      </c>
      <c r="ST21" s="77">
        <v>570</v>
      </c>
      <c r="SU21" s="78">
        <v>41403.58</v>
      </c>
      <c r="SV21" s="77">
        <v>89</v>
      </c>
      <c r="SW21" s="78">
        <v>657.39</v>
      </c>
      <c r="SX21" s="77">
        <v>2</v>
      </c>
      <c r="SY21" s="78">
        <v>114.2</v>
      </c>
      <c r="TB21" s="77">
        <v>1</v>
      </c>
      <c r="TC21" s="78">
        <v>16.64</v>
      </c>
      <c r="TD21" s="77">
        <v>454</v>
      </c>
      <c r="TE21" s="78">
        <v>4695.92</v>
      </c>
      <c r="TF21" s="79">
        <v>2671</v>
      </c>
      <c r="TG21" s="78">
        <v>96826.4</v>
      </c>
      <c r="TH21" s="79">
        <v>32988</v>
      </c>
      <c r="TI21" s="78">
        <v>1070186.5</v>
      </c>
      <c r="TJ21" s="79">
        <v>1839</v>
      </c>
      <c r="TK21" s="78">
        <v>195082.69</v>
      </c>
      <c r="TL21" s="79">
        <v>26318</v>
      </c>
      <c r="TM21" s="78">
        <v>1355459.94</v>
      </c>
      <c r="TN21" s="79">
        <v>1987</v>
      </c>
      <c r="TO21" s="78">
        <v>135806.63</v>
      </c>
      <c r="TX21" s="77">
        <v>2</v>
      </c>
      <c r="TY21" s="78">
        <v>70.48</v>
      </c>
      <c r="TZ21" s="77">
        <v>2</v>
      </c>
      <c r="UA21" s="78">
        <v>68.34</v>
      </c>
      <c r="UB21" s="79">
        <v>7396</v>
      </c>
      <c r="UC21" s="78">
        <v>278360.33</v>
      </c>
      <c r="UF21" s="77">
        <v>1</v>
      </c>
      <c r="UG21" s="78">
        <v>8.7200000000000006</v>
      </c>
      <c r="UH21" s="77">
        <v>4</v>
      </c>
      <c r="UI21" s="78">
        <v>47.84</v>
      </c>
      <c r="UP21" s="77">
        <v>2</v>
      </c>
      <c r="UQ21" s="78">
        <v>1.07</v>
      </c>
      <c r="UV21" s="77">
        <v>5</v>
      </c>
      <c r="UW21" s="78">
        <v>107.56</v>
      </c>
      <c r="VB21" s="77">
        <v>25</v>
      </c>
      <c r="VC21" s="78">
        <v>665.24</v>
      </c>
      <c r="VD21" s="79">
        <v>10857</v>
      </c>
      <c r="VE21" s="78">
        <v>534811.93999999994</v>
      </c>
      <c r="VF21" s="77">
        <v>1</v>
      </c>
      <c r="VG21" s="78">
        <v>6.4</v>
      </c>
      <c r="VH21" s="79">
        <v>33020</v>
      </c>
      <c r="VI21" s="78">
        <v>532300.79</v>
      </c>
      <c r="VJ21" s="77">
        <v>73</v>
      </c>
      <c r="VK21" s="78">
        <v>729.04</v>
      </c>
      <c r="VL21" s="77">
        <v>1</v>
      </c>
      <c r="VM21" s="78">
        <v>10.33</v>
      </c>
      <c r="VN21" s="77">
        <v>4</v>
      </c>
      <c r="VO21" s="78">
        <v>93.8</v>
      </c>
      <c r="VP21" s="79">
        <v>13841</v>
      </c>
      <c r="VQ21" s="78">
        <v>749105.18</v>
      </c>
      <c r="VR21" s="79">
        <v>15341</v>
      </c>
      <c r="VS21" s="78">
        <v>1298748.17</v>
      </c>
      <c r="VV21" s="77">
        <v>3</v>
      </c>
      <c r="VW21" s="78">
        <v>92.8</v>
      </c>
      <c r="VX21" s="79">
        <v>3778</v>
      </c>
      <c r="VY21" s="78">
        <v>37.78</v>
      </c>
      <c r="VZ21" s="77">
        <v>1</v>
      </c>
      <c r="WA21" s="78">
        <v>2.6</v>
      </c>
      <c r="WB21" s="79">
        <v>14063</v>
      </c>
      <c r="WC21" s="78">
        <v>1999956.52</v>
      </c>
      <c r="WD21" s="77">
        <v>1</v>
      </c>
      <c r="WE21" s="78">
        <v>1783.79</v>
      </c>
      <c r="WH21" s="79">
        <v>2383</v>
      </c>
      <c r="WI21" s="78">
        <v>10413.16</v>
      </c>
      <c r="WJ21" s="79">
        <v>8452</v>
      </c>
      <c r="WK21" s="78">
        <v>132686.28</v>
      </c>
      <c r="WL21" s="77">
        <v>169</v>
      </c>
      <c r="WM21" s="78">
        <v>19804.830000000002</v>
      </c>
      <c r="WN21" s="79">
        <v>1770</v>
      </c>
      <c r="WO21" s="78">
        <v>709947.18</v>
      </c>
      <c r="WP21" s="77">
        <v>6</v>
      </c>
      <c r="WQ21" s="78">
        <v>1397</v>
      </c>
      <c r="WR21" s="79">
        <v>7068</v>
      </c>
      <c r="WS21" s="78">
        <v>203646.59</v>
      </c>
      <c r="WV21" s="77">
        <v>1</v>
      </c>
      <c r="WW21" s="78">
        <v>176.28</v>
      </c>
      <c r="WX21" s="77">
        <v>3</v>
      </c>
      <c r="WY21" s="78">
        <v>17.34</v>
      </c>
      <c r="WZ21" s="77">
        <v>4</v>
      </c>
      <c r="XA21" s="78">
        <v>60.64</v>
      </c>
      <c r="XB21" s="77">
        <v>1</v>
      </c>
      <c r="XC21" s="78">
        <v>9.82</v>
      </c>
      <c r="XD21" s="79">
        <v>40972</v>
      </c>
      <c r="XE21" s="78">
        <v>2288964.21</v>
      </c>
      <c r="XH21" s="77">
        <v>414</v>
      </c>
      <c r="XI21" s="78">
        <v>162777.78</v>
      </c>
      <c r="XJ21" s="77">
        <v>485</v>
      </c>
      <c r="XK21" s="78">
        <v>6026.52</v>
      </c>
      <c r="XN21" s="79">
        <v>4979</v>
      </c>
      <c r="XO21" s="78">
        <v>707985.38</v>
      </c>
      <c r="XP21" s="79">
        <v>11308</v>
      </c>
      <c r="XQ21" s="78">
        <v>2071315.6</v>
      </c>
      <c r="XR21" s="79">
        <v>1190</v>
      </c>
      <c r="XS21" s="78">
        <v>338439.62</v>
      </c>
      <c r="XT21" s="79">
        <v>1154</v>
      </c>
      <c r="XU21" s="78">
        <v>144904.35</v>
      </c>
      <c r="XV21" s="79">
        <v>89690</v>
      </c>
      <c r="XW21" s="78">
        <v>994049.67</v>
      </c>
      <c r="XX21" s="79">
        <v>1463</v>
      </c>
      <c r="XY21" s="78">
        <v>78165.48</v>
      </c>
      <c r="XZ21" s="77">
        <v>5</v>
      </c>
      <c r="YA21" s="78">
        <v>21.89</v>
      </c>
      <c r="YB21" s="77">
        <v>1</v>
      </c>
      <c r="YC21" s="78">
        <v>40.659999999999997</v>
      </c>
      <c r="YD21" s="77">
        <v>3</v>
      </c>
      <c r="YE21" s="78">
        <v>177.91</v>
      </c>
      <c r="YF21" s="77">
        <v>1</v>
      </c>
      <c r="YG21" s="78">
        <v>24.16</v>
      </c>
      <c r="YH21" s="79">
        <v>30224</v>
      </c>
      <c r="YI21" s="78">
        <v>2573881.6800000002</v>
      </c>
      <c r="YJ21" s="77">
        <v>1</v>
      </c>
      <c r="YK21" s="78">
        <v>2.92</v>
      </c>
      <c r="YP21" s="79">
        <v>1198</v>
      </c>
      <c r="YQ21" s="78">
        <v>26442.33</v>
      </c>
      <c r="YR21" s="77">
        <v>3</v>
      </c>
      <c r="YS21" s="78">
        <v>81.84</v>
      </c>
      <c r="YT21" s="79">
        <v>1849</v>
      </c>
      <c r="YU21" s="78">
        <v>237737.64</v>
      </c>
      <c r="YV21" s="77">
        <v>84</v>
      </c>
      <c r="YW21" s="78">
        <v>9888.68</v>
      </c>
      <c r="YX21" s="79">
        <v>118524</v>
      </c>
      <c r="YY21" s="78">
        <v>2995557.25</v>
      </c>
      <c r="YZ21" s="79">
        <v>32913</v>
      </c>
      <c r="ZA21" s="78">
        <v>1569803.42</v>
      </c>
      <c r="ZF21" s="79">
        <v>1101</v>
      </c>
      <c r="ZG21" s="78">
        <v>102903.12</v>
      </c>
      <c r="ZH21" s="77">
        <v>470</v>
      </c>
      <c r="ZI21" s="78">
        <v>38754.82</v>
      </c>
      <c r="ZJ21" s="79">
        <v>44993</v>
      </c>
      <c r="ZK21" s="78">
        <v>8650727.1400000006</v>
      </c>
      <c r="ZL21" s="79">
        <v>48582</v>
      </c>
      <c r="ZM21" s="78">
        <v>6802154.3499999996</v>
      </c>
      <c r="ZR21" s="77">
        <v>34</v>
      </c>
      <c r="ZS21" s="78">
        <v>149.66</v>
      </c>
      <c r="ZT21" s="77">
        <v>152</v>
      </c>
      <c r="ZU21" s="78">
        <v>730.01</v>
      </c>
      <c r="ZX21" s="77">
        <v>3</v>
      </c>
      <c r="ZY21" s="78">
        <v>61.4</v>
      </c>
      <c r="AAB21" s="77">
        <v>50</v>
      </c>
      <c r="AAC21" s="78">
        <v>575.76</v>
      </c>
      <c r="AAF21" s="77">
        <v>21</v>
      </c>
      <c r="AAG21" s="78">
        <v>185.92</v>
      </c>
      <c r="AAH21" s="77">
        <v>72</v>
      </c>
      <c r="AAI21" s="78">
        <v>392.77</v>
      </c>
      <c r="AAJ21" s="77">
        <v>1</v>
      </c>
      <c r="AAK21" s="78">
        <v>6.04</v>
      </c>
      <c r="AAN21" s="77">
        <v>2</v>
      </c>
      <c r="AAO21" s="78">
        <v>109.82</v>
      </c>
      <c r="AAP21" s="77">
        <v>693</v>
      </c>
      <c r="AAQ21" s="78">
        <v>3160.13</v>
      </c>
      <c r="AAV21" s="79">
        <v>2064</v>
      </c>
      <c r="AAW21" s="78">
        <v>126851.04</v>
      </c>
      <c r="AAZ21" s="77">
        <v>1</v>
      </c>
      <c r="ABA21" s="78">
        <v>31.08</v>
      </c>
      <c r="ABD21" s="77">
        <v>211</v>
      </c>
      <c r="ABE21" s="78">
        <v>32674.37</v>
      </c>
      <c r="ABP21" s="79">
        <v>3114</v>
      </c>
      <c r="ABQ21" s="78">
        <v>166714.60999999999</v>
      </c>
      <c r="ABR21" s="79">
        <v>2377</v>
      </c>
      <c r="ABS21" s="78">
        <v>112037.63</v>
      </c>
      <c r="ABT21" s="79">
        <v>5029</v>
      </c>
      <c r="ABU21" s="78">
        <v>83160.429999999993</v>
      </c>
      <c r="ABV21" s="79">
        <v>3839</v>
      </c>
      <c r="ABW21" s="78">
        <v>89039.12</v>
      </c>
      <c r="ABX21" s="77">
        <v>300</v>
      </c>
      <c r="ABY21" s="78">
        <v>9848.49</v>
      </c>
      <c r="ACB21" s="77">
        <v>2</v>
      </c>
      <c r="ACC21" s="78">
        <v>37.42</v>
      </c>
      <c r="ACD21" s="77">
        <v>120</v>
      </c>
      <c r="ACE21" s="78">
        <v>7148.14</v>
      </c>
      <c r="ACF21" s="79">
        <v>17259</v>
      </c>
      <c r="ACG21" s="78">
        <v>598516.23</v>
      </c>
      <c r="ACH21" s="79">
        <v>5859</v>
      </c>
      <c r="ACI21" s="78">
        <v>306921.44</v>
      </c>
      <c r="ACJ21" s="79">
        <v>24459</v>
      </c>
      <c r="ACK21" s="78">
        <v>296892.15999999997</v>
      </c>
      <c r="ACL21" s="77">
        <v>6</v>
      </c>
      <c r="ACM21" s="78">
        <v>241.72</v>
      </c>
      <c r="ACP21" s="79">
        <v>11667</v>
      </c>
      <c r="ACQ21" s="78">
        <v>474130.77</v>
      </c>
      <c r="ACT21" s="77">
        <v>300</v>
      </c>
      <c r="ACU21" s="78">
        <v>40413.660000000003</v>
      </c>
      <c r="ACV21" s="79">
        <v>2528</v>
      </c>
      <c r="ACW21" s="78">
        <v>80260.94</v>
      </c>
      <c r="ACX21" s="79">
        <v>47944</v>
      </c>
      <c r="ACY21" s="78">
        <v>1804905.64</v>
      </c>
      <c r="ACZ21" s="77">
        <v>483</v>
      </c>
      <c r="ADA21" s="78">
        <v>28189.34</v>
      </c>
      <c r="ADB21" s="79">
        <v>16564</v>
      </c>
      <c r="ADC21" s="78">
        <v>1054187.8</v>
      </c>
      <c r="ADD21" s="77">
        <v>1</v>
      </c>
      <c r="ADE21" s="78">
        <v>37.090000000000003</v>
      </c>
      <c r="ADF21" s="79">
        <v>1705</v>
      </c>
      <c r="ADG21" s="78">
        <v>270130.52</v>
      </c>
      <c r="ADJ21" s="77">
        <v>2</v>
      </c>
      <c r="ADK21" s="78">
        <v>45.36</v>
      </c>
      <c r="ADL21" s="79">
        <v>1158</v>
      </c>
      <c r="ADM21" s="78">
        <v>200081.78</v>
      </c>
      <c r="ADP21" s="79">
        <v>1496</v>
      </c>
      <c r="ADQ21" s="78">
        <v>906526.4</v>
      </c>
      <c r="ADT21" s="77">
        <v>4</v>
      </c>
      <c r="ADU21" s="78">
        <v>4659.84</v>
      </c>
      <c r="ADV21" s="77">
        <v>205</v>
      </c>
      <c r="ADW21" s="78">
        <v>68721.149999999994</v>
      </c>
      <c r="ADX21" s="79">
        <v>6578</v>
      </c>
      <c r="ADY21" s="78">
        <v>463348.89</v>
      </c>
      <c r="ADZ21" s="79">
        <v>7946</v>
      </c>
      <c r="AEA21" s="78">
        <v>356479.38</v>
      </c>
      <c r="AEB21" s="77">
        <v>14</v>
      </c>
      <c r="AEC21" s="78">
        <v>941.95</v>
      </c>
      <c r="AEF21" s="79">
        <v>1530</v>
      </c>
      <c r="AEG21" s="78">
        <v>808535.18</v>
      </c>
      <c r="AEL21" s="77">
        <v>60</v>
      </c>
      <c r="AEM21" s="78">
        <v>477.14</v>
      </c>
      <c r="AEN21" s="77">
        <v>1</v>
      </c>
      <c r="AEO21" s="78">
        <v>34.65</v>
      </c>
      <c r="AER21" s="79">
        <v>15578</v>
      </c>
      <c r="AES21" s="78">
        <v>805448.73</v>
      </c>
      <c r="AET21" s="79">
        <v>6252</v>
      </c>
      <c r="AEU21" s="78">
        <v>194965.97</v>
      </c>
      <c r="AEV21" s="77">
        <v>8</v>
      </c>
      <c r="AEW21" s="78">
        <v>6805.77</v>
      </c>
      <c r="AEZ21" s="77">
        <v>88</v>
      </c>
      <c r="AFA21" s="78">
        <v>9413.2000000000007</v>
      </c>
      <c r="AFB21" s="79">
        <v>6300</v>
      </c>
      <c r="AFC21" s="78">
        <v>353142.65</v>
      </c>
      <c r="AFD21" s="77">
        <v>10</v>
      </c>
      <c r="AFE21" s="78">
        <v>164.9</v>
      </c>
      <c r="AFH21" s="77">
        <v>7</v>
      </c>
      <c r="AFI21" s="78">
        <v>464.61</v>
      </c>
      <c r="AFJ21" s="77">
        <v>1</v>
      </c>
      <c r="AFK21" s="78">
        <v>55.02</v>
      </c>
      <c r="AFN21" s="79">
        <v>2554</v>
      </c>
      <c r="AFO21" s="78">
        <v>883822.93</v>
      </c>
      <c r="AFP21" s="77">
        <v>140</v>
      </c>
      <c r="AFQ21" s="78">
        <v>8339</v>
      </c>
      <c r="AFT21" s="77">
        <v>1</v>
      </c>
      <c r="AFU21" s="78">
        <v>17.63</v>
      </c>
      <c r="AFV21" s="79">
        <v>56126</v>
      </c>
      <c r="AFW21" s="78">
        <v>1734592.81</v>
      </c>
      <c r="AFX21" s="79">
        <v>4285</v>
      </c>
      <c r="AFY21" s="78">
        <v>178158.7</v>
      </c>
      <c r="AFZ21" s="77">
        <v>377</v>
      </c>
      <c r="AGA21" s="78">
        <v>35395.85</v>
      </c>
      <c r="AGB21" s="77">
        <v>4</v>
      </c>
      <c r="AGC21" s="78">
        <v>48.72</v>
      </c>
      <c r="AGF21" s="77">
        <v>145</v>
      </c>
      <c r="AGG21" s="78">
        <v>1123.43</v>
      </c>
      <c r="AGL21" s="77">
        <v>9</v>
      </c>
      <c r="AGM21" s="78">
        <v>7289.49</v>
      </c>
      <c r="AGP21" s="79">
        <v>278332</v>
      </c>
      <c r="AGQ21" s="78">
        <v>65901401.710000001</v>
      </c>
      <c r="AGR21" s="77">
        <v>302</v>
      </c>
      <c r="AGS21" s="78">
        <v>522950.61</v>
      </c>
      <c r="AGT21" s="79">
        <v>15453</v>
      </c>
      <c r="AGU21" s="78">
        <v>8966124.2100000009</v>
      </c>
      <c r="AGV21" s="79">
        <v>14522</v>
      </c>
      <c r="AGW21" s="78">
        <v>5416593.2300000004</v>
      </c>
      <c r="AGX21" s="79">
        <v>4406</v>
      </c>
      <c r="AGY21" s="78">
        <v>333094.62</v>
      </c>
      <c r="AGZ21" s="77">
        <v>152</v>
      </c>
      <c r="AHA21" s="78">
        <v>17953.63</v>
      </c>
      <c r="AHB21" s="77">
        <v>831</v>
      </c>
      <c r="AHC21" s="78">
        <v>110051.62</v>
      </c>
      <c r="AHF21" s="77">
        <v>4</v>
      </c>
      <c r="AHG21" s="78">
        <v>4367.88</v>
      </c>
      <c r="AHH21" s="77">
        <v>32</v>
      </c>
      <c r="AHI21" s="78">
        <v>26011.38</v>
      </c>
      <c r="AHJ21" s="79">
        <v>2422</v>
      </c>
      <c r="AHK21" s="78">
        <v>219376.47</v>
      </c>
      <c r="AHL21" s="79">
        <v>3581</v>
      </c>
      <c r="AHM21" s="78">
        <v>218831.13</v>
      </c>
      <c r="AHN21" s="79">
        <v>1448</v>
      </c>
      <c r="AHO21" s="78">
        <v>312165.46000000002</v>
      </c>
      <c r="AHT21" s="77">
        <v>3</v>
      </c>
      <c r="AHU21" s="78">
        <v>1493.96</v>
      </c>
      <c r="AHV21" s="77">
        <v>219</v>
      </c>
      <c r="AHW21" s="78">
        <v>24102.18</v>
      </c>
      <c r="AHZ21" s="77">
        <v>85</v>
      </c>
      <c r="AIA21" s="78">
        <v>29039.43</v>
      </c>
      <c r="AIB21" s="77">
        <v>1</v>
      </c>
      <c r="AIC21" s="78">
        <v>78.599999999999994</v>
      </c>
      <c r="AIL21" s="77">
        <v>5</v>
      </c>
      <c r="AIM21" s="78">
        <v>4251.12</v>
      </c>
      <c r="AIN21" s="77">
        <v>3</v>
      </c>
      <c r="AIO21" s="78">
        <v>191.63</v>
      </c>
      <c r="AIP21" s="79">
        <v>51841</v>
      </c>
      <c r="AIQ21" s="78">
        <v>489829.92</v>
      </c>
      <c r="AIT21" s="77">
        <v>23</v>
      </c>
      <c r="AIU21" s="78">
        <v>200.95</v>
      </c>
      <c r="AIX21" s="79">
        <v>6633</v>
      </c>
      <c r="AIY21" s="78">
        <v>480134.67</v>
      </c>
      <c r="AIZ21" s="77">
        <v>5</v>
      </c>
      <c r="AJA21" s="78">
        <v>70.53</v>
      </c>
      <c r="AJB21" s="79">
        <v>10402</v>
      </c>
      <c r="AJC21" s="78">
        <v>199804.49</v>
      </c>
      <c r="AJD21" s="77">
        <v>4</v>
      </c>
      <c r="AJE21" s="78">
        <v>5.74</v>
      </c>
      <c r="AJF21" s="79">
        <v>10017</v>
      </c>
      <c r="AJG21" s="78">
        <v>460641.9</v>
      </c>
      <c r="AJN21" s="77">
        <v>556</v>
      </c>
      <c r="AJO21" s="78">
        <v>75674.559999999998</v>
      </c>
      <c r="AJX21" s="79">
        <v>116724</v>
      </c>
      <c r="AJY21" s="78">
        <v>1574713.93</v>
      </c>
      <c r="AJZ21" s="77">
        <v>132</v>
      </c>
      <c r="AKA21" s="78">
        <v>11550.9</v>
      </c>
      <c r="AKF21" s="77">
        <v>2</v>
      </c>
      <c r="AKG21" s="78">
        <v>0.9</v>
      </c>
      <c r="AKJ21" s="77">
        <v>2</v>
      </c>
      <c r="AKK21" s="78">
        <v>5.26</v>
      </c>
      <c r="AKN21" s="77">
        <v>13</v>
      </c>
      <c r="AKO21" s="78">
        <v>206.08</v>
      </c>
      <c r="AKV21" s="79">
        <v>20855</v>
      </c>
      <c r="AKW21" s="78">
        <v>591201.18999999994</v>
      </c>
      <c r="AKX21" s="77">
        <v>3</v>
      </c>
      <c r="AKY21" s="78">
        <v>8451.9</v>
      </c>
      <c r="AKZ21" s="79">
        <v>120736</v>
      </c>
      <c r="ALA21" s="78">
        <v>1668908.31</v>
      </c>
      <c r="ALR21" s="77">
        <v>9</v>
      </c>
      <c r="ALS21" s="78">
        <v>89.33</v>
      </c>
      <c r="ALX21" s="77">
        <v>600</v>
      </c>
      <c r="ALY21" s="78">
        <v>34279.71</v>
      </c>
      <c r="ALZ21" s="77">
        <v>117</v>
      </c>
      <c r="AMA21" s="78">
        <v>327.92</v>
      </c>
      <c r="AMB21" s="79">
        <v>1955</v>
      </c>
      <c r="AMC21" s="78">
        <v>133224.18</v>
      </c>
      <c r="AMF21" s="77">
        <v>116</v>
      </c>
      <c r="AMG21" s="78">
        <v>3208.61</v>
      </c>
      <c r="AMH21" s="77">
        <v>25</v>
      </c>
      <c r="AMI21" s="78">
        <v>10896.68</v>
      </c>
      <c r="AMJ21" s="79">
        <v>1160</v>
      </c>
      <c r="AMK21" s="78">
        <v>81179.05</v>
      </c>
      <c r="AML21" s="79">
        <v>25529</v>
      </c>
      <c r="AMM21" s="78">
        <v>2378074.19</v>
      </c>
      <c r="AMN21" s="77">
        <v>213</v>
      </c>
      <c r="AMO21" s="78">
        <v>261075.69</v>
      </c>
      <c r="AMR21" s="77">
        <v>1</v>
      </c>
      <c r="AMS21" s="78">
        <v>1364</v>
      </c>
      <c r="AMX21" s="77">
        <v>409</v>
      </c>
      <c r="AMY21" s="78">
        <v>22114.07</v>
      </c>
      <c r="ANB21" s="77">
        <v>2</v>
      </c>
      <c r="ANC21" s="78">
        <v>3.2</v>
      </c>
      <c r="ANF21" s="77">
        <v>965</v>
      </c>
      <c r="ANG21" s="78">
        <v>1178078.71</v>
      </c>
      <c r="ANH21" s="79">
        <v>2613</v>
      </c>
      <c r="ANI21" s="78">
        <v>213176.22</v>
      </c>
      <c r="ANL21" s="77">
        <v>50</v>
      </c>
      <c r="ANM21" s="78">
        <v>1138.79</v>
      </c>
      <c r="ANN21" s="77">
        <v>105</v>
      </c>
      <c r="ANO21" s="78">
        <v>34119.42</v>
      </c>
      <c r="ANP21" s="79">
        <v>1976</v>
      </c>
      <c r="ANQ21" s="78">
        <v>239128.55</v>
      </c>
      <c r="ANR21" s="77">
        <v>251</v>
      </c>
      <c r="ANS21" s="78">
        <v>49826.77</v>
      </c>
      <c r="ANT21" s="79">
        <v>12119</v>
      </c>
      <c r="ANU21" s="78">
        <v>2082394.29</v>
      </c>
      <c r="ANZ21" s="77">
        <v>807</v>
      </c>
      <c r="AOA21" s="78">
        <v>512121.11</v>
      </c>
      <c r="AOB21" s="77">
        <v>54</v>
      </c>
      <c r="AOC21" s="78">
        <v>78823.67</v>
      </c>
      <c r="AOD21" s="77">
        <v>363</v>
      </c>
      <c r="AOE21" s="78">
        <v>1194336.98</v>
      </c>
      <c r="AOP21" s="77">
        <v>59</v>
      </c>
      <c r="AOQ21" s="78">
        <v>5322.72</v>
      </c>
      <c r="AOR21" s="77">
        <v>3</v>
      </c>
      <c r="AOS21" s="78">
        <v>25.86</v>
      </c>
      <c r="AOV21" s="77">
        <v>452</v>
      </c>
      <c r="AOW21" s="78">
        <v>55148.84</v>
      </c>
      <c r="AOX21" s="77">
        <v>212</v>
      </c>
      <c r="AOY21" s="78">
        <v>2132.98</v>
      </c>
      <c r="APB21" s="77">
        <v>111</v>
      </c>
      <c r="APC21" s="78">
        <v>1468.95</v>
      </c>
      <c r="APH21" s="79">
        <v>13279</v>
      </c>
      <c r="API21" s="78">
        <v>3017985.1</v>
      </c>
      <c r="APJ21" s="79">
        <v>17727</v>
      </c>
      <c r="APK21" s="78">
        <v>281710.88</v>
      </c>
      <c r="APN21" s="77">
        <v>4</v>
      </c>
      <c r="APO21" s="78">
        <v>170.34</v>
      </c>
      <c r="APP21" s="79">
        <v>2054</v>
      </c>
      <c r="APQ21" s="78">
        <v>978552.84</v>
      </c>
      <c r="APR21" s="77">
        <v>400</v>
      </c>
      <c r="APS21" s="78">
        <v>196651.87</v>
      </c>
      <c r="APT21" s="79">
        <v>1886</v>
      </c>
      <c r="APU21" s="78">
        <v>928554.97</v>
      </c>
      <c r="APV21" s="77">
        <v>803</v>
      </c>
      <c r="APW21" s="78">
        <v>373898.44</v>
      </c>
      <c r="APX21" s="77">
        <v>547</v>
      </c>
      <c r="APY21" s="78">
        <v>215255.58</v>
      </c>
      <c r="APZ21" s="77">
        <v>327</v>
      </c>
      <c r="AQA21" s="78">
        <v>149497.37</v>
      </c>
      <c r="AQB21" s="79">
        <v>4435</v>
      </c>
      <c r="AQC21" s="78">
        <v>906546.72</v>
      </c>
      <c r="AQD21" s="77">
        <v>14</v>
      </c>
      <c r="AQE21" s="78">
        <v>791.89</v>
      </c>
      <c r="AQH21" s="77">
        <v>170</v>
      </c>
      <c r="AQI21" s="78">
        <v>57518.12</v>
      </c>
      <c r="AQJ21" s="79">
        <v>3578</v>
      </c>
      <c r="AQK21" s="78">
        <v>54903.69</v>
      </c>
      <c r="AQP21" s="79">
        <v>4407</v>
      </c>
      <c r="AQQ21" s="78">
        <v>1196556.8999999999</v>
      </c>
      <c r="AQR21" s="79">
        <v>2901</v>
      </c>
      <c r="AQS21" s="78">
        <v>1460189.93</v>
      </c>
      <c r="AQZ21" s="77">
        <v>184</v>
      </c>
      <c r="ARA21" s="78">
        <v>1286494.82</v>
      </c>
      <c r="ARH21" s="77">
        <v>1</v>
      </c>
      <c r="ARI21" s="78">
        <v>69.569999999999993</v>
      </c>
      <c r="ARJ21" s="77">
        <v>1</v>
      </c>
      <c r="ARK21" s="78">
        <v>9.39</v>
      </c>
      <c r="ARL21" s="79">
        <v>4755</v>
      </c>
      <c r="ARM21" s="78">
        <v>664382.15</v>
      </c>
      <c r="ARN21" s="79">
        <v>9321</v>
      </c>
      <c r="ARO21" s="78">
        <v>1146721.31</v>
      </c>
      <c r="ARP21" s="79">
        <v>28855</v>
      </c>
      <c r="ARQ21" s="78">
        <v>3876132.42</v>
      </c>
      <c r="ARR21" s="79">
        <v>7813</v>
      </c>
      <c r="ARS21" s="78">
        <v>1040898.95</v>
      </c>
      <c r="ART21" s="79">
        <v>49565</v>
      </c>
      <c r="ARU21" s="78">
        <v>1233407.3799999999</v>
      </c>
      <c r="ARX21" s="79">
        <v>52235</v>
      </c>
      <c r="ARY21" s="78">
        <v>4331645.84</v>
      </c>
      <c r="ARZ21" s="77">
        <v>80</v>
      </c>
      <c r="ASA21" s="78">
        <v>27801.61</v>
      </c>
      <c r="ASD21" s="79">
        <v>5667</v>
      </c>
      <c r="ASE21" s="78">
        <v>462352.39</v>
      </c>
      <c r="ASJ21" s="77">
        <v>1</v>
      </c>
      <c r="ASK21" s="78">
        <v>117.92</v>
      </c>
      <c r="AST21" s="77">
        <v>6</v>
      </c>
      <c r="ASU21" s="78">
        <v>23.4</v>
      </c>
      <c r="ASX21" s="77">
        <v>8</v>
      </c>
      <c r="ASY21" s="78">
        <v>349.9</v>
      </c>
      <c r="ASZ21" s="79">
        <v>1523</v>
      </c>
      <c r="ATA21" s="78">
        <v>38240.910000000003</v>
      </c>
      <c r="ATB21" s="77">
        <v>16</v>
      </c>
      <c r="ATC21" s="78">
        <v>977.23</v>
      </c>
      <c r="ATL21" s="77">
        <v>18</v>
      </c>
      <c r="ATM21" s="78">
        <v>6693.03</v>
      </c>
      <c r="ATN21" s="77">
        <v>556</v>
      </c>
      <c r="ATO21" s="78">
        <v>30381.79</v>
      </c>
      <c r="ATP21" s="77">
        <v>177</v>
      </c>
      <c r="ATQ21" s="78">
        <v>9113.0499999999993</v>
      </c>
      <c r="ATT21" s="79">
        <v>14522</v>
      </c>
      <c r="ATU21" s="78">
        <v>738581.39</v>
      </c>
      <c r="ATV21" s="77">
        <v>4</v>
      </c>
      <c r="ATW21" s="78">
        <v>110.36</v>
      </c>
      <c r="ATX21" s="77">
        <v>17</v>
      </c>
      <c r="ATY21" s="78">
        <v>834.41</v>
      </c>
      <c r="ATZ21" s="77">
        <v>29</v>
      </c>
      <c r="AUA21" s="78">
        <v>702.68</v>
      </c>
      <c r="AUB21" s="77">
        <v>10</v>
      </c>
      <c r="AUC21" s="78">
        <v>47.54</v>
      </c>
      <c r="AUD21" s="77">
        <v>1</v>
      </c>
      <c r="AUE21" s="78">
        <v>4.8099999999999996</v>
      </c>
      <c r="AUH21" s="77">
        <v>18</v>
      </c>
      <c r="AUI21" s="78">
        <v>98.42</v>
      </c>
      <c r="AUN21" s="79">
        <v>234465</v>
      </c>
      <c r="AUO21" s="78">
        <v>4461173.09</v>
      </c>
      <c r="AUP21" s="77">
        <v>5</v>
      </c>
      <c r="AUQ21" s="78">
        <v>85</v>
      </c>
      <c r="AUR21" s="79">
        <v>1827</v>
      </c>
      <c r="AUS21" s="78">
        <v>97481.79</v>
      </c>
      <c r="AUV21" s="77">
        <v>40</v>
      </c>
      <c r="AUW21" s="78">
        <v>265.07</v>
      </c>
      <c r="AVB21" s="77">
        <v>176</v>
      </c>
      <c r="AVC21" s="78">
        <v>149220.79999999999</v>
      </c>
      <c r="AVJ21" s="79">
        <v>7375</v>
      </c>
      <c r="AVK21" s="78">
        <v>752038.28</v>
      </c>
      <c r="AVT21" s="77">
        <v>1</v>
      </c>
      <c r="AVU21" s="78">
        <v>9.73</v>
      </c>
      <c r="AVX21" s="77">
        <v>6</v>
      </c>
      <c r="AVY21" s="78">
        <v>48.78</v>
      </c>
      <c r="AVZ21" s="77">
        <v>15</v>
      </c>
      <c r="AWA21" s="78">
        <v>148.08000000000001</v>
      </c>
      <c r="AWB21" s="77">
        <v>4</v>
      </c>
      <c r="AWC21" s="78">
        <v>83.3</v>
      </c>
      <c r="AWF21" s="77">
        <v>2</v>
      </c>
      <c r="AWG21" s="78">
        <v>2944.16</v>
      </c>
      <c r="AWH21" s="77">
        <v>2</v>
      </c>
      <c r="AWI21" s="78">
        <v>1.8</v>
      </c>
      <c r="AWL21" s="77">
        <v>2</v>
      </c>
      <c r="AWM21" s="78">
        <v>5.04</v>
      </c>
      <c r="AWN21" s="77">
        <v>29</v>
      </c>
      <c r="AWO21" s="78">
        <v>1249.78</v>
      </c>
      <c r="AWP21" s="77">
        <v>156</v>
      </c>
      <c r="AWQ21" s="78">
        <v>31554.52</v>
      </c>
      <c r="AWR21" s="77">
        <v>117</v>
      </c>
      <c r="AWS21" s="78">
        <v>39690.9</v>
      </c>
      <c r="AWT21" s="77">
        <v>43</v>
      </c>
      <c r="AWU21" s="78">
        <v>2261.14</v>
      </c>
      <c r="AWV21" s="79">
        <v>1075</v>
      </c>
      <c r="AWW21" s="78">
        <v>13142.43</v>
      </c>
      <c r="AWX21" s="77">
        <v>542</v>
      </c>
      <c r="AWY21" s="78">
        <v>263247.58</v>
      </c>
      <c r="AXD21" s="77">
        <v>22</v>
      </c>
      <c r="AXE21" s="78">
        <v>608.41999999999996</v>
      </c>
      <c r="AXV21" s="77">
        <v>1</v>
      </c>
      <c r="AXW21" s="78">
        <v>10.79</v>
      </c>
      <c r="AXZ21" s="77">
        <v>1</v>
      </c>
      <c r="AYA21" s="78">
        <v>60.71</v>
      </c>
      <c r="AYB21" s="77">
        <v>101</v>
      </c>
      <c r="AYC21" s="78">
        <v>8155.11</v>
      </c>
      <c r="AYD21" s="77">
        <v>28</v>
      </c>
      <c r="AYE21" s="78">
        <v>212.12</v>
      </c>
      <c r="AYF21" s="77">
        <v>9</v>
      </c>
      <c r="AYG21" s="78">
        <v>124.5</v>
      </c>
      <c r="AYJ21" s="77">
        <v>1</v>
      </c>
      <c r="AYK21" s="78">
        <v>3.39</v>
      </c>
      <c r="AYL21" s="77">
        <v>10</v>
      </c>
      <c r="AYM21" s="78">
        <v>42.9</v>
      </c>
      <c r="AYP21" s="77">
        <v>4</v>
      </c>
      <c r="AYQ21" s="78">
        <v>302.32</v>
      </c>
      <c r="AYR21" s="77">
        <v>2</v>
      </c>
      <c r="AYS21" s="78">
        <v>0.42</v>
      </c>
      <c r="AYT21" s="77">
        <v>9</v>
      </c>
      <c r="AYU21" s="78">
        <v>23</v>
      </c>
      <c r="AYV21" s="77">
        <v>39</v>
      </c>
      <c r="AYW21" s="78">
        <v>3941.94</v>
      </c>
      <c r="AZB21" s="77">
        <v>9</v>
      </c>
      <c r="AZC21" s="78">
        <v>91.92</v>
      </c>
      <c r="AZF21" s="77">
        <v>1</v>
      </c>
      <c r="AZG21" s="78">
        <v>6.37</v>
      </c>
      <c r="AZJ21" s="77">
        <v>1</v>
      </c>
      <c r="AZK21" s="78">
        <v>3.51</v>
      </c>
      <c r="AZN21" s="77">
        <v>2</v>
      </c>
      <c r="AZO21" s="78">
        <v>7.4</v>
      </c>
      <c r="AZV21" s="77">
        <v>33</v>
      </c>
      <c r="AZW21" s="78">
        <v>39.19</v>
      </c>
    </row>
    <row r="22" spans="1:1377" x14ac:dyDescent="0.25">
      <c r="A22" s="87">
        <v>40256</v>
      </c>
      <c r="B22" s="83">
        <v>317549</v>
      </c>
      <c r="C22" s="83">
        <v>41858268.240000002</v>
      </c>
      <c r="D22" s="83">
        <v>255189</v>
      </c>
      <c r="E22" s="83">
        <v>38790815.509999998</v>
      </c>
      <c r="F22" s="83">
        <f t="shared" si="75"/>
        <v>572738</v>
      </c>
      <c r="G22" s="83">
        <f t="shared" si="74"/>
        <v>80649083.75</v>
      </c>
      <c r="H22" s="83">
        <v>189190</v>
      </c>
      <c r="I22" s="83">
        <v>18356383.710000001</v>
      </c>
      <c r="J22" s="83">
        <v>301552</v>
      </c>
      <c r="K22" s="83">
        <v>24636532.789999999</v>
      </c>
      <c r="L22" s="83">
        <v>3042</v>
      </c>
      <c r="M22" s="79">
        <v>14000558.15</v>
      </c>
      <c r="N22" s="79">
        <v>24139</v>
      </c>
      <c r="O22" s="79">
        <v>14140976.32</v>
      </c>
      <c r="P22" s="79">
        <v>189590</v>
      </c>
      <c r="Q22" s="79">
        <v>11211132.17</v>
      </c>
      <c r="R22" s="79">
        <v>179902</v>
      </c>
      <c r="S22" s="79">
        <v>10179420.73</v>
      </c>
      <c r="T22" s="79">
        <v>9279</v>
      </c>
      <c r="U22" s="79">
        <v>5938744.7000000002</v>
      </c>
      <c r="V22" s="79">
        <v>27951</v>
      </c>
      <c r="W22" s="78">
        <v>8074445.8099999996</v>
      </c>
      <c r="X22" s="79">
        <v>48286</v>
      </c>
      <c r="Y22" s="78">
        <v>7480987.2599999998</v>
      </c>
      <c r="Z22" s="79">
        <v>190884</v>
      </c>
      <c r="AA22" s="78">
        <v>7695829.5700000003</v>
      </c>
      <c r="AB22" s="79">
        <v>123973</v>
      </c>
      <c r="AC22" s="78">
        <v>11816510.15</v>
      </c>
      <c r="AD22" s="79">
        <v>28693</v>
      </c>
      <c r="AE22" s="78">
        <v>5727855.3600000003</v>
      </c>
      <c r="AF22" s="79">
        <v>46396</v>
      </c>
      <c r="AG22" s="78">
        <v>6214389.3700000001</v>
      </c>
      <c r="AH22" s="79">
        <v>62655</v>
      </c>
      <c r="AI22" s="78">
        <v>6459555.4800000004</v>
      </c>
      <c r="AJ22" s="79">
        <v>151401</v>
      </c>
      <c r="AK22" s="78">
        <v>5711168.9400000004</v>
      </c>
      <c r="AL22" s="79">
        <v>57461</v>
      </c>
      <c r="AM22" s="78">
        <v>6542163.0300000003</v>
      </c>
      <c r="AN22" s="79">
        <v>53603</v>
      </c>
      <c r="AO22" s="78">
        <v>5236165.3499999996</v>
      </c>
      <c r="AP22" s="79">
        <v>58359</v>
      </c>
      <c r="AQ22" s="78">
        <v>4891749.2699999996</v>
      </c>
      <c r="AR22" s="79">
        <v>31451</v>
      </c>
      <c r="AS22" s="78">
        <v>4765002.66</v>
      </c>
      <c r="AT22" s="79">
        <v>31955</v>
      </c>
      <c r="AU22" s="78">
        <v>3034126.12</v>
      </c>
      <c r="AV22" s="77">
        <v>725</v>
      </c>
      <c r="AW22" s="78">
        <v>3216699.23</v>
      </c>
      <c r="AX22" s="77">
        <v>519</v>
      </c>
      <c r="AY22" s="78">
        <v>2219473.33</v>
      </c>
      <c r="AZ22" s="79">
        <v>3462</v>
      </c>
      <c r="BA22" s="78">
        <v>2582206.2599999998</v>
      </c>
      <c r="BB22" s="79">
        <v>7361</v>
      </c>
      <c r="BC22" s="78">
        <v>2780009.78</v>
      </c>
      <c r="BD22" s="79">
        <v>5932</v>
      </c>
      <c r="BE22" s="78">
        <v>3080384.82</v>
      </c>
      <c r="BF22" s="79">
        <v>14887</v>
      </c>
      <c r="BG22" s="78">
        <v>2032807.43</v>
      </c>
      <c r="BH22" s="79">
        <v>316987</v>
      </c>
      <c r="BI22" s="78">
        <v>2935389.34</v>
      </c>
      <c r="BJ22" s="79">
        <v>3034</v>
      </c>
      <c r="BK22" s="78">
        <v>1477156.96</v>
      </c>
      <c r="BL22" s="79">
        <v>34402</v>
      </c>
      <c r="BM22" s="78">
        <v>1204393.78</v>
      </c>
      <c r="BN22" s="77">
        <v>130</v>
      </c>
      <c r="BO22" s="78">
        <v>817413.38</v>
      </c>
      <c r="BP22" s="79">
        <v>56636</v>
      </c>
      <c r="BQ22" s="78">
        <v>1102522.72</v>
      </c>
      <c r="BR22" s="79">
        <v>21230</v>
      </c>
      <c r="BS22" s="78">
        <v>1678953.25</v>
      </c>
      <c r="BT22" s="79">
        <v>14659</v>
      </c>
      <c r="BU22" s="78">
        <v>886829.62</v>
      </c>
      <c r="BV22" s="79">
        <v>5929</v>
      </c>
      <c r="BW22" s="78">
        <v>281204.11</v>
      </c>
      <c r="BX22" s="77">
        <v>185</v>
      </c>
      <c r="BY22" s="78">
        <v>195903.53</v>
      </c>
      <c r="CD22" s="77">
        <v>2</v>
      </c>
      <c r="CE22" s="78">
        <v>4.1399999999999997</v>
      </c>
      <c r="CH22" s="77">
        <v>2</v>
      </c>
      <c r="CI22" s="78">
        <v>29.82</v>
      </c>
      <c r="CL22" s="77">
        <v>1</v>
      </c>
      <c r="CM22" s="78">
        <v>153.69999999999999</v>
      </c>
      <c r="CN22" s="77">
        <v>3</v>
      </c>
      <c r="CO22" s="78">
        <v>109.84</v>
      </c>
      <c r="CP22" s="79">
        <v>6010</v>
      </c>
      <c r="CQ22" s="78">
        <v>67203.67</v>
      </c>
      <c r="CT22" s="77">
        <v>8</v>
      </c>
      <c r="CU22" s="78">
        <v>5159.71</v>
      </c>
      <c r="CX22" s="77">
        <v>6</v>
      </c>
      <c r="CY22" s="78">
        <v>125.8</v>
      </c>
      <c r="CZ22" s="77">
        <v>1</v>
      </c>
      <c r="DA22" s="78">
        <v>2.48</v>
      </c>
      <c r="DL22" s="77">
        <v>5</v>
      </c>
      <c r="DM22" s="78">
        <v>243.52</v>
      </c>
      <c r="DN22" s="77">
        <v>3</v>
      </c>
      <c r="DO22" s="78">
        <v>7.69</v>
      </c>
      <c r="DP22" s="77">
        <v>41</v>
      </c>
      <c r="DQ22" s="78">
        <v>174.85</v>
      </c>
      <c r="DR22" s="77">
        <v>1</v>
      </c>
      <c r="DS22" s="78">
        <v>0.95</v>
      </c>
      <c r="DZ22" s="79">
        <v>2826</v>
      </c>
      <c r="EA22" s="78">
        <v>222049.23</v>
      </c>
      <c r="ED22" s="77">
        <v>1</v>
      </c>
      <c r="EE22" s="78">
        <v>1.1200000000000001</v>
      </c>
      <c r="EF22" s="77">
        <v>16</v>
      </c>
      <c r="EG22" s="78">
        <v>275.7</v>
      </c>
      <c r="EP22" s="77">
        <v>1</v>
      </c>
      <c r="EQ22" s="78">
        <v>29.82</v>
      </c>
      <c r="ER22" s="79">
        <v>17409</v>
      </c>
      <c r="ES22" s="78">
        <v>668837.5</v>
      </c>
      <c r="ET22" s="77">
        <v>4</v>
      </c>
      <c r="EU22" s="78">
        <v>17.38</v>
      </c>
      <c r="EV22" s="79">
        <v>1109</v>
      </c>
      <c r="EW22" s="78">
        <v>72429.88</v>
      </c>
      <c r="FB22" s="77">
        <v>1</v>
      </c>
      <c r="FC22" s="78">
        <v>57</v>
      </c>
      <c r="FD22" s="79">
        <v>2011</v>
      </c>
      <c r="FE22" s="78">
        <v>1239831.1000000001</v>
      </c>
      <c r="FF22" s="77">
        <v>12</v>
      </c>
      <c r="FG22" s="78">
        <v>26</v>
      </c>
      <c r="FH22" s="79">
        <v>26326</v>
      </c>
      <c r="FI22" s="78">
        <v>1323438.1200000001</v>
      </c>
      <c r="FJ22" s="79">
        <v>15878</v>
      </c>
      <c r="FK22" s="78">
        <v>787489.68</v>
      </c>
      <c r="FL22" s="77">
        <v>14</v>
      </c>
      <c r="FM22" s="78">
        <v>222.51</v>
      </c>
      <c r="FN22" s="77">
        <v>1</v>
      </c>
      <c r="FO22" s="78">
        <v>8.4499999999999993</v>
      </c>
      <c r="FP22" s="77">
        <v>5</v>
      </c>
      <c r="FQ22" s="78">
        <v>2.4</v>
      </c>
      <c r="FR22" s="79">
        <v>2063</v>
      </c>
      <c r="FS22" s="78">
        <v>303051.46000000002</v>
      </c>
      <c r="FT22" s="77">
        <v>5</v>
      </c>
      <c r="FU22" s="78">
        <v>18.09</v>
      </c>
      <c r="FV22" s="79">
        <v>2680</v>
      </c>
      <c r="FW22" s="78">
        <v>68433.119999999995</v>
      </c>
      <c r="FX22" s="79">
        <v>13140</v>
      </c>
      <c r="FY22" s="78">
        <v>764184.84</v>
      </c>
      <c r="FZ22" s="77">
        <v>2</v>
      </c>
      <c r="GA22" s="78">
        <v>4.26</v>
      </c>
      <c r="GB22" s="77">
        <v>5</v>
      </c>
      <c r="GC22" s="78">
        <v>36.479999999999997</v>
      </c>
      <c r="GF22" s="77">
        <v>64</v>
      </c>
      <c r="GG22" s="78">
        <v>5266.55</v>
      </c>
      <c r="GJ22" s="77">
        <v>43</v>
      </c>
      <c r="GK22" s="78">
        <v>7974.24</v>
      </c>
      <c r="GL22" s="79">
        <v>4033</v>
      </c>
      <c r="GM22" s="78">
        <v>583043.31000000006</v>
      </c>
      <c r="GN22" s="79">
        <v>4522</v>
      </c>
      <c r="GO22" s="78">
        <v>648559.85</v>
      </c>
      <c r="GP22" s="77">
        <v>2</v>
      </c>
      <c r="GQ22" s="78">
        <v>6.1</v>
      </c>
      <c r="GT22" s="77">
        <v>1</v>
      </c>
      <c r="GU22" s="78">
        <v>3.36</v>
      </c>
      <c r="GX22" s="77">
        <v>188</v>
      </c>
      <c r="GY22" s="78">
        <v>16613.13</v>
      </c>
      <c r="GZ22" s="77">
        <v>6</v>
      </c>
      <c r="HA22" s="78">
        <v>477.4</v>
      </c>
      <c r="HB22" s="79">
        <v>2208</v>
      </c>
      <c r="HC22" s="78">
        <v>234220.77</v>
      </c>
      <c r="HD22" s="77">
        <v>15</v>
      </c>
      <c r="HE22" s="78">
        <v>88</v>
      </c>
      <c r="HH22" s="77">
        <v>124</v>
      </c>
      <c r="HI22" s="78">
        <v>4683.3</v>
      </c>
      <c r="HJ22" s="77">
        <v>567</v>
      </c>
      <c r="HK22" s="78">
        <v>68653.75</v>
      </c>
      <c r="HL22" s="77">
        <v>407</v>
      </c>
      <c r="HM22" s="78">
        <v>75922.44</v>
      </c>
      <c r="HN22" s="79">
        <v>1482</v>
      </c>
      <c r="HO22" s="78">
        <v>201834.37</v>
      </c>
      <c r="HR22" s="77">
        <v>75</v>
      </c>
      <c r="HS22" s="78">
        <v>29143.87</v>
      </c>
      <c r="HT22" s="77">
        <v>636</v>
      </c>
      <c r="HU22" s="78">
        <v>36518.14</v>
      </c>
      <c r="HV22" s="77">
        <v>15</v>
      </c>
      <c r="HW22" s="78">
        <v>1315.46</v>
      </c>
      <c r="HX22" s="77">
        <v>6</v>
      </c>
      <c r="HY22" s="78">
        <v>1818.34</v>
      </c>
      <c r="HZ22" s="79">
        <v>1299</v>
      </c>
      <c r="IA22" s="78">
        <v>141462.69</v>
      </c>
      <c r="IB22" s="79">
        <v>7722</v>
      </c>
      <c r="IC22" s="78">
        <v>535184.44999999995</v>
      </c>
      <c r="ID22" s="77">
        <v>30</v>
      </c>
      <c r="IE22" s="78">
        <v>13378.06</v>
      </c>
      <c r="IF22" s="77">
        <v>454</v>
      </c>
      <c r="IG22" s="78">
        <v>49264.18</v>
      </c>
      <c r="IN22" s="79">
        <v>3039</v>
      </c>
      <c r="IO22" s="78">
        <v>139566.26</v>
      </c>
      <c r="IP22" s="77">
        <v>4</v>
      </c>
      <c r="IQ22" s="78">
        <v>14.6</v>
      </c>
      <c r="IX22" s="77">
        <v>1</v>
      </c>
      <c r="IY22" s="78">
        <v>1.63</v>
      </c>
      <c r="IZ22" s="79">
        <v>4360</v>
      </c>
      <c r="JA22" s="78">
        <v>174645.46</v>
      </c>
      <c r="JH22" s="79">
        <v>9292</v>
      </c>
      <c r="JI22" s="78">
        <v>1262401.1399999999</v>
      </c>
      <c r="JJ22" s="79">
        <v>2442</v>
      </c>
      <c r="JK22" s="78">
        <v>313317.05</v>
      </c>
      <c r="JN22" s="77">
        <v>771</v>
      </c>
      <c r="JO22" s="78">
        <v>105450.58</v>
      </c>
      <c r="JP22" s="79">
        <v>3275</v>
      </c>
      <c r="JQ22" s="78">
        <v>307984.05</v>
      </c>
      <c r="JR22" s="77">
        <v>7</v>
      </c>
      <c r="JS22" s="78">
        <v>434.86</v>
      </c>
      <c r="JV22" s="79">
        <v>4221</v>
      </c>
      <c r="JW22" s="78">
        <v>371889.81</v>
      </c>
      <c r="JX22" s="77">
        <v>77</v>
      </c>
      <c r="JY22" s="78">
        <v>5812.53</v>
      </c>
      <c r="JZ22" s="77">
        <v>480</v>
      </c>
      <c r="KA22" s="78">
        <v>13276.97</v>
      </c>
      <c r="KB22" s="79">
        <v>9647</v>
      </c>
      <c r="KC22" s="78">
        <v>428373.33</v>
      </c>
      <c r="KD22" s="77">
        <v>4</v>
      </c>
      <c r="KE22" s="78">
        <v>43.4</v>
      </c>
      <c r="KF22" s="77">
        <v>415</v>
      </c>
      <c r="KG22" s="78">
        <v>39733.5</v>
      </c>
      <c r="KH22" s="79">
        <v>20717</v>
      </c>
      <c r="KI22" s="78">
        <v>756684.95</v>
      </c>
      <c r="KJ22" s="77">
        <v>3</v>
      </c>
      <c r="KK22" s="78">
        <v>1.56</v>
      </c>
      <c r="KN22" s="77">
        <v>953</v>
      </c>
      <c r="KO22" s="78">
        <v>570582.79</v>
      </c>
      <c r="KP22" s="77">
        <v>16</v>
      </c>
      <c r="KQ22" s="78">
        <v>1503.29</v>
      </c>
      <c r="KR22" s="79">
        <v>5474</v>
      </c>
      <c r="KS22" s="78">
        <v>444491.8</v>
      </c>
      <c r="KZ22" s="77">
        <v>11</v>
      </c>
      <c r="LA22" s="78">
        <v>1319.01</v>
      </c>
      <c r="LB22" s="77">
        <v>3</v>
      </c>
      <c r="LC22" s="78">
        <v>11.05</v>
      </c>
      <c r="LD22" s="79">
        <v>1998</v>
      </c>
      <c r="LE22" s="78">
        <v>163312.22</v>
      </c>
      <c r="LF22" s="77">
        <v>411</v>
      </c>
      <c r="LG22" s="78">
        <v>67421.320000000007</v>
      </c>
      <c r="LH22" s="77">
        <v>374</v>
      </c>
      <c r="LI22" s="78">
        <v>78555.33</v>
      </c>
      <c r="LP22" s="77">
        <v>1</v>
      </c>
      <c r="LQ22" s="78">
        <v>7.88</v>
      </c>
      <c r="LR22" s="77">
        <v>10</v>
      </c>
      <c r="LS22" s="78">
        <v>10.94</v>
      </c>
      <c r="LT22" s="79">
        <v>6724</v>
      </c>
      <c r="LU22" s="78">
        <v>305975</v>
      </c>
      <c r="LV22" s="77">
        <v>79</v>
      </c>
      <c r="LW22" s="78">
        <v>448.3</v>
      </c>
      <c r="LX22" s="77">
        <v>3</v>
      </c>
      <c r="LY22" s="78">
        <v>5468.64</v>
      </c>
      <c r="MB22" s="79">
        <v>4826</v>
      </c>
      <c r="MC22" s="78">
        <v>547489.06000000006</v>
      </c>
      <c r="MN22" s="77">
        <v>2</v>
      </c>
      <c r="MO22" s="78">
        <v>9.34</v>
      </c>
      <c r="MP22" s="79">
        <v>4212</v>
      </c>
      <c r="MQ22" s="78">
        <v>330437.21999999997</v>
      </c>
      <c r="MR22" s="79">
        <v>1144</v>
      </c>
      <c r="MS22" s="78">
        <v>33903.06</v>
      </c>
      <c r="MV22" s="77">
        <v>4</v>
      </c>
      <c r="MW22" s="78">
        <v>17.11</v>
      </c>
      <c r="MX22" s="77">
        <v>1</v>
      </c>
      <c r="MY22" s="78">
        <v>2.11</v>
      </c>
      <c r="ND22" s="79">
        <v>15654</v>
      </c>
      <c r="NE22" s="78">
        <v>49747.09</v>
      </c>
      <c r="NF22" s="77">
        <v>41</v>
      </c>
      <c r="NG22" s="78">
        <v>831.83</v>
      </c>
      <c r="NH22" s="77">
        <v>1</v>
      </c>
      <c r="NI22" s="78">
        <v>2.23</v>
      </c>
      <c r="NN22" s="79">
        <v>1194</v>
      </c>
      <c r="NO22" s="78">
        <v>165930.13</v>
      </c>
      <c r="NP22" s="77">
        <v>3</v>
      </c>
      <c r="NQ22" s="78">
        <v>10.15</v>
      </c>
      <c r="NR22" s="77">
        <v>4</v>
      </c>
      <c r="NS22" s="78">
        <v>8.6199999999999992</v>
      </c>
      <c r="NT22" s="77">
        <v>87</v>
      </c>
      <c r="NU22" s="78">
        <v>243.09</v>
      </c>
      <c r="NV22" s="79">
        <v>3603</v>
      </c>
      <c r="NW22" s="78">
        <v>370539.23</v>
      </c>
      <c r="NX22" s="77">
        <v>280</v>
      </c>
      <c r="NY22" s="78">
        <v>15674.03</v>
      </c>
      <c r="NZ22" s="77">
        <v>1</v>
      </c>
      <c r="OA22" s="78">
        <v>29.08</v>
      </c>
      <c r="OB22" s="77">
        <v>2</v>
      </c>
      <c r="OC22" s="78">
        <v>28.58</v>
      </c>
      <c r="OF22" s="77">
        <v>498</v>
      </c>
      <c r="OG22" s="78">
        <v>43096.86</v>
      </c>
      <c r="OH22" s="77">
        <v>223</v>
      </c>
      <c r="OI22" s="78">
        <v>12274.51</v>
      </c>
      <c r="OJ22" s="77">
        <v>78</v>
      </c>
      <c r="OK22" s="78">
        <v>249.4</v>
      </c>
      <c r="OP22" s="79">
        <v>10929</v>
      </c>
      <c r="OQ22" s="78">
        <v>1965450.71</v>
      </c>
      <c r="OR22" s="77">
        <v>115</v>
      </c>
      <c r="OS22" s="78">
        <v>3785.9</v>
      </c>
      <c r="OT22" s="79">
        <v>2373</v>
      </c>
      <c r="OU22" s="78">
        <v>118878.24</v>
      </c>
      <c r="OV22" s="79">
        <v>1207</v>
      </c>
      <c r="OW22" s="78">
        <v>198213.81</v>
      </c>
      <c r="OZ22" s="79">
        <v>7222</v>
      </c>
      <c r="PA22" s="78">
        <v>684407.84</v>
      </c>
      <c r="PH22" s="77">
        <v>1</v>
      </c>
      <c r="PI22" s="78">
        <v>32.299999999999997</v>
      </c>
      <c r="PJ22" s="79">
        <v>3106</v>
      </c>
      <c r="PK22" s="78">
        <v>299020.58</v>
      </c>
      <c r="PL22" s="77">
        <v>61</v>
      </c>
      <c r="PM22" s="78">
        <v>490.6</v>
      </c>
      <c r="PN22" s="77">
        <v>227</v>
      </c>
      <c r="PO22" s="78">
        <v>31792.45</v>
      </c>
      <c r="PP22" s="79">
        <v>9977</v>
      </c>
      <c r="PQ22" s="78">
        <v>669295.18000000005</v>
      </c>
      <c r="PR22" s="79">
        <v>8140</v>
      </c>
      <c r="PS22" s="78">
        <v>1176635.29</v>
      </c>
      <c r="PT22" s="77">
        <v>33</v>
      </c>
      <c r="PU22" s="78">
        <v>82355.789999999994</v>
      </c>
      <c r="PV22" s="77">
        <v>7</v>
      </c>
      <c r="PW22" s="78">
        <v>93.28</v>
      </c>
      <c r="PX22" s="77">
        <v>4</v>
      </c>
      <c r="PY22" s="78">
        <v>295.36</v>
      </c>
      <c r="PZ22" s="77">
        <v>396</v>
      </c>
      <c r="QA22" s="78">
        <v>165161.62</v>
      </c>
      <c r="QB22" s="77">
        <v>351</v>
      </c>
      <c r="QC22" s="78">
        <v>171447.77</v>
      </c>
      <c r="QF22" s="79">
        <v>13569</v>
      </c>
      <c r="QG22" s="78">
        <v>3753795.54</v>
      </c>
      <c r="QJ22" s="77">
        <v>8</v>
      </c>
      <c r="QK22" s="78">
        <v>13.01</v>
      </c>
      <c r="QL22" s="77">
        <v>11</v>
      </c>
      <c r="QM22" s="78">
        <v>10.49</v>
      </c>
      <c r="QX22" s="77">
        <v>4</v>
      </c>
      <c r="QY22" s="78">
        <v>108.66</v>
      </c>
      <c r="RB22" s="77">
        <v>7</v>
      </c>
      <c r="RC22" s="78">
        <v>474.52</v>
      </c>
      <c r="RD22" s="77">
        <v>2</v>
      </c>
      <c r="RE22" s="78">
        <v>1118.6600000000001</v>
      </c>
      <c r="RJ22" s="77">
        <v>1</v>
      </c>
      <c r="RK22" s="78">
        <v>22.86</v>
      </c>
      <c r="RL22" s="79">
        <v>92294</v>
      </c>
      <c r="RM22" s="78">
        <v>13788998.970000001</v>
      </c>
      <c r="RN22" s="79">
        <v>2595</v>
      </c>
      <c r="RO22" s="78">
        <v>122096.38</v>
      </c>
      <c r="RT22" s="77">
        <v>36</v>
      </c>
      <c r="RU22" s="78">
        <v>6239.96</v>
      </c>
      <c r="RV22" s="77">
        <v>300</v>
      </c>
      <c r="RW22" s="78">
        <v>14127.39</v>
      </c>
      <c r="RX22" s="77">
        <v>118</v>
      </c>
      <c r="RY22" s="78">
        <v>2599.4899999999998</v>
      </c>
      <c r="RZ22" s="79">
        <v>1435</v>
      </c>
      <c r="SA22" s="78">
        <v>151643.44</v>
      </c>
      <c r="SD22" s="79">
        <v>3578</v>
      </c>
      <c r="SE22" s="78">
        <v>220544.94</v>
      </c>
      <c r="SF22" s="79">
        <v>53099</v>
      </c>
      <c r="SG22" s="78">
        <v>9607152.0099999998</v>
      </c>
      <c r="SH22" s="77">
        <v>6</v>
      </c>
      <c r="SI22" s="78">
        <v>2.14</v>
      </c>
      <c r="SJ22" s="79">
        <v>1360</v>
      </c>
      <c r="SK22" s="78">
        <v>51213.5</v>
      </c>
      <c r="SL22" s="77">
        <v>863</v>
      </c>
      <c r="SM22" s="78">
        <v>63161.17</v>
      </c>
      <c r="SN22" s="79">
        <v>15918</v>
      </c>
      <c r="SO22" s="78">
        <v>866909.31</v>
      </c>
      <c r="SP22" s="77">
        <v>3</v>
      </c>
      <c r="SQ22" s="78">
        <v>2410.44</v>
      </c>
      <c r="SR22" s="79">
        <v>83258</v>
      </c>
      <c r="SS22" s="78">
        <v>537885.47</v>
      </c>
      <c r="ST22" s="77">
        <v>559</v>
      </c>
      <c r="SU22" s="78">
        <v>52172.79</v>
      </c>
      <c r="SV22" s="77">
        <v>93</v>
      </c>
      <c r="SW22" s="78">
        <v>658.9</v>
      </c>
      <c r="TB22" s="77">
        <v>1</v>
      </c>
      <c r="TC22" s="78">
        <v>6.1</v>
      </c>
      <c r="TD22" s="77">
        <v>397</v>
      </c>
      <c r="TE22" s="78">
        <v>3545.59</v>
      </c>
      <c r="TF22" s="79">
        <v>2815</v>
      </c>
      <c r="TG22" s="78">
        <v>106992.41</v>
      </c>
      <c r="TH22" s="79">
        <v>33224</v>
      </c>
      <c r="TI22" s="78">
        <v>1058752.02</v>
      </c>
      <c r="TJ22" s="79">
        <v>2050</v>
      </c>
      <c r="TK22" s="78">
        <v>236987.04</v>
      </c>
      <c r="TL22" s="79">
        <v>29471</v>
      </c>
      <c r="TM22" s="78">
        <v>1508285.67</v>
      </c>
      <c r="TN22" s="79">
        <v>2288</v>
      </c>
      <c r="TO22" s="78">
        <v>163393.29999999999</v>
      </c>
      <c r="UB22" s="79">
        <v>7727</v>
      </c>
      <c r="UC22" s="78">
        <v>288412.83</v>
      </c>
      <c r="UF22" s="77">
        <v>1</v>
      </c>
      <c r="UG22" s="78">
        <v>14.94</v>
      </c>
      <c r="UH22" s="77">
        <v>2</v>
      </c>
      <c r="UI22" s="78">
        <v>26.46</v>
      </c>
      <c r="UP22" s="77">
        <v>6</v>
      </c>
      <c r="UQ22" s="78">
        <v>4.54</v>
      </c>
      <c r="UV22" s="77">
        <v>4</v>
      </c>
      <c r="UW22" s="78">
        <v>44.46</v>
      </c>
      <c r="VB22" s="77">
        <v>19</v>
      </c>
      <c r="VC22" s="78">
        <v>580.86</v>
      </c>
      <c r="VD22" s="79">
        <v>10589</v>
      </c>
      <c r="VE22" s="78">
        <v>519113.79</v>
      </c>
      <c r="VF22" s="77">
        <v>2</v>
      </c>
      <c r="VG22" s="78">
        <v>13.26</v>
      </c>
      <c r="VH22" s="79">
        <v>32731</v>
      </c>
      <c r="VI22" s="78">
        <v>524812.02</v>
      </c>
      <c r="VJ22" s="77">
        <v>64</v>
      </c>
      <c r="VK22" s="78">
        <v>660.91</v>
      </c>
      <c r="VL22" s="77">
        <v>1</v>
      </c>
      <c r="VM22" s="78">
        <v>10.33</v>
      </c>
      <c r="VN22" s="77">
        <v>2</v>
      </c>
      <c r="VO22" s="78">
        <v>3.24</v>
      </c>
      <c r="VP22" s="79">
        <v>13487</v>
      </c>
      <c r="VQ22" s="78">
        <v>737755.9</v>
      </c>
      <c r="VR22" s="79">
        <v>14952</v>
      </c>
      <c r="VS22" s="78">
        <v>1276099.04</v>
      </c>
      <c r="VV22" s="77">
        <v>2</v>
      </c>
      <c r="VW22" s="78">
        <v>37.119999999999997</v>
      </c>
      <c r="VX22" s="79">
        <v>4986</v>
      </c>
      <c r="VY22" s="78">
        <v>49.86</v>
      </c>
      <c r="WB22" s="79">
        <v>14296</v>
      </c>
      <c r="WC22" s="78">
        <v>2057099.28</v>
      </c>
      <c r="WD22" s="77">
        <v>4</v>
      </c>
      <c r="WE22" s="78">
        <v>5997.78</v>
      </c>
      <c r="WH22" s="79">
        <v>2369</v>
      </c>
      <c r="WI22" s="78">
        <v>10630.64</v>
      </c>
      <c r="WJ22" s="79">
        <v>8439</v>
      </c>
      <c r="WK22" s="78">
        <v>134439.78</v>
      </c>
      <c r="WL22" s="77">
        <v>195</v>
      </c>
      <c r="WM22" s="78">
        <v>22428.11</v>
      </c>
      <c r="WN22" s="79">
        <v>1841</v>
      </c>
      <c r="WO22" s="78">
        <v>754448.06</v>
      </c>
      <c r="WR22" s="79">
        <v>6682</v>
      </c>
      <c r="WS22" s="78">
        <v>190943.69</v>
      </c>
      <c r="WV22" s="77">
        <v>1</v>
      </c>
      <c r="WW22" s="78">
        <v>88.14</v>
      </c>
      <c r="WX22" s="77">
        <v>8</v>
      </c>
      <c r="WY22" s="78">
        <v>42.64</v>
      </c>
      <c r="WZ22" s="77">
        <v>4</v>
      </c>
      <c r="XA22" s="78">
        <v>24.72</v>
      </c>
      <c r="XB22" s="77">
        <v>2</v>
      </c>
      <c r="XC22" s="78">
        <v>39.28</v>
      </c>
      <c r="XD22" s="79">
        <v>41424</v>
      </c>
      <c r="XE22" s="78">
        <v>2325966.7200000002</v>
      </c>
      <c r="XF22" s="77">
        <v>2</v>
      </c>
      <c r="XG22" s="78">
        <v>52.9</v>
      </c>
      <c r="XH22" s="77">
        <v>331</v>
      </c>
      <c r="XI22" s="78">
        <v>132027.49</v>
      </c>
      <c r="XJ22" s="77">
        <v>491</v>
      </c>
      <c r="XK22" s="78">
        <v>6115.3</v>
      </c>
      <c r="XN22" s="79">
        <v>4840</v>
      </c>
      <c r="XO22" s="78">
        <v>688895.74</v>
      </c>
      <c r="XP22" s="79">
        <v>11727</v>
      </c>
      <c r="XQ22" s="78">
        <v>2180852.61</v>
      </c>
      <c r="XR22" s="79">
        <v>1194</v>
      </c>
      <c r="XS22" s="78">
        <v>330697.53000000003</v>
      </c>
      <c r="XT22" s="79">
        <v>1172</v>
      </c>
      <c r="XU22" s="78">
        <v>150920.57</v>
      </c>
      <c r="XV22" s="79">
        <v>90059</v>
      </c>
      <c r="XW22" s="78">
        <v>998156.9</v>
      </c>
      <c r="XX22" s="79">
        <v>1507</v>
      </c>
      <c r="XY22" s="78">
        <v>79728.509999999995</v>
      </c>
      <c r="XZ22" s="77">
        <v>11</v>
      </c>
      <c r="YA22" s="78">
        <v>74.349999999999994</v>
      </c>
      <c r="YH22" s="79">
        <v>31192</v>
      </c>
      <c r="YI22" s="78">
        <v>2612752.66</v>
      </c>
      <c r="YP22" s="79">
        <v>1380</v>
      </c>
      <c r="YQ22" s="78">
        <v>32518.55</v>
      </c>
      <c r="YR22" s="77">
        <v>2</v>
      </c>
      <c r="YS22" s="78">
        <v>25.1</v>
      </c>
      <c r="YT22" s="79">
        <v>1993</v>
      </c>
      <c r="YU22" s="78">
        <v>280948.09999999998</v>
      </c>
      <c r="YV22" s="77">
        <v>85</v>
      </c>
      <c r="YW22" s="78">
        <v>9264.07</v>
      </c>
      <c r="YX22" s="79">
        <v>110372</v>
      </c>
      <c r="YY22" s="78">
        <v>2778020.82</v>
      </c>
      <c r="YZ22" s="79">
        <v>33557</v>
      </c>
      <c r="ZA22" s="78">
        <v>1596177.12</v>
      </c>
      <c r="ZF22" s="79">
        <v>1142</v>
      </c>
      <c r="ZG22" s="78">
        <v>101543.77</v>
      </c>
      <c r="ZH22" s="77">
        <v>465</v>
      </c>
      <c r="ZI22" s="78">
        <v>38228.089999999997</v>
      </c>
      <c r="ZJ22" s="79">
        <v>45637</v>
      </c>
      <c r="ZK22" s="78">
        <v>8781074.9199999999</v>
      </c>
      <c r="ZL22" s="79">
        <v>48285</v>
      </c>
      <c r="ZM22" s="78">
        <v>6657251.0499999998</v>
      </c>
      <c r="ZR22" s="77">
        <v>53</v>
      </c>
      <c r="ZS22" s="78">
        <v>179.06</v>
      </c>
      <c r="ZT22" s="77">
        <v>136</v>
      </c>
      <c r="ZU22" s="78">
        <v>714.6</v>
      </c>
      <c r="AAB22" s="77">
        <v>61</v>
      </c>
      <c r="AAC22" s="78">
        <v>449.44</v>
      </c>
      <c r="AAD22" s="77">
        <v>3</v>
      </c>
      <c r="AAE22" s="78">
        <v>6.15</v>
      </c>
      <c r="AAF22" s="77">
        <v>12</v>
      </c>
      <c r="AAG22" s="78">
        <v>84.15</v>
      </c>
      <c r="AAH22" s="77">
        <v>59</v>
      </c>
      <c r="AAI22" s="78">
        <v>318.76</v>
      </c>
      <c r="AAN22" s="77">
        <v>15</v>
      </c>
      <c r="AAO22" s="78">
        <v>679.2</v>
      </c>
      <c r="AAP22" s="77">
        <v>750</v>
      </c>
      <c r="AAQ22" s="78">
        <v>3233.41</v>
      </c>
      <c r="AAV22" s="79">
        <v>2333</v>
      </c>
      <c r="AAW22" s="78">
        <v>134925.91</v>
      </c>
      <c r="ABD22" s="77">
        <v>178</v>
      </c>
      <c r="ABE22" s="78">
        <v>24074.5</v>
      </c>
      <c r="ABP22" s="79">
        <v>3168</v>
      </c>
      <c r="ABQ22" s="78">
        <v>171237.06</v>
      </c>
      <c r="ABR22" s="79">
        <v>2232</v>
      </c>
      <c r="ABS22" s="78">
        <v>108024.8</v>
      </c>
      <c r="ABT22" s="79">
        <v>5136</v>
      </c>
      <c r="ABU22" s="78">
        <v>90515.4</v>
      </c>
      <c r="ABV22" s="79">
        <v>4041</v>
      </c>
      <c r="ABW22" s="78">
        <v>91761.919999999998</v>
      </c>
      <c r="ABX22" s="77">
        <v>349</v>
      </c>
      <c r="ABY22" s="78">
        <v>9322.85</v>
      </c>
      <c r="ACD22" s="77">
        <v>106</v>
      </c>
      <c r="ACE22" s="78">
        <v>5450</v>
      </c>
      <c r="ACF22" s="79">
        <v>17025</v>
      </c>
      <c r="ACG22" s="78">
        <v>593376.17000000004</v>
      </c>
      <c r="ACH22" s="79">
        <v>5777</v>
      </c>
      <c r="ACI22" s="78">
        <v>304130.49</v>
      </c>
      <c r="ACJ22" s="79">
        <v>23841</v>
      </c>
      <c r="ACK22" s="78">
        <v>290054.11</v>
      </c>
      <c r="ACL22" s="77">
        <v>12</v>
      </c>
      <c r="ACM22" s="78">
        <v>221.38</v>
      </c>
      <c r="ACN22" s="77">
        <v>1</v>
      </c>
      <c r="ACO22" s="78">
        <v>11.91</v>
      </c>
      <c r="ACP22" s="79">
        <v>11280</v>
      </c>
      <c r="ACQ22" s="78">
        <v>473906.69</v>
      </c>
      <c r="ACT22" s="77">
        <v>370</v>
      </c>
      <c r="ACU22" s="78">
        <v>48007.23</v>
      </c>
      <c r="ACV22" s="79">
        <v>2647</v>
      </c>
      <c r="ACW22" s="78">
        <v>84692.61</v>
      </c>
      <c r="ACX22" s="79">
        <v>49484</v>
      </c>
      <c r="ACY22" s="78">
        <v>1833311.68</v>
      </c>
      <c r="ACZ22" s="77">
        <v>505</v>
      </c>
      <c r="ADA22" s="78">
        <v>29107.55</v>
      </c>
      <c r="ADB22" s="79">
        <v>16338</v>
      </c>
      <c r="ADC22" s="78">
        <v>1037001.18</v>
      </c>
      <c r="ADD22" s="77">
        <v>1</v>
      </c>
      <c r="ADE22" s="78">
        <v>37.090000000000003</v>
      </c>
      <c r="ADF22" s="79">
        <v>1725</v>
      </c>
      <c r="ADG22" s="78">
        <v>272215.56</v>
      </c>
      <c r="ADJ22" s="77">
        <v>1</v>
      </c>
      <c r="ADK22" s="78">
        <v>72.39</v>
      </c>
      <c r="ADL22" s="79">
        <v>1171</v>
      </c>
      <c r="ADM22" s="78">
        <v>203947.56</v>
      </c>
      <c r="ADN22" s="77">
        <v>2</v>
      </c>
      <c r="ADO22" s="78">
        <v>8.76</v>
      </c>
      <c r="ADP22" s="79">
        <v>1414</v>
      </c>
      <c r="ADQ22" s="78">
        <v>852965.28</v>
      </c>
      <c r="ADT22" s="77">
        <v>5</v>
      </c>
      <c r="ADU22" s="78">
        <v>242.7</v>
      </c>
      <c r="ADV22" s="77">
        <v>162</v>
      </c>
      <c r="ADW22" s="78">
        <v>49425.04</v>
      </c>
      <c r="ADX22" s="79">
        <v>6423</v>
      </c>
      <c r="ADY22" s="78">
        <v>460543.73</v>
      </c>
      <c r="ADZ22" s="79">
        <v>6633</v>
      </c>
      <c r="AEA22" s="78">
        <v>296225.76</v>
      </c>
      <c r="AEB22" s="77">
        <v>16</v>
      </c>
      <c r="AEC22" s="78">
        <v>737.2</v>
      </c>
      <c r="AEF22" s="79">
        <v>1518</v>
      </c>
      <c r="AEG22" s="78">
        <v>837550.92</v>
      </c>
      <c r="AEH22" s="77">
        <v>1</v>
      </c>
      <c r="AEI22" s="78">
        <v>6.92</v>
      </c>
      <c r="AEL22" s="77">
        <v>50</v>
      </c>
      <c r="AEM22" s="78">
        <v>331.54</v>
      </c>
      <c r="AER22" s="79">
        <v>15789</v>
      </c>
      <c r="AES22" s="78">
        <v>815357.42</v>
      </c>
      <c r="AET22" s="79">
        <v>6270</v>
      </c>
      <c r="AEU22" s="78">
        <v>194446.84</v>
      </c>
      <c r="AEV22" s="77">
        <v>9</v>
      </c>
      <c r="AEW22" s="78">
        <v>3178.95</v>
      </c>
      <c r="AEZ22" s="77">
        <v>78</v>
      </c>
      <c r="AFA22" s="78">
        <v>8160.67</v>
      </c>
      <c r="AFB22" s="79">
        <v>6253</v>
      </c>
      <c r="AFC22" s="78">
        <v>341282.54</v>
      </c>
      <c r="AFD22" s="77">
        <v>10</v>
      </c>
      <c r="AFE22" s="78">
        <v>178.41</v>
      </c>
      <c r="AFN22" s="79">
        <v>2697</v>
      </c>
      <c r="AFO22" s="78">
        <v>914398.85</v>
      </c>
      <c r="AFP22" s="77">
        <v>135</v>
      </c>
      <c r="AFQ22" s="78">
        <v>7547.41</v>
      </c>
      <c r="AFT22" s="77">
        <v>2</v>
      </c>
      <c r="AFU22" s="78">
        <v>40.18</v>
      </c>
      <c r="AFV22" s="79">
        <v>56004</v>
      </c>
      <c r="AFW22" s="78">
        <v>1722364.58</v>
      </c>
      <c r="AFX22" s="79">
        <v>4143</v>
      </c>
      <c r="AFY22" s="78">
        <v>176918.7</v>
      </c>
      <c r="AFZ22" s="77">
        <v>424</v>
      </c>
      <c r="AGA22" s="78">
        <v>43942.3</v>
      </c>
      <c r="AGB22" s="77">
        <v>9</v>
      </c>
      <c r="AGC22" s="78">
        <v>910.8</v>
      </c>
      <c r="AGF22" s="77">
        <v>138</v>
      </c>
      <c r="AGG22" s="78">
        <v>988.49</v>
      </c>
      <c r="AGL22" s="77">
        <v>8</v>
      </c>
      <c r="AGM22" s="78">
        <v>4606.93</v>
      </c>
      <c r="AGP22" s="79">
        <v>278044</v>
      </c>
      <c r="AGQ22" s="78">
        <v>66378738.560000002</v>
      </c>
      <c r="AGR22" s="77">
        <v>245</v>
      </c>
      <c r="AGS22" s="78">
        <v>387557.76</v>
      </c>
      <c r="AGT22" s="79">
        <v>15341</v>
      </c>
      <c r="AGU22" s="78">
        <v>8847074.6799999997</v>
      </c>
      <c r="AGV22" s="79">
        <v>14849</v>
      </c>
      <c r="AGW22" s="78">
        <v>5314080.72</v>
      </c>
      <c r="AGX22" s="79">
        <v>4149</v>
      </c>
      <c r="AGY22" s="78">
        <v>307666.21999999997</v>
      </c>
      <c r="AGZ22" s="77">
        <v>147</v>
      </c>
      <c r="AHA22" s="78">
        <v>16234.35</v>
      </c>
      <c r="AHB22" s="77">
        <v>853</v>
      </c>
      <c r="AHC22" s="78">
        <v>118132.34</v>
      </c>
      <c r="AHF22" s="77">
        <v>3</v>
      </c>
      <c r="AHG22" s="78">
        <v>2406.2800000000002</v>
      </c>
      <c r="AHH22" s="77">
        <v>49</v>
      </c>
      <c r="AHI22" s="78">
        <v>40802.85</v>
      </c>
      <c r="AHJ22" s="79">
        <v>2344</v>
      </c>
      <c r="AHK22" s="78">
        <v>214313.82</v>
      </c>
      <c r="AHL22" s="79">
        <v>3618</v>
      </c>
      <c r="AHM22" s="78">
        <v>224911.34</v>
      </c>
      <c r="AHN22" s="79">
        <v>1357</v>
      </c>
      <c r="AHO22" s="78">
        <v>283085.38</v>
      </c>
      <c r="AHT22" s="77">
        <v>2</v>
      </c>
      <c r="AHU22" s="78">
        <v>1301.6600000000001</v>
      </c>
      <c r="AHV22" s="77">
        <v>255</v>
      </c>
      <c r="AHW22" s="78">
        <v>29047.49</v>
      </c>
      <c r="AHZ22" s="77">
        <v>65</v>
      </c>
      <c r="AIA22" s="78">
        <v>22873.3</v>
      </c>
      <c r="AIB22" s="77">
        <v>2</v>
      </c>
      <c r="AIC22" s="78">
        <v>157.19999999999999</v>
      </c>
      <c r="AIL22" s="77">
        <v>3</v>
      </c>
      <c r="AIM22" s="78">
        <v>480.77</v>
      </c>
      <c r="AIN22" s="77">
        <v>5</v>
      </c>
      <c r="AIO22" s="78">
        <v>718.6</v>
      </c>
      <c r="AIP22" s="79">
        <v>51274</v>
      </c>
      <c r="AIQ22" s="78">
        <v>481531.15</v>
      </c>
      <c r="AIT22" s="77">
        <v>35</v>
      </c>
      <c r="AIU22" s="78">
        <v>447.92</v>
      </c>
      <c r="AIX22" s="79">
        <v>6785</v>
      </c>
      <c r="AIY22" s="78">
        <v>488482.07</v>
      </c>
      <c r="AIZ22" s="77">
        <v>2</v>
      </c>
      <c r="AJA22" s="78">
        <v>13.5</v>
      </c>
      <c r="AJB22" s="79">
        <v>10800</v>
      </c>
      <c r="AJC22" s="78">
        <v>196378.42</v>
      </c>
      <c r="AJD22" s="77">
        <v>8</v>
      </c>
      <c r="AJE22" s="78">
        <v>10.38</v>
      </c>
      <c r="AJF22" s="79">
        <v>9920</v>
      </c>
      <c r="AJG22" s="78">
        <v>459677.12</v>
      </c>
      <c r="AJL22" s="77">
        <v>3</v>
      </c>
      <c r="AJM22" s="78">
        <v>34.630000000000003</v>
      </c>
      <c r="AJN22" s="77">
        <v>615</v>
      </c>
      <c r="AJO22" s="78">
        <v>86114.1</v>
      </c>
      <c r="AJP22" s="77">
        <v>1</v>
      </c>
      <c r="AJQ22" s="78">
        <v>40.770000000000003</v>
      </c>
      <c r="AJX22" s="79">
        <v>117161</v>
      </c>
      <c r="AJY22" s="78">
        <v>1572650.86</v>
      </c>
      <c r="AJZ22" s="77">
        <v>134</v>
      </c>
      <c r="AKA22" s="78">
        <v>14639.91</v>
      </c>
      <c r="AKF22" s="77">
        <v>2</v>
      </c>
      <c r="AKG22" s="78">
        <v>3.7</v>
      </c>
      <c r="AKN22" s="77">
        <v>20</v>
      </c>
      <c r="AKO22" s="78">
        <v>268.02999999999997</v>
      </c>
      <c r="AKV22" s="79">
        <v>20009</v>
      </c>
      <c r="AKW22" s="78">
        <v>574364.57999999996</v>
      </c>
      <c r="AKZ22" s="79">
        <v>122736</v>
      </c>
      <c r="ALA22" s="78">
        <v>1681131.58</v>
      </c>
      <c r="ALH22" s="77">
        <v>2</v>
      </c>
      <c r="ALI22" s="78">
        <v>7.7</v>
      </c>
      <c r="ALL22" s="77">
        <v>2</v>
      </c>
      <c r="ALM22" s="78">
        <v>66.98</v>
      </c>
      <c r="ALR22" s="77">
        <v>1</v>
      </c>
      <c r="ALS22" s="78">
        <v>12.47</v>
      </c>
      <c r="ALX22" s="77">
        <v>601</v>
      </c>
      <c r="ALY22" s="78">
        <v>31005.21</v>
      </c>
      <c r="ALZ22" s="77">
        <v>142</v>
      </c>
      <c r="AMA22" s="78">
        <v>394.75</v>
      </c>
      <c r="AMB22" s="79">
        <v>1946</v>
      </c>
      <c r="AMC22" s="78">
        <v>129795.18</v>
      </c>
      <c r="AMF22" s="77">
        <v>132</v>
      </c>
      <c r="AMG22" s="78">
        <v>3239.57</v>
      </c>
      <c r="AMH22" s="77">
        <v>17</v>
      </c>
      <c r="AMI22" s="78">
        <v>12072.47</v>
      </c>
      <c r="AMJ22" s="79">
        <v>1162</v>
      </c>
      <c r="AMK22" s="78">
        <v>84280.31</v>
      </c>
      <c r="AML22" s="79">
        <v>25418</v>
      </c>
      <c r="AMM22" s="78">
        <v>2406490.41</v>
      </c>
      <c r="AMN22" s="77">
        <v>224</v>
      </c>
      <c r="AMO22" s="78">
        <v>267899.48</v>
      </c>
      <c r="AMX22" s="77">
        <v>341</v>
      </c>
      <c r="AMY22" s="78">
        <v>16774.27</v>
      </c>
      <c r="ANF22" s="79">
        <v>1014</v>
      </c>
      <c r="ANG22" s="78">
        <v>1177157.56</v>
      </c>
      <c r="ANH22" s="79">
        <v>2568</v>
      </c>
      <c r="ANI22" s="78">
        <v>208901.71</v>
      </c>
      <c r="ANL22" s="77">
        <v>42</v>
      </c>
      <c r="ANM22" s="78">
        <v>879.97</v>
      </c>
      <c r="ANN22" s="77">
        <v>78</v>
      </c>
      <c r="ANO22" s="78">
        <v>28347.03</v>
      </c>
      <c r="ANP22" s="79">
        <v>1929</v>
      </c>
      <c r="ANQ22" s="78">
        <v>222070.03</v>
      </c>
      <c r="ANR22" s="77">
        <v>242</v>
      </c>
      <c r="ANS22" s="78">
        <v>45986.080000000002</v>
      </c>
      <c r="ANT22" s="79">
        <v>12144</v>
      </c>
      <c r="ANU22" s="78">
        <v>2072174.13</v>
      </c>
      <c r="ANX22" s="77">
        <v>2</v>
      </c>
      <c r="ANY22" s="78">
        <v>35.94</v>
      </c>
      <c r="ANZ22" s="77">
        <v>817</v>
      </c>
      <c r="AOA22" s="78">
        <v>507040.2</v>
      </c>
      <c r="AOB22" s="77">
        <v>52</v>
      </c>
      <c r="AOC22" s="78">
        <v>94999.69</v>
      </c>
      <c r="AOD22" s="77">
        <v>362</v>
      </c>
      <c r="AOE22" s="78">
        <v>1156739.31</v>
      </c>
      <c r="AOP22" s="77">
        <v>35</v>
      </c>
      <c r="AOQ22" s="78">
        <v>2781.4</v>
      </c>
      <c r="AOR22" s="77">
        <v>4</v>
      </c>
      <c r="AOS22" s="78">
        <v>60.34</v>
      </c>
      <c r="AOV22" s="77">
        <v>511</v>
      </c>
      <c r="AOW22" s="78">
        <v>66372.61</v>
      </c>
      <c r="AOX22" s="77">
        <v>207</v>
      </c>
      <c r="AOY22" s="78">
        <v>2181.4899999999998</v>
      </c>
      <c r="AOZ22" s="77">
        <v>1</v>
      </c>
      <c r="APA22" s="78">
        <v>3.57</v>
      </c>
      <c r="APB22" s="77">
        <v>90</v>
      </c>
      <c r="APC22" s="78">
        <v>1143.54</v>
      </c>
      <c r="APH22" s="79">
        <v>13766</v>
      </c>
      <c r="API22" s="78">
        <v>3162931.55</v>
      </c>
      <c r="APJ22" s="79">
        <v>17455</v>
      </c>
      <c r="APK22" s="78">
        <v>277131.87</v>
      </c>
      <c r="APN22" s="77">
        <v>3</v>
      </c>
      <c r="APO22" s="78">
        <v>24.06</v>
      </c>
      <c r="APP22" s="79">
        <v>2177</v>
      </c>
      <c r="APQ22" s="78">
        <v>998996.74</v>
      </c>
      <c r="APR22" s="77">
        <v>354</v>
      </c>
      <c r="APS22" s="78">
        <v>161919.67999999999</v>
      </c>
      <c r="APT22" s="79">
        <v>1866</v>
      </c>
      <c r="APU22" s="78">
        <v>906762.51</v>
      </c>
      <c r="APV22" s="77">
        <v>792</v>
      </c>
      <c r="APW22" s="78">
        <v>384183.94</v>
      </c>
      <c r="APX22" s="77">
        <v>526</v>
      </c>
      <c r="APY22" s="78">
        <v>219872.13</v>
      </c>
      <c r="APZ22" s="77">
        <v>292</v>
      </c>
      <c r="AQA22" s="78">
        <v>114544.09</v>
      </c>
      <c r="AQB22" s="79">
        <v>4646</v>
      </c>
      <c r="AQC22" s="78">
        <v>1020462.79</v>
      </c>
      <c r="AQD22" s="77">
        <v>5</v>
      </c>
      <c r="AQE22" s="78">
        <v>155.28</v>
      </c>
      <c r="AQH22" s="77">
        <v>166</v>
      </c>
      <c r="AQI22" s="78">
        <v>63194.8</v>
      </c>
      <c r="AQJ22" s="79">
        <v>3546</v>
      </c>
      <c r="AQK22" s="78">
        <v>55702.35</v>
      </c>
      <c r="AQP22" s="79">
        <v>4275</v>
      </c>
      <c r="AQQ22" s="78">
        <v>1138773.58</v>
      </c>
      <c r="AQR22" s="79">
        <v>2821</v>
      </c>
      <c r="AQS22" s="78">
        <v>1428093.98</v>
      </c>
      <c r="AQT22" s="77">
        <v>1</v>
      </c>
      <c r="AQU22" s="78">
        <v>6.14</v>
      </c>
      <c r="AQZ22" s="77">
        <v>120</v>
      </c>
      <c r="ARA22" s="78">
        <v>874024.13</v>
      </c>
      <c r="ARD22" s="77">
        <v>2</v>
      </c>
      <c r="ARE22" s="78">
        <v>34.479999999999997</v>
      </c>
      <c r="ARF22" s="77">
        <v>1</v>
      </c>
      <c r="ARG22" s="78">
        <v>7.33</v>
      </c>
      <c r="ARJ22" s="77">
        <v>1</v>
      </c>
      <c r="ARK22" s="78">
        <v>9.39</v>
      </c>
      <c r="ARL22" s="79">
        <v>4769</v>
      </c>
      <c r="ARM22" s="78">
        <v>666284.80000000005</v>
      </c>
      <c r="ARN22" s="79">
        <v>9262</v>
      </c>
      <c r="ARO22" s="78">
        <v>1162222.05</v>
      </c>
      <c r="ARP22" s="79">
        <v>28919</v>
      </c>
      <c r="ARQ22" s="78">
        <v>3892529.15</v>
      </c>
      <c r="ARR22" s="79">
        <v>7665</v>
      </c>
      <c r="ARS22" s="78">
        <v>1009214.23</v>
      </c>
      <c r="ART22" s="79">
        <v>49185</v>
      </c>
      <c r="ARU22" s="78">
        <v>1221588.8600000001</v>
      </c>
      <c r="ARX22" s="79">
        <v>52360</v>
      </c>
      <c r="ARY22" s="78">
        <v>4347817.4400000004</v>
      </c>
      <c r="ARZ22" s="77">
        <v>54</v>
      </c>
      <c r="ASA22" s="78">
        <v>19226.810000000001</v>
      </c>
      <c r="ASD22" s="79">
        <v>4890</v>
      </c>
      <c r="ASE22" s="78">
        <v>401075.47</v>
      </c>
      <c r="ASN22" s="77">
        <v>1</v>
      </c>
      <c r="ASO22" s="78">
        <v>0.6</v>
      </c>
      <c r="AST22" s="77">
        <v>9</v>
      </c>
      <c r="ASU22" s="78">
        <v>103.5</v>
      </c>
      <c r="ASV22" s="77">
        <v>1</v>
      </c>
      <c r="ASW22" s="78">
        <v>0.89</v>
      </c>
      <c r="ASX22" s="77">
        <v>3</v>
      </c>
      <c r="ASY22" s="78">
        <v>331.67</v>
      </c>
      <c r="ASZ22" s="79">
        <v>1461</v>
      </c>
      <c r="ATA22" s="78">
        <v>36654.83</v>
      </c>
      <c r="ATB22" s="77">
        <v>12</v>
      </c>
      <c r="ATC22" s="78">
        <v>1360.11</v>
      </c>
      <c r="ATF22" s="77">
        <v>4</v>
      </c>
      <c r="ATG22" s="78">
        <v>551.96</v>
      </c>
      <c r="ATL22" s="77">
        <v>8</v>
      </c>
      <c r="ATM22" s="78">
        <v>1815.94</v>
      </c>
      <c r="ATN22" s="77">
        <v>593</v>
      </c>
      <c r="ATO22" s="78">
        <v>31923.62</v>
      </c>
      <c r="ATP22" s="77">
        <v>195</v>
      </c>
      <c r="ATQ22" s="78">
        <v>9134.56</v>
      </c>
      <c r="ATT22" s="79">
        <v>14340</v>
      </c>
      <c r="ATU22" s="78">
        <v>709863.38</v>
      </c>
      <c r="ATV22" s="77">
        <v>4</v>
      </c>
      <c r="ATW22" s="78">
        <v>163.52000000000001</v>
      </c>
      <c r="ATX22" s="77">
        <v>14</v>
      </c>
      <c r="ATY22" s="78">
        <v>782.35</v>
      </c>
      <c r="ATZ22" s="77">
        <v>29</v>
      </c>
      <c r="AUA22" s="78">
        <v>363.64</v>
      </c>
      <c r="AUB22" s="77">
        <v>12</v>
      </c>
      <c r="AUC22" s="78">
        <v>188.82</v>
      </c>
      <c r="AUD22" s="77">
        <v>4</v>
      </c>
      <c r="AUE22" s="78">
        <v>19.149999999999999</v>
      </c>
      <c r="AUH22" s="77">
        <v>14</v>
      </c>
      <c r="AUI22" s="78">
        <v>83.24</v>
      </c>
      <c r="AUN22" s="79">
        <v>235058</v>
      </c>
      <c r="AUO22" s="78">
        <v>4506578.2300000004</v>
      </c>
      <c r="AUP22" s="77">
        <v>2</v>
      </c>
      <c r="AUQ22" s="78">
        <v>38.799999999999997</v>
      </c>
      <c r="AUR22" s="79">
        <v>1962</v>
      </c>
      <c r="AUS22" s="78">
        <v>103177.09</v>
      </c>
      <c r="AUV22" s="77">
        <v>30</v>
      </c>
      <c r="AUW22" s="78">
        <v>277.26</v>
      </c>
      <c r="AVB22" s="77">
        <v>203</v>
      </c>
      <c r="AVC22" s="78">
        <v>185117.55</v>
      </c>
      <c r="AVH22" s="77">
        <v>1</v>
      </c>
      <c r="AVI22" s="78">
        <v>172.93</v>
      </c>
      <c r="AVJ22" s="79">
        <v>6808</v>
      </c>
      <c r="AVK22" s="78">
        <v>697994.44</v>
      </c>
      <c r="AVN22" s="77">
        <v>1</v>
      </c>
      <c r="AVO22" s="78">
        <v>40.1</v>
      </c>
      <c r="AVX22" s="77">
        <v>2</v>
      </c>
      <c r="AVY22" s="78">
        <v>16.260000000000002</v>
      </c>
      <c r="AVZ22" s="77">
        <v>18</v>
      </c>
      <c r="AWA22" s="78">
        <v>190.69</v>
      </c>
      <c r="AWB22" s="77">
        <v>2</v>
      </c>
      <c r="AWC22" s="78">
        <v>21.24</v>
      </c>
      <c r="AWD22" s="77">
        <v>2</v>
      </c>
      <c r="AWE22" s="78">
        <v>34.840000000000003</v>
      </c>
      <c r="AWH22" s="77">
        <v>7</v>
      </c>
      <c r="AWI22" s="78">
        <v>5.75</v>
      </c>
      <c r="AWL22" s="77">
        <v>5</v>
      </c>
      <c r="AWM22" s="78">
        <v>18.079999999999998</v>
      </c>
      <c r="AWN22" s="77">
        <v>18</v>
      </c>
      <c r="AWO22" s="78">
        <v>788.2</v>
      </c>
      <c r="AWP22" s="77">
        <v>157</v>
      </c>
      <c r="AWQ22" s="78">
        <v>30221.27</v>
      </c>
      <c r="AWR22" s="77">
        <v>129</v>
      </c>
      <c r="AWS22" s="78">
        <v>52025.26</v>
      </c>
      <c r="AWT22" s="77">
        <v>32</v>
      </c>
      <c r="AWU22" s="78">
        <v>1699.98</v>
      </c>
      <c r="AWV22" s="77">
        <v>810</v>
      </c>
      <c r="AWW22" s="78">
        <v>9890.8799999999992</v>
      </c>
      <c r="AWX22" s="77">
        <v>571</v>
      </c>
      <c r="AWY22" s="78">
        <v>245666.17</v>
      </c>
      <c r="AXD22" s="77">
        <v>13</v>
      </c>
      <c r="AXE22" s="78">
        <v>353.13</v>
      </c>
      <c r="AXV22" s="77">
        <v>1</v>
      </c>
      <c r="AXW22" s="78">
        <v>9.6</v>
      </c>
      <c r="AYB22" s="77">
        <v>120</v>
      </c>
      <c r="AYC22" s="78">
        <v>9743.15</v>
      </c>
      <c r="AYD22" s="77">
        <v>31</v>
      </c>
      <c r="AYE22" s="78">
        <v>202.66</v>
      </c>
      <c r="AYF22" s="77">
        <v>10</v>
      </c>
      <c r="AYG22" s="78">
        <v>160.97999999999999</v>
      </c>
      <c r="AYL22" s="77">
        <v>13</v>
      </c>
      <c r="AYM22" s="78">
        <v>103.08</v>
      </c>
      <c r="AYP22" s="77">
        <v>2</v>
      </c>
      <c r="AYQ22" s="78">
        <v>151.16</v>
      </c>
      <c r="AYT22" s="77">
        <v>9</v>
      </c>
      <c r="AYU22" s="78">
        <v>32.25</v>
      </c>
      <c r="AYV22" s="77">
        <v>35</v>
      </c>
      <c r="AYW22" s="78">
        <v>2487.8200000000002</v>
      </c>
      <c r="AZB22" s="77">
        <v>8</v>
      </c>
      <c r="AZC22" s="78">
        <v>118.52</v>
      </c>
      <c r="AZJ22" s="77">
        <v>1</v>
      </c>
      <c r="AZK22" s="78">
        <v>3.69</v>
      </c>
      <c r="AZV22" s="77">
        <v>26</v>
      </c>
      <c r="AZW22" s="78">
        <v>21.54</v>
      </c>
    </row>
    <row r="23" spans="1:1377" x14ac:dyDescent="0.25">
      <c r="A23" s="87">
        <v>40249</v>
      </c>
      <c r="B23" s="83">
        <v>323847</v>
      </c>
      <c r="C23" s="83">
        <v>42015189.68</v>
      </c>
      <c r="D23" s="83">
        <v>260060</v>
      </c>
      <c r="E23" s="83">
        <v>38906525.920000002</v>
      </c>
      <c r="F23" s="83">
        <f t="shared" si="75"/>
        <v>583907</v>
      </c>
      <c r="G23" s="83">
        <f t="shared" si="74"/>
        <v>80921715.599999994</v>
      </c>
      <c r="H23" s="83">
        <v>197398</v>
      </c>
      <c r="I23" s="83">
        <v>19203644.73</v>
      </c>
      <c r="J23" s="83">
        <v>321223</v>
      </c>
      <c r="K23" s="83">
        <v>26361042.030000001</v>
      </c>
      <c r="L23" s="83">
        <v>3004</v>
      </c>
      <c r="M23" s="79">
        <v>13865339.109999999</v>
      </c>
      <c r="N23" s="79">
        <v>24315</v>
      </c>
      <c r="O23" s="79">
        <v>14048025.810000001</v>
      </c>
      <c r="P23" s="79">
        <v>186461</v>
      </c>
      <c r="Q23" s="79">
        <v>10832811.84</v>
      </c>
      <c r="R23" s="79">
        <v>187237</v>
      </c>
      <c r="S23" s="79">
        <v>10738792.960000001</v>
      </c>
      <c r="T23" s="79">
        <v>9253</v>
      </c>
      <c r="U23" s="79">
        <v>5830196.4299999997</v>
      </c>
      <c r="V23" s="79">
        <v>27689</v>
      </c>
      <c r="W23" s="78">
        <v>7871750.6900000004</v>
      </c>
      <c r="X23" s="79">
        <v>48757</v>
      </c>
      <c r="Y23" s="78">
        <v>7473443.0300000003</v>
      </c>
      <c r="Z23" s="79">
        <v>208851</v>
      </c>
      <c r="AA23" s="78">
        <v>8440284.8599999994</v>
      </c>
      <c r="AB23" s="79">
        <v>135880</v>
      </c>
      <c r="AC23" s="78">
        <v>13008343.93</v>
      </c>
      <c r="AD23" s="79">
        <v>29452</v>
      </c>
      <c r="AE23" s="78">
        <v>5833713.2400000002</v>
      </c>
      <c r="AF23" s="79">
        <v>47917</v>
      </c>
      <c r="AG23" s="78">
        <v>6501984.6299999999</v>
      </c>
      <c r="AH23" s="79">
        <v>65117</v>
      </c>
      <c r="AI23" s="78">
        <v>6682241.0899999999</v>
      </c>
      <c r="AJ23" s="79">
        <v>157706</v>
      </c>
      <c r="AK23" s="78">
        <v>5965731.9100000001</v>
      </c>
      <c r="AL23" s="79">
        <v>55963</v>
      </c>
      <c r="AM23" s="78">
        <v>6293064.2400000002</v>
      </c>
      <c r="AN23" s="79">
        <v>54811</v>
      </c>
      <c r="AO23" s="78">
        <v>5338738.7699999996</v>
      </c>
      <c r="AP23" s="79">
        <v>58471</v>
      </c>
      <c r="AQ23" s="78">
        <v>4821106.4400000004</v>
      </c>
      <c r="AR23" s="79">
        <v>31461</v>
      </c>
      <c r="AS23" s="78">
        <v>4751378.05</v>
      </c>
      <c r="AT23" s="79">
        <v>32439</v>
      </c>
      <c r="AU23" s="78">
        <v>3094323.03</v>
      </c>
      <c r="AV23" s="77">
        <v>813</v>
      </c>
      <c r="AW23" s="78">
        <v>3594769.27</v>
      </c>
      <c r="AX23" s="77">
        <v>562</v>
      </c>
      <c r="AY23" s="78">
        <v>2418143.88</v>
      </c>
      <c r="AZ23" s="79">
        <v>3560</v>
      </c>
      <c r="BA23" s="78">
        <v>2603979.7000000002</v>
      </c>
      <c r="BB23" s="79">
        <v>7781</v>
      </c>
      <c r="BC23" s="78">
        <v>2909791.33</v>
      </c>
      <c r="BD23" s="79">
        <v>5829</v>
      </c>
      <c r="BE23" s="78">
        <v>3101848.57</v>
      </c>
      <c r="BF23" s="79">
        <v>15177</v>
      </c>
      <c r="BG23" s="78">
        <v>2065144.67</v>
      </c>
      <c r="BH23" s="79">
        <v>332393</v>
      </c>
      <c r="BI23" s="78">
        <v>3078335.61</v>
      </c>
      <c r="BJ23" s="79">
        <v>3014</v>
      </c>
      <c r="BK23" s="78">
        <v>1411017.31</v>
      </c>
      <c r="BL23" s="79">
        <v>35482</v>
      </c>
      <c r="BM23" s="78">
        <v>1242470.47</v>
      </c>
      <c r="BN23" s="77">
        <v>180</v>
      </c>
      <c r="BO23" s="78">
        <v>1128267.6200000001</v>
      </c>
      <c r="BP23" s="79">
        <v>57707</v>
      </c>
      <c r="BQ23" s="78">
        <v>1108691.45</v>
      </c>
      <c r="BR23" s="79">
        <v>22668</v>
      </c>
      <c r="BS23" s="78">
        <v>1770435.07</v>
      </c>
      <c r="BT23" s="79">
        <v>16155</v>
      </c>
      <c r="BU23" s="78">
        <v>989309.51</v>
      </c>
      <c r="BV23" s="79">
        <v>6216</v>
      </c>
      <c r="BW23" s="78">
        <v>289018.57</v>
      </c>
      <c r="BX23" s="77">
        <v>184</v>
      </c>
      <c r="BY23" s="78">
        <v>186361.60000000001</v>
      </c>
      <c r="CL23" s="77">
        <v>3</v>
      </c>
      <c r="CM23" s="78">
        <v>185.08</v>
      </c>
      <c r="CN23" s="77">
        <v>10</v>
      </c>
      <c r="CO23" s="78">
        <v>2224.16</v>
      </c>
      <c r="CP23" s="79">
        <v>5952</v>
      </c>
      <c r="CQ23" s="78">
        <v>66920.740000000005</v>
      </c>
      <c r="CR23" s="77">
        <v>1</v>
      </c>
      <c r="CS23" s="78">
        <v>57.74</v>
      </c>
      <c r="CT23" s="77">
        <v>8</v>
      </c>
      <c r="CU23" s="78">
        <v>4425.63</v>
      </c>
      <c r="CX23" s="77">
        <v>5</v>
      </c>
      <c r="CY23" s="78">
        <v>131.08000000000001</v>
      </c>
      <c r="CZ23" s="77">
        <v>3</v>
      </c>
      <c r="DA23" s="78">
        <v>6.63</v>
      </c>
      <c r="DL23" s="77">
        <v>3</v>
      </c>
      <c r="DM23" s="78">
        <v>85.29</v>
      </c>
      <c r="DN23" s="77">
        <v>10</v>
      </c>
      <c r="DO23" s="78">
        <v>15.9</v>
      </c>
      <c r="DP23" s="77">
        <v>46</v>
      </c>
      <c r="DQ23" s="78">
        <v>155.05000000000001</v>
      </c>
      <c r="DZ23" s="79">
        <v>3451</v>
      </c>
      <c r="EA23" s="78">
        <v>275833.49</v>
      </c>
      <c r="EB23" s="77">
        <v>1</v>
      </c>
      <c r="EC23" s="78">
        <v>2.2000000000000002</v>
      </c>
      <c r="ED23" s="77">
        <v>2</v>
      </c>
      <c r="EE23" s="78">
        <v>2.2400000000000002</v>
      </c>
      <c r="EF23" s="77">
        <v>23</v>
      </c>
      <c r="EG23" s="78">
        <v>282.33</v>
      </c>
      <c r="EH23" s="77">
        <v>1</v>
      </c>
      <c r="EI23" s="78">
        <v>0.48</v>
      </c>
      <c r="EJ23" s="77">
        <v>2</v>
      </c>
      <c r="EK23" s="78">
        <v>65.260000000000005</v>
      </c>
      <c r="ER23" s="79">
        <v>17113</v>
      </c>
      <c r="ES23" s="78">
        <v>659995.97</v>
      </c>
      <c r="ET23" s="77">
        <v>6</v>
      </c>
      <c r="EU23" s="78">
        <v>24.91</v>
      </c>
      <c r="EV23" s="79">
        <v>1204</v>
      </c>
      <c r="EW23" s="78">
        <v>81343.72</v>
      </c>
      <c r="FD23" s="79">
        <v>2018</v>
      </c>
      <c r="FE23" s="78">
        <v>1252295.94</v>
      </c>
      <c r="FF23" s="77">
        <v>1</v>
      </c>
      <c r="FG23" s="78">
        <v>0.81</v>
      </c>
      <c r="FH23" s="79">
        <v>24530</v>
      </c>
      <c r="FI23" s="78">
        <v>1212026.81</v>
      </c>
      <c r="FJ23" s="79">
        <v>15917</v>
      </c>
      <c r="FK23" s="78">
        <v>770350.1</v>
      </c>
      <c r="FL23" s="77">
        <v>11</v>
      </c>
      <c r="FM23" s="78">
        <v>85.22</v>
      </c>
      <c r="FN23" s="77">
        <v>4</v>
      </c>
      <c r="FO23" s="78">
        <v>34.119999999999997</v>
      </c>
      <c r="FP23" s="77">
        <v>4</v>
      </c>
      <c r="FQ23" s="78">
        <v>43.92</v>
      </c>
      <c r="FR23" s="79">
        <v>2059</v>
      </c>
      <c r="FS23" s="78">
        <v>316857.01</v>
      </c>
      <c r="FT23" s="77">
        <v>2</v>
      </c>
      <c r="FU23" s="78">
        <v>13</v>
      </c>
      <c r="FV23" s="79">
        <v>2633</v>
      </c>
      <c r="FW23" s="78">
        <v>66424.39</v>
      </c>
      <c r="FX23" s="79">
        <v>13524</v>
      </c>
      <c r="FY23" s="78">
        <v>768849.2</v>
      </c>
      <c r="GF23" s="77">
        <v>64</v>
      </c>
      <c r="GG23" s="78">
        <v>5636.01</v>
      </c>
      <c r="GJ23" s="77">
        <v>42</v>
      </c>
      <c r="GK23" s="78">
        <v>11585.37</v>
      </c>
      <c r="GL23" s="79">
        <v>4201</v>
      </c>
      <c r="GM23" s="78">
        <v>597333.09</v>
      </c>
      <c r="GN23" s="79">
        <v>4727</v>
      </c>
      <c r="GO23" s="78">
        <v>686124.35</v>
      </c>
      <c r="GX23" s="77">
        <v>185</v>
      </c>
      <c r="GY23" s="78">
        <v>13081.42</v>
      </c>
      <c r="GZ23" s="77">
        <v>2</v>
      </c>
      <c r="HA23" s="78">
        <v>162</v>
      </c>
      <c r="HB23" s="79">
        <v>2427</v>
      </c>
      <c r="HC23" s="78">
        <v>255757.06</v>
      </c>
      <c r="HD23" s="77">
        <v>11</v>
      </c>
      <c r="HE23" s="78">
        <v>66</v>
      </c>
      <c r="HH23" s="77">
        <v>131</v>
      </c>
      <c r="HI23" s="78">
        <v>5226.7299999999996</v>
      </c>
      <c r="HJ23" s="77">
        <v>581</v>
      </c>
      <c r="HK23" s="78">
        <v>75142.63</v>
      </c>
      <c r="HL23" s="77">
        <v>396</v>
      </c>
      <c r="HM23" s="78">
        <v>73103.58</v>
      </c>
      <c r="HN23" s="79">
        <v>1626</v>
      </c>
      <c r="HO23" s="78">
        <v>228651.5</v>
      </c>
      <c r="HR23" s="77">
        <v>83</v>
      </c>
      <c r="HS23" s="78">
        <v>26106.21</v>
      </c>
      <c r="HT23" s="77">
        <v>682</v>
      </c>
      <c r="HU23" s="78">
        <v>37519.120000000003</v>
      </c>
      <c r="HV23" s="77">
        <v>15</v>
      </c>
      <c r="HW23" s="78">
        <v>2028.7</v>
      </c>
      <c r="HX23" s="77">
        <v>2</v>
      </c>
      <c r="HY23" s="78">
        <v>122</v>
      </c>
      <c r="HZ23" s="79">
        <v>1337</v>
      </c>
      <c r="IA23" s="78">
        <v>139554.76999999999</v>
      </c>
      <c r="IB23" s="79">
        <v>8498</v>
      </c>
      <c r="IC23" s="78">
        <v>593837.97</v>
      </c>
      <c r="ID23" s="77">
        <v>40</v>
      </c>
      <c r="IE23" s="78">
        <v>7049.61</v>
      </c>
      <c r="IF23" s="77">
        <v>436</v>
      </c>
      <c r="IG23" s="78">
        <v>64620.42</v>
      </c>
      <c r="IH23" s="77">
        <v>1</v>
      </c>
      <c r="II23" s="78">
        <v>63.31</v>
      </c>
      <c r="IN23" s="79">
        <v>3137</v>
      </c>
      <c r="IO23" s="78">
        <v>141039.04000000001</v>
      </c>
      <c r="IP23" s="77">
        <v>8</v>
      </c>
      <c r="IQ23" s="78">
        <v>1.02</v>
      </c>
      <c r="IR23" s="77">
        <v>4</v>
      </c>
      <c r="IS23" s="78">
        <v>8.98</v>
      </c>
      <c r="IT23" s="77">
        <v>2</v>
      </c>
      <c r="IU23" s="78">
        <v>3.16</v>
      </c>
      <c r="IX23" s="77">
        <v>7</v>
      </c>
      <c r="IY23" s="78">
        <v>17.760000000000002</v>
      </c>
      <c r="IZ23" s="79">
        <v>4542</v>
      </c>
      <c r="JA23" s="78">
        <v>182799.01</v>
      </c>
      <c r="JF23" s="77">
        <v>1</v>
      </c>
      <c r="JG23" s="78">
        <v>26.44</v>
      </c>
      <c r="JH23" s="79">
        <v>9364</v>
      </c>
      <c r="JI23" s="78">
        <v>1257059.78</v>
      </c>
      <c r="JJ23" s="79">
        <v>2375</v>
      </c>
      <c r="JK23" s="78">
        <v>295608.07</v>
      </c>
      <c r="JN23" s="77">
        <v>780</v>
      </c>
      <c r="JO23" s="78">
        <v>108584.31</v>
      </c>
      <c r="JP23" s="79">
        <v>3401</v>
      </c>
      <c r="JQ23" s="78">
        <v>318543.32</v>
      </c>
      <c r="JR23" s="77">
        <v>18</v>
      </c>
      <c r="JS23" s="78">
        <v>1463.2</v>
      </c>
      <c r="JV23" s="79">
        <v>4464</v>
      </c>
      <c r="JW23" s="78">
        <v>394098.19</v>
      </c>
      <c r="JX23" s="77">
        <v>54</v>
      </c>
      <c r="JY23" s="78">
        <v>4291.2700000000004</v>
      </c>
      <c r="JZ23" s="77">
        <v>472</v>
      </c>
      <c r="KA23" s="78">
        <v>11755.53</v>
      </c>
      <c r="KB23" s="79">
        <v>10234</v>
      </c>
      <c r="KC23" s="78">
        <v>443733.41</v>
      </c>
      <c r="KD23" s="77">
        <v>2</v>
      </c>
      <c r="KE23" s="78">
        <v>42.9</v>
      </c>
      <c r="KF23" s="77">
        <v>420</v>
      </c>
      <c r="KG23" s="78">
        <v>46164.160000000003</v>
      </c>
      <c r="KH23" s="79">
        <v>21098</v>
      </c>
      <c r="KI23" s="78">
        <v>777704.09</v>
      </c>
      <c r="KJ23" s="77">
        <v>2</v>
      </c>
      <c r="KK23" s="78">
        <v>2.88</v>
      </c>
      <c r="KN23" s="79">
        <v>1005</v>
      </c>
      <c r="KO23" s="78">
        <v>617769.94999999995</v>
      </c>
      <c r="KP23" s="77">
        <v>20</v>
      </c>
      <c r="KQ23" s="78">
        <v>1468.56</v>
      </c>
      <c r="KR23" s="79">
        <v>5608</v>
      </c>
      <c r="KS23" s="78">
        <v>448444.5</v>
      </c>
      <c r="KZ23" s="77">
        <v>12</v>
      </c>
      <c r="LA23" s="78">
        <v>2997.71</v>
      </c>
      <c r="LB23" s="77">
        <v>4</v>
      </c>
      <c r="LC23" s="78">
        <v>74.94</v>
      </c>
      <c r="LD23" s="79">
        <v>2048</v>
      </c>
      <c r="LE23" s="78">
        <v>171569.96</v>
      </c>
      <c r="LF23" s="77">
        <v>422</v>
      </c>
      <c r="LG23" s="78">
        <v>63837.11</v>
      </c>
      <c r="LH23" s="77">
        <v>347</v>
      </c>
      <c r="LI23" s="78">
        <v>78710.53</v>
      </c>
      <c r="LR23" s="77">
        <v>2</v>
      </c>
      <c r="LS23" s="78">
        <v>1.78</v>
      </c>
      <c r="LT23" s="79">
        <v>7792</v>
      </c>
      <c r="LU23" s="78">
        <v>342309.71</v>
      </c>
      <c r="LV23" s="77">
        <v>62</v>
      </c>
      <c r="LW23" s="78">
        <v>345.62</v>
      </c>
      <c r="LX23" s="77">
        <v>4</v>
      </c>
      <c r="LY23" s="78">
        <v>7291.52</v>
      </c>
      <c r="MB23" s="79">
        <v>5086</v>
      </c>
      <c r="MC23" s="78">
        <v>574567.89</v>
      </c>
      <c r="MJ23" s="77">
        <v>1</v>
      </c>
      <c r="MK23" s="78">
        <v>12.09</v>
      </c>
      <c r="MN23" s="77">
        <v>3</v>
      </c>
      <c r="MO23" s="78">
        <v>33.33</v>
      </c>
      <c r="MP23" s="79">
        <v>4166</v>
      </c>
      <c r="MQ23" s="78">
        <v>327556.83</v>
      </c>
      <c r="MR23" s="79">
        <v>1163</v>
      </c>
      <c r="MS23" s="78">
        <v>33999.589999999997</v>
      </c>
      <c r="NB23" s="77">
        <v>1</v>
      </c>
      <c r="NC23" s="78">
        <v>1.0900000000000001</v>
      </c>
      <c r="ND23" s="79">
        <v>15888</v>
      </c>
      <c r="NE23" s="78">
        <v>50221.21</v>
      </c>
      <c r="NF23" s="77">
        <v>45</v>
      </c>
      <c r="NG23" s="78">
        <v>816.96</v>
      </c>
      <c r="NN23" s="79">
        <v>1439</v>
      </c>
      <c r="NO23" s="78">
        <v>216367.25</v>
      </c>
      <c r="NP23" s="77">
        <v>10</v>
      </c>
      <c r="NQ23" s="78">
        <v>51.96</v>
      </c>
      <c r="NR23" s="77">
        <v>3</v>
      </c>
      <c r="NS23" s="78">
        <v>3.4</v>
      </c>
      <c r="NT23" s="77">
        <v>73</v>
      </c>
      <c r="NU23" s="78">
        <v>264.42</v>
      </c>
      <c r="NV23" s="79">
        <v>3375</v>
      </c>
      <c r="NW23" s="78">
        <v>345594.23</v>
      </c>
      <c r="NX23" s="77">
        <v>247</v>
      </c>
      <c r="NY23" s="78">
        <v>14613.9</v>
      </c>
      <c r="NZ23" s="77">
        <v>6</v>
      </c>
      <c r="OA23" s="78">
        <v>103.72</v>
      </c>
      <c r="OB23" s="77">
        <v>1</v>
      </c>
      <c r="OC23" s="78">
        <v>5.79</v>
      </c>
      <c r="OF23" s="77">
        <v>515</v>
      </c>
      <c r="OG23" s="78">
        <v>42249.77</v>
      </c>
      <c r="OH23" s="77">
        <v>241</v>
      </c>
      <c r="OI23" s="78">
        <v>15169.45</v>
      </c>
      <c r="OJ23" s="77">
        <v>118</v>
      </c>
      <c r="OK23" s="78">
        <v>590.26</v>
      </c>
      <c r="OP23" s="79">
        <v>11339</v>
      </c>
      <c r="OQ23" s="78">
        <v>2032730.58</v>
      </c>
      <c r="OR23" s="77">
        <v>119</v>
      </c>
      <c r="OS23" s="78">
        <v>3448.1</v>
      </c>
      <c r="OT23" s="79">
        <v>2443</v>
      </c>
      <c r="OU23" s="78">
        <v>125611.02</v>
      </c>
      <c r="OV23" s="79">
        <v>1241</v>
      </c>
      <c r="OW23" s="78">
        <v>216184.75</v>
      </c>
      <c r="OZ23" s="79">
        <v>7308</v>
      </c>
      <c r="PA23" s="78">
        <v>709483.85</v>
      </c>
      <c r="PJ23" s="79">
        <v>3114</v>
      </c>
      <c r="PK23" s="78">
        <v>298107.90000000002</v>
      </c>
      <c r="PL23" s="77">
        <v>55</v>
      </c>
      <c r="PM23" s="78">
        <v>368.73</v>
      </c>
      <c r="PN23" s="77">
        <v>258</v>
      </c>
      <c r="PO23" s="78">
        <v>33928.730000000003</v>
      </c>
      <c r="PP23" s="79">
        <v>9941</v>
      </c>
      <c r="PQ23" s="78">
        <v>669182.85</v>
      </c>
      <c r="PR23" s="79">
        <v>8339</v>
      </c>
      <c r="PS23" s="78">
        <v>1188049.04</v>
      </c>
      <c r="PT23" s="77">
        <v>32</v>
      </c>
      <c r="PU23" s="78">
        <v>81345.8</v>
      </c>
      <c r="PV23" s="77">
        <v>18</v>
      </c>
      <c r="PW23" s="78">
        <v>189.75</v>
      </c>
      <c r="PX23" s="77">
        <v>4</v>
      </c>
      <c r="PY23" s="78">
        <v>312.88</v>
      </c>
      <c r="PZ23" s="77">
        <v>408</v>
      </c>
      <c r="QA23" s="78">
        <v>158814.76999999999</v>
      </c>
      <c r="QB23" s="77">
        <v>369</v>
      </c>
      <c r="QC23" s="78">
        <v>191249.44</v>
      </c>
      <c r="QF23" s="79">
        <v>13934</v>
      </c>
      <c r="QG23" s="78">
        <v>3931459.22</v>
      </c>
      <c r="QH23" s="77">
        <v>2</v>
      </c>
      <c r="QI23" s="78">
        <v>4.96</v>
      </c>
      <c r="QJ23" s="77">
        <v>10</v>
      </c>
      <c r="QK23" s="78">
        <v>18</v>
      </c>
      <c r="QL23" s="77">
        <v>16</v>
      </c>
      <c r="QM23" s="78">
        <v>18.96</v>
      </c>
      <c r="QN23" s="77">
        <v>2</v>
      </c>
      <c r="QO23" s="78">
        <v>23.56</v>
      </c>
      <c r="RB23" s="77">
        <v>4</v>
      </c>
      <c r="RC23" s="78">
        <v>604.02</v>
      </c>
      <c r="RD23" s="77">
        <v>7</v>
      </c>
      <c r="RE23" s="78">
        <v>1397.91</v>
      </c>
      <c r="RL23" s="79">
        <v>94807</v>
      </c>
      <c r="RM23" s="78">
        <v>14115746.119999999</v>
      </c>
      <c r="RN23" s="79">
        <v>2757</v>
      </c>
      <c r="RO23" s="78">
        <v>127597.99</v>
      </c>
      <c r="RP23" s="77">
        <v>1</v>
      </c>
      <c r="RQ23" s="78">
        <v>0.43</v>
      </c>
      <c r="RT23" s="77">
        <v>31</v>
      </c>
      <c r="RU23" s="78">
        <v>5820.74</v>
      </c>
      <c r="RV23" s="77">
        <v>280</v>
      </c>
      <c r="RW23" s="78">
        <v>11814.64</v>
      </c>
      <c r="RX23" s="77">
        <v>195</v>
      </c>
      <c r="RY23" s="78">
        <v>4146.41</v>
      </c>
      <c r="RZ23" s="79">
        <v>1476</v>
      </c>
      <c r="SA23" s="78">
        <v>164390.67000000001</v>
      </c>
      <c r="SD23" s="79">
        <v>3778</v>
      </c>
      <c r="SE23" s="78">
        <v>244492.62</v>
      </c>
      <c r="SF23" s="79">
        <v>55987</v>
      </c>
      <c r="SG23" s="78">
        <v>10098572.68</v>
      </c>
      <c r="SJ23" s="79">
        <v>1406</v>
      </c>
      <c r="SK23" s="78">
        <v>55473.5</v>
      </c>
      <c r="SL23" s="77">
        <v>834</v>
      </c>
      <c r="SM23" s="78">
        <v>61446.81</v>
      </c>
      <c r="SN23" s="79">
        <v>16513</v>
      </c>
      <c r="SO23" s="78">
        <v>888091.22</v>
      </c>
      <c r="SP23" s="77">
        <v>2</v>
      </c>
      <c r="SQ23" s="78">
        <v>180</v>
      </c>
      <c r="SR23" s="79">
        <v>84769</v>
      </c>
      <c r="SS23" s="78">
        <v>540053.12</v>
      </c>
      <c r="ST23" s="77">
        <v>562</v>
      </c>
      <c r="SU23" s="78">
        <v>52230.47</v>
      </c>
      <c r="SV23" s="77">
        <v>81</v>
      </c>
      <c r="SW23" s="78">
        <v>484.33</v>
      </c>
      <c r="SZ23" s="77">
        <v>2</v>
      </c>
      <c r="TA23" s="78">
        <v>17.86</v>
      </c>
      <c r="TD23" s="77">
        <v>559</v>
      </c>
      <c r="TE23" s="78">
        <v>4614.84</v>
      </c>
      <c r="TF23" s="79">
        <v>2854</v>
      </c>
      <c r="TG23" s="78">
        <v>105211.8</v>
      </c>
      <c r="TH23" s="79">
        <v>33379</v>
      </c>
      <c r="TI23" s="78">
        <v>1074187.07</v>
      </c>
      <c r="TJ23" s="79">
        <v>2152</v>
      </c>
      <c r="TK23" s="78">
        <v>254312.7</v>
      </c>
      <c r="TL23" s="79">
        <v>33482</v>
      </c>
      <c r="TM23" s="78">
        <v>1711271.06</v>
      </c>
      <c r="TN23" s="79">
        <v>2599</v>
      </c>
      <c r="TO23" s="78">
        <v>188621.49</v>
      </c>
      <c r="TR23" s="77">
        <v>1</v>
      </c>
      <c r="TS23" s="78">
        <v>17.5</v>
      </c>
      <c r="UB23" s="79">
        <v>7837</v>
      </c>
      <c r="UC23" s="78">
        <v>296645.18</v>
      </c>
      <c r="UF23" s="77">
        <v>3</v>
      </c>
      <c r="UG23" s="78">
        <v>33.619999999999997</v>
      </c>
      <c r="UH23" s="77">
        <v>5</v>
      </c>
      <c r="UI23" s="78">
        <v>60.01</v>
      </c>
      <c r="UP23" s="77">
        <v>3</v>
      </c>
      <c r="UQ23" s="78">
        <v>3.9</v>
      </c>
      <c r="UT23" s="77">
        <v>2</v>
      </c>
      <c r="UU23" s="78">
        <v>11.5</v>
      </c>
      <c r="UV23" s="77">
        <v>5</v>
      </c>
      <c r="UW23" s="78">
        <v>20.3</v>
      </c>
      <c r="UZ23" s="77">
        <v>2</v>
      </c>
      <c r="VA23" s="78">
        <v>6.1</v>
      </c>
      <c r="VB23" s="77">
        <v>15</v>
      </c>
      <c r="VC23" s="78">
        <v>483.11</v>
      </c>
      <c r="VD23" s="79">
        <v>10565</v>
      </c>
      <c r="VE23" s="78">
        <v>500897.21</v>
      </c>
      <c r="VH23" s="79">
        <v>34275</v>
      </c>
      <c r="VI23" s="78">
        <v>553549.89</v>
      </c>
      <c r="VJ23" s="77">
        <v>64</v>
      </c>
      <c r="VK23" s="78">
        <v>647.57000000000005</v>
      </c>
      <c r="VN23" s="77">
        <v>3</v>
      </c>
      <c r="VO23" s="78">
        <v>27</v>
      </c>
      <c r="VP23" s="79">
        <v>14141</v>
      </c>
      <c r="VQ23" s="78">
        <v>769605.37</v>
      </c>
      <c r="VR23" s="79">
        <v>15202</v>
      </c>
      <c r="VS23" s="78">
        <v>1274049.22</v>
      </c>
      <c r="VV23" s="77">
        <v>5</v>
      </c>
      <c r="VW23" s="78">
        <v>92.8</v>
      </c>
      <c r="VX23" s="79">
        <v>6833</v>
      </c>
      <c r="VY23" s="78">
        <v>68.33</v>
      </c>
      <c r="WB23" s="79">
        <v>14562</v>
      </c>
      <c r="WC23" s="78">
        <v>2069846.9</v>
      </c>
      <c r="WD23" s="77">
        <v>1</v>
      </c>
      <c r="WE23" s="78">
        <v>1795.8</v>
      </c>
      <c r="WH23" s="79">
        <v>2495</v>
      </c>
      <c r="WI23" s="78">
        <v>11015.02</v>
      </c>
      <c r="WJ23" s="79">
        <v>8746</v>
      </c>
      <c r="WK23" s="78">
        <v>137690.35999999999</v>
      </c>
      <c r="WL23" s="77">
        <v>208</v>
      </c>
      <c r="WM23" s="78">
        <v>22345.15</v>
      </c>
      <c r="WN23" s="79">
        <v>1905</v>
      </c>
      <c r="WO23" s="78">
        <v>806969.24</v>
      </c>
      <c r="WR23" s="79">
        <v>6906</v>
      </c>
      <c r="WS23" s="78">
        <v>199505.9</v>
      </c>
      <c r="WX23" s="77">
        <v>7</v>
      </c>
      <c r="WY23" s="78">
        <v>40.01</v>
      </c>
      <c r="WZ23" s="77">
        <v>5</v>
      </c>
      <c r="XA23" s="78">
        <v>35.06</v>
      </c>
      <c r="XD23" s="79">
        <v>41430</v>
      </c>
      <c r="XE23" s="78">
        <v>2330358.94</v>
      </c>
      <c r="XH23" s="77">
        <v>423</v>
      </c>
      <c r="XI23" s="78">
        <v>177570.85</v>
      </c>
      <c r="XJ23" s="77">
        <v>483</v>
      </c>
      <c r="XK23" s="78">
        <v>5993.74</v>
      </c>
      <c r="XL23" s="77">
        <v>1</v>
      </c>
      <c r="XM23" s="78">
        <v>12.35</v>
      </c>
      <c r="XN23" s="79">
        <v>5057</v>
      </c>
      <c r="XO23" s="78">
        <v>726663.32</v>
      </c>
      <c r="XP23" s="79">
        <v>11497</v>
      </c>
      <c r="XQ23" s="78">
        <v>2096145.48</v>
      </c>
      <c r="XR23" s="79">
        <v>1104</v>
      </c>
      <c r="XS23" s="78">
        <v>309176.81</v>
      </c>
      <c r="XT23" s="79">
        <v>1217</v>
      </c>
      <c r="XU23" s="78">
        <v>150864.32999999999</v>
      </c>
      <c r="XV23" s="79">
        <v>91829</v>
      </c>
      <c r="XW23" s="78">
        <v>1015624.83</v>
      </c>
      <c r="XX23" s="79">
        <v>1531</v>
      </c>
      <c r="XY23" s="78">
        <v>80568.36</v>
      </c>
      <c r="XZ23" s="77">
        <v>3</v>
      </c>
      <c r="YA23" s="78">
        <v>34.26</v>
      </c>
      <c r="YD23" s="77">
        <v>4</v>
      </c>
      <c r="YE23" s="78">
        <v>430.7</v>
      </c>
      <c r="YH23" s="79">
        <v>29857</v>
      </c>
      <c r="YI23" s="78">
        <v>2512357.64</v>
      </c>
      <c r="YN23" s="77">
        <v>2</v>
      </c>
      <c r="YO23" s="78">
        <v>128.76</v>
      </c>
      <c r="YP23" s="79">
        <v>1405</v>
      </c>
      <c r="YQ23" s="78">
        <v>28934.85</v>
      </c>
      <c r="YR23" s="77">
        <v>1</v>
      </c>
      <c r="YS23" s="78">
        <v>32.74</v>
      </c>
      <c r="YT23" s="79">
        <v>2083</v>
      </c>
      <c r="YU23" s="78">
        <v>275246.64</v>
      </c>
      <c r="YV23" s="77">
        <v>107</v>
      </c>
      <c r="YW23" s="78">
        <v>14397.23</v>
      </c>
      <c r="YX23" s="79">
        <v>108818</v>
      </c>
      <c r="YY23" s="78">
        <v>2729752.73</v>
      </c>
      <c r="YZ23" s="79">
        <v>34638</v>
      </c>
      <c r="ZA23" s="78">
        <v>1655096.67</v>
      </c>
      <c r="ZF23" s="79">
        <v>1183</v>
      </c>
      <c r="ZG23" s="78">
        <v>102276.04</v>
      </c>
      <c r="ZH23" s="77">
        <v>477</v>
      </c>
      <c r="ZI23" s="78">
        <v>36721.85</v>
      </c>
      <c r="ZJ23" s="79">
        <v>46824</v>
      </c>
      <c r="ZK23" s="78">
        <v>8941549.5800000001</v>
      </c>
      <c r="ZL23" s="79">
        <v>49670</v>
      </c>
      <c r="ZM23" s="78">
        <v>6917728.4900000002</v>
      </c>
      <c r="ZR23" s="77">
        <v>34</v>
      </c>
      <c r="ZS23" s="78">
        <v>155.21</v>
      </c>
      <c r="ZT23" s="77">
        <v>140</v>
      </c>
      <c r="ZU23" s="78">
        <v>579.08000000000004</v>
      </c>
      <c r="ZZ23" s="77">
        <v>1</v>
      </c>
      <c r="AAA23" s="78">
        <v>7.77</v>
      </c>
      <c r="AAB23" s="77">
        <v>36</v>
      </c>
      <c r="AAC23" s="78">
        <v>261.18</v>
      </c>
      <c r="AAD23" s="77">
        <v>4</v>
      </c>
      <c r="AAE23" s="78">
        <v>107.48</v>
      </c>
      <c r="AAF23" s="77">
        <v>2</v>
      </c>
      <c r="AAG23" s="78">
        <v>11.96</v>
      </c>
      <c r="AAH23" s="77">
        <v>61</v>
      </c>
      <c r="AAI23" s="78">
        <v>346.52</v>
      </c>
      <c r="AAN23" s="77">
        <v>4</v>
      </c>
      <c r="AAO23" s="78">
        <v>97.26</v>
      </c>
      <c r="AAP23" s="77">
        <v>733</v>
      </c>
      <c r="AAQ23" s="78">
        <v>3393.87</v>
      </c>
      <c r="AAV23" s="79">
        <v>2401</v>
      </c>
      <c r="AAW23" s="78">
        <v>140447.4</v>
      </c>
      <c r="ABB23" s="77">
        <v>1</v>
      </c>
      <c r="ABC23" s="78">
        <v>21.4</v>
      </c>
      <c r="ABD23" s="77">
        <v>181</v>
      </c>
      <c r="ABE23" s="78">
        <v>27250.53</v>
      </c>
      <c r="ABP23" s="79">
        <v>3332</v>
      </c>
      <c r="ABQ23" s="78">
        <v>179291.93</v>
      </c>
      <c r="ABR23" s="79">
        <v>2288</v>
      </c>
      <c r="ABS23" s="78">
        <v>110667.59</v>
      </c>
      <c r="ABT23" s="79">
        <v>5433</v>
      </c>
      <c r="ABU23" s="78">
        <v>93311.32</v>
      </c>
      <c r="ABV23" s="79">
        <v>4174</v>
      </c>
      <c r="ABW23" s="78">
        <v>95860.86</v>
      </c>
      <c r="ABX23" s="77">
        <v>379</v>
      </c>
      <c r="ABY23" s="78">
        <v>11257.44</v>
      </c>
      <c r="ACD23" s="77">
        <v>107</v>
      </c>
      <c r="ACE23" s="78">
        <v>5193.3500000000004</v>
      </c>
      <c r="ACF23" s="79">
        <v>18070</v>
      </c>
      <c r="ACG23" s="78">
        <v>627213.54</v>
      </c>
      <c r="ACH23" s="79">
        <v>5893</v>
      </c>
      <c r="ACI23" s="78">
        <v>315010.46000000002</v>
      </c>
      <c r="ACJ23" s="79">
        <v>24815</v>
      </c>
      <c r="ACK23" s="78">
        <v>299777.68</v>
      </c>
      <c r="ACL23" s="77">
        <v>10</v>
      </c>
      <c r="ACM23" s="78">
        <v>234.77</v>
      </c>
      <c r="ACP23" s="79">
        <v>11859</v>
      </c>
      <c r="ACQ23" s="78">
        <v>485814.15</v>
      </c>
      <c r="ACT23" s="77">
        <v>373</v>
      </c>
      <c r="ACU23" s="78">
        <v>51014.3</v>
      </c>
      <c r="ACV23" s="79">
        <v>2784</v>
      </c>
      <c r="ACW23" s="78">
        <v>89495.73</v>
      </c>
      <c r="ACX23" s="79">
        <v>50803</v>
      </c>
      <c r="ACY23" s="78">
        <v>1877949.89</v>
      </c>
      <c r="ACZ23" s="77">
        <v>459</v>
      </c>
      <c r="ADA23" s="78">
        <v>26133.599999999999</v>
      </c>
      <c r="ADB23" s="79">
        <v>16805</v>
      </c>
      <c r="ADC23" s="78">
        <v>1072418.3700000001</v>
      </c>
      <c r="ADF23" s="79">
        <v>1745</v>
      </c>
      <c r="ADG23" s="78">
        <v>290322.90999999997</v>
      </c>
      <c r="ADL23" s="79">
        <v>1175</v>
      </c>
      <c r="ADM23" s="78">
        <v>225199.7</v>
      </c>
      <c r="ADP23" s="79">
        <v>1457</v>
      </c>
      <c r="ADQ23" s="78">
        <v>891715.57</v>
      </c>
      <c r="ADV23" s="77">
        <v>107</v>
      </c>
      <c r="ADW23" s="78">
        <v>28690.720000000001</v>
      </c>
      <c r="ADX23" s="79">
        <v>6389</v>
      </c>
      <c r="ADY23" s="78">
        <v>457981.09</v>
      </c>
      <c r="ADZ23" s="79">
        <v>6144</v>
      </c>
      <c r="AEA23" s="78">
        <v>264335.46000000002</v>
      </c>
      <c r="AEB23" s="77">
        <v>21</v>
      </c>
      <c r="AEC23" s="78">
        <v>882.11</v>
      </c>
      <c r="AEF23" s="79">
        <v>1649</v>
      </c>
      <c r="AEG23" s="78">
        <v>892873.08</v>
      </c>
      <c r="AEL23" s="77">
        <v>58</v>
      </c>
      <c r="AEM23" s="78">
        <v>717.52</v>
      </c>
      <c r="AER23" s="79">
        <v>16263</v>
      </c>
      <c r="AES23" s="78">
        <v>820771.25</v>
      </c>
      <c r="AET23" s="79">
        <v>6052</v>
      </c>
      <c r="AEU23" s="78">
        <v>182296.64</v>
      </c>
      <c r="AEZ23" s="77">
        <v>83</v>
      </c>
      <c r="AFA23" s="78">
        <v>9703.01</v>
      </c>
      <c r="AFB23" s="79">
        <v>6468</v>
      </c>
      <c r="AFC23" s="78">
        <v>353642.76</v>
      </c>
      <c r="AFD23" s="77">
        <v>14</v>
      </c>
      <c r="AFE23" s="78">
        <v>614.29</v>
      </c>
      <c r="AFH23" s="77">
        <v>1</v>
      </c>
      <c r="AFI23" s="78">
        <v>64.58</v>
      </c>
      <c r="AFL23" s="77">
        <v>1</v>
      </c>
      <c r="AFM23" s="78">
        <v>1.43</v>
      </c>
      <c r="AFN23" s="79">
        <v>2808</v>
      </c>
      <c r="AFO23" s="78">
        <v>952423.96</v>
      </c>
      <c r="AFP23" s="77">
        <v>118</v>
      </c>
      <c r="AFQ23" s="78">
        <v>6711.6</v>
      </c>
      <c r="AFV23" s="79">
        <v>56597</v>
      </c>
      <c r="AFW23" s="78">
        <v>1750465.64</v>
      </c>
      <c r="AFX23" s="79">
        <v>4429</v>
      </c>
      <c r="AFY23" s="78">
        <v>179922.88</v>
      </c>
      <c r="AFZ23" s="77">
        <v>468</v>
      </c>
      <c r="AGA23" s="78">
        <v>51504.08</v>
      </c>
      <c r="AGB23" s="77">
        <v>6</v>
      </c>
      <c r="AGC23" s="78">
        <v>493.68</v>
      </c>
      <c r="AGF23" s="77">
        <v>143</v>
      </c>
      <c r="AGG23" s="78">
        <v>957.42</v>
      </c>
      <c r="AGL23" s="77">
        <v>17</v>
      </c>
      <c r="AGM23" s="78">
        <v>33548.29</v>
      </c>
      <c r="AGP23" s="79">
        <v>249508</v>
      </c>
      <c r="AGQ23" s="78">
        <v>50826077.030000001</v>
      </c>
      <c r="AGR23" s="77">
        <v>219</v>
      </c>
      <c r="AGS23" s="78">
        <v>406130.48</v>
      </c>
      <c r="AGT23" s="79">
        <v>15838</v>
      </c>
      <c r="AGU23" s="78">
        <v>8708299.7599999998</v>
      </c>
      <c r="AGV23" s="79">
        <v>15209</v>
      </c>
      <c r="AGW23" s="78">
        <v>5534545.96</v>
      </c>
      <c r="AGX23" s="79">
        <v>3214</v>
      </c>
      <c r="AGY23" s="78">
        <v>238154.69</v>
      </c>
      <c r="AGZ23" s="77">
        <v>142</v>
      </c>
      <c r="AHA23" s="78">
        <v>13009.65</v>
      </c>
      <c r="AHB23" s="77">
        <v>883</v>
      </c>
      <c r="AHC23" s="78">
        <v>116261.74</v>
      </c>
      <c r="AHH23" s="77">
        <v>52</v>
      </c>
      <c r="AHI23" s="78">
        <v>48166.81</v>
      </c>
      <c r="AHJ23" s="79">
        <v>2567</v>
      </c>
      <c r="AHK23" s="78">
        <v>237024.6</v>
      </c>
      <c r="AHL23" s="79">
        <v>3560</v>
      </c>
      <c r="AHM23" s="78">
        <v>218778.07</v>
      </c>
      <c r="AHN23" s="79">
        <v>1355</v>
      </c>
      <c r="AHO23" s="78">
        <v>288730.89</v>
      </c>
      <c r="AHT23" s="77">
        <v>6</v>
      </c>
      <c r="AHU23" s="78">
        <v>2547.11</v>
      </c>
      <c r="AHV23" s="77">
        <v>318</v>
      </c>
      <c r="AHW23" s="78">
        <v>32640.959999999999</v>
      </c>
      <c r="AHZ23" s="77">
        <v>83</v>
      </c>
      <c r="AIA23" s="78">
        <v>33715.42</v>
      </c>
      <c r="AIB23" s="77">
        <v>3</v>
      </c>
      <c r="AIC23" s="78">
        <v>471.6</v>
      </c>
      <c r="AIL23" s="77">
        <v>11</v>
      </c>
      <c r="AIM23" s="78">
        <v>2690.37</v>
      </c>
      <c r="AIN23" s="77">
        <v>5</v>
      </c>
      <c r="AIO23" s="78">
        <v>1101.8499999999999</v>
      </c>
      <c r="AIP23" s="79">
        <v>52058</v>
      </c>
      <c r="AIQ23" s="78">
        <v>489869.83</v>
      </c>
      <c r="AIT23" s="77">
        <v>29</v>
      </c>
      <c r="AIU23" s="78">
        <v>232.41</v>
      </c>
      <c r="AIX23" s="79">
        <v>6951</v>
      </c>
      <c r="AIY23" s="78">
        <v>520203.8</v>
      </c>
      <c r="AIZ23" s="77">
        <v>3</v>
      </c>
      <c r="AJA23" s="78">
        <v>6.48</v>
      </c>
      <c r="AJB23" s="79">
        <v>10515</v>
      </c>
      <c r="AJC23" s="78">
        <v>202361.66</v>
      </c>
      <c r="AJD23" s="77">
        <v>4</v>
      </c>
      <c r="AJE23" s="78">
        <v>2.5</v>
      </c>
      <c r="AJF23" s="79">
        <v>10093</v>
      </c>
      <c r="AJG23" s="78">
        <v>466033.03</v>
      </c>
      <c r="AJL23" s="77">
        <v>1</v>
      </c>
      <c r="AJM23" s="78">
        <v>13.39</v>
      </c>
      <c r="AJN23" s="77">
        <v>663</v>
      </c>
      <c r="AJO23" s="78">
        <v>86787.09</v>
      </c>
      <c r="AJX23" s="79">
        <v>119182</v>
      </c>
      <c r="AJY23" s="78">
        <v>1601280.25</v>
      </c>
      <c r="AJZ23" s="77">
        <v>114</v>
      </c>
      <c r="AKA23" s="78">
        <v>14046.96</v>
      </c>
      <c r="AKD23" s="77">
        <v>2</v>
      </c>
      <c r="AKE23" s="78">
        <v>4.54</v>
      </c>
      <c r="AKN23" s="77">
        <v>16</v>
      </c>
      <c r="AKO23" s="78">
        <v>212.02</v>
      </c>
      <c r="AKV23" s="79">
        <v>16572</v>
      </c>
      <c r="AKW23" s="78">
        <v>474373.84</v>
      </c>
      <c r="AKZ23" s="79">
        <v>127597</v>
      </c>
      <c r="ALA23" s="78">
        <v>1752141.63</v>
      </c>
      <c r="ALH23" s="77">
        <v>1</v>
      </c>
      <c r="ALI23" s="78">
        <v>2.89</v>
      </c>
      <c r="ALR23" s="77">
        <v>3</v>
      </c>
      <c r="ALS23" s="78">
        <v>24.4</v>
      </c>
      <c r="ALX23" s="77">
        <v>673</v>
      </c>
      <c r="ALY23" s="78">
        <v>34483.14</v>
      </c>
      <c r="ALZ23" s="77">
        <v>114</v>
      </c>
      <c r="AMA23" s="78">
        <v>307.10000000000002</v>
      </c>
      <c r="AMB23" s="79">
        <v>1951</v>
      </c>
      <c r="AMC23" s="78">
        <v>131785.69</v>
      </c>
      <c r="AMF23" s="77">
        <v>130</v>
      </c>
      <c r="AMG23" s="78">
        <v>3494.5</v>
      </c>
      <c r="AMH23" s="77">
        <v>19</v>
      </c>
      <c r="AMI23" s="78">
        <v>8278.58</v>
      </c>
      <c r="AMJ23" s="79">
        <v>1342</v>
      </c>
      <c r="AMK23" s="78">
        <v>98647.4</v>
      </c>
      <c r="AML23" s="79">
        <v>25732</v>
      </c>
      <c r="AMM23" s="78">
        <v>2468257.8199999998</v>
      </c>
      <c r="AMN23" s="77">
        <v>198</v>
      </c>
      <c r="AMO23" s="78">
        <v>237746.92</v>
      </c>
      <c r="AMP23" s="77">
        <v>1</v>
      </c>
      <c r="AMQ23" s="78">
        <v>60.85</v>
      </c>
      <c r="AMR23" s="77">
        <v>2</v>
      </c>
      <c r="AMS23" s="78">
        <v>2728</v>
      </c>
      <c r="AMX23" s="77">
        <v>349</v>
      </c>
      <c r="AMY23" s="78">
        <v>18694.41</v>
      </c>
      <c r="AMZ23" s="77">
        <v>1</v>
      </c>
      <c r="ANA23" s="78">
        <v>4.32</v>
      </c>
      <c r="ANB23" s="77">
        <v>1</v>
      </c>
      <c r="ANC23" s="78">
        <v>2.84</v>
      </c>
      <c r="ANF23" s="77">
        <v>978</v>
      </c>
      <c r="ANG23" s="78">
        <v>1184563.3999999999</v>
      </c>
      <c r="ANH23" s="79">
        <v>2593</v>
      </c>
      <c r="ANI23" s="78">
        <v>216978.69</v>
      </c>
      <c r="ANL23" s="77">
        <v>72</v>
      </c>
      <c r="ANM23" s="78">
        <v>2092.11</v>
      </c>
      <c r="ANN23" s="77">
        <v>106</v>
      </c>
      <c r="ANO23" s="78">
        <v>37366.53</v>
      </c>
      <c r="ANP23" s="79">
        <v>2080</v>
      </c>
      <c r="ANQ23" s="78">
        <v>246598.41</v>
      </c>
      <c r="ANR23" s="77">
        <v>247</v>
      </c>
      <c r="ANS23" s="78">
        <v>45222.48</v>
      </c>
      <c r="ANT23" s="79">
        <v>12524</v>
      </c>
      <c r="ANU23" s="78">
        <v>2130611.0699999998</v>
      </c>
      <c r="ANZ23" s="77">
        <v>856</v>
      </c>
      <c r="AOA23" s="78">
        <v>482752.94</v>
      </c>
      <c r="AOB23" s="77">
        <v>44</v>
      </c>
      <c r="AOC23" s="78">
        <v>76031.05</v>
      </c>
      <c r="AOD23" s="77">
        <v>457</v>
      </c>
      <c r="AOE23" s="78">
        <v>1388553.57</v>
      </c>
      <c r="AOH23" s="77">
        <v>1</v>
      </c>
      <c r="AOI23" s="78">
        <v>255.54</v>
      </c>
      <c r="AOJ23" s="77">
        <v>1</v>
      </c>
      <c r="AOK23" s="78">
        <v>5.58</v>
      </c>
      <c r="AOP23" s="77">
        <v>36</v>
      </c>
      <c r="AOQ23" s="78">
        <v>3728.11</v>
      </c>
      <c r="AOR23" s="77">
        <v>13</v>
      </c>
      <c r="AOS23" s="78">
        <v>108.44</v>
      </c>
      <c r="AOV23" s="77">
        <v>523</v>
      </c>
      <c r="AOW23" s="78">
        <v>71749.5</v>
      </c>
      <c r="AOX23" s="77">
        <v>237</v>
      </c>
      <c r="AOY23" s="78">
        <v>2562.5100000000002</v>
      </c>
      <c r="APB23" s="77">
        <v>109</v>
      </c>
      <c r="APC23" s="78">
        <v>1194.55</v>
      </c>
      <c r="APF23" s="77">
        <v>1</v>
      </c>
      <c r="APG23" s="78">
        <v>3.55</v>
      </c>
      <c r="APH23" s="79">
        <v>13541</v>
      </c>
      <c r="API23" s="78">
        <v>3060988.47</v>
      </c>
      <c r="APJ23" s="79">
        <v>17723</v>
      </c>
      <c r="APK23" s="78">
        <v>277881.51</v>
      </c>
      <c r="APN23" s="77">
        <v>4</v>
      </c>
      <c r="APO23" s="78">
        <v>35.119999999999997</v>
      </c>
      <c r="APP23" s="79">
        <v>2165</v>
      </c>
      <c r="APQ23" s="78">
        <v>1022261.36</v>
      </c>
      <c r="APR23" s="77">
        <v>473</v>
      </c>
      <c r="APS23" s="78">
        <v>214726.17</v>
      </c>
      <c r="APT23" s="79">
        <v>1902</v>
      </c>
      <c r="APU23" s="78">
        <v>941140.33</v>
      </c>
      <c r="APV23" s="77">
        <v>785</v>
      </c>
      <c r="APW23" s="78">
        <v>369579.98</v>
      </c>
      <c r="APX23" s="77">
        <v>545</v>
      </c>
      <c r="APY23" s="78">
        <v>229507.52</v>
      </c>
      <c r="APZ23" s="77">
        <v>285</v>
      </c>
      <c r="AQA23" s="78">
        <v>127439.29</v>
      </c>
      <c r="AQB23" s="79">
        <v>4905</v>
      </c>
      <c r="AQC23" s="78">
        <v>1066977.3999999999</v>
      </c>
      <c r="AQD23" s="77">
        <v>4</v>
      </c>
      <c r="AQE23" s="78">
        <v>81.98</v>
      </c>
      <c r="AQH23" s="77">
        <v>166</v>
      </c>
      <c r="AQI23" s="78">
        <v>55576.38</v>
      </c>
      <c r="AQJ23" s="79">
        <v>3576</v>
      </c>
      <c r="AQK23" s="78">
        <v>56667.85</v>
      </c>
      <c r="AQP23" s="79">
        <v>4542</v>
      </c>
      <c r="AQQ23" s="78">
        <v>1222536.06</v>
      </c>
      <c r="AQR23" s="79">
        <v>2980</v>
      </c>
      <c r="AQS23" s="78">
        <v>1494945.55</v>
      </c>
      <c r="AQZ23" s="77">
        <v>156</v>
      </c>
      <c r="ARA23" s="78">
        <v>1118798.8600000001</v>
      </c>
      <c r="ARD23" s="77">
        <v>4</v>
      </c>
      <c r="ARE23" s="78">
        <v>40.35</v>
      </c>
      <c r="ARH23" s="77">
        <v>2</v>
      </c>
      <c r="ARI23" s="78">
        <v>92.76</v>
      </c>
      <c r="ARL23" s="79">
        <v>5037</v>
      </c>
      <c r="ARM23" s="78">
        <v>688025.13</v>
      </c>
      <c r="ARN23" s="79">
        <v>9709</v>
      </c>
      <c r="ARO23" s="78">
        <v>1200233.82</v>
      </c>
      <c r="ARP23" s="79">
        <v>29545</v>
      </c>
      <c r="ARQ23" s="78">
        <v>3907673.25</v>
      </c>
      <c r="ARR23" s="79">
        <v>7717</v>
      </c>
      <c r="ARS23" s="78">
        <v>1016366.81</v>
      </c>
      <c r="ART23" s="79">
        <v>50750</v>
      </c>
      <c r="ARU23" s="78">
        <v>1259154.56</v>
      </c>
      <c r="ARX23" s="79">
        <v>52890</v>
      </c>
      <c r="ARY23" s="78">
        <v>4386333.8</v>
      </c>
      <c r="ARZ23" s="77">
        <v>81</v>
      </c>
      <c r="ASA23" s="78">
        <v>29145.58</v>
      </c>
      <c r="ASD23" s="79">
        <v>4404</v>
      </c>
      <c r="ASE23" s="78">
        <v>354380.81</v>
      </c>
      <c r="AST23" s="77">
        <v>24</v>
      </c>
      <c r="ASU23" s="78">
        <v>258.06</v>
      </c>
      <c r="ASX23" s="77">
        <v>7</v>
      </c>
      <c r="ASY23" s="78">
        <v>203.96</v>
      </c>
      <c r="ASZ23" s="79">
        <v>1530</v>
      </c>
      <c r="ATA23" s="78">
        <v>36891.870000000003</v>
      </c>
      <c r="ATB23" s="77">
        <v>17</v>
      </c>
      <c r="ATC23" s="78">
        <v>1335.43</v>
      </c>
      <c r="ATF23" s="77">
        <v>3</v>
      </c>
      <c r="ATG23" s="78">
        <v>227.99</v>
      </c>
      <c r="ATL23" s="77">
        <v>24</v>
      </c>
      <c r="ATM23" s="78">
        <v>8482.81</v>
      </c>
      <c r="ATN23" s="77">
        <v>704</v>
      </c>
      <c r="ATO23" s="78">
        <v>38734.629999999997</v>
      </c>
      <c r="ATP23" s="77">
        <v>185</v>
      </c>
      <c r="ATQ23" s="78">
        <v>8867.49</v>
      </c>
      <c r="ATT23" s="79">
        <v>15152</v>
      </c>
      <c r="ATU23" s="78">
        <v>760644.84</v>
      </c>
      <c r="ATV23" s="77">
        <v>6</v>
      </c>
      <c r="ATW23" s="78">
        <v>364.95</v>
      </c>
      <c r="ATX23" s="77">
        <v>11</v>
      </c>
      <c r="ATY23" s="78">
        <v>537.12</v>
      </c>
      <c r="ATZ23" s="77">
        <v>25</v>
      </c>
      <c r="AUA23" s="78">
        <v>390.2</v>
      </c>
      <c r="AUB23" s="77">
        <v>5</v>
      </c>
      <c r="AUC23" s="78">
        <v>23.35</v>
      </c>
      <c r="AUD23" s="77">
        <v>2</v>
      </c>
      <c r="AUE23" s="78">
        <v>9.44</v>
      </c>
      <c r="AUH23" s="77">
        <v>13</v>
      </c>
      <c r="AUI23" s="78">
        <v>64.790000000000006</v>
      </c>
      <c r="AUN23" s="79">
        <v>237961</v>
      </c>
      <c r="AUO23" s="78">
        <v>4555119.32</v>
      </c>
      <c r="AUP23" s="77">
        <v>13</v>
      </c>
      <c r="AUQ23" s="78">
        <v>380.04</v>
      </c>
      <c r="AUR23" s="79">
        <v>1963</v>
      </c>
      <c r="AUS23" s="78">
        <v>108996.19</v>
      </c>
      <c r="AUV23" s="77">
        <v>14</v>
      </c>
      <c r="AUW23" s="78">
        <v>110.49</v>
      </c>
      <c r="AVB23" s="77">
        <v>184</v>
      </c>
      <c r="AVC23" s="78">
        <v>152491.97</v>
      </c>
      <c r="AVH23" s="77">
        <v>2</v>
      </c>
      <c r="AVI23" s="78">
        <v>73.22</v>
      </c>
      <c r="AVJ23" s="79">
        <v>6341</v>
      </c>
      <c r="AVK23" s="78">
        <v>648775.61</v>
      </c>
      <c r="AVN23" s="77">
        <v>1</v>
      </c>
      <c r="AVO23" s="78">
        <v>60.15</v>
      </c>
      <c r="AVP23" s="77">
        <v>1</v>
      </c>
      <c r="AVQ23" s="78">
        <v>15.02</v>
      </c>
      <c r="AVX23" s="77">
        <v>4</v>
      </c>
      <c r="AVY23" s="78">
        <v>32.520000000000003</v>
      </c>
      <c r="AVZ23" s="77">
        <v>16</v>
      </c>
      <c r="AWA23" s="78">
        <v>174.96</v>
      </c>
      <c r="AWB23" s="77">
        <v>2</v>
      </c>
      <c r="AWC23" s="78">
        <v>33</v>
      </c>
      <c r="AWF23" s="77">
        <v>2</v>
      </c>
      <c r="AWG23" s="78">
        <v>2928.54</v>
      </c>
      <c r="AWH23" s="77">
        <v>2</v>
      </c>
      <c r="AWI23" s="78">
        <v>1.5</v>
      </c>
      <c r="AWL23" s="77">
        <v>9</v>
      </c>
      <c r="AWM23" s="78">
        <v>43.18</v>
      </c>
      <c r="AWN23" s="77">
        <v>26</v>
      </c>
      <c r="AWO23" s="78">
        <v>1345.37</v>
      </c>
      <c r="AWP23" s="77">
        <v>170</v>
      </c>
      <c r="AWQ23" s="78">
        <v>39030.32</v>
      </c>
      <c r="AWR23" s="77">
        <v>128</v>
      </c>
      <c r="AWS23" s="78">
        <v>42250.68</v>
      </c>
      <c r="AWT23" s="77">
        <v>43</v>
      </c>
      <c r="AWU23" s="78">
        <v>2617.33</v>
      </c>
      <c r="AWV23" s="77">
        <v>683</v>
      </c>
      <c r="AWW23" s="78">
        <v>8851.3799999999992</v>
      </c>
      <c r="AWX23" s="77">
        <v>571</v>
      </c>
      <c r="AWY23" s="78">
        <v>239470.13</v>
      </c>
      <c r="AXD23" s="77">
        <v>18</v>
      </c>
      <c r="AXE23" s="78">
        <v>541.21</v>
      </c>
      <c r="AXT23" s="77">
        <v>1</v>
      </c>
      <c r="AXU23" s="78">
        <v>7.85</v>
      </c>
      <c r="AXV23" s="77">
        <v>4</v>
      </c>
      <c r="AXW23" s="78">
        <v>43.16</v>
      </c>
      <c r="AXZ23" s="77">
        <v>2</v>
      </c>
      <c r="AYA23" s="78">
        <v>234.08</v>
      </c>
      <c r="AYB23" s="77">
        <v>125</v>
      </c>
      <c r="AYC23" s="78">
        <v>10444.870000000001</v>
      </c>
      <c r="AYD23" s="77">
        <v>54</v>
      </c>
      <c r="AYE23" s="78">
        <v>362.01</v>
      </c>
      <c r="AYF23" s="77">
        <v>13</v>
      </c>
      <c r="AYG23" s="78">
        <v>126.78</v>
      </c>
      <c r="AYH23" s="77">
        <v>2</v>
      </c>
      <c r="AYI23" s="78">
        <v>8.5</v>
      </c>
      <c r="AYL23" s="77">
        <v>11</v>
      </c>
      <c r="AYM23" s="78">
        <v>51.05</v>
      </c>
      <c r="AYN23" s="77">
        <v>1</v>
      </c>
      <c r="AYO23" s="78">
        <v>6.4</v>
      </c>
      <c r="AYP23" s="77">
        <v>2</v>
      </c>
      <c r="AYQ23" s="78">
        <v>151.16</v>
      </c>
      <c r="AYT23" s="77">
        <v>9</v>
      </c>
      <c r="AYU23" s="78">
        <v>29.61</v>
      </c>
      <c r="AYV23" s="77">
        <v>37</v>
      </c>
      <c r="AYW23" s="78">
        <v>3969.56</v>
      </c>
      <c r="AZB23" s="77">
        <v>17</v>
      </c>
      <c r="AZC23" s="78">
        <v>211.82</v>
      </c>
      <c r="AZR23" s="77">
        <v>2</v>
      </c>
      <c r="AZS23" s="78">
        <v>3.62</v>
      </c>
      <c r="AZV23" s="77">
        <v>35</v>
      </c>
      <c r="AZW23" s="78">
        <v>21.77</v>
      </c>
      <c r="AZX23" s="77">
        <v>1</v>
      </c>
      <c r="AZY23" s="78">
        <v>2</v>
      </c>
    </row>
    <row r="24" spans="1:1377" x14ac:dyDescent="0.25">
      <c r="A24" s="87">
        <v>40242</v>
      </c>
      <c r="B24" s="83">
        <v>350139</v>
      </c>
      <c r="C24" s="83">
        <v>45375603.899999999</v>
      </c>
      <c r="D24" s="83">
        <v>279965</v>
      </c>
      <c r="E24" s="83">
        <v>41689739.799999997</v>
      </c>
      <c r="F24" s="83">
        <f t="shared" si="75"/>
        <v>630104</v>
      </c>
      <c r="G24" s="83">
        <f t="shared" si="74"/>
        <v>87065343.699999988</v>
      </c>
      <c r="H24" s="83">
        <v>212510</v>
      </c>
      <c r="I24" s="83">
        <v>20455326.300000001</v>
      </c>
      <c r="J24" s="83">
        <v>327592</v>
      </c>
      <c r="K24" s="83">
        <v>26948256.890000001</v>
      </c>
      <c r="L24" s="83">
        <v>3283</v>
      </c>
      <c r="M24" s="79">
        <v>15316967.560000001</v>
      </c>
      <c r="N24" s="79">
        <v>26530</v>
      </c>
      <c r="O24" s="79">
        <v>15135645.310000001</v>
      </c>
      <c r="P24" s="79">
        <v>203605</v>
      </c>
      <c r="Q24" s="79">
        <v>11888688.449999999</v>
      </c>
      <c r="R24" s="79">
        <v>202869</v>
      </c>
      <c r="S24" s="79">
        <v>11732420.75</v>
      </c>
      <c r="T24" s="79">
        <v>9663</v>
      </c>
      <c r="U24" s="79">
        <v>6031116.4199999999</v>
      </c>
      <c r="V24" s="79">
        <v>29260</v>
      </c>
      <c r="W24" s="78">
        <v>8366283.5599999996</v>
      </c>
      <c r="X24" s="79">
        <v>52213</v>
      </c>
      <c r="Y24" s="78">
        <v>7957184.3499999996</v>
      </c>
      <c r="Z24" s="79">
        <v>214205</v>
      </c>
      <c r="AA24" s="78">
        <v>8698312.0999999996</v>
      </c>
      <c r="AB24" s="79">
        <v>140318</v>
      </c>
      <c r="AC24" s="78">
        <v>13454734.32</v>
      </c>
      <c r="AD24" s="79">
        <v>32125</v>
      </c>
      <c r="AE24" s="78">
        <v>6263886.3899999997</v>
      </c>
      <c r="AF24" s="79">
        <v>51552</v>
      </c>
      <c r="AG24" s="78">
        <v>6856487.75</v>
      </c>
      <c r="AH24" s="79">
        <v>70855</v>
      </c>
      <c r="AI24" s="78">
        <v>7245281.6500000004</v>
      </c>
      <c r="AJ24" s="79">
        <v>170471</v>
      </c>
      <c r="AK24" s="78">
        <v>6403820.8099999996</v>
      </c>
      <c r="AL24" s="79">
        <v>56413</v>
      </c>
      <c r="AM24" s="78">
        <v>6376030.71</v>
      </c>
      <c r="AN24" s="79">
        <v>57569</v>
      </c>
      <c r="AO24" s="78">
        <v>5628320</v>
      </c>
      <c r="AP24" s="79">
        <v>60992</v>
      </c>
      <c r="AQ24" s="78">
        <v>5017002.25</v>
      </c>
      <c r="AR24" s="79">
        <v>34323</v>
      </c>
      <c r="AS24" s="78">
        <v>5137384.5599999996</v>
      </c>
      <c r="AT24" s="79">
        <v>36004</v>
      </c>
      <c r="AU24" s="78">
        <v>3429536.64</v>
      </c>
      <c r="AV24" s="77">
        <v>885</v>
      </c>
      <c r="AW24" s="78">
        <v>3937834.98</v>
      </c>
      <c r="AX24" s="77">
        <v>535</v>
      </c>
      <c r="AY24" s="78">
        <v>2218484.37</v>
      </c>
      <c r="AZ24" s="79">
        <v>3734</v>
      </c>
      <c r="BA24" s="78">
        <v>2662534.9900000002</v>
      </c>
      <c r="BB24" s="79">
        <v>8249</v>
      </c>
      <c r="BC24" s="78">
        <v>3046104.09</v>
      </c>
      <c r="BD24" s="79">
        <v>5718</v>
      </c>
      <c r="BE24" s="78">
        <v>3008387.18</v>
      </c>
      <c r="BF24" s="79">
        <v>15718</v>
      </c>
      <c r="BG24" s="78">
        <v>2142149.08</v>
      </c>
      <c r="BH24" s="79">
        <v>335937</v>
      </c>
      <c r="BI24" s="78">
        <v>3122710.29</v>
      </c>
      <c r="BJ24" s="79">
        <v>3246</v>
      </c>
      <c r="BK24" s="78">
        <v>1462383.42</v>
      </c>
      <c r="BL24" s="79">
        <v>38363</v>
      </c>
      <c r="BM24" s="78">
        <v>1337507.6000000001</v>
      </c>
      <c r="BN24" s="77">
        <v>126</v>
      </c>
      <c r="BO24" s="78">
        <v>766188.47</v>
      </c>
      <c r="BP24" s="79">
        <v>63579</v>
      </c>
      <c r="BQ24" s="78">
        <v>1225178.8700000001</v>
      </c>
      <c r="BR24" s="79">
        <v>22992</v>
      </c>
      <c r="BS24" s="78">
        <v>1814909.85</v>
      </c>
      <c r="BT24" s="79">
        <v>17827</v>
      </c>
      <c r="BU24" s="78">
        <v>1119934.46</v>
      </c>
      <c r="BV24" s="79">
        <v>6846</v>
      </c>
      <c r="BW24" s="78">
        <v>311613.88</v>
      </c>
      <c r="BX24" s="77">
        <v>159</v>
      </c>
      <c r="BY24" s="78">
        <v>151623.29999999999</v>
      </c>
      <c r="CD24" s="77">
        <v>1</v>
      </c>
      <c r="CE24" s="78">
        <v>1.73</v>
      </c>
      <c r="CH24" s="77">
        <v>4</v>
      </c>
      <c r="CI24" s="78">
        <v>77.58</v>
      </c>
      <c r="CL24" s="77">
        <v>2</v>
      </c>
      <c r="CM24" s="78">
        <v>176.44</v>
      </c>
      <c r="CN24" s="77">
        <v>13</v>
      </c>
      <c r="CO24" s="78">
        <v>471.4</v>
      </c>
      <c r="CP24" s="79">
        <v>5993</v>
      </c>
      <c r="CQ24" s="78">
        <v>65184.26</v>
      </c>
      <c r="CT24" s="77">
        <v>9</v>
      </c>
      <c r="CU24" s="78">
        <v>7053.53</v>
      </c>
      <c r="CX24" s="77">
        <v>1</v>
      </c>
      <c r="CY24" s="78">
        <v>29</v>
      </c>
      <c r="CZ24" s="77">
        <v>4</v>
      </c>
      <c r="DA24" s="78">
        <v>9.11</v>
      </c>
      <c r="DD24" s="77">
        <v>3</v>
      </c>
      <c r="DE24" s="78">
        <v>209.55</v>
      </c>
      <c r="DJ24" s="77">
        <v>4</v>
      </c>
      <c r="DK24" s="78">
        <v>2467</v>
      </c>
      <c r="DL24" s="77">
        <v>3</v>
      </c>
      <c r="DM24" s="78">
        <v>318.85000000000002</v>
      </c>
      <c r="DN24" s="77">
        <v>3</v>
      </c>
      <c r="DO24" s="78">
        <v>4.7300000000000004</v>
      </c>
      <c r="DP24" s="77">
        <v>65</v>
      </c>
      <c r="DQ24" s="78">
        <v>351.19</v>
      </c>
      <c r="DR24" s="77">
        <v>5</v>
      </c>
      <c r="DS24" s="78">
        <v>31.39</v>
      </c>
      <c r="DZ24" s="79">
        <v>4186</v>
      </c>
      <c r="EA24" s="78">
        <v>343162.82</v>
      </c>
      <c r="ED24" s="77">
        <v>1</v>
      </c>
      <c r="EE24" s="78">
        <v>1.1200000000000001</v>
      </c>
      <c r="EF24" s="77">
        <v>26</v>
      </c>
      <c r="EG24" s="78">
        <v>350.72</v>
      </c>
      <c r="EH24" s="77">
        <v>1</v>
      </c>
      <c r="EI24" s="78">
        <v>5</v>
      </c>
      <c r="ER24" s="79">
        <v>18680</v>
      </c>
      <c r="ES24" s="78">
        <v>714323.09</v>
      </c>
      <c r="ET24" s="77">
        <v>5</v>
      </c>
      <c r="EU24" s="78">
        <v>14.34</v>
      </c>
      <c r="EV24" s="79">
        <v>1144</v>
      </c>
      <c r="EW24" s="78">
        <v>69064.44</v>
      </c>
      <c r="FB24" s="77">
        <v>1</v>
      </c>
      <c r="FC24" s="78">
        <v>47.58</v>
      </c>
      <c r="FD24" s="79">
        <v>2176</v>
      </c>
      <c r="FE24" s="78">
        <v>1310052.49</v>
      </c>
      <c r="FF24" s="77">
        <v>9</v>
      </c>
      <c r="FG24" s="78">
        <v>7.64</v>
      </c>
      <c r="FH24" s="79">
        <v>26384</v>
      </c>
      <c r="FI24" s="78">
        <v>1314551.56</v>
      </c>
      <c r="FJ24" s="79">
        <v>17137</v>
      </c>
      <c r="FK24" s="78">
        <v>831219.93</v>
      </c>
      <c r="FL24" s="77">
        <v>13</v>
      </c>
      <c r="FM24" s="78">
        <v>113.7</v>
      </c>
      <c r="FN24" s="77">
        <v>2</v>
      </c>
      <c r="FO24" s="78">
        <v>17.059999999999999</v>
      </c>
      <c r="FP24" s="77">
        <v>3</v>
      </c>
      <c r="FQ24" s="78">
        <v>1.68</v>
      </c>
      <c r="FR24" s="79">
        <v>2269</v>
      </c>
      <c r="FS24" s="78">
        <v>337231.89</v>
      </c>
      <c r="FT24" s="77">
        <v>4</v>
      </c>
      <c r="FU24" s="78">
        <v>10.02</v>
      </c>
      <c r="FV24" s="79">
        <v>3024</v>
      </c>
      <c r="FW24" s="78">
        <v>75306.05</v>
      </c>
      <c r="FX24" s="79">
        <v>14103</v>
      </c>
      <c r="FY24" s="78">
        <v>793406.38</v>
      </c>
      <c r="GF24" s="77">
        <v>65</v>
      </c>
      <c r="GG24" s="78">
        <v>5955.62</v>
      </c>
      <c r="GJ24" s="77">
        <v>20</v>
      </c>
      <c r="GK24" s="78">
        <v>3920.7</v>
      </c>
      <c r="GL24" s="79">
        <v>4628</v>
      </c>
      <c r="GM24" s="78">
        <v>647427.73</v>
      </c>
      <c r="GN24" s="79">
        <v>4816</v>
      </c>
      <c r="GO24" s="78">
        <v>698229.12</v>
      </c>
      <c r="GR24" s="77">
        <v>1</v>
      </c>
      <c r="GS24" s="78">
        <v>2.08</v>
      </c>
      <c r="GX24" s="77">
        <v>211</v>
      </c>
      <c r="GY24" s="78">
        <v>16864.849999999999</v>
      </c>
      <c r="GZ24" s="77">
        <v>7</v>
      </c>
      <c r="HA24" s="78">
        <v>423.87</v>
      </c>
      <c r="HB24" s="79">
        <v>2509</v>
      </c>
      <c r="HC24" s="78">
        <v>268613.52</v>
      </c>
      <c r="HD24" s="77">
        <v>13</v>
      </c>
      <c r="HE24" s="78">
        <v>69.3</v>
      </c>
      <c r="HH24" s="77">
        <v>143</v>
      </c>
      <c r="HI24" s="78">
        <v>4642.78</v>
      </c>
      <c r="HJ24" s="77">
        <v>571</v>
      </c>
      <c r="HK24" s="78">
        <v>72859.429999999993</v>
      </c>
      <c r="HL24" s="77">
        <v>397</v>
      </c>
      <c r="HM24" s="78">
        <v>71426.399999999994</v>
      </c>
      <c r="HN24" s="79">
        <v>1672</v>
      </c>
      <c r="HO24" s="78">
        <v>231084.42</v>
      </c>
      <c r="HR24" s="77">
        <v>78</v>
      </c>
      <c r="HS24" s="78">
        <v>28703.14</v>
      </c>
      <c r="HT24" s="77">
        <v>619</v>
      </c>
      <c r="HU24" s="78">
        <v>36203.78</v>
      </c>
      <c r="HV24" s="77">
        <v>22</v>
      </c>
      <c r="HW24" s="78">
        <v>2552.89</v>
      </c>
      <c r="HX24" s="77">
        <v>2</v>
      </c>
      <c r="HY24" s="78">
        <v>945.6</v>
      </c>
      <c r="HZ24" s="79">
        <v>1340</v>
      </c>
      <c r="IA24" s="78">
        <v>143395.49</v>
      </c>
      <c r="IB24" s="79">
        <v>8619</v>
      </c>
      <c r="IC24" s="78">
        <v>605903.07999999996</v>
      </c>
      <c r="ID24" s="77">
        <v>23</v>
      </c>
      <c r="IE24" s="78">
        <v>4331.9799999999996</v>
      </c>
      <c r="IF24" s="77">
        <v>417</v>
      </c>
      <c r="IG24" s="78">
        <v>64109.24</v>
      </c>
      <c r="IN24" s="79">
        <v>3120</v>
      </c>
      <c r="IO24" s="78">
        <v>142901.99</v>
      </c>
      <c r="IT24" s="77">
        <v>2</v>
      </c>
      <c r="IU24" s="78">
        <v>4.92</v>
      </c>
      <c r="IV24" s="77">
        <v>1</v>
      </c>
      <c r="IW24" s="78">
        <v>6.7</v>
      </c>
      <c r="IX24" s="77">
        <v>2</v>
      </c>
      <c r="IY24" s="78">
        <v>0.48</v>
      </c>
      <c r="IZ24" s="79">
        <v>5089</v>
      </c>
      <c r="JA24" s="78">
        <v>213975.58</v>
      </c>
      <c r="JH24" s="79">
        <v>9577</v>
      </c>
      <c r="JI24" s="78">
        <v>1288868.1499999999</v>
      </c>
      <c r="JJ24" s="79">
        <v>2601</v>
      </c>
      <c r="JK24" s="78">
        <v>332132.86</v>
      </c>
      <c r="JN24" s="77">
        <v>718</v>
      </c>
      <c r="JO24" s="78">
        <v>95123.9</v>
      </c>
      <c r="JP24" s="79">
        <v>3686</v>
      </c>
      <c r="JQ24" s="78">
        <v>349769.55</v>
      </c>
      <c r="JR24" s="77">
        <v>12</v>
      </c>
      <c r="JS24" s="78">
        <v>1106.99</v>
      </c>
      <c r="JV24" s="79">
        <v>4762</v>
      </c>
      <c r="JW24" s="78">
        <v>410766.16</v>
      </c>
      <c r="JX24" s="77">
        <v>62</v>
      </c>
      <c r="JY24" s="78">
        <v>5989.69</v>
      </c>
      <c r="JZ24" s="77">
        <v>510</v>
      </c>
      <c r="KA24" s="78">
        <v>12380.55</v>
      </c>
      <c r="KB24" s="79">
        <v>9902</v>
      </c>
      <c r="KC24" s="78">
        <v>426612.76</v>
      </c>
      <c r="KF24" s="77">
        <v>481</v>
      </c>
      <c r="KG24" s="78">
        <v>51663.12</v>
      </c>
      <c r="KH24" s="79">
        <v>22318</v>
      </c>
      <c r="KI24" s="78">
        <v>815451.79</v>
      </c>
      <c r="KN24" s="79">
        <v>1104</v>
      </c>
      <c r="KO24" s="78">
        <v>658498.93000000005</v>
      </c>
      <c r="KP24" s="77">
        <v>15</v>
      </c>
      <c r="KQ24" s="78">
        <v>1522.84</v>
      </c>
      <c r="KR24" s="79">
        <v>5684</v>
      </c>
      <c r="KS24" s="78">
        <v>448777.91</v>
      </c>
      <c r="KZ24" s="77">
        <v>15</v>
      </c>
      <c r="LA24" s="78">
        <v>2835.35</v>
      </c>
      <c r="LB24" s="77">
        <v>5</v>
      </c>
      <c r="LC24" s="78">
        <v>21.15</v>
      </c>
      <c r="LD24" s="79">
        <v>1848</v>
      </c>
      <c r="LE24" s="78">
        <v>164445.28</v>
      </c>
      <c r="LF24" s="77">
        <v>478</v>
      </c>
      <c r="LG24" s="78">
        <v>74913.13</v>
      </c>
      <c r="LH24" s="77">
        <v>403</v>
      </c>
      <c r="LI24" s="78">
        <v>92529.99</v>
      </c>
      <c r="LR24" s="77">
        <v>2</v>
      </c>
      <c r="LS24" s="78">
        <v>1.78</v>
      </c>
      <c r="LT24" s="79">
        <v>7839</v>
      </c>
      <c r="LU24" s="78">
        <v>342782.32</v>
      </c>
      <c r="LV24" s="77">
        <v>84</v>
      </c>
      <c r="LW24" s="78">
        <v>436.55</v>
      </c>
      <c r="LX24" s="77">
        <v>4</v>
      </c>
      <c r="LY24" s="78">
        <v>7291.52</v>
      </c>
      <c r="MB24" s="79">
        <v>5346</v>
      </c>
      <c r="MC24" s="78">
        <v>583526.02</v>
      </c>
      <c r="MD24" s="77">
        <v>1</v>
      </c>
      <c r="ME24" s="78">
        <v>7.41</v>
      </c>
      <c r="MJ24" s="77">
        <v>1</v>
      </c>
      <c r="MK24" s="78">
        <v>10.58</v>
      </c>
      <c r="MN24" s="77">
        <v>1</v>
      </c>
      <c r="MO24" s="78">
        <v>2.57</v>
      </c>
      <c r="MP24" s="79">
        <v>4523</v>
      </c>
      <c r="MQ24" s="78">
        <v>345515.91</v>
      </c>
      <c r="MR24" s="79">
        <v>1109</v>
      </c>
      <c r="MS24" s="78">
        <v>32404.2</v>
      </c>
      <c r="MV24" s="77">
        <v>2</v>
      </c>
      <c r="MW24" s="78">
        <v>10.08</v>
      </c>
      <c r="MX24" s="77">
        <v>1</v>
      </c>
      <c r="MY24" s="78">
        <v>0.85</v>
      </c>
      <c r="ND24" s="79">
        <v>16911</v>
      </c>
      <c r="NE24" s="78">
        <v>55372.2</v>
      </c>
      <c r="NF24" s="77">
        <v>44</v>
      </c>
      <c r="NG24" s="78">
        <v>792.11</v>
      </c>
      <c r="NN24" s="79">
        <v>1406</v>
      </c>
      <c r="NO24" s="78">
        <v>199280.07</v>
      </c>
      <c r="NP24" s="77">
        <v>9</v>
      </c>
      <c r="NQ24" s="78">
        <v>39.42</v>
      </c>
      <c r="NR24" s="77">
        <v>2</v>
      </c>
      <c r="NS24" s="78">
        <v>9.0399999999999991</v>
      </c>
      <c r="NT24" s="77">
        <v>90</v>
      </c>
      <c r="NU24" s="78">
        <v>226.68</v>
      </c>
      <c r="NV24" s="79">
        <v>3737</v>
      </c>
      <c r="NW24" s="78">
        <v>388626.27</v>
      </c>
      <c r="NX24" s="77">
        <v>239</v>
      </c>
      <c r="NY24" s="78">
        <v>13710.43</v>
      </c>
      <c r="NZ24" s="77">
        <v>3</v>
      </c>
      <c r="OA24" s="78">
        <v>84.5</v>
      </c>
      <c r="OF24" s="77">
        <v>481</v>
      </c>
      <c r="OG24" s="78">
        <v>40265.99</v>
      </c>
      <c r="OH24" s="77">
        <v>235</v>
      </c>
      <c r="OI24" s="78">
        <v>12935.75</v>
      </c>
      <c r="OJ24" s="77">
        <v>90</v>
      </c>
      <c r="OK24" s="78">
        <v>481.76</v>
      </c>
      <c r="OP24" s="79">
        <v>11612</v>
      </c>
      <c r="OQ24" s="78">
        <v>2106333.9</v>
      </c>
      <c r="OR24" s="77">
        <v>124</v>
      </c>
      <c r="OS24" s="78">
        <v>4703.2299999999996</v>
      </c>
      <c r="OT24" s="79">
        <v>2749</v>
      </c>
      <c r="OU24" s="78">
        <v>134127.24</v>
      </c>
      <c r="OV24" s="79">
        <v>1365</v>
      </c>
      <c r="OW24" s="78">
        <v>228854.98</v>
      </c>
      <c r="OZ24" s="79">
        <v>7395</v>
      </c>
      <c r="PA24" s="78">
        <v>698421.07</v>
      </c>
      <c r="PJ24" s="79">
        <v>3512</v>
      </c>
      <c r="PK24" s="78">
        <v>331459.39</v>
      </c>
      <c r="PL24" s="77">
        <v>81</v>
      </c>
      <c r="PM24" s="78">
        <v>621.89</v>
      </c>
      <c r="PN24" s="77">
        <v>242</v>
      </c>
      <c r="PO24" s="78">
        <v>39466.720000000001</v>
      </c>
      <c r="PP24" s="79">
        <v>10914</v>
      </c>
      <c r="PQ24" s="78">
        <v>751508.04</v>
      </c>
      <c r="PR24" s="79">
        <v>8369</v>
      </c>
      <c r="PS24" s="78">
        <v>1194200.18</v>
      </c>
      <c r="PT24" s="77">
        <v>35</v>
      </c>
      <c r="PU24" s="78">
        <v>101553.18</v>
      </c>
      <c r="PV24" s="77">
        <v>5</v>
      </c>
      <c r="PW24" s="78">
        <v>46.91</v>
      </c>
      <c r="PX24" s="77">
        <v>1</v>
      </c>
      <c r="PY24" s="78">
        <v>52.14</v>
      </c>
      <c r="PZ24" s="77">
        <v>476</v>
      </c>
      <c r="QA24" s="78">
        <v>184430.82</v>
      </c>
      <c r="QB24" s="77">
        <v>267</v>
      </c>
      <c r="QC24" s="78">
        <v>125708.03</v>
      </c>
      <c r="QF24" s="79">
        <v>14753</v>
      </c>
      <c r="QG24" s="78">
        <v>4201277.45</v>
      </c>
      <c r="QJ24" s="77">
        <v>11</v>
      </c>
      <c r="QK24" s="78">
        <v>17.350000000000001</v>
      </c>
      <c r="QL24" s="77">
        <v>26</v>
      </c>
      <c r="QM24" s="78">
        <v>29.82</v>
      </c>
      <c r="QX24" s="77">
        <v>2</v>
      </c>
      <c r="QY24" s="78">
        <v>97.1</v>
      </c>
      <c r="RB24" s="77">
        <v>3</v>
      </c>
      <c r="RC24" s="78">
        <v>302.11</v>
      </c>
      <c r="RD24" s="77">
        <v>10</v>
      </c>
      <c r="RE24" s="78">
        <v>5910.14</v>
      </c>
      <c r="RJ24" s="77">
        <v>2</v>
      </c>
      <c r="RK24" s="78">
        <v>30.06</v>
      </c>
      <c r="RL24" s="79">
        <v>99358</v>
      </c>
      <c r="RM24" s="78">
        <v>14848007.390000001</v>
      </c>
      <c r="RN24" s="79">
        <v>3100</v>
      </c>
      <c r="RO24" s="78">
        <v>150294.01999999999</v>
      </c>
      <c r="RT24" s="77">
        <v>28</v>
      </c>
      <c r="RU24" s="78">
        <v>4160.12</v>
      </c>
      <c r="RV24" s="77">
        <v>302</v>
      </c>
      <c r="RW24" s="78">
        <v>14013.9</v>
      </c>
      <c r="RX24" s="77">
        <v>192</v>
      </c>
      <c r="RY24" s="78">
        <v>9773.23</v>
      </c>
      <c r="RZ24" s="79">
        <v>1481</v>
      </c>
      <c r="SA24" s="78">
        <v>152938.68</v>
      </c>
      <c r="SD24" s="79">
        <v>4090</v>
      </c>
      <c r="SE24" s="78">
        <v>258240.14</v>
      </c>
      <c r="SF24" s="79">
        <v>57407</v>
      </c>
      <c r="SG24" s="78">
        <v>10271337.970000001</v>
      </c>
      <c r="SH24" s="77">
        <v>3</v>
      </c>
      <c r="SI24" s="78">
        <v>0.68</v>
      </c>
      <c r="SJ24" s="79">
        <v>1564</v>
      </c>
      <c r="SK24" s="78">
        <v>55688.63</v>
      </c>
      <c r="SL24" s="77">
        <v>865</v>
      </c>
      <c r="SM24" s="78">
        <v>61548.08</v>
      </c>
      <c r="SN24" s="79">
        <v>18280</v>
      </c>
      <c r="SO24" s="78">
        <v>991956.72</v>
      </c>
      <c r="SP24" s="77">
        <v>4</v>
      </c>
      <c r="SQ24" s="78">
        <v>1029.5999999999999</v>
      </c>
      <c r="SR24" s="79">
        <v>92267</v>
      </c>
      <c r="SS24" s="78">
        <v>596739.27</v>
      </c>
      <c r="ST24" s="77">
        <v>685</v>
      </c>
      <c r="SU24" s="78">
        <v>60014.41</v>
      </c>
      <c r="SV24" s="77">
        <v>105</v>
      </c>
      <c r="SW24" s="78">
        <v>875.43</v>
      </c>
      <c r="TD24" s="77">
        <v>486</v>
      </c>
      <c r="TE24" s="78">
        <v>4396.8900000000003</v>
      </c>
      <c r="TF24" s="79">
        <v>2986</v>
      </c>
      <c r="TG24" s="78">
        <v>112979.89</v>
      </c>
      <c r="TH24" s="79">
        <v>36924</v>
      </c>
      <c r="TI24" s="78">
        <v>1190793.24</v>
      </c>
      <c r="TJ24" s="79">
        <v>2343</v>
      </c>
      <c r="TK24" s="78">
        <v>280768.03000000003</v>
      </c>
      <c r="TL24" s="79">
        <v>39801</v>
      </c>
      <c r="TM24" s="78">
        <v>2050260.57</v>
      </c>
      <c r="TN24" s="79">
        <v>3429</v>
      </c>
      <c r="TO24" s="78">
        <v>248221.91</v>
      </c>
      <c r="UB24" s="79">
        <v>8768</v>
      </c>
      <c r="UC24" s="78">
        <v>334301.71000000002</v>
      </c>
      <c r="UF24" s="77">
        <v>2</v>
      </c>
      <c r="UG24" s="78">
        <v>27.39</v>
      </c>
      <c r="UH24" s="77">
        <v>4</v>
      </c>
      <c r="UI24" s="78">
        <v>52.92</v>
      </c>
      <c r="UN24" s="77">
        <v>1</v>
      </c>
      <c r="UO24" s="78">
        <v>3.22</v>
      </c>
      <c r="UP24" s="77">
        <v>1</v>
      </c>
      <c r="UQ24" s="78">
        <v>0.46</v>
      </c>
      <c r="VB24" s="77">
        <v>5</v>
      </c>
      <c r="VC24" s="78">
        <v>126.65</v>
      </c>
      <c r="VD24" s="79">
        <v>11175</v>
      </c>
      <c r="VE24" s="78">
        <v>539705.05000000005</v>
      </c>
      <c r="VF24" s="77">
        <v>2</v>
      </c>
      <c r="VG24" s="78">
        <v>13.26</v>
      </c>
      <c r="VH24" s="79">
        <v>36937</v>
      </c>
      <c r="VI24" s="78">
        <v>602437.06000000006</v>
      </c>
      <c r="VJ24" s="77">
        <v>102</v>
      </c>
      <c r="VK24" s="78">
        <v>1228.5</v>
      </c>
      <c r="VL24" s="77">
        <v>2</v>
      </c>
      <c r="VM24" s="78">
        <v>20.66</v>
      </c>
      <c r="VN24" s="77">
        <v>1</v>
      </c>
      <c r="VO24" s="78">
        <v>27</v>
      </c>
      <c r="VP24" s="79">
        <v>15083</v>
      </c>
      <c r="VQ24" s="78">
        <v>823040.68</v>
      </c>
      <c r="VR24" s="79">
        <v>15612</v>
      </c>
      <c r="VS24" s="78">
        <v>1337452.1599999999</v>
      </c>
      <c r="VX24" s="79">
        <v>10065</v>
      </c>
      <c r="VY24" s="78">
        <v>100.71</v>
      </c>
      <c r="WB24" s="79">
        <v>15058</v>
      </c>
      <c r="WC24" s="78">
        <v>2208580.2400000002</v>
      </c>
      <c r="WD24" s="77">
        <v>4</v>
      </c>
      <c r="WE24" s="78">
        <v>5474.4</v>
      </c>
      <c r="WH24" s="79">
        <v>2534</v>
      </c>
      <c r="WI24" s="78">
        <v>11101.51</v>
      </c>
      <c r="WJ24" s="79">
        <v>10040</v>
      </c>
      <c r="WK24" s="78">
        <v>156950.93</v>
      </c>
      <c r="WL24" s="77">
        <v>198</v>
      </c>
      <c r="WM24" s="78">
        <v>19659.55</v>
      </c>
      <c r="WN24" s="79">
        <v>1908</v>
      </c>
      <c r="WO24" s="78">
        <v>792807.61</v>
      </c>
      <c r="WP24" s="77">
        <v>5</v>
      </c>
      <c r="WQ24" s="78">
        <v>1132.3</v>
      </c>
      <c r="WR24" s="79">
        <v>7208</v>
      </c>
      <c r="WS24" s="78">
        <v>204659.59</v>
      </c>
      <c r="WV24" s="77">
        <v>1</v>
      </c>
      <c r="WW24" s="78">
        <v>29.38</v>
      </c>
      <c r="WX24" s="77">
        <v>2</v>
      </c>
      <c r="WY24" s="78">
        <v>10.66</v>
      </c>
      <c r="WZ24" s="77">
        <v>3</v>
      </c>
      <c r="XA24" s="78">
        <v>20.04</v>
      </c>
      <c r="XD24" s="79">
        <v>44182</v>
      </c>
      <c r="XE24" s="78">
        <v>2485634.79</v>
      </c>
      <c r="XF24" s="77">
        <v>1</v>
      </c>
      <c r="XG24" s="78">
        <v>10.97</v>
      </c>
      <c r="XH24" s="77">
        <v>310</v>
      </c>
      <c r="XI24" s="78">
        <v>122171.59</v>
      </c>
      <c r="XJ24" s="77">
        <v>488</v>
      </c>
      <c r="XK24" s="78">
        <v>6238.98</v>
      </c>
      <c r="XN24" s="79">
        <v>5483</v>
      </c>
      <c r="XO24" s="78">
        <v>772347.56</v>
      </c>
      <c r="XP24" s="79">
        <v>12486</v>
      </c>
      <c r="XQ24" s="78">
        <v>2232696.5</v>
      </c>
      <c r="XR24" s="79">
        <v>1255</v>
      </c>
      <c r="XS24" s="78">
        <v>343979.29</v>
      </c>
      <c r="XT24" s="79">
        <v>1378</v>
      </c>
      <c r="XU24" s="78">
        <v>180641.7</v>
      </c>
      <c r="XV24" s="79">
        <v>96013</v>
      </c>
      <c r="XW24" s="78">
        <v>1061194.42</v>
      </c>
      <c r="XX24" s="79">
        <v>1574</v>
      </c>
      <c r="XY24" s="78">
        <v>80889.960000000006</v>
      </c>
      <c r="XZ24" s="77">
        <v>1</v>
      </c>
      <c r="YA24" s="78">
        <v>11.07</v>
      </c>
      <c r="YD24" s="77">
        <v>1</v>
      </c>
      <c r="YE24" s="78">
        <v>43.73</v>
      </c>
      <c r="YH24" s="79">
        <v>32843</v>
      </c>
      <c r="YI24" s="78">
        <v>2798126.23</v>
      </c>
      <c r="YP24" s="79">
        <v>1462</v>
      </c>
      <c r="YQ24" s="78">
        <v>30571.61</v>
      </c>
      <c r="YR24" s="77">
        <v>2</v>
      </c>
      <c r="YS24" s="78">
        <v>27.28</v>
      </c>
      <c r="YT24" s="79">
        <v>2207</v>
      </c>
      <c r="YU24" s="78">
        <v>288865.87</v>
      </c>
      <c r="YV24" s="77">
        <v>92</v>
      </c>
      <c r="YW24" s="78">
        <v>8821.51</v>
      </c>
      <c r="YX24" s="79">
        <v>109814</v>
      </c>
      <c r="YY24" s="78">
        <v>2726212.26</v>
      </c>
      <c r="YZ24" s="79">
        <v>38270</v>
      </c>
      <c r="ZA24" s="78">
        <v>1842727.29</v>
      </c>
      <c r="ZF24" s="79">
        <v>1244</v>
      </c>
      <c r="ZG24" s="78">
        <v>110499.49</v>
      </c>
      <c r="ZH24" s="77">
        <v>570</v>
      </c>
      <c r="ZI24" s="78">
        <v>47573.98</v>
      </c>
      <c r="ZJ24" s="79">
        <v>51612</v>
      </c>
      <c r="ZK24" s="78">
        <v>9865146.2899999991</v>
      </c>
      <c r="ZL24" s="79">
        <v>54596</v>
      </c>
      <c r="ZM24" s="78">
        <v>7394370.96</v>
      </c>
      <c r="ZR24" s="77">
        <v>55</v>
      </c>
      <c r="ZS24" s="78">
        <v>215.9</v>
      </c>
      <c r="ZT24" s="77">
        <v>112</v>
      </c>
      <c r="ZU24" s="78">
        <v>590.76</v>
      </c>
      <c r="AAB24" s="77">
        <v>53</v>
      </c>
      <c r="AAC24" s="78">
        <v>531.71</v>
      </c>
      <c r="AAD24" s="77">
        <v>2</v>
      </c>
      <c r="AAE24" s="78">
        <v>37.39</v>
      </c>
      <c r="AAF24" s="77">
        <v>19</v>
      </c>
      <c r="AAG24" s="78">
        <v>156.51</v>
      </c>
      <c r="AAH24" s="77">
        <v>99</v>
      </c>
      <c r="AAI24" s="78">
        <v>541.84</v>
      </c>
      <c r="AAN24" s="77">
        <v>11</v>
      </c>
      <c r="AAO24" s="78">
        <v>305.33999999999997</v>
      </c>
      <c r="AAP24" s="77">
        <v>795</v>
      </c>
      <c r="AAQ24" s="78">
        <v>3819.42</v>
      </c>
      <c r="AAV24" s="79">
        <v>2350</v>
      </c>
      <c r="AAW24" s="78">
        <v>134604.44</v>
      </c>
      <c r="AAZ24" s="77">
        <v>2</v>
      </c>
      <c r="ABA24" s="78">
        <v>98.06</v>
      </c>
      <c r="ABB24" s="77">
        <v>1</v>
      </c>
      <c r="ABC24" s="78">
        <v>128.38999999999999</v>
      </c>
      <c r="ABD24" s="77">
        <v>205</v>
      </c>
      <c r="ABE24" s="78">
        <v>31359.84</v>
      </c>
      <c r="ABP24" s="79">
        <v>3370</v>
      </c>
      <c r="ABQ24" s="78">
        <v>182793.77</v>
      </c>
      <c r="ABR24" s="79">
        <v>2315</v>
      </c>
      <c r="ABS24" s="78">
        <v>108052.7</v>
      </c>
      <c r="ABT24" s="79">
        <v>5571</v>
      </c>
      <c r="ABU24" s="78">
        <v>91667.8</v>
      </c>
      <c r="ABV24" s="79">
        <v>4186</v>
      </c>
      <c r="ABW24" s="78">
        <v>94380.67</v>
      </c>
      <c r="ABX24" s="77">
        <v>417</v>
      </c>
      <c r="ABY24" s="78">
        <v>13331.89</v>
      </c>
      <c r="ACD24" s="77">
        <v>111</v>
      </c>
      <c r="ACE24" s="78">
        <v>5999.49</v>
      </c>
      <c r="ACF24" s="79">
        <v>19105</v>
      </c>
      <c r="ACG24" s="78">
        <v>664374.54</v>
      </c>
      <c r="ACH24" s="79">
        <v>6195</v>
      </c>
      <c r="ACI24" s="78">
        <v>329691.34000000003</v>
      </c>
      <c r="ACJ24" s="79">
        <v>24744</v>
      </c>
      <c r="ACK24" s="78">
        <v>299734.03000000003</v>
      </c>
      <c r="ACL24" s="77">
        <v>12</v>
      </c>
      <c r="ACM24" s="78">
        <v>567.79999999999995</v>
      </c>
      <c r="ACP24" s="79">
        <v>13002</v>
      </c>
      <c r="ACQ24" s="78">
        <v>535625.44999999995</v>
      </c>
      <c r="ACT24" s="77">
        <v>360</v>
      </c>
      <c r="ACU24" s="78">
        <v>45707.25</v>
      </c>
      <c r="ACV24" s="79">
        <v>3145</v>
      </c>
      <c r="ACW24" s="78">
        <v>98925.27</v>
      </c>
      <c r="ACX24" s="79">
        <v>56221</v>
      </c>
      <c r="ACY24" s="78">
        <v>2054187.77</v>
      </c>
      <c r="ACZ24" s="77">
        <v>495</v>
      </c>
      <c r="ADA24" s="78">
        <v>28122.639999999999</v>
      </c>
      <c r="ADB24" s="79">
        <v>17126</v>
      </c>
      <c r="ADC24" s="78">
        <v>1093256.81</v>
      </c>
      <c r="ADF24" s="79">
        <v>1921</v>
      </c>
      <c r="ADG24" s="78">
        <v>296849.23</v>
      </c>
      <c r="ADJ24" s="77">
        <v>5</v>
      </c>
      <c r="ADK24" s="78">
        <v>303.48</v>
      </c>
      <c r="ADL24" s="79">
        <v>1275</v>
      </c>
      <c r="ADM24" s="78">
        <v>210692.41</v>
      </c>
      <c r="ADN24" s="77">
        <v>4</v>
      </c>
      <c r="ADO24" s="78">
        <v>17.52</v>
      </c>
      <c r="ADP24" s="79">
        <v>1441</v>
      </c>
      <c r="ADQ24" s="78">
        <v>875145.5</v>
      </c>
      <c r="ADT24" s="77">
        <v>2</v>
      </c>
      <c r="ADU24" s="78">
        <v>1941.6</v>
      </c>
      <c r="ADV24" s="77">
        <v>13</v>
      </c>
      <c r="ADW24" s="78">
        <v>3528.82</v>
      </c>
      <c r="ADX24" s="79">
        <v>6873</v>
      </c>
      <c r="ADY24" s="78">
        <v>496947.18</v>
      </c>
      <c r="ADZ24" s="79">
        <v>6105</v>
      </c>
      <c r="AEA24" s="78">
        <v>260580.35</v>
      </c>
      <c r="AEB24" s="77">
        <v>20</v>
      </c>
      <c r="AEC24" s="78">
        <v>1622.49</v>
      </c>
      <c r="AED24" s="77">
        <v>2</v>
      </c>
      <c r="AEE24" s="78">
        <v>23.22</v>
      </c>
      <c r="AEF24" s="79">
        <v>1807</v>
      </c>
      <c r="AEG24" s="78">
        <v>917216.39</v>
      </c>
      <c r="AEL24" s="77">
        <v>78</v>
      </c>
      <c r="AEM24" s="78">
        <v>692.55</v>
      </c>
      <c r="AER24" s="79">
        <v>17829</v>
      </c>
      <c r="AES24" s="78">
        <v>915134.29</v>
      </c>
      <c r="AET24" s="79">
        <v>6442</v>
      </c>
      <c r="AEU24" s="78">
        <v>196917.49</v>
      </c>
      <c r="AEV24" s="77">
        <v>4</v>
      </c>
      <c r="AEW24" s="78">
        <v>2057.6</v>
      </c>
      <c r="AEZ24" s="77">
        <v>68</v>
      </c>
      <c r="AFA24" s="78">
        <v>8567.1</v>
      </c>
      <c r="AFB24" s="79">
        <v>6702</v>
      </c>
      <c r="AFC24" s="78">
        <v>370062.97</v>
      </c>
      <c r="AFD24" s="77">
        <v>3</v>
      </c>
      <c r="AFE24" s="78">
        <v>62.49</v>
      </c>
      <c r="AFH24" s="77">
        <v>2</v>
      </c>
      <c r="AFI24" s="78">
        <v>195.26</v>
      </c>
      <c r="AFN24" s="79">
        <v>3161</v>
      </c>
      <c r="AFO24" s="78">
        <v>1074047.24</v>
      </c>
      <c r="AFP24" s="77">
        <v>134</v>
      </c>
      <c r="AFQ24" s="78">
        <v>7961.12</v>
      </c>
      <c r="AFT24" s="77">
        <v>4</v>
      </c>
      <c r="AFU24" s="78">
        <v>105.7</v>
      </c>
      <c r="AFV24" s="79">
        <v>57320</v>
      </c>
      <c r="AFW24" s="78">
        <v>1805604.65</v>
      </c>
      <c r="AFX24" s="79">
        <v>5213</v>
      </c>
      <c r="AFY24" s="78">
        <v>216590.86</v>
      </c>
      <c r="AFZ24" s="77">
        <v>474</v>
      </c>
      <c r="AGA24" s="78">
        <v>46807.48</v>
      </c>
      <c r="AGB24" s="77">
        <v>3</v>
      </c>
      <c r="AGC24" s="78">
        <v>60.06</v>
      </c>
      <c r="AGF24" s="77">
        <v>150</v>
      </c>
      <c r="AGG24" s="78">
        <v>1036.99</v>
      </c>
      <c r="AGJ24" s="77">
        <v>4</v>
      </c>
      <c r="AGK24" s="78">
        <v>44.32</v>
      </c>
      <c r="AGL24" s="77">
        <v>14</v>
      </c>
      <c r="AGM24" s="78">
        <v>11096.96</v>
      </c>
      <c r="AGP24" s="79">
        <v>265742</v>
      </c>
      <c r="AGQ24" s="78">
        <v>51346747.229999997</v>
      </c>
      <c r="AGR24" s="77">
        <v>222</v>
      </c>
      <c r="AGS24" s="78">
        <v>335892.18</v>
      </c>
      <c r="AGT24" s="79">
        <v>16668</v>
      </c>
      <c r="AGU24" s="78">
        <v>9415335.1799999997</v>
      </c>
      <c r="AGV24" s="79">
        <v>15649</v>
      </c>
      <c r="AGW24" s="78">
        <v>5646055.3600000003</v>
      </c>
      <c r="AGX24" s="79">
        <v>3002</v>
      </c>
      <c r="AGY24" s="78">
        <v>237847.51</v>
      </c>
      <c r="AGZ24" s="77">
        <v>152</v>
      </c>
      <c r="AHA24" s="78">
        <v>17673.63</v>
      </c>
      <c r="AHB24" s="77">
        <v>930</v>
      </c>
      <c r="AHC24" s="78">
        <v>129755.86</v>
      </c>
      <c r="AHF24" s="77">
        <v>1</v>
      </c>
      <c r="AHG24" s="78">
        <v>402.06</v>
      </c>
      <c r="AHH24" s="77">
        <v>52</v>
      </c>
      <c r="AHI24" s="78">
        <v>44590.5</v>
      </c>
      <c r="AHJ24" s="79">
        <v>2656</v>
      </c>
      <c r="AHK24" s="78">
        <v>238695.39</v>
      </c>
      <c r="AHL24" s="79">
        <v>4012</v>
      </c>
      <c r="AHM24" s="78">
        <v>248551.25</v>
      </c>
      <c r="AHN24" s="79">
        <v>1263</v>
      </c>
      <c r="AHO24" s="78">
        <v>252885.83</v>
      </c>
      <c r="AHT24" s="77">
        <v>2</v>
      </c>
      <c r="AHU24" s="78">
        <v>879.62</v>
      </c>
      <c r="AHV24" s="77">
        <v>319</v>
      </c>
      <c r="AHW24" s="78">
        <v>36847.67</v>
      </c>
      <c r="AHZ24" s="77">
        <v>88</v>
      </c>
      <c r="AIA24" s="78">
        <v>33413.089999999997</v>
      </c>
      <c r="AIB24" s="77">
        <v>1</v>
      </c>
      <c r="AIC24" s="78">
        <v>89.3</v>
      </c>
      <c r="AIL24" s="77">
        <v>1</v>
      </c>
      <c r="AIM24" s="78">
        <v>158.63</v>
      </c>
      <c r="AIN24" s="77">
        <v>1</v>
      </c>
      <c r="AIO24" s="78">
        <v>47.91</v>
      </c>
      <c r="AIP24" s="79">
        <v>52746</v>
      </c>
      <c r="AIQ24" s="78">
        <v>499694.43</v>
      </c>
      <c r="AIT24" s="77">
        <v>30</v>
      </c>
      <c r="AIU24" s="78">
        <v>373.42</v>
      </c>
      <c r="AIX24" s="79">
        <v>7743</v>
      </c>
      <c r="AIY24" s="78">
        <v>572114.1</v>
      </c>
      <c r="AJB24" s="79">
        <v>10597</v>
      </c>
      <c r="AJC24" s="78">
        <v>205325.05</v>
      </c>
      <c r="AJD24" s="77">
        <v>3</v>
      </c>
      <c r="AJE24" s="78">
        <v>4.29</v>
      </c>
      <c r="AJF24" s="79">
        <v>10411</v>
      </c>
      <c r="AJG24" s="78">
        <v>478892.09</v>
      </c>
      <c r="AJL24" s="77">
        <v>2</v>
      </c>
      <c r="AJM24" s="78">
        <v>27.77</v>
      </c>
      <c r="AJN24" s="77">
        <v>611</v>
      </c>
      <c r="AJO24" s="78">
        <v>78314.990000000005</v>
      </c>
      <c r="AJX24" s="79">
        <v>131840</v>
      </c>
      <c r="AJY24" s="78">
        <v>1755636.95</v>
      </c>
      <c r="AJZ24" s="77">
        <v>142</v>
      </c>
      <c r="AKA24" s="78">
        <v>13070.72</v>
      </c>
      <c r="AKN24" s="77">
        <v>27</v>
      </c>
      <c r="AKO24" s="78">
        <v>414.46</v>
      </c>
      <c r="AKV24" s="79">
        <v>16141</v>
      </c>
      <c r="AKW24" s="78">
        <v>458588.91</v>
      </c>
      <c r="AKZ24" s="79">
        <v>133165</v>
      </c>
      <c r="ALA24" s="78">
        <v>1863234.58</v>
      </c>
      <c r="ALJ24" s="77">
        <v>1</v>
      </c>
      <c r="ALK24" s="78">
        <v>5.45</v>
      </c>
      <c r="ALL24" s="77">
        <v>1</v>
      </c>
      <c r="ALM24" s="78">
        <v>31.82</v>
      </c>
      <c r="ALX24" s="77">
        <v>740</v>
      </c>
      <c r="ALY24" s="78">
        <v>39610.870000000003</v>
      </c>
      <c r="ALZ24" s="77">
        <v>139</v>
      </c>
      <c r="AMA24" s="78">
        <v>395.56</v>
      </c>
      <c r="AMB24" s="79">
        <v>2146</v>
      </c>
      <c r="AMC24" s="78">
        <v>145504.13</v>
      </c>
      <c r="AMF24" s="77">
        <v>135</v>
      </c>
      <c r="AMG24" s="78">
        <v>3993.4</v>
      </c>
      <c r="AMH24" s="77">
        <v>11</v>
      </c>
      <c r="AMI24" s="78">
        <v>3790.62</v>
      </c>
      <c r="AMJ24" s="79">
        <v>1328</v>
      </c>
      <c r="AMK24" s="78">
        <v>96422.42</v>
      </c>
      <c r="AML24" s="79">
        <v>28292</v>
      </c>
      <c r="AMM24" s="78">
        <v>2721729.4</v>
      </c>
      <c r="AMN24" s="77">
        <v>196</v>
      </c>
      <c r="AMO24" s="78">
        <v>236886</v>
      </c>
      <c r="AMP24" s="77">
        <v>2</v>
      </c>
      <c r="AMQ24" s="78">
        <v>182.55</v>
      </c>
      <c r="AMX24" s="77">
        <v>355</v>
      </c>
      <c r="AMY24" s="78">
        <v>17460.919999999998</v>
      </c>
      <c r="AND24" s="77">
        <v>1</v>
      </c>
      <c r="ANE24" s="78">
        <v>0.81</v>
      </c>
      <c r="ANF24" s="79">
        <v>1094</v>
      </c>
      <c r="ANG24" s="78">
        <v>1369872.98</v>
      </c>
      <c r="ANH24" s="79">
        <v>2615</v>
      </c>
      <c r="ANI24" s="78">
        <v>218553.29</v>
      </c>
      <c r="ANL24" s="77">
        <v>71</v>
      </c>
      <c r="ANM24" s="78">
        <v>1749.25</v>
      </c>
      <c r="ANN24" s="77">
        <v>40</v>
      </c>
      <c r="ANO24" s="78">
        <v>13526.99</v>
      </c>
      <c r="ANP24" s="79">
        <v>2105</v>
      </c>
      <c r="ANQ24" s="78">
        <v>261303.82</v>
      </c>
      <c r="ANR24" s="77">
        <v>282</v>
      </c>
      <c r="ANS24" s="78">
        <v>49546.71</v>
      </c>
      <c r="ANT24" s="79">
        <v>12763</v>
      </c>
      <c r="ANU24" s="78">
        <v>2145145.5099999998</v>
      </c>
      <c r="ANX24" s="77">
        <v>1</v>
      </c>
      <c r="ANY24" s="78">
        <v>80.87</v>
      </c>
      <c r="ANZ24" s="77">
        <v>834</v>
      </c>
      <c r="AOA24" s="78">
        <v>478001.83</v>
      </c>
      <c r="AOB24" s="77">
        <v>46</v>
      </c>
      <c r="AOC24" s="78">
        <v>71715.25</v>
      </c>
      <c r="AOD24" s="77">
        <v>462</v>
      </c>
      <c r="AOE24" s="78">
        <v>1527130</v>
      </c>
      <c r="AOH24" s="77">
        <v>1</v>
      </c>
      <c r="AOI24" s="78">
        <v>255.54</v>
      </c>
      <c r="AOJ24" s="77">
        <v>1</v>
      </c>
      <c r="AOK24" s="78">
        <v>5.58</v>
      </c>
      <c r="AOL24" s="77">
        <v>1</v>
      </c>
      <c r="AOM24" s="78">
        <v>15.17</v>
      </c>
      <c r="AOP24" s="77">
        <v>41</v>
      </c>
      <c r="AOQ24" s="78">
        <v>4604.6499999999996</v>
      </c>
      <c r="AOR24" s="77">
        <v>3</v>
      </c>
      <c r="AOS24" s="78">
        <v>12.88</v>
      </c>
      <c r="AOV24" s="77">
        <v>650</v>
      </c>
      <c r="AOW24" s="78">
        <v>87016.29</v>
      </c>
      <c r="AOX24" s="77">
        <v>220</v>
      </c>
      <c r="AOY24" s="78">
        <v>2432.35</v>
      </c>
      <c r="AOZ24" s="77">
        <v>1</v>
      </c>
      <c r="APA24" s="78">
        <v>15</v>
      </c>
      <c r="APB24" s="77">
        <v>106</v>
      </c>
      <c r="APC24" s="78">
        <v>1201.19</v>
      </c>
      <c r="APH24" s="79">
        <v>14854</v>
      </c>
      <c r="API24" s="78">
        <v>3367053.28</v>
      </c>
      <c r="APJ24" s="79">
        <v>18718</v>
      </c>
      <c r="APK24" s="78">
        <v>294812.44</v>
      </c>
      <c r="APN24" s="77">
        <v>5</v>
      </c>
      <c r="APO24" s="78">
        <v>79.02</v>
      </c>
      <c r="APP24" s="79">
        <v>2310</v>
      </c>
      <c r="APQ24" s="78">
        <v>1067280.27</v>
      </c>
      <c r="APR24" s="77">
        <v>429</v>
      </c>
      <c r="APS24" s="78">
        <v>227377.98</v>
      </c>
      <c r="APT24" s="79">
        <v>1945</v>
      </c>
      <c r="APU24" s="78">
        <v>938830.74</v>
      </c>
      <c r="APV24" s="77">
        <v>932</v>
      </c>
      <c r="APW24" s="78">
        <v>451016.99</v>
      </c>
      <c r="APX24" s="77">
        <v>673</v>
      </c>
      <c r="APY24" s="78">
        <v>281475.61</v>
      </c>
      <c r="APZ24" s="77">
        <v>298</v>
      </c>
      <c r="AQA24" s="78">
        <v>122764.24</v>
      </c>
      <c r="AQB24" s="79">
        <v>5604</v>
      </c>
      <c r="AQC24" s="78">
        <v>1216729.48</v>
      </c>
      <c r="AQD24" s="77">
        <v>12</v>
      </c>
      <c r="AQE24" s="78">
        <v>264.68</v>
      </c>
      <c r="AQH24" s="77">
        <v>156</v>
      </c>
      <c r="AQI24" s="78">
        <v>54415.26</v>
      </c>
      <c r="AQJ24" s="79">
        <v>3550</v>
      </c>
      <c r="AQK24" s="78">
        <v>58410.5</v>
      </c>
      <c r="AQP24" s="79">
        <v>4576</v>
      </c>
      <c r="AQQ24" s="78">
        <v>1201068.46</v>
      </c>
      <c r="AQR24" s="79">
        <v>3135</v>
      </c>
      <c r="AQS24" s="78">
        <v>1648114.55</v>
      </c>
      <c r="AQZ24" s="77">
        <v>168</v>
      </c>
      <c r="ARA24" s="78">
        <v>1207436.8500000001</v>
      </c>
      <c r="ARD24" s="77">
        <v>2</v>
      </c>
      <c r="ARE24" s="78">
        <v>14.27</v>
      </c>
      <c r="ARH24" s="77">
        <v>1</v>
      </c>
      <c r="ARI24" s="78">
        <v>23.19</v>
      </c>
      <c r="ARL24" s="79">
        <v>5333</v>
      </c>
      <c r="ARM24" s="78">
        <v>747256.05</v>
      </c>
      <c r="ARN24" s="79">
        <v>10632</v>
      </c>
      <c r="ARO24" s="78">
        <v>1313177.47</v>
      </c>
      <c r="ARP24" s="79">
        <v>31827</v>
      </c>
      <c r="ARQ24" s="78">
        <v>4212144.18</v>
      </c>
      <c r="ARR24" s="79">
        <v>8177</v>
      </c>
      <c r="ARS24" s="78">
        <v>1058849.73</v>
      </c>
      <c r="ART24" s="79">
        <v>55229</v>
      </c>
      <c r="ARU24" s="78">
        <v>1366967.89</v>
      </c>
      <c r="ARX24" s="79">
        <v>57823</v>
      </c>
      <c r="ARY24" s="78">
        <v>4770821.2699999996</v>
      </c>
      <c r="ARZ24" s="77">
        <v>79</v>
      </c>
      <c r="ASA24" s="78">
        <v>29357.21</v>
      </c>
      <c r="ASD24" s="79">
        <v>4409</v>
      </c>
      <c r="ASE24" s="78">
        <v>361500.32</v>
      </c>
      <c r="AST24" s="77">
        <v>3</v>
      </c>
      <c r="ASU24" s="78">
        <v>23.4</v>
      </c>
      <c r="ASX24" s="77">
        <v>9</v>
      </c>
      <c r="ASY24" s="78">
        <v>190.97</v>
      </c>
      <c r="ASZ24" s="79">
        <v>1725</v>
      </c>
      <c r="ATA24" s="78">
        <v>40556.11</v>
      </c>
      <c r="ATB24" s="77">
        <v>19</v>
      </c>
      <c r="ATC24" s="78">
        <v>1773.45</v>
      </c>
      <c r="ATF24" s="77">
        <v>4</v>
      </c>
      <c r="ATG24" s="78">
        <v>357.04</v>
      </c>
      <c r="ATL24" s="77">
        <v>7</v>
      </c>
      <c r="ATM24" s="78">
        <v>1254.71</v>
      </c>
      <c r="ATN24" s="77">
        <v>696</v>
      </c>
      <c r="ATO24" s="78">
        <v>39435.9</v>
      </c>
      <c r="ATP24" s="77">
        <v>207</v>
      </c>
      <c r="ATQ24" s="78">
        <v>9938.92</v>
      </c>
      <c r="ATT24" s="79">
        <v>14502</v>
      </c>
      <c r="ATU24" s="78">
        <v>730480.65</v>
      </c>
      <c r="ATV24" s="77">
        <v>6</v>
      </c>
      <c r="ATW24" s="78">
        <v>165.19</v>
      </c>
      <c r="ATX24" s="77">
        <v>9</v>
      </c>
      <c r="ATY24" s="78">
        <v>385.95</v>
      </c>
      <c r="ATZ24" s="77">
        <v>28</v>
      </c>
      <c r="AUA24" s="78">
        <v>485.82</v>
      </c>
      <c r="AUB24" s="77">
        <v>18</v>
      </c>
      <c r="AUC24" s="78">
        <v>98.13</v>
      </c>
      <c r="AUD24" s="77">
        <v>1</v>
      </c>
      <c r="AUE24" s="78">
        <v>4.8099999999999996</v>
      </c>
      <c r="AUH24" s="77">
        <v>10</v>
      </c>
      <c r="AUI24" s="78">
        <v>54.3</v>
      </c>
      <c r="AUN24" s="79">
        <v>256085</v>
      </c>
      <c r="AUO24" s="78">
        <v>4841830.45</v>
      </c>
      <c r="AUP24" s="77">
        <v>2</v>
      </c>
      <c r="AUQ24" s="78">
        <v>40</v>
      </c>
      <c r="AUR24" s="79">
        <v>2215</v>
      </c>
      <c r="AUS24" s="78">
        <v>116097.03</v>
      </c>
      <c r="AUV24" s="77">
        <v>24</v>
      </c>
      <c r="AUW24" s="78">
        <v>169.12</v>
      </c>
      <c r="AVB24" s="77">
        <v>217</v>
      </c>
      <c r="AVC24" s="78">
        <v>189135.73</v>
      </c>
      <c r="AVJ24" s="79">
        <v>6036</v>
      </c>
      <c r="AVK24" s="78">
        <v>615095.1</v>
      </c>
      <c r="AVX24" s="77">
        <v>1</v>
      </c>
      <c r="AVY24" s="78">
        <v>13.32</v>
      </c>
      <c r="AVZ24" s="77">
        <v>13</v>
      </c>
      <c r="AWA24" s="78">
        <v>109.15</v>
      </c>
      <c r="AWB24" s="77">
        <v>2</v>
      </c>
      <c r="AWC24" s="78">
        <v>25.06</v>
      </c>
      <c r="AWH24" s="77">
        <v>5</v>
      </c>
      <c r="AWI24" s="78">
        <v>4.5</v>
      </c>
      <c r="AWJ24" s="77">
        <v>4</v>
      </c>
      <c r="AWK24" s="78">
        <v>3.12</v>
      </c>
      <c r="AWL24" s="77">
        <v>5</v>
      </c>
      <c r="AWM24" s="78">
        <v>16.98</v>
      </c>
      <c r="AWN24" s="77">
        <v>19</v>
      </c>
      <c r="AWO24" s="78">
        <v>1228.27</v>
      </c>
      <c r="AWP24" s="77">
        <v>196</v>
      </c>
      <c r="AWQ24" s="78">
        <v>42900.9</v>
      </c>
      <c r="AWR24" s="77">
        <v>119</v>
      </c>
      <c r="AWS24" s="78">
        <v>40926.97</v>
      </c>
      <c r="AWT24" s="77">
        <v>60</v>
      </c>
      <c r="AWU24" s="78">
        <v>3123.37</v>
      </c>
      <c r="AWV24" s="77">
        <v>551</v>
      </c>
      <c r="AWW24" s="78">
        <v>7063.6</v>
      </c>
      <c r="AWX24" s="77">
        <v>536</v>
      </c>
      <c r="AWY24" s="78">
        <v>239301.58</v>
      </c>
      <c r="AXD24" s="77">
        <v>33</v>
      </c>
      <c r="AXE24" s="78">
        <v>574.36</v>
      </c>
      <c r="AXV24" s="77">
        <v>1</v>
      </c>
      <c r="AXW24" s="78">
        <v>10.79</v>
      </c>
      <c r="AXZ24" s="77">
        <v>2</v>
      </c>
      <c r="AYA24" s="78">
        <v>117</v>
      </c>
      <c r="AYB24" s="77">
        <v>105</v>
      </c>
      <c r="AYC24" s="78">
        <v>8093.28</v>
      </c>
      <c r="AYD24" s="77">
        <v>23</v>
      </c>
      <c r="AYE24" s="78">
        <v>194.83</v>
      </c>
      <c r="AYF24" s="77">
        <v>13</v>
      </c>
      <c r="AYG24" s="78">
        <v>145.19</v>
      </c>
      <c r="AYJ24" s="77">
        <v>1</v>
      </c>
      <c r="AYK24" s="78">
        <v>3.39</v>
      </c>
      <c r="AYL24" s="77">
        <v>11</v>
      </c>
      <c r="AYM24" s="78">
        <v>82.58</v>
      </c>
      <c r="AYT24" s="77">
        <v>13</v>
      </c>
      <c r="AYU24" s="78">
        <v>45.05</v>
      </c>
      <c r="AYV24" s="77">
        <v>39</v>
      </c>
      <c r="AYW24" s="78">
        <v>3706.95</v>
      </c>
      <c r="AZB24" s="77">
        <v>12</v>
      </c>
      <c r="AZC24" s="78">
        <v>138.62</v>
      </c>
      <c r="AZF24" s="77">
        <v>2</v>
      </c>
      <c r="AZG24" s="78">
        <v>12.74</v>
      </c>
      <c r="AZN24" s="77">
        <v>3</v>
      </c>
      <c r="AZO24" s="78">
        <v>12.77</v>
      </c>
      <c r="AZR24" s="77">
        <v>2</v>
      </c>
      <c r="AZS24" s="78">
        <v>4.0199999999999996</v>
      </c>
      <c r="AZV24" s="77">
        <v>39</v>
      </c>
      <c r="AZW24" s="78">
        <v>32.28</v>
      </c>
    </row>
    <row r="25" spans="1:1377" x14ac:dyDescent="0.25">
      <c r="A25" s="87">
        <v>40235</v>
      </c>
      <c r="B25" s="83">
        <v>313364</v>
      </c>
      <c r="C25" s="83">
        <v>41048868.450000003</v>
      </c>
      <c r="D25" s="83">
        <v>251451</v>
      </c>
      <c r="E25" s="83">
        <v>37988448.020000003</v>
      </c>
      <c r="F25" s="83">
        <f t="shared" si="75"/>
        <v>564815</v>
      </c>
      <c r="G25" s="83">
        <f t="shared" si="74"/>
        <v>79037316.469999999</v>
      </c>
      <c r="H25" s="83">
        <v>197149</v>
      </c>
      <c r="I25" s="83">
        <v>19193977.780000001</v>
      </c>
      <c r="J25" s="83">
        <v>327571</v>
      </c>
      <c r="K25" s="83">
        <v>26971392.870000001</v>
      </c>
      <c r="L25" s="83">
        <v>3158</v>
      </c>
      <c r="M25" s="79">
        <v>14572772.199999999</v>
      </c>
      <c r="N25" s="79">
        <v>23799</v>
      </c>
      <c r="O25" s="79">
        <v>13958510.91</v>
      </c>
      <c r="P25" s="79">
        <v>188489</v>
      </c>
      <c r="Q25" s="79">
        <v>11339285.300000001</v>
      </c>
      <c r="R25" s="79">
        <v>179071</v>
      </c>
      <c r="S25" s="79">
        <v>10027079.74</v>
      </c>
      <c r="T25" s="79">
        <v>8926</v>
      </c>
      <c r="U25" s="79">
        <v>5819505.6299999999</v>
      </c>
      <c r="V25" s="79">
        <v>26703</v>
      </c>
      <c r="W25" s="78">
        <v>7710534.6699999999</v>
      </c>
      <c r="X25" s="79">
        <v>47793</v>
      </c>
      <c r="Y25" s="78">
        <v>7344620.29</v>
      </c>
      <c r="Z25" s="79">
        <v>214414</v>
      </c>
      <c r="AA25" s="78">
        <v>8696916.8100000005</v>
      </c>
      <c r="AB25" s="79">
        <v>142065</v>
      </c>
      <c r="AC25" s="78">
        <v>13631053.619999999</v>
      </c>
      <c r="AD25" s="79">
        <v>28360</v>
      </c>
      <c r="AE25" s="78">
        <v>5654416.4800000004</v>
      </c>
      <c r="AF25" s="79">
        <v>46499</v>
      </c>
      <c r="AG25" s="78">
        <v>6266318.3700000001</v>
      </c>
      <c r="AH25" s="79">
        <v>63727</v>
      </c>
      <c r="AI25" s="78">
        <v>6590114.8300000001</v>
      </c>
      <c r="AJ25" s="79">
        <v>156488</v>
      </c>
      <c r="AK25" s="78">
        <v>5921747.8399999999</v>
      </c>
      <c r="AL25" s="79">
        <v>48895</v>
      </c>
      <c r="AM25" s="78">
        <v>5618842.9400000004</v>
      </c>
      <c r="AN25" s="79">
        <v>54031</v>
      </c>
      <c r="AO25" s="78">
        <v>5328747.78</v>
      </c>
      <c r="AP25" s="79">
        <v>59375</v>
      </c>
      <c r="AQ25" s="78">
        <v>4931899.2300000004</v>
      </c>
      <c r="AR25" s="79">
        <v>31300</v>
      </c>
      <c r="AS25" s="78">
        <v>4788407.8899999997</v>
      </c>
      <c r="AT25" s="79">
        <v>31910</v>
      </c>
      <c r="AU25" s="78">
        <v>3023351.35</v>
      </c>
      <c r="AV25" s="77">
        <v>876</v>
      </c>
      <c r="AW25" s="78">
        <v>3877793.46</v>
      </c>
      <c r="AX25" s="77">
        <v>636</v>
      </c>
      <c r="AY25" s="78">
        <v>2673847.86</v>
      </c>
      <c r="AZ25" s="79">
        <v>3265</v>
      </c>
      <c r="BA25" s="78">
        <v>2407758.92</v>
      </c>
      <c r="BB25" s="79">
        <v>7494</v>
      </c>
      <c r="BC25" s="78">
        <v>2773113.07</v>
      </c>
      <c r="BD25" s="79">
        <v>4995</v>
      </c>
      <c r="BE25" s="78">
        <v>2622284.29</v>
      </c>
      <c r="BF25" s="79">
        <v>14494</v>
      </c>
      <c r="BG25" s="78">
        <v>1976772.88</v>
      </c>
      <c r="BH25" s="79">
        <v>340664</v>
      </c>
      <c r="BI25" s="78">
        <v>3169156.25</v>
      </c>
      <c r="BJ25" s="79">
        <v>3172</v>
      </c>
      <c r="BK25" s="78">
        <v>1497314.91</v>
      </c>
      <c r="BL25" s="79">
        <v>34589</v>
      </c>
      <c r="BM25" s="78">
        <v>1218585.96</v>
      </c>
      <c r="BN25" s="77">
        <v>158</v>
      </c>
      <c r="BO25" s="78">
        <v>1024186.54</v>
      </c>
      <c r="BP25" s="79">
        <v>56806</v>
      </c>
      <c r="BQ25" s="78">
        <v>1097443.3</v>
      </c>
      <c r="BR25" s="79">
        <v>22552</v>
      </c>
      <c r="BS25" s="78">
        <v>1747756.26</v>
      </c>
      <c r="BT25" s="79">
        <v>17801</v>
      </c>
      <c r="BU25" s="78">
        <v>1147986.05</v>
      </c>
      <c r="BV25" s="79">
        <v>6179</v>
      </c>
      <c r="BW25" s="78">
        <v>282478.92</v>
      </c>
      <c r="BX25" s="77">
        <v>185</v>
      </c>
      <c r="BY25" s="78">
        <v>184788.22</v>
      </c>
      <c r="CL25" s="77">
        <v>2</v>
      </c>
      <c r="CM25" s="78">
        <v>488.46</v>
      </c>
      <c r="CN25" s="77">
        <v>23</v>
      </c>
      <c r="CO25" s="78">
        <v>5833.92</v>
      </c>
      <c r="CP25" s="79">
        <v>6027</v>
      </c>
      <c r="CQ25" s="78">
        <v>68154.429999999993</v>
      </c>
      <c r="CT25" s="77">
        <v>3</v>
      </c>
      <c r="CU25" s="78">
        <v>2110.79</v>
      </c>
      <c r="DD25" s="77">
        <v>1</v>
      </c>
      <c r="DE25" s="78">
        <v>93.13</v>
      </c>
      <c r="DJ25" s="77">
        <v>2</v>
      </c>
      <c r="DK25" s="78">
        <v>2238.88</v>
      </c>
      <c r="DL25" s="77">
        <v>3</v>
      </c>
      <c r="DM25" s="78">
        <v>63.97</v>
      </c>
      <c r="DN25" s="77">
        <v>2</v>
      </c>
      <c r="DO25" s="78">
        <v>2.38</v>
      </c>
      <c r="DP25" s="77">
        <v>37</v>
      </c>
      <c r="DQ25" s="78">
        <v>138.57</v>
      </c>
      <c r="DR25" s="77">
        <v>1</v>
      </c>
      <c r="DS25" s="78">
        <v>9.49</v>
      </c>
      <c r="DZ25" s="79">
        <v>4619</v>
      </c>
      <c r="EA25" s="78">
        <v>374806.12</v>
      </c>
      <c r="ED25" s="77">
        <v>2</v>
      </c>
      <c r="EE25" s="78">
        <v>2.06</v>
      </c>
      <c r="EF25" s="77">
        <v>37</v>
      </c>
      <c r="EG25" s="78">
        <v>884.65</v>
      </c>
      <c r="EH25" s="77">
        <v>4</v>
      </c>
      <c r="EI25" s="78">
        <v>6.56</v>
      </c>
      <c r="ER25" s="79">
        <v>16906</v>
      </c>
      <c r="ES25" s="78">
        <v>654636.81999999995</v>
      </c>
      <c r="ET25" s="77">
        <v>7</v>
      </c>
      <c r="EU25" s="78">
        <v>14.64</v>
      </c>
      <c r="EV25" s="79">
        <v>1123</v>
      </c>
      <c r="EW25" s="78">
        <v>70316.37</v>
      </c>
      <c r="FD25" s="79">
        <v>1920</v>
      </c>
      <c r="FE25" s="78">
        <v>1197849.6499999999</v>
      </c>
      <c r="FF25" s="77">
        <v>10</v>
      </c>
      <c r="FG25" s="78">
        <v>6.28</v>
      </c>
      <c r="FH25" s="79">
        <v>24271</v>
      </c>
      <c r="FI25" s="78">
        <v>1235430.6000000001</v>
      </c>
      <c r="FJ25" s="79">
        <v>15800</v>
      </c>
      <c r="FK25" s="78">
        <v>782636.96</v>
      </c>
      <c r="FL25" s="77">
        <v>13</v>
      </c>
      <c r="FM25" s="78">
        <v>74.59</v>
      </c>
      <c r="FN25" s="77">
        <v>1</v>
      </c>
      <c r="FO25" s="78">
        <v>1.73</v>
      </c>
      <c r="FP25" s="77">
        <v>9</v>
      </c>
      <c r="FQ25" s="78">
        <v>11.45</v>
      </c>
      <c r="FR25" s="79">
        <v>2108</v>
      </c>
      <c r="FS25" s="78">
        <v>311896.07</v>
      </c>
      <c r="FT25" s="77">
        <v>1</v>
      </c>
      <c r="FU25" s="78">
        <v>1.5</v>
      </c>
      <c r="FV25" s="79">
        <v>2647</v>
      </c>
      <c r="FW25" s="78">
        <v>64304.57</v>
      </c>
      <c r="FX25" s="79">
        <v>13005</v>
      </c>
      <c r="FY25" s="78">
        <v>747710.21</v>
      </c>
      <c r="GB25" s="77">
        <v>1</v>
      </c>
      <c r="GC25" s="78">
        <v>6.08</v>
      </c>
      <c r="GF25" s="77">
        <v>70</v>
      </c>
      <c r="GG25" s="78">
        <v>4989.1400000000003</v>
      </c>
      <c r="GJ25" s="77">
        <v>18</v>
      </c>
      <c r="GK25" s="78">
        <v>3941.39</v>
      </c>
      <c r="GL25" s="79">
        <v>4132</v>
      </c>
      <c r="GM25" s="78">
        <v>587322.07999999996</v>
      </c>
      <c r="GN25" s="79">
        <v>4337</v>
      </c>
      <c r="GO25" s="78">
        <v>623364.06999999995</v>
      </c>
      <c r="GP25" s="77">
        <v>1</v>
      </c>
      <c r="GQ25" s="78">
        <v>2.85</v>
      </c>
      <c r="GX25" s="77">
        <v>200</v>
      </c>
      <c r="GY25" s="78">
        <v>16377.35</v>
      </c>
      <c r="GZ25" s="77">
        <v>18</v>
      </c>
      <c r="HA25" s="78">
        <v>681.85</v>
      </c>
      <c r="HB25" s="79">
        <v>2253</v>
      </c>
      <c r="HC25" s="78">
        <v>239418.73</v>
      </c>
      <c r="HD25" s="77">
        <v>14</v>
      </c>
      <c r="HE25" s="78">
        <v>95.64</v>
      </c>
      <c r="HH25" s="77">
        <v>115</v>
      </c>
      <c r="HI25" s="78">
        <v>3801.68</v>
      </c>
      <c r="HJ25" s="77">
        <v>577</v>
      </c>
      <c r="HK25" s="78">
        <v>76245.679999999993</v>
      </c>
      <c r="HL25" s="77">
        <v>457</v>
      </c>
      <c r="HM25" s="78">
        <v>80705.2</v>
      </c>
      <c r="HN25" s="79">
        <v>1546</v>
      </c>
      <c r="HO25" s="78">
        <v>208931.66</v>
      </c>
      <c r="HR25" s="77">
        <v>66</v>
      </c>
      <c r="HS25" s="78">
        <v>22059.67</v>
      </c>
      <c r="HT25" s="77">
        <v>572</v>
      </c>
      <c r="HU25" s="78">
        <v>29119.69</v>
      </c>
      <c r="HV25" s="77">
        <v>20</v>
      </c>
      <c r="HW25" s="78">
        <v>1207.44</v>
      </c>
      <c r="HX25" s="77">
        <v>2</v>
      </c>
      <c r="HY25" s="78">
        <v>406.68</v>
      </c>
      <c r="HZ25" s="79">
        <v>1327</v>
      </c>
      <c r="IA25" s="78">
        <v>139362.67000000001</v>
      </c>
      <c r="IB25" s="79">
        <v>8624</v>
      </c>
      <c r="IC25" s="78">
        <v>590025.89</v>
      </c>
      <c r="ID25" s="77">
        <v>24</v>
      </c>
      <c r="IE25" s="78">
        <v>3631.62</v>
      </c>
      <c r="IF25" s="77">
        <v>500</v>
      </c>
      <c r="IG25" s="78">
        <v>102114.97</v>
      </c>
      <c r="IH25" s="77">
        <v>2</v>
      </c>
      <c r="II25" s="78">
        <v>230.72</v>
      </c>
      <c r="IN25" s="79">
        <v>2972</v>
      </c>
      <c r="IO25" s="78">
        <v>132031.17000000001</v>
      </c>
      <c r="IP25" s="77">
        <v>5</v>
      </c>
      <c r="IQ25" s="78">
        <v>7.62</v>
      </c>
      <c r="IX25" s="77">
        <v>4</v>
      </c>
      <c r="IY25" s="78">
        <v>13.99</v>
      </c>
      <c r="IZ25" s="79">
        <v>4412</v>
      </c>
      <c r="JA25" s="78">
        <v>183954.17</v>
      </c>
      <c r="JH25" s="79">
        <v>9041</v>
      </c>
      <c r="JI25" s="78">
        <v>1221071.3700000001</v>
      </c>
      <c r="JJ25" s="79">
        <v>2483</v>
      </c>
      <c r="JK25" s="78">
        <v>305280.5</v>
      </c>
      <c r="JN25" s="77">
        <v>699</v>
      </c>
      <c r="JO25" s="78">
        <v>88903.01</v>
      </c>
      <c r="JP25" s="79">
        <v>3509</v>
      </c>
      <c r="JQ25" s="78">
        <v>330024.28000000003</v>
      </c>
      <c r="JR25" s="77">
        <v>13</v>
      </c>
      <c r="JS25" s="78">
        <v>782.28</v>
      </c>
      <c r="JV25" s="79">
        <v>4287</v>
      </c>
      <c r="JW25" s="78">
        <v>369039.41</v>
      </c>
      <c r="JX25" s="77">
        <v>55</v>
      </c>
      <c r="JY25" s="78">
        <v>4981.1499999999996</v>
      </c>
      <c r="JZ25" s="77">
        <v>474</v>
      </c>
      <c r="KA25" s="78">
        <v>11832.67</v>
      </c>
      <c r="KB25" s="79">
        <v>9842</v>
      </c>
      <c r="KC25" s="78">
        <v>432718.07</v>
      </c>
      <c r="KF25" s="77">
        <v>395</v>
      </c>
      <c r="KG25" s="78">
        <v>40187.24</v>
      </c>
      <c r="KH25" s="79">
        <v>19770</v>
      </c>
      <c r="KI25" s="78">
        <v>722912.28</v>
      </c>
      <c r="KJ25" s="77">
        <v>2</v>
      </c>
      <c r="KK25" s="78">
        <v>7.86</v>
      </c>
      <c r="KN25" s="77">
        <v>919</v>
      </c>
      <c r="KO25" s="78">
        <v>541848.41</v>
      </c>
      <c r="KP25" s="77">
        <v>13</v>
      </c>
      <c r="KQ25" s="78">
        <v>1905.59</v>
      </c>
      <c r="KR25" s="79">
        <v>5391</v>
      </c>
      <c r="KS25" s="78">
        <v>432833.63</v>
      </c>
      <c r="KZ25" s="77">
        <v>9</v>
      </c>
      <c r="LA25" s="78">
        <v>2158.35</v>
      </c>
      <c r="LB25" s="77">
        <v>9</v>
      </c>
      <c r="LC25" s="78">
        <v>55.75</v>
      </c>
      <c r="LD25" s="79">
        <v>1706</v>
      </c>
      <c r="LE25" s="78">
        <v>160069.14000000001</v>
      </c>
      <c r="LF25" s="77">
        <v>437</v>
      </c>
      <c r="LG25" s="78">
        <v>66007.02</v>
      </c>
      <c r="LH25" s="77">
        <v>380</v>
      </c>
      <c r="LI25" s="78">
        <v>89863.96</v>
      </c>
      <c r="LJ25" s="77">
        <v>1</v>
      </c>
      <c r="LK25" s="78">
        <v>1.17</v>
      </c>
      <c r="LR25" s="77">
        <v>2</v>
      </c>
      <c r="LS25" s="78">
        <v>1.78</v>
      </c>
      <c r="LT25" s="79">
        <v>7427</v>
      </c>
      <c r="LU25" s="78">
        <v>324284.79999999999</v>
      </c>
      <c r="LV25" s="77">
        <v>79</v>
      </c>
      <c r="LW25" s="78">
        <v>866.94</v>
      </c>
      <c r="MB25" s="79">
        <v>4824</v>
      </c>
      <c r="MC25" s="78">
        <v>538229.62</v>
      </c>
      <c r="MH25" s="77">
        <v>1</v>
      </c>
      <c r="MI25" s="78">
        <v>11.61</v>
      </c>
      <c r="MP25" s="79">
        <v>4208</v>
      </c>
      <c r="MQ25" s="78">
        <v>315168.42</v>
      </c>
      <c r="MR25" s="79">
        <v>1113</v>
      </c>
      <c r="MS25" s="78">
        <v>32070.11</v>
      </c>
      <c r="MV25" s="77">
        <v>2</v>
      </c>
      <c r="MW25" s="78">
        <v>3.36</v>
      </c>
      <c r="MZ25" s="77">
        <v>2</v>
      </c>
      <c r="NA25" s="78">
        <v>121.74</v>
      </c>
      <c r="ND25" s="79">
        <v>15461</v>
      </c>
      <c r="NE25" s="78">
        <v>49187.95</v>
      </c>
      <c r="NF25" s="77">
        <v>36</v>
      </c>
      <c r="NG25" s="78">
        <v>533.69000000000005</v>
      </c>
      <c r="NN25" s="79">
        <v>1256</v>
      </c>
      <c r="NO25" s="78">
        <v>176884.29</v>
      </c>
      <c r="NP25" s="77">
        <v>6</v>
      </c>
      <c r="NQ25" s="78">
        <v>11.97</v>
      </c>
      <c r="NR25" s="77">
        <v>6</v>
      </c>
      <c r="NS25" s="78">
        <v>14.12</v>
      </c>
      <c r="NT25" s="77">
        <v>125</v>
      </c>
      <c r="NU25" s="78">
        <v>327.32</v>
      </c>
      <c r="NV25" s="79">
        <v>3366</v>
      </c>
      <c r="NW25" s="78">
        <v>345521.51</v>
      </c>
      <c r="NX25" s="77">
        <v>114</v>
      </c>
      <c r="NY25" s="78">
        <v>7374.91</v>
      </c>
      <c r="NZ25" s="77">
        <v>3</v>
      </c>
      <c r="OA25" s="78">
        <v>81.709999999999994</v>
      </c>
      <c r="OF25" s="77">
        <v>436</v>
      </c>
      <c r="OG25" s="78">
        <v>35276.01</v>
      </c>
      <c r="OH25" s="77">
        <v>226</v>
      </c>
      <c r="OI25" s="78">
        <v>12117.52</v>
      </c>
      <c r="OJ25" s="77">
        <v>94</v>
      </c>
      <c r="OK25" s="78">
        <v>541.37</v>
      </c>
      <c r="OP25" s="79">
        <v>11659</v>
      </c>
      <c r="OQ25" s="78">
        <v>2055301.41</v>
      </c>
      <c r="OR25" s="77">
        <v>106</v>
      </c>
      <c r="OS25" s="78">
        <v>3741.43</v>
      </c>
      <c r="OT25" s="79">
        <v>2382</v>
      </c>
      <c r="OU25" s="78">
        <v>115483.53</v>
      </c>
      <c r="OV25" s="79">
        <v>1181</v>
      </c>
      <c r="OW25" s="78">
        <v>204886.79</v>
      </c>
      <c r="OZ25" s="79">
        <v>6960</v>
      </c>
      <c r="PA25" s="78">
        <v>667471.75</v>
      </c>
      <c r="PJ25" s="79">
        <v>3112</v>
      </c>
      <c r="PK25" s="78">
        <v>298660.05</v>
      </c>
      <c r="PL25" s="77">
        <v>54</v>
      </c>
      <c r="PM25" s="78">
        <v>503.73</v>
      </c>
      <c r="PN25" s="77">
        <v>220</v>
      </c>
      <c r="PO25" s="78">
        <v>30064.639999999999</v>
      </c>
      <c r="PP25" s="79">
        <v>10186</v>
      </c>
      <c r="PQ25" s="78">
        <v>688688.91</v>
      </c>
      <c r="PR25" s="79">
        <v>7607</v>
      </c>
      <c r="PS25" s="78">
        <v>1091536.24</v>
      </c>
      <c r="PT25" s="77">
        <v>24</v>
      </c>
      <c r="PU25" s="78">
        <v>67964.06</v>
      </c>
      <c r="PV25" s="77">
        <v>16</v>
      </c>
      <c r="PW25" s="78">
        <v>175.47</v>
      </c>
      <c r="PX25" s="77">
        <v>5</v>
      </c>
      <c r="PY25" s="78">
        <v>638.29999999999995</v>
      </c>
      <c r="PZ25" s="77">
        <v>429</v>
      </c>
      <c r="QA25" s="78">
        <v>180406.84</v>
      </c>
      <c r="QB25" s="77">
        <v>244</v>
      </c>
      <c r="QC25" s="78">
        <v>117684.11</v>
      </c>
      <c r="QF25" s="79">
        <v>12708</v>
      </c>
      <c r="QG25" s="78">
        <v>3575315.12</v>
      </c>
      <c r="QJ25" s="77">
        <v>2</v>
      </c>
      <c r="QK25" s="78">
        <v>2.62</v>
      </c>
      <c r="QL25" s="77">
        <v>10</v>
      </c>
      <c r="QM25" s="78">
        <v>18.600000000000001</v>
      </c>
      <c r="QN25" s="77">
        <v>4</v>
      </c>
      <c r="QO25" s="78">
        <v>296.24</v>
      </c>
      <c r="QX25" s="77">
        <v>1</v>
      </c>
      <c r="QY25" s="78">
        <v>5.78</v>
      </c>
      <c r="RB25" s="77">
        <v>15</v>
      </c>
      <c r="RC25" s="78">
        <v>642.29</v>
      </c>
      <c r="RD25" s="77">
        <v>2</v>
      </c>
      <c r="RE25" s="78">
        <v>2561.04</v>
      </c>
      <c r="RJ25" s="77">
        <v>1</v>
      </c>
      <c r="RK25" s="78">
        <v>17.149999999999999</v>
      </c>
      <c r="RL25" s="79">
        <v>92756</v>
      </c>
      <c r="RM25" s="78">
        <v>13818440.640000001</v>
      </c>
      <c r="RN25" s="79">
        <v>2582</v>
      </c>
      <c r="RO25" s="78">
        <v>124603.97</v>
      </c>
      <c r="RT25" s="77">
        <v>22</v>
      </c>
      <c r="RU25" s="78">
        <v>3039.86</v>
      </c>
      <c r="RV25" s="77">
        <v>258</v>
      </c>
      <c r="RW25" s="78">
        <v>12821.98</v>
      </c>
      <c r="RX25" s="77">
        <v>420</v>
      </c>
      <c r="RY25" s="78">
        <v>18974.03</v>
      </c>
      <c r="RZ25" s="79">
        <v>1429</v>
      </c>
      <c r="SA25" s="78">
        <v>148207.96</v>
      </c>
      <c r="SD25" s="79">
        <v>3819</v>
      </c>
      <c r="SE25" s="78">
        <v>239000.05</v>
      </c>
      <c r="SF25" s="79">
        <v>54331</v>
      </c>
      <c r="SG25" s="78">
        <v>9779266.9399999995</v>
      </c>
      <c r="SH25" s="77">
        <v>2</v>
      </c>
      <c r="SI25" s="78">
        <v>0.88</v>
      </c>
      <c r="SJ25" s="79">
        <v>1394</v>
      </c>
      <c r="SK25" s="78">
        <v>52880.03</v>
      </c>
      <c r="SL25" s="77">
        <v>784</v>
      </c>
      <c r="SM25" s="78">
        <v>56687.05</v>
      </c>
      <c r="SN25" s="79">
        <v>15490</v>
      </c>
      <c r="SO25" s="78">
        <v>863428.44</v>
      </c>
      <c r="SP25" s="77">
        <v>2</v>
      </c>
      <c r="SQ25" s="78">
        <v>180</v>
      </c>
      <c r="SR25" s="79">
        <v>83331</v>
      </c>
      <c r="SS25" s="78">
        <v>546719.16</v>
      </c>
      <c r="ST25" s="77">
        <v>609</v>
      </c>
      <c r="SU25" s="78">
        <v>48868.72</v>
      </c>
      <c r="SV25" s="77">
        <v>108</v>
      </c>
      <c r="SW25" s="78">
        <v>588</v>
      </c>
      <c r="SX25" s="77">
        <v>1</v>
      </c>
      <c r="SY25" s="78">
        <v>57.1</v>
      </c>
      <c r="TB25" s="77">
        <v>3</v>
      </c>
      <c r="TC25" s="78">
        <v>45.48</v>
      </c>
      <c r="TD25" s="77">
        <v>476</v>
      </c>
      <c r="TE25" s="78">
        <v>4260.03</v>
      </c>
      <c r="TF25" s="79">
        <v>2692</v>
      </c>
      <c r="TG25" s="78">
        <v>95270.55</v>
      </c>
      <c r="TH25" s="79">
        <v>32639</v>
      </c>
      <c r="TI25" s="78">
        <v>1083831.01</v>
      </c>
      <c r="TJ25" s="79">
        <v>2267</v>
      </c>
      <c r="TK25" s="78">
        <v>272412.38</v>
      </c>
      <c r="TL25" s="79">
        <v>37062</v>
      </c>
      <c r="TM25" s="78">
        <v>1944909.69</v>
      </c>
      <c r="TN25" s="79">
        <v>3765</v>
      </c>
      <c r="TO25" s="78">
        <v>283332.7</v>
      </c>
      <c r="TT25" s="77">
        <v>1</v>
      </c>
      <c r="TU25" s="78">
        <v>0.92</v>
      </c>
      <c r="TZ25" s="77">
        <v>1</v>
      </c>
      <c r="UA25" s="78">
        <v>104.37</v>
      </c>
      <c r="UB25" s="79">
        <v>7583</v>
      </c>
      <c r="UC25" s="78">
        <v>296047.59999999998</v>
      </c>
      <c r="UF25" s="77">
        <v>1</v>
      </c>
      <c r="UG25" s="78">
        <v>18.68</v>
      </c>
      <c r="UH25" s="77">
        <v>3</v>
      </c>
      <c r="UI25" s="78">
        <v>40.96</v>
      </c>
      <c r="UP25" s="77">
        <v>4</v>
      </c>
      <c r="UQ25" s="78">
        <v>2.48</v>
      </c>
      <c r="UV25" s="77">
        <v>1</v>
      </c>
      <c r="UW25" s="78">
        <v>6.35</v>
      </c>
      <c r="VB25" s="77">
        <v>11</v>
      </c>
      <c r="VC25" s="78">
        <v>397.19</v>
      </c>
      <c r="VD25" s="79">
        <v>9773</v>
      </c>
      <c r="VE25" s="78">
        <v>473280.02</v>
      </c>
      <c r="VF25" s="77">
        <v>1</v>
      </c>
      <c r="VG25" s="78">
        <v>6.36</v>
      </c>
      <c r="VH25" s="79">
        <v>33423</v>
      </c>
      <c r="VI25" s="78">
        <v>540701.80000000005</v>
      </c>
      <c r="VJ25" s="77">
        <v>59</v>
      </c>
      <c r="VK25" s="78">
        <v>688.48</v>
      </c>
      <c r="VN25" s="77">
        <v>3</v>
      </c>
      <c r="VO25" s="78">
        <v>27.18</v>
      </c>
      <c r="VP25" s="79">
        <v>13588</v>
      </c>
      <c r="VQ25" s="78">
        <v>740810.7</v>
      </c>
      <c r="VR25" s="79">
        <v>15054</v>
      </c>
      <c r="VS25" s="78">
        <v>1281293.27</v>
      </c>
      <c r="VX25" s="79">
        <v>13274</v>
      </c>
      <c r="VY25" s="78">
        <v>132.81</v>
      </c>
      <c r="WB25" s="79">
        <v>14323</v>
      </c>
      <c r="WC25" s="78">
        <v>2076759.89</v>
      </c>
      <c r="WD25" s="77">
        <v>3</v>
      </c>
      <c r="WE25" s="78">
        <v>4189.92</v>
      </c>
      <c r="WH25" s="79">
        <v>2243</v>
      </c>
      <c r="WI25" s="78">
        <v>9963.94</v>
      </c>
      <c r="WJ25" s="79">
        <v>8495</v>
      </c>
      <c r="WK25" s="78">
        <v>132618.28</v>
      </c>
      <c r="WL25" s="77">
        <v>177</v>
      </c>
      <c r="WM25" s="78">
        <v>20689.91</v>
      </c>
      <c r="WN25" s="79">
        <v>1908</v>
      </c>
      <c r="WO25" s="78">
        <v>761781.28</v>
      </c>
      <c r="WR25" s="79">
        <v>7166</v>
      </c>
      <c r="WS25" s="78">
        <v>205553.15</v>
      </c>
      <c r="WT25" s="77">
        <v>1</v>
      </c>
      <c r="WU25" s="78">
        <v>33.119999999999997</v>
      </c>
      <c r="WX25" s="77">
        <v>10</v>
      </c>
      <c r="WY25" s="78">
        <v>53.3</v>
      </c>
      <c r="WZ25" s="77">
        <v>11</v>
      </c>
      <c r="XA25" s="78">
        <v>83.64</v>
      </c>
      <c r="XB25" s="77">
        <v>2</v>
      </c>
      <c r="XC25" s="78">
        <v>66.58</v>
      </c>
      <c r="XD25" s="79">
        <v>40474</v>
      </c>
      <c r="XE25" s="78">
        <v>2301471.2799999998</v>
      </c>
      <c r="XH25" s="77">
        <v>341</v>
      </c>
      <c r="XI25" s="78">
        <v>141856.89000000001</v>
      </c>
      <c r="XJ25" s="77">
        <v>545</v>
      </c>
      <c r="XK25" s="78">
        <v>7210.41</v>
      </c>
      <c r="XN25" s="79">
        <v>5012</v>
      </c>
      <c r="XO25" s="78">
        <v>702880.19</v>
      </c>
      <c r="XP25" s="79">
        <v>11309</v>
      </c>
      <c r="XQ25" s="78">
        <v>2083989.02</v>
      </c>
      <c r="XR25" s="79">
        <v>1156</v>
      </c>
      <c r="XS25" s="78">
        <v>318768.77</v>
      </c>
      <c r="XT25" s="79">
        <v>1278</v>
      </c>
      <c r="XU25" s="78">
        <v>154151.01999999999</v>
      </c>
      <c r="XV25" s="79">
        <v>86441</v>
      </c>
      <c r="XW25" s="78">
        <v>960194.41</v>
      </c>
      <c r="XX25" s="79">
        <v>1532</v>
      </c>
      <c r="XY25" s="78">
        <v>79254.679999999993</v>
      </c>
      <c r="XZ25" s="77">
        <v>3</v>
      </c>
      <c r="YA25" s="78">
        <v>19.36</v>
      </c>
      <c r="YD25" s="77">
        <v>1</v>
      </c>
      <c r="YE25" s="78">
        <v>56.16</v>
      </c>
      <c r="YH25" s="79">
        <v>30307</v>
      </c>
      <c r="YI25" s="78">
        <v>2634233.64</v>
      </c>
      <c r="YP25" s="79">
        <v>1412</v>
      </c>
      <c r="YQ25" s="78">
        <v>31751.21</v>
      </c>
      <c r="YT25" s="79">
        <v>2006</v>
      </c>
      <c r="YU25" s="78">
        <v>276899.44</v>
      </c>
      <c r="YV25" s="77">
        <v>97</v>
      </c>
      <c r="YW25" s="78">
        <v>13203.25</v>
      </c>
      <c r="YX25" s="79">
        <v>86589</v>
      </c>
      <c r="YY25" s="78">
        <v>2083704.11</v>
      </c>
      <c r="YZ25" s="79">
        <v>34375</v>
      </c>
      <c r="ZA25" s="78">
        <v>1694120.9</v>
      </c>
      <c r="ZF25" s="79">
        <v>1152</v>
      </c>
      <c r="ZG25" s="78">
        <v>104068.52</v>
      </c>
      <c r="ZH25" s="77">
        <v>526</v>
      </c>
      <c r="ZI25" s="78">
        <v>42545.54</v>
      </c>
      <c r="ZJ25" s="79">
        <v>46140</v>
      </c>
      <c r="ZK25" s="78">
        <v>8917815.7899999991</v>
      </c>
      <c r="ZL25" s="79">
        <v>49006</v>
      </c>
      <c r="ZM25" s="78">
        <v>6724587.8700000001</v>
      </c>
      <c r="ZR25" s="77">
        <v>57</v>
      </c>
      <c r="ZS25" s="78">
        <v>269.35000000000002</v>
      </c>
      <c r="ZT25" s="77">
        <v>154</v>
      </c>
      <c r="ZU25" s="78">
        <v>755.17</v>
      </c>
      <c r="ZZ25" s="77">
        <v>1</v>
      </c>
      <c r="AAA25" s="78">
        <v>7.77</v>
      </c>
      <c r="AAB25" s="77">
        <v>47</v>
      </c>
      <c r="AAC25" s="78">
        <v>381.26</v>
      </c>
      <c r="AAD25" s="77">
        <v>2</v>
      </c>
      <c r="AAE25" s="78">
        <v>9.16</v>
      </c>
      <c r="AAF25" s="77">
        <v>11</v>
      </c>
      <c r="AAG25" s="78">
        <v>97.67</v>
      </c>
      <c r="AAH25" s="77">
        <v>112</v>
      </c>
      <c r="AAI25" s="78">
        <v>622.91999999999996</v>
      </c>
      <c r="AAN25" s="77">
        <v>12</v>
      </c>
      <c r="AAO25" s="78">
        <v>673.23</v>
      </c>
      <c r="AAP25" s="77">
        <v>787</v>
      </c>
      <c r="AAQ25" s="78">
        <v>3326.8</v>
      </c>
      <c r="AAV25" s="79">
        <v>2299</v>
      </c>
      <c r="AAW25" s="78">
        <v>144458.28</v>
      </c>
      <c r="ABD25" s="77">
        <v>234</v>
      </c>
      <c r="ABE25" s="78">
        <v>33242.04</v>
      </c>
      <c r="ABJ25" s="77">
        <v>1</v>
      </c>
      <c r="ABK25" s="78">
        <v>41.63</v>
      </c>
      <c r="ABP25" s="79">
        <v>3133</v>
      </c>
      <c r="ABQ25" s="78">
        <v>162847.49</v>
      </c>
      <c r="ABR25" s="79">
        <v>2111</v>
      </c>
      <c r="ABS25" s="78">
        <v>94856.62</v>
      </c>
      <c r="ABT25" s="79">
        <v>5489</v>
      </c>
      <c r="ABU25" s="78">
        <v>85060.04</v>
      </c>
      <c r="ABV25" s="79">
        <v>3915</v>
      </c>
      <c r="ABW25" s="78">
        <v>91616.52</v>
      </c>
      <c r="ABX25" s="77">
        <v>353</v>
      </c>
      <c r="ABY25" s="78">
        <v>9971.57</v>
      </c>
      <c r="ACB25" s="77">
        <v>2</v>
      </c>
      <c r="ACC25" s="78">
        <v>10.18</v>
      </c>
      <c r="ACD25" s="77">
        <v>126</v>
      </c>
      <c r="ACE25" s="78">
        <v>6601.3</v>
      </c>
      <c r="ACF25" s="79">
        <v>17294</v>
      </c>
      <c r="ACG25" s="78">
        <v>598657.48</v>
      </c>
      <c r="ACH25" s="79">
        <v>5926</v>
      </c>
      <c r="ACI25" s="78">
        <v>306609.96999999997</v>
      </c>
      <c r="ACJ25" s="79">
        <v>24243</v>
      </c>
      <c r="ACK25" s="78">
        <v>290738.77</v>
      </c>
      <c r="ACL25" s="77">
        <v>20</v>
      </c>
      <c r="ACM25" s="78">
        <v>660.65</v>
      </c>
      <c r="ACP25" s="79">
        <v>11958</v>
      </c>
      <c r="ACQ25" s="78">
        <v>496211.44</v>
      </c>
      <c r="ACT25" s="77">
        <v>190</v>
      </c>
      <c r="ACU25" s="78">
        <v>23764.61</v>
      </c>
      <c r="ACV25" s="79">
        <v>2729</v>
      </c>
      <c r="ACW25" s="78">
        <v>86813.94</v>
      </c>
      <c r="ACX25" s="79">
        <v>49911</v>
      </c>
      <c r="ACY25" s="78">
        <v>1857072.31</v>
      </c>
      <c r="ACZ25" s="77">
        <v>415</v>
      </c>
      <c r="ADA25" s="78">
        <v>24584.41</v>
      </c>
      <c r="ADB25" s="79">
        <v>17214</v>
      </c>
      <c r="ADC25" s="78">
        <v>1097362.26</v>
      </c>
      <c r="ADF25" s="79">
        <v>1771</v>
      </c>
      <c r="ADG25" s="78">
        <v>285296.52</v>
      </c>
      <c r="ADJ25" s="77">
        <v>1</v>
      </c>
      <c r="ADK25" s="78">
        <v>22.68</v>
      </c>
      <c r="ADL25" s="79">
        <v>1146</v>
      </c>
      <c r="ADM25" s="78">
        <v>193203.84</v>
      </c>
      <c r="ADN25" s="77">
        <v>2</v>
      </c>
      <c r="ADO25" s="78">
        <v>8.76</v>
      </c>
      <c r="ADP25" s="79">
        <v>1387</v>
      </c>
      <c r="ADQ25" s="78">
        <v>832533.92</v>
      </c>
      <c r="ADX25" s="79">
        <v>6198</v>
      </c>
      <c r="ADY25" s="78">
        <v>443402.64</v>
      </c>
      <c r="ADZ25" s="79">
        <v>5794</v>
      </c>
      <c r="AEA25" s="78">
        <v>250694.35</v>
      </c>
      <c r="AEB25" s="77">
        <v>16</v>
      </c>
      <c r="AEC25" s="78">
        <v>623.66</v>
      </c>
      <c r="AEF25" s="79">
        <v>1534</v>
      </c>
      <c r="AEG25" s="78">
        <v>805549.94</v>
      </c>
      <c r="AEL25" s="77">
        <v>54</v>
      </c>
      <c r="AEM25" s="78">
        <v>425.09</v>
      </c>
      <c r="AEP25" s="77">
        <v>2</v>
      </c>
      <c r="AEQ25" s="78">
        <v>180</v>
      </c>
      <c r="AER25" s="79">
        <v>15975</v>
      </c>
      <c r="AES25" s="78">
        <v>827982.75</v>
      </c>
      <c r="AET25" s="79">
        <v>6214</v>
      </c>
      <c r="AEU25" s="78">
        <v>193546.2</v>
      </c>
      <c r="AEV25" s="77">
        <v>6</v>
      </c>
      <c r="AEW25" s="78">
        <v>7291.24</v>
      </c>
      <c r="AEZ25" s="77">
        <v>67</v>
      </c>
      <c r="AFA25" s="78">
        <v>6326.64</v>
      </c>
      <c r="AFB25" s="79">
        <v>6036</v>
      </c>
      <c r="AFC25" s="78">
        <v>334734.34999999998</v>
      </c>
      <c r="AFD25" s="77">
        <v>3</v>
      </c>
      <c r="AFE25" s="78">
        <v>105.65</v>
      </c>
      <c r="AFH25" s="77">
        <v>2</v>
      </c>
      <c r="AFI25" s="78">
        <v>60.68</v>
      </c>
      <c r="AFN25" s="79">
        <v>2708</v>
      </c>
      <c r="AFO25" s="78">
        <v>947306.98</v>
      </c>
      <c r="AFP25" s="77">
        <v>114</v>
      </c>
      <c r="AFQ25" s="78">
        <v>6225.39</v>
      </c>
      <c r="AFV25" s="79">
        <v>56004</v>
      </c>
      <c r="AFW25" s="78">
        <v>1740844.92</v>
      </c>
      <c r="AFX25" s="79">
        <v>4433</v>
      </c>
      <c r="AFY25" s="78">
        <v>198967.03</v>
      </c>
      <c r="AFZ25" s="77">
        <v>394</v>
      </c>
      <c r="AGA25" s="78">
        <v>44067.14</v>
      </c>
      <c r="AGB25" s="77">
        <v>4</v>
      </c>
      <c r="AGC25" s="78">
        <v>72.72</v>
      </c>
      <c r="AGF25" s="77">
        <v>151</v>
      </c>
      <c r="AGG25" s="78">
        <v>1134.7</v>
      </c>
      <c r="AGL25" s="77">
        <v>6</v>
      </c>
      <c r="AGM25" s="78">
        <v>8395.5</v>
      </c>
      <c r="AGP25" s="79">
        <v>239884</v>
      </c>
      <c r="AGQ25" s="78">
        <v>46421294.280000001</v>
      </c>
      <c r="AGR25" s="77">
        <v>244</v>
      </c>
      <c r="AGS25" s="78">
        <v>402508.72</v>
      </c>
      <c r="AGT25" s="79">
        <v>16496</v>
      </c>
      <c r="AGU25" s="78">
        <v>9515838.9700000007</v>
      </c>
      <c r="AGV25" s="79">
        <v>15737</v>
      </c>
      <c r="AGW25" s="78">
        <v>5609881.75</v>
      </c>
      <c r="AGX25" s="79">
        <v>2577</v>
      </c>
      <c r="AGY25" s="78">
        <v>200396.89</v>
      </c>
      <c r="AGZ25" s="77">
        <v>123</v>
      </c>
      <c r="AHA25" s="78">
        <v>13799.49</v>
      </c>
      <c r="AHB25" s="77">
        <v>850</v>
      </c>
      <c r="AHC25" s="78">
        <v>126026.73</v>
      </c>
      <c r="AHF25" s="77">
        <v>1</v>
      </c>
      <c r="AHG25" s="78">
        <v>48.17</v>
      </c>
      <c r="AHH25" s="77">
        <v>50</v>
      </c>
      <c r="AHI25" s="78">
        <v>39345.47</v>
      </c>
      <c r="AHJ25" s="79">
        <v>2547</v>
      </c>
      <c r="AHK25" s="78">
        <v>236686.66</v>
      </c>
      <c r="AHL25" s="79">
        <v>3552</v>
      </c>
      <c r="AHM25" s="78">
        <v>217871.61</v>
      </c>
      <c r="AHN25" s="79">
        <v>1204</v>
      </c>
      <c r="AHO25" s="78">
        <v>247286.89</v>
      </c>
      <c r="AHT25" s="77">
        <v>3</v>
      </c>
      <c r="AHU25" s="78">
        <v>616.88</v>
      </c>
      <c r="AHV25" s="77">
        <v>307</v>
      </c>
      <c r="AHW25" s="78">
        <v>34800.019999999997</v>
      </c>
      <c r="AHZ25" s="77">
        <v>86</v>
      </c>
      <c r="AIA25" s="78">
        <v>35534.449999999997</v>
      </c>
      <c r="AIL25" s="77">
        <v>10</v>
      </c>
      <c r="AIM25" s="78">
        <v>3117.35</v>
      </c>
      <c r="AIN25" s="77">
        <v>3</v>
      </c>
      <c r="AIO25" s="78">
        <v>191.63</v>
      </c>
      <c r="AIP25" s="79">
        <v>53998</v>
      </c>
      <c r="AIQ25" s="78">
        <v>512327.5</v>
      </c>
      <c r="AIT25" s="77">
        <v>20</v>
      </c>
      <c r="AIU25" s="78">
        <v>177.3</v>
      </c>
      <c r="AIX25" s="79">
        <v>6728</v>
      </c>
      <c r="AIY25" s="78">
        <v>491927.45</v>
      </c>
      <c r="AIZ25" s="77">
        <v>3</v>
      </c>
      <c r="AJA25" s="78">
        <v>22.41</v>
      </c>
      <c r="AJB25" s="79">
        <v>10012</v>
      </c>
      <c r="AJC25" s="78">
        <v>189255.63</v>
      </c>
      <c r="AJD25" s="77">
        <v>3</v>
      </c>
      <c r="AJE25" s="78">
        <v>3.96</v>
      </c>
      <c r="AJF25" s="79">
        <v>10011</v>
      </c>
      <c r="AJG25" s="78">
        <v>458957.78</v>
      </c>
      <c r="AJL25" s="77">
        <v>1</v>
      </c>
      <c r="AJM25" s="78">
        <v>188.1</v>
      </c>
      <c r="AJN25" s="77">
        <v>712</v>
      </c>
      <c r="AJO25" s="78">
        <v>99858.19</v>
      </c>
      <c r="AJX25" s="79">
        <v>116531</v>
      </c>
      <c r="AJY25" s="78">
        <v>1572537.6</v>
      </c>
      <c r="AJZ25" s="77">
        <v>154</v>
      </c>
      <c r="AKA25" s="78">
        <v>14721.67</v>
      </c>
      <c r="AKF25" s="77">
        <v>3</v>
      </c>
      <c r="AKG25" s="78">
        <v>5.55</v>
      </c>
      <c r="AKN25" s="77">
        <v>20</v>
      </c>
      <c r="AKO25" s="78">
        <v>285.38</v>
      </c>
      <c r="AKV25" s="79">
        <v>14305</v>
      </c>
      <c r="AKW25" s="78">
        <v>385714.08</v>
      </c>
      <c r="AKZ25" s="79">
        <v>128699</v>
      </c>
      <c r="ALA25" s="78">
        <v>1749652.5</v>
      </c>
      <c r="ALF25" s="77">
        <v>1</v>
      </c>
      <c r="ALG25" s="78">
        <v>1.85</v>
      </c>
      <c r="ALR25" s="77">
        <v>3</v>
      </c>
      <c r="ALS25" s="78">
        <v>31.5</v>
      </c>
      <c r="ALX25" s="77">
        <v>820</v>
      </c>
      <c r="ALY25" s="78">
        <v>42624.39</v>
      </c>
      <c r="ALZ25" s="77">
        <v>145</v>
      </c>
      <c r="AMA25" s="78">
        <v>409.55</v>
      </c>
      <c r="AMB25" s="79">
        <v>1983</v>
      </c>
      <c r="AMC25" s="78">
        <v>138127.26</v>
      </c>
      <c r="AMD25" s="77">
        <v>1</v>
      </c>
      <c r="AME25" s="78">
        <v>33</v>
      </c>
      <c r="AMF25" s="77">
        <v>138</v>
      </c>
      <c r="AMG25" s="78">
        <v>3973.46</v>
      </c>
      <c r="AMH25" s="77">
        <v>13</v>
      </c>
      <c r="AMI25" s="78">
        <v>3229.36</v>
      </c>
      <c r="AMJ25" s="79">
        <v>1315</v>
      </c>
      <c r="AMK25" s="78">
        <v>93613.98</v>
      </c>
      <c r="AML25" s="79">
        <v>25281</v>
      </c>
      <c r="AMM25" s="78">
        <v>2412780.04</v>
      </c>
      <c r="AMN25" s="77">
        <v>192</v>
      </c>
      <c r="AMO25" s="78">
        <v>236898.46</v>
      </c>
      <c r="AMX25" s="77">
        <v>368</v>
      </c>
      <c r="AMY25" s="78">
        <v>18282.77</v>
      </c>
      <c r="ANB25" s="77">
        <v>1</v>
      </c>
      <c r="ANC25" s="78">
        <v>2.84</v>
      </c>
      <c r="ANF25" s="79">
        <v>1109</v>
      </c>
      <c r="ANG25" s="78">
        <v>1300645.4099999999</v>
      </c>
      <c r="ANH25" s="79">
        <v>2631</v>
      </c>
      <c r="ANI25" s="78">
        <v>216290.66</v>
      </c>
      <c r="ANL25" s="77">
        <v>80</v>
      </c>
      <c r="ANM25" s="78">
        <v>2074.4299999999998</v>
      </c>
      <c r="ANN25" s="77">
        <v>5</v>
      </c>
      <c r="ANO25" s="78">
        <v>1387.82</v>
      </c>
      <c r="ANP25" s="79">
        <v>1904</v>
      </c>
      <c r="ANQ25" s="78">
        <v>232919.47</v>
      </c>
      <c r="ANR25" s="77">
        <v>261</v>
      </c>
      <c r="ANS25" s="78">
        <v>52072.95</v>
      </c>
      <c r="ANT25" s="79">
        <v>11953</v>
      </c>
      <c r="ANU25" s="78">
        <v>2023882.44</v>
      </c>
      <c r="ANZ25" s="77">
        <v>816</v>
      </c>
      <c r="AOA25" s="78">
        <v>475277.96</v>
      </c>
      <c r="AOB25" s="77">
        <v>53</v>
      </c>
      <c r="AOC25" s="78">
        <v>99427.28</v>
      </c>
      <c r="AOD25" s="77">
        <v>400</v>
      </c>
      <c r="AOE25" s="78">
        <v>1251792.52</v>
      </c>
      <c r="AOH25" s="77">
        <v>5</v>
      </c>
      <c r="AOI25" s="78">
        <v>1022.16</v>
      </c>
      <c r="AOJ25" s="77">
        <v>1</v>
      </c>
      <c r="AOK25" s="78">
        <v>5.58</v>
      </c>
      <c r="AOP25" s="77">
        <v>48</v>
      </c>
      <c r="AOQ25" s="78">
        <v>4746.6099999999997</v>
      </c>
      <c r="AOR25" s="77">
        <v>7</v>
      </c>
      <c r="AOS25" s="78">
        <v>65.099999999999994</v>
      </c>
      <c r="AOV25" s="77">
        <v>566</v>
      </c>
      <c r="AOW25" s="78">
        <v>73922.62</v>
      </c>
      <c r="AOX25" s="77">
        <v>215</v>
      </c>
      <c r="AOY25" s="78">
        <v>2264.3000000000002</v>
      </c>
      <c r="AOZ25" s="77">
        <v>2</v>
      </c>
      <c r="APA25" s="78">
        <v>43.62</v>
      </c>
      <c r="APB25" s="77">
        <v>109</v>
      </c>
      <c r="APC25" s="78">
        <v>1270.1199999999999</v>
      </c>
      <c r="APH25" s="79">
        <v>13695</v>
      </c>
      <c r="API25" s="78">
        <v>3134513.62</v>
      </c>
      <c r="APJ25" s="79">
        <v>17767</v>
      </c>
      <c r="APK25" s="78">
        <v>281369.03000000003</v>
      </c>
      <c r="APN25" s="77">
        <v>1</v>
      </c>
      <c r="APO25" s="78">
        <v>17.559999999999999</v>
      </c>
      <c r="APP25" s="79">
        <v>2195</v>
      </c>
      <c r="APQ25" s="78">
        <v>1046678.69</v>
      </c>
      <c r="APR25" s="77">
        <v>393</v>
      </c>
      <c r="APS25" s="78">
        <v>200836.05</v>
      </c>
      <c r="APT25" s="79">
        <v>1878</v>
      </c>
      <c r="APU25" s="78">
        <v>918543.9</v>
      </c>
      <c r="APV25" s="77">
        <v>832</v>
      </c>
      <c r="APW25" s="78">
        <v>385649.54</v>
      </c>
      <c r="APX25" s="77">
        <v>544</v>
      </c>
      <c r="APY25" s="78">
        <v>219370.92</v>
      </c>
      <c r="APZ25" s="77">
        <v>301</v>
      </c>
      <c r="AQA25" s="78">
        <v>129627.59</v>
      </c>
      <c r="AQB25" s="79">
        <v>4950</v>
      </c>
      <c r="AQC25" s="78">
        <v>1090831.4099999999</v>
      </c>
      <c r="AQD25" s="77">
        <v>9</v>
      </c>
      <c r="AQE25" s="78">
        <v>676.46</v>
      </c>
      <c r="AQH25" s="77">
        <v>146</v>
      </c>
      <c r="AQI25" s="78">
        <v>48850.11</v>
      </c>
      <c r="AQJ25" s="79">
        <v>3416</v>
      </c>
      <c r="AQK25" s="78">
        <v>53417.78</v>
      </c>
      <c r="AQP25" s="79">
        <v>4420</v>
      </c>
      <c r="AQQ25" s="78">
        <v>1171493.26</v>
      </c>
      <c r="AQR25" s="79">
        <v>2933</v>
      </c>
      <c r="AQS25" s="78">
        <v>1454016.53</v>
      </c>
      <c r="AQZ25" s="77">
        <v>140</v>
      </c>
      <c r="ARA25" s="78">
        <v>989369.31</v>
      </c>
      <c r="ARD25" s="77">
        <v>1</v>
      </c>
      <c r="ARE25" s="78">
        <v>6.38</v>
      </c>
      <c r="ARJ25" s="77">
        <v>1</v>
      </c>
      <c r="ARK25" s="78">
        <v>9.39</v>
      </c>
      <c r="ARL25" s="79">
        <v>4785</v>
      </c>
      <c r="ARM25" s="78">
        <v>640856.39</v>
      </c>
      <c r="ARN25" s="79">
        <v>9609</v>
      </c>
      <c r="ARO25" s="78">
        <v>1191801.1100000001</v>
      </c>
      <c r="ARP25" s="79">
        <v>28754</v>
      </c>
      <c r="ARQ25" s="78">
        <v>3868926.84</v>
      </c>
      <c r="ARR25" s="79">
        <v>7522</v>
      </c>
      <c r="ARS25" s="78">
        <v>988290</v>
      </c>
      <c r="ART25" s="79">
        <v>49496</v>
      </c>
      <c r="ARU25" s="78">
        <v>1231132.9099999999</v>
      </c>
      <c r="ARX25" s="79">
        <v>52213</v>
      </c>
      <c r="ARY25" s="78">
        <v>4402861.41</v>
      </c>
      <c r="ARZ25" s="77">
        <v>65</v>
      </c>
      <c r="ASA25" s="78">
        <v>22322.05</v>
      </c>
      <c r="ASD25" s="79">
        <v>3913</v>
      </c>
      <c r="ASE25" s="78">
        <v>328084.88</v>
      </c>
      <c r="ASJ25" s="77">
        <v>1</v>
      </c>
      <c r="ASK25" s="78">
        <v>236</v>
      </c>
      <c r="ASL25" s="77">
        <v>2</v>
      </c>
      <c r="ASM25" s="78">
        <v>4.2</v>
      </c>
      <c r="ASN25" s="77">
        <v>1</v>
      </c>
      <c r="ASO25" s="78">
        <v>0.6</v>
      </c>
      <c r="ASP25" s="77">
        <v>1</v>
      </c>
      <c r="ASQ25" s="78">
        <v>0.2</v>
      </c>
      <c r="AST25" s="77">
        <v>3</v>
      </c>
      <c r="ASU25" s="78">
        <v>23.4</v>
      </c>
      <c r="ASX25" s="77">
        <v>11</v>
      </c>
      <c r="ASY25" s="78">
        <v>309.49</v>
      </c>
      <c r="ASZ25" s="79">
        <v>1450</v>
      </c>
      <c r="ATA25" s="78">
        <v>38192.9</v>
      </c>
      <c r="ATB25" s="77">
        <v>21</v>
      </c>
      <c r="ATC25" s="78">
        <v>1381.09</v>
      </c>
      <c r="ATF25" s="77">
        <v>5</v>
      </c>
      <c r="ATG25" s="78">
        <v>144.34</v>
      </c>
      <c r="ATL25" s="77">
        <v>11</v>
      </c>
      <c r="ATM25" s="78">
        <v>4435.3</v>
      </c>
      <c r="ATN25" s="77">
        <v>675</v>
      </c>
      <c r="ATO25" s="78">
        <v>37124.33</v>
      </c>
      <c r="ATP25" s="77">
        <v>169</v>
      </c>
      <c r="ATQ25" s="78">
        <v>8047.48</v>
      </c>
      <c r="ATT25" s="79">
        <v>13414</v>
      </c>
      <c r="ATU25" s="78">
        <v>667471.07999999996</v>
      </c>
      <c r="ATV25" s="77">
        <v>6</v>
      </c>
      <c r="ATW25" s="78">
        <v>164.62</v>
      </c>
      <c r="ATX25" s="77">
        <v>12</v>
      </c>
      <c r="ATY25" s="78">
        <v>582.29999999999995</v>
      </c>
      <c r="ATZ25" s="77">
        <v>37</v>
      </c>
      <c r="AUA25" s="78">
        <v>875.91</v>
      </c>
      <c r="AUB25" s="77">
        <v>8</v>
      </c>
      <c r="AUC25" s="78">
        <v>38.96</v>
      </c>
      <c r="AUD25" s="77">
        <v>3</v>
      </c>
      <c r="AUE25" s="78">
        <v>14.34</v>
      </c>
      <c r="AUH25" s="77">
        <v>9</v>
      </c>
      <c r="AUI25" s="78">
        <v>54.31</v>
      </c>
      <c r="AUN25" s="79">
        <v>231581</v>
      </c>
      <c r="AUO25" s="78">
        <v>4403574.3600000003</v>
      </c>
      <c r="AUP25" s="77">
        <v>2</v>
      </c>
      <c r="AUQ25" s="78">
        <v>40</v>
      </c>
      <c r="AUR25" s="79">
        <v>1888</v>
      </c>
      <c r="AUS25" s="78">
        <v>99612.63</v>
      </c>
      <c r="AUV25" s="77">
        <v>27</v>
      </c>
      <c r="AUW25" s="78">
        <v>215.55</v>
      </c>
      <c r="AVB25" s="77">
        <v>181</v>
      </c>
      <c r="AVC25" s="78">
        <v>150505.21</v>
      </c>
      <c r="AVJ25" s="79">
        <v>5191</v>
      </c>
      <c r="AVK25" s="78">
        <v>532752.63</v>
      </c>
      <c r="AVN25" s="77">
        <v>2</v>
      </c>
      <c r="AVO25" s="78">
        <v>72.680000000000007</v>
      </c>
      <c r="AVX25" s="77">
        <v>2</v>
      </c>
      <c r="AVY25" s="78">
        <v>21.45</v>
      </c>
      <c r="AVZ25" s="77">
        <v>10</v>
      </c>
      <c r="AWA25" s="78">
        <v>111.58</v>
      </c>
      <c r="AWB25" s="77">
        <v>6</v>
      </c>
      <c r="AWC25" s="78">
        <v>115.98</v>
      </c>
      <c r="AWH25" s="77">
        <v>5</v>
      </c>
      <c r="AWI25" s="78">
        <v>4.26</v>
      </c>
      <c r="AWL25" s="77">
        <v>3</v>
      </c>
      <c r="AWM25" s="78">
        <v>7.67</v>
      </c>
      <c r="AWN25" s="77">
        <v>19</v>
      </c>
      <c r="AWO25" s="78">
        <v>1160.8900000000001</v>
      </c>
      <c r="AWP25" s="77">
        <v>185</v>
      </c>
      <c r="AWQ25" s="78">
        <v>37357.46</v>
      </c>
      <c r="AWR25" s="77">
        <v>117</v>
      </c>
      <c r="AWS25" s="78">
        <v>48858.1</v>
      </c>
      <c r="AWT25" s="77">
        <v>43</v>
      </c>
      <c r="AWU25" s="78">
        <v>2786.56</v>
      </c>
      <c r="AWV25" s="77">
        <v>540</v>
      </c>
      <c r="AWW25" s="78">
        <v>6985.77</v>
      </c>
      <c r="AWX25" s="77">
        <v>646</v>
      </c>
      <c r="AWY25" s="78">
        <v>277299.73</v>
      </c>
      <c r="AXD25" s="77">
        <v>22</v>
      </c>
      <c r="AXE25" s="78">
        <v>448.59</v>
      </c>
      <c r="AXV25" s="77">
        <v>2</v>
      </c>
      <c r="AXW25" s="78">
        <v>21.58</v>
      </c>
      <c r="AYB25" s="77">
        <v>130</v>
      </c>
      <c r="AYC25" s="78">
        <v>10411.86</v>
      </c>
      <c r="AYD25" s="77">
        <v>42</v>
      </c>
      <c r="AYE25" s="78">
        <v>309.04000000000002</v>
      </c>
      <c r="AYF25" s="77">
        <v>11</v>
      </c>
      <c r="AYG25" s="78">
        <v>108.09</v>
      </c>
      <c r="AYL25" s="77">
        <v>8</v>
      </c>
      <c r="AYM25" s="78">
        <v>37.58</v>
      </c>
      <c r="AYP25" s="77">
        <v>4</v>
      </c>
      <c r="AYQ25" s="78">
        <v>289.70999999999998</v>
      </c>
      <c r="AYR25" s="77">
        <v>4</v>
      </c>
      <c r="AYS25" s="78">
        <v>0.47</v>
      </c>
      <c r="AYT25" s="77">
        <v>13</v>
      </c>
      <c r="AYU25" s="78">
        <v>30.57</v>
      </c>
      <c r="AYV25" s="77">
        <v>29</v>
      </c>
      <c r="AYW25" s="78">
        <v>3243.55</v>
      </c>
      <c r="AZB25" s="77">
        <v>22</v>
      </c>
      <c r="AZC25" s="78">
        <v>252.96</v>
      </c>
      <c r="AZV25" s="77">
        <v>35</v>
      </c>
      <c r="AZW25" s="78">
        <v>36.380000000000003</v>
      </c>
    </row>
    <row r="26" spans="1:1377" x14ac:dyDescent="0.25">
      <c r="A26" s="87">
        <v>40228</v>
      </c>
      <c r="B26" s="83">
        <v>313933</v>
      </c>
      <c r="C26" s="83">
        <v>41098415.659999996</v>
      </c>
      <c r="D26" s="83">
        <v>254030</v>
      </c>
      <c r="E26" s="83">
        <v>38179127.979999997</v>
      </c>
      <c r="F26" s="83">
        <f t="shared" si="75"/>
        <v>567963</v>
      </c>
      <c r="G26" s="83">
        <f t="shared" si="74"/>
        <v>79277543.639999986</v>
      </c>
      <c r="H26" s="83">
        <v>187826</v>
      </c>
      <c r="I26" s="83">
        <v>18225216.120000001</v>
      </c>
      <c r="J26" s="83">
        <v>322834</v>
      </c>
      <c r="K26" s="83">
        <v>26484556.289999999</v>
      </c>
      <c r="L26" s="83">
        <v>3113</v>
      </c>
      <c r="M26" s="79">
        <v>14344311.92</v>
      </c>
      <c r="N26" s="79">
        <v>23412</v>
      </c>
      <c r="O26" s="79">
        <v>13736359.1</v>
      </c>
      <c r="P26" s="79">
        <v>183346</v>
      </c>
      <c r="Q26" s="79">
        <v>10997825.74</v>
      </c>
      <c r="R26" s="79">
        <v>177645</v>
      </c>
      <c r="S26" s="79">
        <v>9989851.0999999996</v>
      </c>
      <c r="T26" s="79">
        <v>8994</v>
      </c>
      <c r="U26" s="79">
        <v>5793023.2599999998</v>
      </c>
      <c r="V26" s="79">
        <v>26980</v>
      </c>
      <c r="W26" s="78">
        <v>7894372.4000000004</v>
      </c>
      <c r="X26" s="79">
        <v>47314</v>
      </c>
      <c r="Y26" s="78">
        <v>7284144.2699999996</v>
      </c>
      <c r="Z26" s="79">
        <v>199010</v>
      </c>
      <c r="AA26" s="78">
        <v>7947032.6600000001</v>
      </c>
      <c r="AB26" s="79">
        <v>144000</v>
      </c>
      <c r="AC26" s="78">
        <v>13862695.98</v>
      </c>
      <c r="AD26" s="79">
        <v>28463</v>
      </c>
      <c r="AE26" s="78">
        <v>5715205.6399999997</v>
      </c>
      <c r="AF26" s="79">
        <v>45938</v>
      </c>
      <c r="AG26" s="78">
        <v>6165757.21</v>
      </c>
      <c r="AH26" s="79">
        <v>63873</v>
      </c>
      <c r="AI26" s="78">
        <v>6635735.4100000001</v>
      </c>
      <c r="AJ26" s="79">
        <v>158112</v>
      </c>
      <c r="AK26" s="78">
        <v>6062491.9900000002</v>
      </c>
      <c r="AL26" s="79">
        <v>46755</v>
      </c>
      <c r="AM26" s="78">
        <v>5311091.84</v>
      </c>
      <c r="AN26" s="79">
        <v>52392</v>
      </c>
      <c r="AO26" s="78">
        <v>5162357.07</v>
      </c>
      <c r="AP26" s="79">
        <v>57259</v>
      </c>
      <c r="AQ26" s="78">
        <v>4697961.8099999996</v>
      </c>
      <c r="AR26" s="79">
        <v>31771</v>
      </c>
      <c r="AS26" s="78">
        <v>4833502.2699999996</v>
      </c>
      <c r="AT26" s="79">
        <v>30571</v>
      </c>
      <c r="AU26" s="78">
        <v>2899805.5</v>
      </c>
      <c r="AV26" s="77">
        <v>756</v>
      </c>
      <c r="AW26" s="78">
        <v>3320265.34</v>
      </c>
      <c r="AX26" s="77">
        <v>458</v>
      </c>
      <c r="AY26" s="78">
        <v>1818216.49</v>
      </c>
      <c r="AZ26" s="79">
        <v>3435</v>
      </c>
      <c r="BA26" s="78">
        <v>2516248.31</v>
      </c>
      <c r="BB26" s="79">
        <v>7552</v>
      </c>
      <c r="BC26" s="78">
        <v>2828797.11</v>
      </c>
      <c r="BD26" s="79">
        <v>4585</v>
      </c>
      <c r="BE26" s="78">
        <v>2364041.54</v>
      </c>
      <c r="BF26" s="79">
        <v>13904</v>
      </c>
      <c r="BG26" s="78">
        <v>1900001.98</v>
      </c>
      <c r="BH26" s="79">
        <v>327584</v>
      </c>
      <c r="BI26" s="78">
        <v>3026543.08</v>
      </c>
      <c r="BJ26" s="79">
        <v>2950</v>
      </c>
      <c r="BK26" s="78">
        <v>1415644.45</v>
      </c>
      <c r="BL26" s="79">
        <v>34043</v>
      </c>
      <c r="BM26" s="78">
        <v>1202020.44</v>
      </c>
      <c r="BN26" s="77">
        <v>164</v>
      </c>
      <c r="BO26" s="78">
        <v>1073102.8500000001</v>
      </c>
      <c r="BP26" s="79">
        <v>54770</v>
      </c>
      <c r="BQ26" s="78">
        <v>1061592.6100000001</v>
      </c>
      <c r="BR26" s="79">
        <v>20918</v>
      </c>
      <c r="BS26" s="78">
        <v>1604244.89</v>
      </c>
      <c r="BT26" s="79">
        <v>16019</v>
      </c>
      <c r="BU26" s="78">
        <v>1009069.44</v>
      </c>
      <c r="BV26" s="79">
        <v>6232</v>
      </c>
      <c r="BW26" s="78">
        <v>291432.14</v>
      </c>
      <c r="BX26" s="77">
        <v>197</v>
      </c>
      <c r="BY26" s="78">
        <v>199425.48</v>
      </c>
      <c r="CH26" s="77">
        <v>4</v>
      </c>
      <c r="CI26" s="78">
        <v>57.58</v>
      </c>
      <c r="CL26" s="77">
        <v>2</v>
      </c>
      <c r="CM26" s="78">
        <v>488.46</v>
      </c>
      <c r="CN26" s="77">
        <v>12</v>
      </c>
      <c r="CO26" s="78">
        <v>1162.72</v>
      </c>
      <c r="CP26" s="79">
        <v>5822</v>
      </c>
      <c r="CQ26" s="78">
        <v>65838.720000000001</v>
      </c>
      <c r="CT26" s="77">
        <v>17</v>
      </c>
      <c r="CU26" s="78">
        <v>10117.64</v>
      </c>
      <c r="CX26" s="77">
        <v>5</v>
      </c>
      <c r="CY26" s="78">
        <v>116.07</v>
      </c>
      <c r="CZ26" s="77">
        <v>2</v>
      </c>
      <c r="DA26" s="78">
        <v>5.8</v>
      </c>
      <c r="DJ26" s="77">
        <v>4</v>
      </c>
      <c r="DK26" s="78">
        <v>6716.72</v>
      </c>
      <c r="DL26" s="77">
        <v>10</v>
      </c>
      <c r="DM26" s="78">
        <v>286.82</v>
      </c>
      <c r="DN26" s="77">
        <v>4</v>
      </c>
      <c r="DO26" s="78">
        <v>6.32</v>
      </c>
      <c r="DP26" s="77">
        <v>54</v>
      </c>
      <c r="DQ26" s="78">
        <v>216.76</v>
      </c>
      <c r="DR26" s="77">
        <v>1</v>
      </c>
      <c r="DS26" s="78">
        <v>4.13</v>
      </c>
      <c r="DZ26" s="79">
        <v>5139</v>
      </c>
      <c r="EA26" s="78">
        <v>422598.28</v>
      </c>
      <c r="EF26" s="77">
        <v>22</v>
      </c>
      <c r="EG26" s="78">
        <v>232.09</v>
      </c>
      <c r="ER26" s="79">
        <v>17025</v>
      </c>
      <c r="ES26" s="78">
        <v>659374.19999999995</v>
      </c>
      <c r="ET26" s="77">
        <v>2</v>
      </c>
      <c r="EU26" s="78">
        <v>14.02</v>
      </c>
      <c r="EV26" s="79">
        <v>1017</v>
      </c>
      <c r="EW26" s="78">
        <v>60051.99</v>
      </c>
      <c r="EZ26" s="77">
        <v>1</v>
      </c>
      <c r="FA26" s="78">
        <v>2.04</v>
      </c>
      <c r="FD26" s="79">
        <v>1880</v>
      </c>
      <c r="FE26" s="78">
        <v>1162009.71</v>
      </c>
      <c r="FF26" s="77">
        <v>15</v>
      </c>
      <c r="FG26" s="78">
        <v>22.69</v>
      </c>
      <c r="FH26" s="79">
        <v>24661</v>
      </c>
      <c r="FI26" s="78">
        <v>1228386.6499999999</v>
      </c>
      <c r="FJ26" s="79">
        <v>15945</v>
      </c>
      <c r="FK26" s="78">
        <v>782829.62</v>
      </c>
      <c r="FL26" s="77">
        <v>14</v>
      </c>
      <c r="FM26" s="78">
        <v>154.66</v>
      </c>
      <c r="FP26" s="77">
        <v>2</v>
      </c>
      <c r="FQ26" s="78">
        <v>28.8</v>
      </c>
      <c r="FR26" s="79">
        <v>2116</v>
      </c>
      <c r="FS26" s="78">
        <v>336833.54</v>
      </c>
      <c r="FT26" s="77">
        <v>3</v>
      </c>
      <c r="FU26" s="78">
        <v>10.199999999999999</v>
      </c>
      <c r="FV26" s="79">
        <v>2535</v>
      </c>
      <c r="FW26" s="78">
        <v>63113.1</v>
      </c>
      <c r="FX26" s="79">
        <v>13021</v>
      </c>
      <c r="FY26" s="78">
        <v>760998.94</v>
      </c>
      <c r="FZ26" s="77">
        <v>4</v>
      </c>
      <c r="GA26" s="78">
        <v>9.94</v>
      </c>
      <c r="GB26" s="77">
        <v>1</v>
      </c>
      <c r="GC26" s="78">
        <v>9.1199999999999992</v>
      </c>
      <c r="GF26" s="77">
        <v>82</v>
      </c>
      <c r="GG26" s="78">
        <v>7971.84</v>
      </c>
      <c r="GJ26" s="77">
        <v>26</v>
      </c>
      <c r="GK26" s="78">
        <v>4584.3100000000004</v>
      </c>
      <c r="GL26" s="79">
        <v>3961</v>
      </c>
      <c r="GM26" s="78">
        <v>571246.75</v>
      </c>
      <c r="GN26" s="79">
        <v>4429</v>
      </c>
      <c r="GO26" s="78">
        <v>645683.92000000004</v>
      </c>
      <c r="GX26" s="77">
        <v>165</v>
      </c>
      <c r="GY26" s="78">
        <v>14008.18</v>
      </c>
      <c r="GZ26" s="77">
        <v>5</v>
      </c>
      <c r="HA26" s="78">
        <v>247.5</v>
      </c>
      <c r="HB26" s="79">
        <v>2167</v>
      </c>
      <c r="HC26" s="78">
        <v>237039.45</v>
      </c>
      <c r="HD26" s="77">
        <v>9</v>
      </c>
      <c r="HE26" s="78">
        <v>49.5</v>
      </c>
      <c r="HH26" s="77">
        <v>96</v>
      </c>
      <c r="HI26" s="78">
        <v>3809.28</v>
      </c>
      <c r="HJ26" s="77">
        <v>551</v>
      </c>
      <c r="HK26" s="78">
        <v>61655.85</v>
      </c>
      <c r="HL26" s="77">
        <v>390</v>
      </c>
      <c r="HM26" s="78">
        <v>65584.66</v>
      </c>
      <c r="HN26" s="79">
        <v>1556</v>
      </c>
      <c r="HO26" s="78">
        <v>215920.43</v>
      </c>
      <c r="HR26" s="77">
        <v>66</v>
      </c>
      <c r="HS26" s="78">
        <v>24098.76</v>
      </c>
      <c r="HT26" s="77">
        <v>573</v>
      </c>
      <c r="HU26" s="78">
        <v>29880.06</v>
      </c>
      <c r="HV26" s="77">
        <v>19</v>
      </c>
      <c r="HW26" s="78">
        <v>2400.16</v>
      </c>
      <c r="HX26" s="77">
        <v>2</v>
      </c>
      <c r="HY26" s="78">
        <v>211.62</v>
      </c>
      <c r="HZ26" s="79">
        <v>1271</v>
      </c>
      <c r="IA26" s="78">
        <v>139398.85</v>
      </c>
      <c r="IB26" s="79">
        <v>8574</v>
      </c>
      <c r="IC26" s="78">
        <v>584222.43999999994</v>
      </c>
      <c r="ID26" s="77">
        <v>39</v>
      </c>
      <c r="IE26" s="78">
        <v>8315.7900000000009</v>
      </c>
      <c r="IF26" s="77">
        <v>416</v>
      </c>
      <c r="IG26" s="78">
        <v>72610.2</v>
      </c>
      <c r="IN26" s="79">
        <v>2728</v>
      </c>
      <c r="IO26" s="78">
        <v>123726.1</v>
      </c>
      <c r="IP26" s="77">
        <v>4</v>
      </c>
      <c r="IQ26" s="78">
        <v>2.86</v>
      </c>
      <c r="IR26" s="77">
        <v>1</v>
      </c>
      <c r="IS26" s="78">
        <v>1.9</v>
      </c>
      <c r="IT26" s="77">
        <v>3</v>
      </c>
      <c r="IU26" s="78">
        <v>6.32</v>
      </c>
      <c r="IX26" s="77">
        <v>4</v>
      </c>
      <c r="IY26" s="78">
        <v>4.54</v>
      </c>
      <c r="IZ26" s="79">
        <v>4491</v>
      </c>
      <c r="JA26" s="78">
        <v>182961.4</v>
      </c>
      <c r="JB26" s="77">
        <v>1</v>
      </c>
      <c r="JC26" s="78">
        <v>11.39</v>
      </c>
      <c r="JH26" s="79">
        <v>9189</v>
      </c>
      <c r="JI26" s="78">
        <v>1229348.93</v>
      </c>
      <c r="JJ26" s="79">
        <v>2322</v>
      </c>
      <c r="JK26" s="78">
        <v>282229.51</v>
      </c>
      <c r="JN26" s="77">
        <v>635</v>
      </c>
      <c r="JO26" s="78">
        <v>84480.92</v>
      </c>
      <c r="JP26" s="79">
        <v>3087</v>
      </c>
      <c r="JQ26" s="78">
        <v>292063.44</v>
      </c>
      <c r="JR26" s="77">
        <v>27</v>
      </c>
      <c r="JS26" s="78">
        <v>2650.25</v>
      </c>
      <c r="JV26" s="79">
        <v>3715</v>
      </c>
      <c r="JW26" s="78">
        <v>315897.11</v>
      </c>
      <c r="JX26" s="77">
        <v>50</v>
      </c>
      <c r="JY26" s="78">
        <v>4880.96</v>
      </c>
      <c r="JZ26" s="77">
        <v>456</v>
      </c>
      <c r="KA26" s="78">
        <v>11249.96</v>
      </c>
      <c r="KB26" s="79">
        <v>9579</v>
      </c>
      <c r="KC26" s="78">
        <v>422066.45</v>
      </c>
      <c r="KD26" s="77">
        <v>2</v>
      </c>
      <c r="KE26" s="78">
        <v>26.32</v>
      </c>
      <c r="KF26" s="77">
        <v>457</v>
      </c>
      <c r="KG26" s="78">
        <v>51762.87</v>
      </c>
      <c r="KH26" s="79">
        <v>19929</v>
      </c>
      <c r="KI26" s="78">
        <v>718241.89</v>
      </c>
      <c r="KN26" s="77">
        <v>984</v>
      </c>
      <c r="KO26" s="78">
        <v>566099.86</v>
      </c>
      <c r="KP26" s="77">
        <v>12</v>
      </c>
      <c r="KQ26" s="78">
        <v>974.21</v>
      </c>
      <c r="KR26" s="79">
        <v>5287</v>
      </c>
      <c r="KS26" s="78">
        <v>421178.3</v>
      </c>
      <c r="KZ26" s="77">
        <v>13</v>
      </c>
      <c r="LA26" s="78">
        <v>2845.44</v>
      </c>
      <c r="LD26" s="79">
        <v>1543</v>
      </c>
      <c r="LE26" s="78">
        <v>149939.47</v>
      </c>
      <c r="LF26" s="77">
        <v>367</v>
      </c>
      <c r="LG26" s="78">
        <v>54879.94</v>
      </c>
      <c r="LH26" s="77">
        <v>414</v>
      </c>
      <c r="LI26" s="78">
        <v>97590.45</v>
      </c>
      <c r="LJ26" s="77">
        <v>1</v>
      </c>
      <c r="LK26" s="78">
        <v>6.81</v>
      </c>
      <c r="LP26" s="77">
        <v>1</v>
      </c>
      <c r="LQ26" s="78">
        <v>7.88</v>
      </c>
      <c r="LR26" s="77">
        <v>5</v>
      </c>
      <c r="LS26" s="78">
        <v>3.34</v>
      </c>
      <c r="LT26" s="79">
        <v>7587</v>
      </c>
      <c r="LU26" s="78">
        <v>329716.46999999997</v>
      </c>
      <c r="LV26" s="77">
        <v>88</v>
      </c>
      <c r="LW26" s="78">
        <v>445.19</v>
      </c>
      <c r="LX26" s="77">
        <v>4</v>
      </c>
      <c r="LY26" s="78">
        <v>7291.52</v>
      </c>
      <c r="MB26" s="79">
        <v>4879</v>
      </c>
      <c r="MC26" s="78">
        <v>539813.57999999996</v>
      </c>
      <c r="MF26" s="77">
        <v>6</v>
      </c>
      <c r="MG26" s="78">
        <v>148.30000000000001</v>
      </c>
      <c r="MP26" s="79">
        <v>4166</v>
      </c>
      <c r="MQ26" s="78">
        <v>317126.19</v>
      </c>
      <c r="MR26" s="79">
        <v>1131</v>
      </c>
      <c r="MS26" s="78">
        <v>33585.11</v>
      </c>
      <c r="MZ26" s="77">
        <v>1</v>
      </c>
      <c r="NA26" s="78">
        <v>60.87</v>
      </c>
      <c r="ND26" s="79">
        <v>15024</v>
      </c>
      <c r="NE26" s="78">
        <v>47110.63</v>
      </c>
      <c r="NF26" s="77">
        <v>34</v>
      </c>
      <c r="NG26" s="78">
        <v>398.2</v>
      </c>
      <c r="NN26" s="79">
        <v>1295</v>
      </c>
      <c r="NO26" s="78">
        <v>193385.44</v>
      </c>
      <c r="NP26" s="77">
        <v>4</v>
      </c>
      <c r="NQ26" s="78">
        <v>16.239999999999998</v>
      </c>
      <c r="NR26" s="77">
        <v>2</v>
      </c>
      <c r="NS26" s="78">
        <v>3.4</v>
      </c>
      <c r="NT26" s="77">
        <v>96</v>
      </c>
      <c r="NU26" s="78">
        <v>272.70999999999998</v>
      </c>
      <c r="NV26" s="79">
        <v>3471</v>
      </c>
      <c r="NW26" s="78">
        <v>351429.8</v>
      </c>
      <c r="NX26" s="77">
        <v>46</v>
      </c>
      <c r="NY26" s="78">
        <v>3295.28</v>
      </c>
      <c r="NZ26" s="77">
        <v>5</v>
      </c>
      <c r="OA26" s="78">
        <v>243.9</v>
      </c>
      <c r="OB26" s="77">
        <v>1</v>
      </c>
      <c r="OC26" s="78">
        <v>5.79</v>
      </c>
      <c r="OF26" s="77">
        <v>458</v>
      </c>
      <c r="OG26" s="78">
        <v>35978.620000000003</v>
      </c>
      <c r="OH26" s="77">
        <v>238</v>
      </c>
      <c r="OI26" s="78">
        <v>13052.94</v>
      </c>
      <c r="OJ26" s="77">
        <v>73</v>
      </c>
      <c r="OK26" s="78">
        <v>686.46</v>
      </c>
      <c r="OP26" s="79">
        <v>11423</v>
      </c>
      <c r="OQ26" s="78">
        <v>2061879.21</v>
      </c>
      <c r="OR26" s="77">
        <v>127</v>
      </c>
      <c r="OS26" s="78">
        <v>4557.1499999999996</v>
      </c>
      <c r="OT26" s="79">
        <v>2335</v>
      </c>
      <c r="OU26" s="78">
        <v>115312.78</v>
      </c>
      <c r="OV26" s="79">
        <v>1170</v>
      </c>
      <c r="OW26" s="78">
        <v>209887.33</v>
      </c>
      <c r="OZ26" s="79">
        <v>6878</v>
      </c>
      <c r="PA26" s="78">
        <v>650255.81000000006</v>
      </c>
      <c r="PH26" s="77">
        <v>1</v>
      </c>
      <c r="PI26" s="78">
        <v>4.75</v>
      </c>
      <c r="PJ26" s="79">
        <v>3041</v>
      </c>
      <c r="PK26" s="78">
        <v>295406.71000000002</v>
      </c>
      <c r="PL26" s="77">
        <v>68</v>
      </c>
      <c r="PM26" s="78">
        <v>666.19</v>
      </c>
      <c r="PN26" s="77">
        <v>216</v>
      </c>
      <c r="PO26" s="78">
        <v>31392.75</v>
      </c>
      <c r="PP26" s="79">
        <v>9792</v>
      </c>
      <c r="PQ26" s="78">
        <v>661787.79</v>
      </c>
      <c r="PR26" s="79">
        <v>7719</v>
      </c>
      <c r="PS26" s="78">
        <v>1106552.96</v>
      </c>
      <c r="PT26" s="77">
        <v>30</v>
      </c>
      <c r="PU26" s="78">
        <v>77101.649999999994</v>
      </c>
      <c r="PV26" s="77">
        <v>12</v>
      </c>
      <c r="PW26" s="78">
        <v>117.58</v>
      </c>
      <c r="PX26" s="77">
        <v>5</v>
      </c>
      <c r="PY26" s="78">
        <v>503.38</v>
      </c>
      <c r="PZ26" s="77">
        <v>446</v>
      </c>
      <c r="QA26" s="78">
        <v>203982.44</v>
      </c>
      <c r="QB26" s="77">
        <v>140</v>
      </c>
      <c r="QC26" s="78">
        <v>75013.23</v>
      </c>
      <c r="QF26" s="79">
        <v>12609</v>
      </c>
      <c r="QG26" s="78">
        <v>3561457.61</v>
      </c>
      <c r="QJ26" s="77">
        <v>4</v>
      </c>
      <c r="QK26" s="78">
        <v>4.32</v>
      </c>
      <c r="QL26" s="77">
        <v>16</v>
      </c>
      <c r="QM26" s="78">
        <v>17.23</v>
      </c>
      <c r="QN26" s="77">
        <v>1</v>
      </c>
      <c r="QO26" s="78">
        <v>23.55</v>
      </c>
      <c r="QX26" s="77">
        <v>2</v>
      </c>
      <c r="QY26" s="78">
        <v>97.1</v>
      </c>
      <c r="RB26" s="77">
        <v>2</v>
      </c>
      <c r="RC26" s="78">
        <v>28.02</v>
      </c>
      <c r="RD26" s="77">
        <v>6</v>
      </c>
      <c r="RE26" s="78">
        <v>3355.96</v>
      </c>
      <c r="RL26" s="79">
        <v>94949</v>
      </c>
      <c r="RM26" s="78">
        <v>14173296.33</v>
      </c>
      <c r="RN26" s="79">
        <v>2463</v>
      </c>
      <c r="RO26" s="78">
        <v>115571.91</v>
      </c>
      <c r="RT26" s="77">
        <v>17</v>
      </c>
      <c r="RU26" s="78">
        <v>2915.31</v>
      </c>
      <c r="RV26" s="77">
        <v>287</v>
      </c>
      <c r="RW26" s="78">
        <v>12594.09</v>
      </c>
      <c r="RX26" s="77">
        <v>462</v>
      </c>
      <c r="RY26" s="78">
        <v>10322.9</v>
      </c>
      <c r="RZ26" s="79">
        <v>1405</v>
      </c>
      <c r="SA26" s="78">
        <v>156276.51</v>
      </c>
      <c r="SD26" s="79">
        <v>3530</v>
      </c>
      <c r="SE26" s="78">
        <v>225442.34</v>
      </c>
      <c r="SF26" s="79">
        <v>51975</v>
      </c>
      <c r="SG26" s="78">
        <v>9355446.5099999998</v>
      </c>
      <c r="SJ26" s="79">
        <v>1352</v>
      </c>
      <c r="SK26" s="78">
        <v>50265.33</v>
      </c>
      <c r="SL26" s="77">
        <v>815</v>
      </c>
      <c r="SM26" s="78">
        <v>56550.03</v>
      </c>
      <c r="SN26" s="79">
        <v>14852</v>
      </c>
      <c r="SO26" s="78">
        <v>803003.18</v>
      </c>
      <c r="SP26" s="77">
        <v>2</v>
      </c>
      <c r="SQ26" s="78">
        <v>150</v>
      </c>
      <c r="SR26" s="79">
        <v>80253</v>
      </c>
      <c r="SS26" s="78">
        <v>535322.12</v>
      </c>
      <c r="ST26" s="77">
        <v>602</v>
      </c>
      <c r="SU26" s="78">
        <v>52958.400000000001</v>
      </c>
      <c r="SV26" s="77">
        <v>83</v>
      </c>
      <c r="SW26" s="78">
        <v>489.67</v>
      </c>
      <c r="TD26" s="77">
        <v>478</v>
      </c>
      <c r="TE26" s="78">
        <v>4088.79</v>
      </c>
      <c r="TF26" s="79">
        <v>2650</v>
      </c>
      <c r="TG26" s="78">
        <v>96418.28</v>
      </c>
      <c r="TH26" s="79">
        <v>31941</v>
      </c>
      <c r="TI26" s="78">
        <v>1084553.3899999999</v>
      </c>
      <c r="TJ26" s="79">
        <v>2177</v>
      </c>
      <c r="TK26" s="78">
        <v>268210.82</v>
      </c>
      <c r="TL26" s="79">
        <v>39738</v>
      </c>
      <c r="TM26" s="78">
        <v>2077557.1</v>
      </c>
      <c r="TN26" s="79">
        <v>4239</v>
      </c>
      <c r="TO26" s="78">
        <v>342359.74</v>
      </c>
      <c r="UB26" s="79">
        <v>7669</v>
      </c>
      <c r="UC26" s="78">
        <v>292312.78999999998</v>
      </c>
      <c r="UF26" s="77">
        <v>1</v>
      </c>
      <c r="UG26" s="78">
        <v>4.9800000000000004</v>
      </c>
      <c r="UH26" s="77">
        <v>3</v>
      </c>
      <c r="UI26" s="78">
        <v>39.69</v>
      </c>
      <c r="UP26" s="77">
        <v>3</v>
      </c>
      <c r="UQ26" s="78">
        <v>1.78</v>
      </c>
      <c r="UT26" s="77">
        <v>2</v>
      </c>
      <c r="UU26" s="78">
        <v>5.74</v>
      </c>
      <c r="UZ26" s="77">
        <v>1</v>
      </c>
      <c r="VA26" s="78">
        <v>1.77</v>
      </c>
      <c r="VB26" s="77">
        <v>24</v>
      </c>
      <c r="VC26" s="78">
        <v>666.88</v>
      </c>
      <c r="VD26" s="79">
        <v>9882</v>
      </c>
      <c r="VE26" s="78">
        <v>472172.84</v>
      </c>
      <c r="VF26" s="77">
        <v>3</v>
      </c>
      <c r="VG26" s="78">
        <v>25.36</v>
      </c>
      <c r="VH26" s="79">
        <v>32948</v>
      </c>
      <c r="VI26" s="78">
        <v>533533.49</v>
      </c>
      <c r="VJ26" s="77">
        <v>72</v>
      </c>
      <c r="VK26" s="78">
        <v>816.47</v>
      </c>
      <c r="VL26" s="77">
        <v>2</v>
      </c>
      <c r="VM26" s="78">
        <v>20.66</v>
      </c>
      <c r="VN26" s="77">
        <v>6</v>
      </c>
      <c r="VO26" s="78">
        <v>39.67</v>
      </c>
      <c r="VP26" s="79">
        <v>13636</v>
      </c>
      <c r="VQ26" s="78">
        <v>727693.14</v>
      </c>
      <c r="VR26" s="79">
        <v>14533</v>
      </c>
      <c r="VS26" s="78">
        <v>1238701.44</v>
      </c>
      <c r="VT26" s="77">
        <v>1</v>
      </c>
      <c r="VU26" s="78">
        <v>18.38</v>
      </c>
      <c r="VV26" s="77">
        <v>5</v>
      </c>
      <c r="VW26" s="78">
        <v>92.8</v>
      </c>
      <c r="VX26" s="79">
        <v>18655</v>
      </c>
      <c r="VY26" s="78">
        <v>186.73</v>
      </c>
      <c r="WB26" s="79">
        <v>13774</v>
      </c>
      <c r="WC26" s="78">
        <v>1979202.6</v>
      </c>
      <c r="WD26" s="77">
        <v>4</v>
      </c>
      <c r="WE26" s="78">
        <v>5739.85</v>
      </c>
      <c r="WH26" s="79">
        <v>2357</v>
      </c>
      <c r="WI26" s="78">
        <v>10558.51</v>
      </c>
      <c r="WJ26" s="79">
        <v>8265</v>
      </c>
      <c r="WK26" s="78">
        <v>130491.72</v>
      </c>
      <c r="WL26" s="77">
        <v>200</v>
      </c>
      <c r="WM26" s="78">
        <v>22819.15</v>
      </c>
      <c r="WN26" s="79">
        <v>1882</v>
      </c>
      <c r="WO26" s="78">
        <v>754130.78</v>
      </c>
      <c r="WR26" s="79">
        <v>6642</v>
      </c>
      <c r="WS26" s="78">
        <v>191817.36</v>
      </c>
      <c r="WX26" s="77">
        <v>5</v>
      </c>
      <c r="WY26" s="78">
        <v>44.22</v>
      </c>
      <c r="WZ26" s="77">
        <v>4</v>
      </c>
      <c r="XA26" s="78">
        <v>25.53</v>
      </c>
      <c r="XB26" s="77">
        <v>1</v>
      </c>
      <c r="XC26" s="78">
        <v>9.82</v>
      </c>
      <c r="XD26" s="79">
        <v>39716</v>
      </c>
      <c r="XE26" s="78">
        <v>2250509.14</v>
      </c>
      <c r="XH26" s="77">
        <v>352</v>
      </c>
      <c r="XI26" s="78">
        <v>150947.93</v>
      </c>
      <c r="XJ26" s="77">
        <v>465</v>
      </c>
      <c r="XK26" s="78">
        <v>6070.42</v>
      </c>
      <c r="XN26" s="79">
        <v>4991</v>
      </c>
      <c r="XO26" s="78">
        <v>707106.34</v>
      </c>
      <c r="XP26" s="79">
        <v>11734</v>
      </c>
      <c r="XQ26" s="78">
        <v>2181462.65</v>
      </c>
      <c r="XR26" s="79">
        <v>1245</v>
      </c>
      <c r="XS26" s="78">
        <v>353749.82</v>
      </c>
      <c r="XT26" s="79">
        <v>1273</v>
      </c>
      <c r="XU26" s="78">
        <v>158980.24</v>
      </c>
      <c r="XV26" s="79">
        <v>88395</v>
      </c>
      <c r="XW26" s="78">
        <v>978498.36</v>
      </c>
      <c r="XX26" s="79">
        <v>1401</v>
      </c>
      <c r="XY26" s="78">
        <v>73919.520000000004</v>
      </c>
      <c r="YF26" s="77">
        <v>1</v>
      </c>
      <c r="YG26" s="78">
        <v>24.5</v>
      </c>
      <c r="YH26" s="79">
        <v>30113</v>
      </c>
      <c r="YI26" s="78">
        <v>2619542.21</v>
      </c>
      <c r="YP26" s="79">
        <v>1333</v>
      </c>
      <c r="YQ26" s="78">
        <v>29433.05</v>
      </c>
      <c r="YT26" s="79">
        <v>2029</v>
      </c>
      <c r="YU26" s="78">
        <v>287831.38</v>
      </c>
      <c r="YV26" s="77">
        <v>103</v>
      </c>
      <c r="YW26" s="78">
        <v>12207.6</v>
      </c>
      <c r="YX26" s="79">
        <v>76434</v>
      </c>
      <c r="YY26" s="78">
        <v>1772227.29</v>
      </c>
      <c r="YZ26" s="79">
        <v>32677</v>
      </c>
      <c r="ZA26" s="78">
        <v>1607606.16</v>
      </c>
      <c r="ZF26" s="79">
        <v>1123</v>
      </c>
      <c r="ZG26" s="78">
        <v>103195.58</v>
      </c>
      <c r="ZH26" s="77">
        <v>500</v>
      </c>
      <c r="ZI26" s="78">
        <v>43113.67</v>
      </c>
      <c r="ZJ26" s="79">
        <v>46212</v>
      </c>
      <c r="ZK26" s="78">
        <v>8899448.8599999994</v>
      </c>
      <c r="ZL26" s="79">
        <v>48264</v>
      </c>
      <c r="ZM26" s="78">
        <v>6611314.3600000003</v>
      </c>
      <c r="ZR26" s="77">
        <v>32</v>
      </c>
      <c r="ZS26" s="78">
        <v>112.28</v>
      </c>
      <c r="ZT26" s="77">
        <v>185</v>
      </c>
      <c r="ZU26" s="78">
        <v>740.8</v>
      </c>
      <c r="ZV26" s="77">
        <v>2</v>
      </c>
      <c r="ZW26" s="78">
        <v>9.8000000000000007</v>
      </c>
      <c r="ZX26" s="77">
        <v>4</v>
      </c>
      <c r="ZY26" s="78">
        <v>83.96</v>
      </c>
      <c r="AAB26" s="77">
        <v>55</v>
      </c>
      <c r="AAC26" s="78">
        <v>425.99</v>
      </c>
      <c r="AAD26" s="77">
        <v>1</v>
      </c>
      <c r="AAE26" s="78">
        <v>4.5599999999999996</v>
      </c>
      <c r="AAF26" s="77">
        <v>6</v>
      </c>
      <c r="AAG26" s="78">
        <v>66</v>
      </c>
      <c r="AAH26" s="77">
        <v>67</v>
      </c>
      <c r="AAI26" s="78">
        <v>405.6</v>
      </c>
      <c r="AAJ26" s="77">
        <v>2</v>
      </c>
      <c r="AAK26" s="78">
        <v>14.32</v>
      </c>
      <c r="AAN26" s="77">
        <v>3</v>
      </c>
      <c r="AAO26" s="78">
        <v>129.58000000000001</v>
      </c>
      <c r="AAP26" s="77">
        <v>744</v>
      </c>
      <c r="AAQ26" s="78">
        <v>3179.59</v>
      </c>
      <c r="AAV26" s="79">
        <v>2088</v>
      </c>
      <c r="AAW26" s="78">
        <v>132674.67000000001</v>
      </c>
      <c r="ABD26" s="77">
        <v>191</v>
      </c>
      <c r="ABE26" s="78">
        <v>26968.32</v>
      </c>
      <c r="ABH26" s="77">
        <v>1</v>
      </c>
      <c r="ABI26" s="78">
        <v>3.97</v>
      </c>
      <c r="ABP26" s="79">
        <v>3124</v>
      </c>
      <c r="ABQ26" s="78">
        <v>169621.23</v>
      </c>
      <c r="ABR26" s="79">
        <v>2172</v>
      </c>
      <c r="ABS26" s="78">
        <v>97750.2</v>
      </c>
      <c r="ABT26" s="79">
        <v>5393</v>
      </c>
      <c r="ABU26" s="78">
        <v>89794.71</v>
      </c>
      <c r="ABV26" s="79">
        <v>3924</v>
      </c>
      <c r="ABW26" s="78">
        <v>92430.51</v>
      </c>
      <c r="ABX26" s="77">
        <v>356</v>
      </c>
      <c r="ABY26" s="78">
        <v>10767.77</v>
      </c>
      <c r="ACD26" s="77">
        <v>95</v>
      </c>
      <c r="ACE26" s="78">
        <v>5277.97</v>
      </c>
      <c r="ACF26" s="79">
        <v>16794</v>
      </c>
      <c r="ACG26" s="78">
        <v>588202.68000000005</v>
      </c>
      <c r="ACH26" s="79">
        <v>5629</v>
      </c>
      <c r="ACI26" s="78">
        <v>298632.24</v>
      </c>
      <c r="ACJ26" s="79">
        <v>23747</v>
      </c>
      <c r="ACK26" s="78">
        <v>288256.65000000002</v>
      </c>
      <c r="ACL26" s="77">
        <v>4</v>
      </c>
      <c r="ACM26" s="78">
        <v>69.87</v>
      </c>
      <c r="ACP26" s="79">
        <v>11591</v>
      </c>
      <c r="ACQ26" s="78">
        <v>492546.39</v>
      </c>
      <c r="ACT26" s="77">
        <v>130</v>
      </c>
      <c r="ACU26" s="78">
        <v>12213.7</v>
      </c>
      <c r="ACV26" s="79">
        <v>2889</v>
      </c>
      <c r="ACW26" s="78">
        <v>90170.13</v>
      </c>
      <c r="ACX26" s="79">
        <v>48857</v>
      </c>
      <c r="ACY26" s="78">
        <v>1811766.24</v>
      </c>
      <c r="ACZ26" s="77">
        <v>456</v>
      </c>
      <c r="ADA26" s="78">
        <v>25777.37</v>
      </c>
      <c r="ADB26" s="79">
        <v>16699</v>
      </c>
      <c r="ADC26" s="78">
        <v>1064036.6499999999</v>
      </c>
      <c r="ADF26" s="79">
        <v>1731</v>
      </c>
      <c r="ADG26" s="78">
        <v>269975.53999999998</v>
      </c>
      <c r="ADL26" s="79">
        <v>1117</v>
      </c>
      <c r="ADM26" s="78">
        <v>198361.49</v>
      </c>
      <c r="ADN26" s="77">
        <v>2</v>
      </c>
      <c r="ADO26" s="78">
        <v>8.76</v>
      </c>
      <c r="ADP26" s="79">
        <v>1466</v>
      </c>
      <c r="ADQ26" s="78">
        <v>880012.37</v>
      </c>
      <c r="ADT26" s="77">
        <v>10</v>
      </c>
      <c r="ADU26" s="78">
        <v>2888.1</v>
      </c>
      <c r="ADX26" s="79">
        <v>5841</v>
      </c>
      <c r="ADY26" s="78">
        <v>414011.71</v>
      </c>
      <c r="ADZ26" s="79">
        <v>5828</v>
      </c>
      <c r="AEA26" s="78">
        <v>246665.02</v>
      </c>
      <c r="AEB26" s="77">
        <v>18</v>
      </c>
      <c r="AEC26" s="78">
        <v>1854.96</v>
      </c>
      <c r="AED26" s="77">
        <v>2</v>
      </c>
      <c r="AEE26" s="78">
        <v>62.5</v>
      </c>
      <c r="AEF26" s="79">
        <v>1546</v>
      </c>
      <c r="AEG26" s="78">
        <v>819829.23</v>
      </c>
      <c r="AEL26" s="77">
        <v>49</v>
      </c>
      <c r="AEM26" s="78">
        <v>412.19</v>
      </c>
      <c r="AER26" s="79">
        <v>15676</v>
      </c>
      <c r="AES26" s="78">
        <v>798629.71</v>
      </c>
      <c r="AET26" s="79">
        <v>6186</v>
      </c>
      <c r="AEU26" s="78">
        <v>197591.17</v>
      </c>
      <c r="AEZ26" s="77">
        <v>94</v>
      </c>
      <c r="AFA26" s="78">
        <v>9873.34</v>
      </c>
      <c r="AFB26" s="79">
        <v>6027</v>
      </c>
      <c r="AFC26" s="78">
        <v>329488.06</v>
      </c>
      <c r="AFD26" s="77">
        <v>14</v>
      </c>
      <c r="AFE26" s="78">
        <v>722.01</v>
      </c>
      <c r="AFH26" s="77">
        <v>8</v>
      </c>
      <c r="AFI26" s="78">
        <v>997.55</v>
      </c>
      <c r="AFN26" s="79">
        <v>2783</v>
      </c>
      <c r="AFO26" s="78">
        <v>958056.42</v>
      </c>
      <c r="AFP26" s="77">
        <v>99</v>
      </c>
      <c r="AFQ26" s="78">
        <v>5898.56</v>
      </c>
      <c r="AFT26" s="77">
        <v>1</v>
      </c>
      <c r="AFU26" s="78">
        <v>4.91</v>
      </c>
      <c r="AFV26" s="79">
        <v>56298</v>
      </c>
      <c r="AFW26" s="78">
        <v>1744957.01</v>
      </c>
      <c r="AFX26" s="79">
        <v>4401</v>
      </c>
      <c r="AFY26" s="78">
        <v>186815.78</v>
      </c>
      <c r="AFZ26" s="77">
        <v>397</v>
      </c>
      <c r="AGA26" s="78">
        <v>41035.9</v>
      </c>
      <c r="AGB26" s="77">
        <v>10</v>
      </c>
      <c r="AGC26" s="78">
        <v>206.1</v>
      </c>
      <c r="AGF26" s="77">
        <v>128</v>
      </c>
      <c r="AGG26" s="78">
        <v>882.12</v>
      </c>
      <c r="AGL26" s="77">
        <v>19</v>
      </c>
      <c r="AGM26" s="78">
        <v>23906.01</v>
      </c>
      <c r="AGP26" s="79">
        <v>237081</v>
      </c>
      <c r="AGQ26" s="78">
        <v>46013941.969999999</v>
      </c>
      <c r="AGR26" s="77">
        <v>213</v>
      </c>
      <c r="AGS26" s="78">
        <v>323149.34000000003</v>
      </c>
      <c r="AGT26" s="79">
        <v>15556</v>
      </c>
      <c r="AGU26" s="78">
        <v>8875126.3800000008</v>
      </c>
      <c r="AGV26" s="79">
        <v>14333</v>
      </c>
      <c r="AGW26" s="78">
        <v>5268282.01</v>
      </c>
      <c r="AGX26" s="79">
        <v>2441</v>
      </c>
      <c r="AGY26" s="78">
        <v>195352.7</v>
      </c>
      <c r="AGZ26" s="77">
        <v>134</v>
      </c>
      <c r="AHA26" s="78">
        <v>16893.13</v>
      </c>
      <c r="AHB26" s="77">
        <v>882</v>
      </c>
      <c r="AHC26" s="78">
        <v>122698.49</v>
      </c>
      <c r="AHH26" s="77">
        <v>42</v>
      </c>
      <c r="AHI26" s="78">
        <v>38179.11</v>
      </c>
      <c r="AHJ26" s="79">
        <v>2378</v>
      </c>
      <c r="AHK26" s="78">
        <v>221749.61</v>
      </c>
      <c r="AHL26" s="79">
        <v>3472</v>
      </c>
      <c r="AHM26" s="78">
        <v>217667.87</v>
      </c>
      <c r="AHN26" s="79">
        <v>1271</v>
      </c>
      <c r="AHO26" s="78">
        <v>258438.27</v>
      </c>
      <c r="AHT26" s="77">
        <v>5</v>
      </c>
      <c r="AHU26" s="78">
        <v>3206.92</v>
      </c>
      <c r="AHV26" s="77">
        <v>382</v>
      </c>
      <c r="AHW26" s="78">
        <v>39824.410000000003</v>
      </c>
      <c r="AHZ26" s="77">
        <v>99</v>
      </c>
      <c r="AIA26" s="78">
        <v>32626.23</v>
      </c>
      <c r="AIB26" s="77">
        <v>2</v>
      </c>
      <c r="AIC26" s="78">
        <v>78.599999999999994</v>
      </c>
      <c r="AIL26" s="77">
        <v>3</v>
      </c>
      <c r="AIM26" s="78">
        <v>1324.26</v>
      </c>
      <c r="AIN26" s="77">
        <v>1</v>
      </c>
      <c r="AIO26" s="78">
        <v>479.06</v>
      </c>
      <c r="AIP26" s="79">
        <v>51314</v>
      </c>
      <c r="AIQ26" s="78">
        <v>479933.49</v>
      </c>
      <c r="AIT26" s="77">
        <v>25</v>
      </c>
      <c r="AIU26" s="78">
        <v>255.22</v>
      </c>
      <c r="AIX26" s="79">
        <v>6587</v>
      </c>
      <c r="AIY26" s="78">
        <v>476224.8</v>
      </c>
      <c r="AIZ26" s="77">
        <v>2</v>
      </c>
      <c r="AJA26" s="78">
        <v>21.9</v>
      </c>
      <c r="AJB26" s="79">
        <v>9742</v>
      </c>
      <c r="AJC26" s="78">
        <v>185958.43</v>
      </c>
      <c r="AJD26" s="77">
        <v>5</v>
      </c>
      <c r="AJE26" s="78">
        <v>8.7200000000000006</v>
      </c>
      <c r="AJF26" s="79">
        <v>9753</v>
      </c>
      <c r="AJG26" s="78">
        <v>450552.22</v>
      </c>
      <c r="AJL26" s="77">
        <v>1</v>
      </c>
      <c r="AJM26" s="78">
        <v>12.25</v>
      </c>
      <c r="AJN26" s="77">
        <v>763</v>
      </c>
      <c r="AJO26" s="78">
        <v>98904.78</v>
      </c>
      <c r="AJX26" s="79">
        <v>113801</v>
      </c>
      <c r="AJY26" s="78">
        <v>1527959.04</v>
      </c>
      <c r="AJZ26" s="77">
        <v>157</v>
      </c>
      <c r="AKA26" s="78">
        <v>15518.11</v>
      </c>
      <c r="AKN26" s="77">
        <v>36</v>
      </c>
      <c r="AKO26" s="78">
        <v>530.12</v>
      </c>
      <c r="AKV26" s="79">
        <v>13329</v>
      </c>
      <c r="AKW26" s="78">
        <v>362565.37</v>
      </c>
      <c r="AKX26" s="77">
        <v>2</v>
      </c>
      <c r="AKY26" s="78">
        <v>5634.6</v>
      </c>
      <c r="AKZ26" s="79">
        <v>125223</v>
      </c>
      <c r="ALA26" s="78">
        <v>1707111.86</v>
      </c>
      <c r="ALD26" s="77">
        <v>2</v>
      </c>
      <c r="ALE26" s="78">
        <v>8.86</v>
      </c>
      <c r="ALF26" s="77">
        <v>3</v>
      </c>
      <c r="ALG26" s="78">
        <v>16.68</v>
      </c>
      <c r="ALL26" s="77">
        <v>2</v>
      </c>
      <c r="ALM26" s="78">
        <v>66.98</v>
      </c>
      <c r="ALR26" s="77">
        <v>4</v>
      </c>
      <c r="ALS26" s="78">
        <v>69.599999999999994</v>
      </c>
      <c r="ALX26" s="77">
        <v>900</v>
      </c>
      <c r="ALY26" s="78">
        <v>45951.03</v>
      </c>
      <c r="ALZ26" s="77">
        <v>139</v>
      </c>
      <c r="AMA26" s="78">
        <v>435.11</v>
      </c>
      <c r="AMB26" s="79">
        <v>2043</v>
      </c>
      <c r="AMC26" s="78">
        <v>139870.39999999999</v>
      </c>
      <c r="AMF26" s="77">
        <v>129</v>
      </c>
      <c r="AMG26" s="78">
        <v>4450.41</v>
      </c>
      <c r="AMH26" s="77">
        <v>27</v>
      </c>
      <c r="AMI26" s="78">
        <v>10456.59</v>
      </c>
      <c r="AMJ26" s="79">
        <v>1343</v>
      </c>
      <c r="AMK26" s="78">
        <v>96945.26</v>
      </c>
      <c r="AML26" s="79">
        <v>25171</v>
      </c>
      <c r="AMM26" s="78">
        <v>2391615.62</v>
      </c>
      <c r="AMN26" s="77">
        <v>202</v>
      </c>
      <c r="AMO26" s="78">
        <v>244537.59</v>
      </c>
      <c r="AMX26" s="77">
        <v>303</v>
      </c>
      <c r="AMY26" s="78">
        <v>14898.83</v>
      </c>
      <c r="ANB26" s="77">
        <v>2</v>
      </c>
      <c r="ANC26" s="78">
        <v>3.2</v>
      </c>
      <c r="ANF26" s="79">
        <v>1037</v>
      </c>
      <c r="ANG26" s="78">
        <v>1217123.8400000001</v>
      </c>
      <c r="ANH26" s="79">
        <v>2561</v>
      </c>
      <c r="ANI26" s="78">
        <v>209905.97</v>
      </c>
      <c r="ANL26" s="77">
        <v>58</v>
      </c>
      <c r="ANM26" s="78">
        <v>1270.6199999999999</v>
      </c>
      <c r="ANN26" s="77">
        <v>3</v>
      </c>
      <c r="ANO26" s="78">
        <v>874.75</v>
      </c>
      <c r="ANP26" s="79">
        <v>1892</v>
      </c>
      <c r="ANQ26" s="78">
        <v>226682.42</v>
      </c>
      <c r="ANR26" s="77">
        <v>220</v>
      </c>
      <c r="ANS26" s="78">
        <v>42765.5</v>
      </c>
      <c r="ANT26" s="79">
        <v>11732</v>
      </c>
      <c r="ANU26" s="78">
        <v>2008778.83</v>
      </c>
      <c r="ANX26" s="77">
        <v>1</v>
      </c>
      <c r="ANY26" s="78">
        <v>1.26</v>
      </c>
      <c r="ANZ26" s="77">
        <v>806</v>
      </c>
      <c r="AOA26" s="78">
        <v>456160.26</v>
      </c>
      <c r="AOB26" s="77">
        <v>57</v>
      </c>
      <c r="AOC26" s="78">
        <v>91222.83</v>
      </c>
      <c r="AOD26" s="77">
        <v>374</v>
      </c>
      <c r="AOE26" s="78">
        <v>1169482.06</v>
      </c>
      <c r="AOP26" s="77">
        <v>43</v>
      </c>
      <c r="AOQ26" s="78">
        <v>3865.48</v>
      </c>
      <c r="AOR26" s="77">
        <v>5</v>
      </c>
      <c r="AOS26" s="78">
        <v>30.58</v>
      </c>
      <c r="AOV26" s="77">
        <v>536</v>
      </c>
      <c r="AOW26" s="78">
        <v>71329.929999999993</v>
      </c>
      <c r="AOX26" s="77">
        <v>255</v>
      </c>
      <c r="AOY26" s="78">
        <v>2436.58</v>
      </c>
      <c r="APB26" s="77">
        <v>114</v>
      </c>
      <c r="APC26" s="78">
        <v>1407.77</v>
      </c>
      <c r="APH26" s="79">
        <v>13589</v>
      </c>
      <c r="API26" s="78">
        <v>3155914.85</v>
      </c>
      <c r="APJ26" s="79">
        <v>17071</v>
      </c>
      <c r="APK26" s="78">
        <v>270905.28999999998</v>
      </c>
      <c r="APN26" s="77">
        <v>5</v>
      </c>
      <c r="APO26" s="78">
        <v>245.84</v>
      </c>
      <c r="APP26" s="79">
        <v>2182</v>
      </c>
      <c r="APQ26" s="78">
        <v>1046076.56</v>
      </c>
      <c r="APR26" s="77">
        <v>352</v>
      </c>
      <c r="APS26" s="78">
        <v>167209.97</v>
      </c>
      <c r="APT26" s="79">
        <v>1819</v>
      </c>
      <c r="APU26" s="78">
        <v>867929.22</v>
      </c>
      <c r="APV26" s="77">
        <v>788</v>
      </c>
      <c r="APW26" s="78">
        <v>410298.8</v>
      </c>
      <c r="APX26" s="77">
        <v>568</v>
      </c>
      <c r="APY26" s="78">
        <v>239196.08</v>
      </c>
      <c r="APZ26" s="77">
        <v>259</v>
      </c>
      <c r="AQA26" s="78">
        <v>109398.46</v>
      </c>
      <c r="AQB26" s="79">
        <v>4567</v>
      </c>
      <c r="AQC26" s="78">
        <v>932711.07</v>
      </c>
      <c r="AQD26" s="77">
        <v>4</v>
      </c>
      <c r="AQE26" s="78">
        <v>141.71</v>
      </c>
      <c r="AQH26" s="77">
        <v>172</v>
      </c>
      <c r="AQI26" s="78">
        <v>60559.58</v>
      </c>
      <c r="AQJ26" s="79">
        <v>3317</v>
      </c>
      <c r="AQK26" s="78">
        <v>51371.64</v>
      </c>
      <c r="AQP26" s="79">
        <v>4327</v>
      </c>
      <c r="AQQ26" s="78">
        <v>1145013.9099999999</v>
      </c>
      <c r="AQR26" s="79">
        <v>2740</v>
      </c>
      <c r="AQS26" s="78">
        <v>1408041.46</v>
      </c>
      <c r="AQZ26" s="77">
        <v>130</v>
      </c>
      <c r="ARA26" s="78">
        <v>975581.78</v>
      </c>
      <c r="ARD26" s="77">
        <v>1</v>
      </c>
      <c r="ARE26" s="78">
        <v>0.36</v>
      </c>
      <c r="ARL26" s="79">
        <v>4719</v>
      </c>
      <c r="ARM26" s="78">
        <v>661685.74</v>
      </c>
      <c r="ARN26" s="79">
        <v>9665</v>
      </c>
      <c r="ARO26" s="78">
        <v>1180538.78</v>
      </c>
      <c r="ARP26" s="79">
        <v>28787</v>
      </c>
      <c r="ARQ26" s="78">
        <v>3867649.81</v>
      </c>
      <c r="ARR26" s="79">
        <v>7755</v>
      </c>
      <c r="ARS26" s="78">
        <v>1004802.05</v>
      </c>
      <c r="ART26" s="79">
        <v>48990</v>
      </c>
      <c r="ARU26" s="78">
        <v>1213380.6000000001</v>
      </c>
      <c r="ARX26" s="79">
        <v>53180</v>
      </c>
      <c r="ARY26" s="78">
        <v>4453477.3099999996</v>
      </c>
      <c r="ARZ26" s="77">
        <v>67</v>
      </c>
      <c r="ASA26" s="78">
        <v>22206.5</v>
      </c>
      <c r="ASD26" s="79">
        <v>3875</v>
      </c>
      <c r="ASE26" s="78">
        <v>326885.13</v>
      </c>
      <c r="ASV26" s="77">
        <v>1</v>
      </c>
      <c r="ASW26" s="78">
        <v>0.89</v>
      </c>
      <c r="ASX26" s="77">
        <v>6</v>
      </c>
      <c r="ASY26" s="78">
        <v>80.400000000000006</v>
      </c>
      <c r="ASZ26" s="79">
        <v>1388</v>
      </c>
      <c r="ATA26" s="78">
        <v>33733.39</v>
      </c>
      <c r="ATB26" s="77">
        <v>14</v>
      </c>
      <c r="ATC26" s="78">
        <v>889.11</v>
      </c>
      <c r="ATF26" s="77">
        <v>1</v>
      </c>
      <c r="ATG26" s="78">
        <v>137.99</v>
      </c>
      <c r="ATL26" s="77">
        <v>11</v>
      </c>
      <c r="ATM26" s="78">
        <v>2343.23</v>
      </c>
      <c r="ATN26" s="77">
        <v>605</v>
      </c>
      <c r="ATO26" s="78">
        <v>30880.58</v>
      </c>
      <c r="ATP26" s="77">
        <v>169</v>
      </c>
      <c r="ATQ26" s="78">
        <v>8218.5300000000007</v>
      </c>
      <c r="ATT26" s="79">
        <v>12977</v>
      </c>
      <c r="ATU26" s="78">
        <v>646968.44999999995</v>
      </c>
      <c r="ATV26" s="77">
        <v>2</v>
      </c>
      <c r="ATW26" s="78">
        <v>87.9</v>
      </c>
      <c r="ATX26" s="77">
        <v>10</v>
      </c>
      <c r="ATY26" s="78">
        <v>461.08</v>
      </c>
      <c r="ATZ26" s="77">
        <v>31</v>
      </c>
      <c r="AUA26" s="78">
        <v>451.11</v>
      </c>
      <c r="AUB26" s="77">
        <v>12</v>
      </c>
      <c r="AUC26" s="78">
        <v>59.75</v>
      </c>
      <c r="AUD26" s="77">
        <v>3</v>
      </c>
      <c r="AUE26" s="78">
        <v>14.16</v>
      </c>
      <c r="AUH26" s="77">
        <v>41</v>
      </c>
      <c r="AUI26" s="78">
        <v>251.19</v>
      </c>
      <c r="AUN26" s="79">
        <v>232875</v>
      </c>
      <c r="AUO26" s="78">
        <v>4438556.03</v>
      </c>
      <c r="AUP26" s="77">
        <v>4</v>
      </c>
      <c r="AUQ26" s="78">
        <v>64.42</v>
      </c>
      <c r="AUR26" s="79">
        <v>1870</v>
      </c>
      <c r="AUS26" s="78">
        <v>95525.32</v>
      </c>
      <c r="AUV26" s="77">
        <v>26</v>
      </c>
      <c r="AUW26" s="78">
        <v>233.72</v>
      </c>
      <c r="AVB26" s="77">
        <v>165</v>
      </c>
      <c r="AVC26" s="78">
        <v>141509.81</v>
      </c>
      <c r="AVJ26" s="79">
        <v>4648</v>
      </c>
      <c r="AVK26" s="78">
        <v>477036.5</v>
      </c>
      <c r="AVX26" s="77">
        <v>2</v>
      </c>
      <c r="AVY26" s="78">
        <v>16.260000000000002</v>
      </c>
      <c r="AVZ26" s="77">
        <v>6</v>
      </c>
      <c r="AWA26" s="78">
        <v>50.13</v>
      </c>
      <c r="AWB26" s="77">
        <v>2</v>
      </c>
      <c r="AWC26" s="78">
        <v>33</v>
      </c>
      <c r="AWH26" s="77">
        <v>9</v>
      </c>
      <c r="AWI26" s="78">
        <v>9.75</v>
      </c>
      <c r="AWL26" s="77">
        <v>13</v>
      </c>
      <c r="AWM26" s="78">
        <v>63.7</v>
      </c>
      <c r="AWN26" s="77">
        <v>28</v>
      </c>
      <c r="AWO26" s="78">
        <v>2083.65</v>
      </c>
      <c r="AWP26" s="77">
        <v>185</v>
      </c>
      <c r="AWQ26" s="78">
        <v>41823.5</v>
      </c>
      <c r="AWR26" s="77">
        <v>122</v>
      </c>
      <c r="AWS26" s="78">
        <v>43396.71</v>
      </c>
      <c r="AWT26" s="77">
        <v>43</v>
      </c>
      <c r="AWU26" s="78">
        <v>2414.5700000000002</v>
      </c>
      <c r="AWV26" s="77">
        <v>497</v>
      </c>
      <c r="AWW26" s="78">
        <v>6206.51</v>
      </c>
      <c r="AWX26" s="77">
        <v>540</v>
      </c>
      <c r="AWY26" s="78">
        <v>228066.42</v>
      </c>
      <c r="AXD26" s="77">
        <v>16</v>
      </c>
      <c r="AXE26" s="78">
        <v>273.56</v>
      </c>
      <c r="AYB26" s="77">
        <v>116</v>
      </c>
      <c r="AYC26" s="78">
        <v>9032.66</v>
      </c>
      <c r="AYD26" s="77">
        <v>34</v>
      </c>
      <c r="AYE26" s="78">
        <v>238.86</v>
      </c>
      <c r="AYF26" s="77">
        <v>10</v>
      </c>
      <c r="AYG26" s="78">
        <v>194.61</v>
      </c>
      <c r="AYL26" s="77">
        <v>7</v>
      </c>
      <c r="AYM26" s="78">
        <v>27.97</v>
      </c>
      <c r="AYP26" s="77">
        <v>2</v>
      </c>
      <c r="AYQ26" s="78">
        <v>151.16</v>
      </c>
      <c r="AYT26" s="77">
        <v>8</v>
      </c>
      <c r="AYU26" s="78">
        <v>22.11</v>
      </c>
      <c r="AYV26" s="77">
        <v>20</v>
      </c>
      <c r="AYW26" s="78">
        <v>1967.95</v>
      </c>
      <c r="AZB26" s="77">
        <v>49</v>
      </c>
      <c r="AZC26" s="78">
        <v>606.65</v>
      </c>
      <c r="AZN26" s="77">
        <v>1</v>
      </c>
      <c r="AZO26" s="78">
        <v>3.22</v>
      </c>
      <c r="AZV26" s="77">
        <v>42</v>
      </c>
      <c r="AZW26" s="78">
        <v>31.78</v>
      </c>
    </row>
    <row r="27" spans="1:1377" x14ac:dyDescent="0.25">
      <c r="A27" s="87">
        <v>40221</v>
      </c>
      <c r="B27" s="83">
        <v>314539</v>
      </c>
      <c r="C27" s="83">
        <v>41018457.170000002</v>
      </c>
      <c r="D27" s="83">
        <v>252992</v>
      </c>
      <c r="E27" s="83">
        <v>37900647.880000003</v>
      </c>
      <c r="F27" s="83">
        <f t="shared" si="75"/>
        <v>567531</v>
      </c>
      <c r="G27" s="83">
        <f t="shared" si="74"/>
        <v>78919105.050000012</v>
      </c>
      <c r="H27" s="83">
        <v>194267</v>
      </c>
      <c r="I27" s="83">
        <v>18702685.530000001</v>
      </c>
      <c r="J27" s="83">
        <v>307728</v>
      </c>
      <c r="K27" s="83">
        <v>25201767.75</v>
      </c>
      <c r="L27" s="83">
        <v>2942</v>
      </c>
      <c r="M27" s="79">
        <v>13452456.99</v>
      </c>
      <c r="N27" s="79">
        <v>23839</v>
      </c>
      <c r="O27" s="79">
        <v>13930912.74</v>
      </c>
      <c r="P27" s="79">
        <v>185233</v>
      </c>
      <c r="Q27" s="79">
        <v>11146484.279999999</v>
      </c>
      <c r="R27" s="79">
        <v>177853</v>
      </c>
      <c r="S27" s="79">
        <v>10148442.23</v>
      </c>
      <c r="T27" s="79">
        <v>8942</v>
      </c>
      <c r="U27" s="79">
        <v>5732172.2599999998</v>
      </c>
      <c r="V27" s="79">
        <v>27464</v>
      </c>
      <c r="W27" s="78">
        <v>7924194.71</v>
      </c>
      <c r="X27" s="79">
        <v>47543</v>
      </c>
      <c r="Y27" s="78">
        <v>7335638.1799999997</v>
      </c>
      <c r="Z27" s="79">
        <v>190972</v>
      </c>
      <c r="AA27" s="78">
        <v>7592671.8200000003</v>
      </c>
      <c r="AB27" s="79">
        <v>138924</v>
      </c>
      <c r="AC27" s="78">
        <v>13339289.73</v>
      </c>
      <c r="AD27" s="79">
        <v>28640</v>
      </c>
      <c r="AE27" s="78">
        <v>5692055.3600000003</v>
      </c>
      <c r="AF27" s="79">
        <v>45619</v>
      </c>
      <c r="AG27" s="78">
        <v>6124078.8200000003</v>
      </c>
      <c r="AH27" s="79">
        <v>63846</v>
      </c>
      <c r="AI27" s="78">
        <v>6589225.5700000003</v>
      </c>
      <c r="AJ27" s="79">
        <v>163475</v>
      </c>
      <c r="AK27" s="78">
        <v>6172282.5199999996</v>
      </c>
      <c r="AL27" s="79">
        <v>46221</v>
      </c>
      <c r="AM27" s="78">
        <v>5294885.4000000004</v>
      </c>
      <c r="AN27" s="79">
        <v>51618</v>
      </c>
      <c r="AO27" s="78">
        <v>5089795.84</v>
      </c>
      <c r="AP27" s="79">
        <v>57095</v>
      </c>
      <c r="AQ27" s="78">
        <v>4713025.83</v>
      </c>
      <c r="AR27" s="79">
        <v>31582</v>
      </c>
      <c r="AS27" s="78">
        <v>4843558.4800000004</v>
      </c>
      <c r="AT27" s="79">
        <v>30786</v>
      </c>
      <c r="AU27" s="78">
        <v>2981222.51</v>
      </c>
      <c r="AV27" s="77">
        <v>790</v>
      </c>
      <c r="AW27" s="78">
        <v>3428576.17</v>
      </c>
      <c r="AX27" s="77">
        <v>471</v>
      </c>
      <c r="AY27" s="78">
        <v>2030046.38</v>
      </c>
      <c r="AZ27" s="79">
        <v>3515</v>
      </c>
      <c r="BA27" s="78">
        <v>2560115.67</v>
      </c>
      <c r="BB27" s="79">
        <v>7719</v>
      </c>
      <c r="BC27" s="78">
        <v>2850527.99</v>
      </c>
      <c r="BD27" s="79">
        <v>4374</v>
      </c>
      <c r="BE27" s="78">
        <v>2257706.44</v>
      </c>
      <c r="BF27" s="79">
        <v>14082</v>
      </c>
      <c r="BG27" s="78">
        <v>1913626.42</v>
      </c>
      <c r="BH27" s="79">
        <v>325190</v>
      </c>
      <c r="BI27" s="78">
        <v>3005768.84</v>
      </c>
      <c r="BJ27" s="79">
        <v>2946</v>
      </c>
      <c r="BK27" s="78">
        <v>1394019.72</v>
      </c>
      <c r="BL27" s="79">
        <v>34562</v>
      </c>
      <c r="BM27" s="78">
        <v>1218992.33</v>
      </c>
      <c r="BN27" s="77">
        <v>125</v>
      </c>
      <c r="BO27" s="78">
        <v>770271.62</v>
      </c>
      <c r="BP27" s="79">
        <v>54953</v>
      </c>
      <c r="BQ27" s="78">
        <v>1074697.44</v>
      </c>
      <c r="BR27" s="79">
        <v>19859</v>
      </c>
      <c r="BS27" s="78">
        <v>1549869.1</v>
      </c>
      <c r="BT27" s="79">
        <v>14110</v>
      </c>
      <c r="BU27" s="78">
        <v>865486.53</v>
      </c>
      <c r="BV27" s="79">
        <v>6115</v>
      </c>
      <c r="BW27" s="78">
        <v>285236.64</v>
      </c>
      <c r="BX27" s="77">
        <v>139</v>
      </c>
      <c r="BY27" s="78">
        <v>144830.37</v>
      </c>
      <c r="CD27" s="77">
        <v>2</v>
      </c>
      <c r="CE27" s="78">
        <v>4.1399999999999997</v>
      </c>
      <c r="CN27" s="77">
        <v>27</v>
      </c>
      <c r="CO27" s="78">
        <v>1496.35</v>
      </c>
      <c r="CP27" s="79">
        <v>5596</v>
      </c>
      <c r="CQ27" s="78">
        <v>62616.1</v>
      </c>
      <c r="CT27" s="77">
        <v>5</v>
      </c>
      <c r="CU27" s="78">
        <v>2490.7199999999998</v>
      </c>
      <c r="CZ27" s="77">
        <v>1</v>
      </c>
      <c r="DA27" s="78">
        <v>1.68</v>
      </c>
      <c r="DF27" s="77">
        <v>2</v>
      </c>
      <c r="DG27" s="78">
        <v>62.56</v>
      </c>
      <c r="DJ27" s="77">
        <v>2</v>
      </c>
      <c r="DK27" s="78">
        <v>3358.35</v>
      </c>
      <c r="DL27" s="77">
        <v>4</v>
      </c>
      <c r="DM27" s="78">
        <v>93.38</v>
      </c>
      <c r="DN27" s="77">
        <v>10</v>
      </c>
      <c r="DO27" s="78">
        <v>18.38</v>
      </c>
      <c r="DP27" s="77">
        <v>65</v>
      </c>
      <c r="DQ27" s="78">
        <v>260.07</v>
      </c>
      <c r="DZ27" s="79">
        <v>6040</v>
      </c>
      <c r="EA27" s="78">
        <v>504464.34</v>
      </c>
      <c r="EF27" s="77">
        <v>13</v>
      </c>
      <c r="EG27" s="78">
        <v>150.08000000000001</v>
      </c>
      <c r="EH27" s="77">
        <v>4</v>
      </c>
      <c r="EI27" s="78">
        <v>5.98</v>
      </c>
      <c r="ER27" s="79">
        <v>16529</v>
      </c>
      <c r="ES27" s="78">
        <v>652098.75</v>
      </c>
      <c r="ET27" s="77">
        <v>8</v>
      </c>
      <c r="EU27" s="78">
        <v>47.34</v>
      </c>
      <c r="EV27" s="79">
        <v>1091</v>
      </c>
      <c r="EW27" s="78">
        <v>66823.14</v>
      </c>
      <c r="FD27" s="79">
        <v>1892</v>
      </c>
      <c r="FE27" s="78">
        <v>1144375.43</v>
      </c>
      <c r="FF27" s="77">
        <v>13</v>
      </c>
      <c r="FG27" s="78">
        <v>13.1</v>
      </c>
      <c r="FH27" s="79">
        <v>24214</v>
      </c>
      <c r="FI27" s="78">
        <v>1213137.6200000001</v>
      </c>
      <c r="FJ27" s="79">
        <v>15420</v>
      </c>
      <c r="FK27" s="78">
        <v>769086.74</v>
      </c>
      <c r="FL27" s="77">
        <v>4</v>
      </c>
      <c r="FM27" s="78">
        <v>102.46</v>
      </c>
      <c r="FN27" s="77">
        <v>1</v>
      </c>
      <c r="FO27" s="78">
        <v>8.5299999999999994</v>
      </c>
      <c r="FP27" s="77">
        <v>3</v>
      </c>
      <c r="FQ27" s="78">
        <v>1.44</v>
      </c>
      <c r="FR27" s="79">
        <v>2118</v>
      </c>
      <c r="FS27" s="78">
        <v>328922.07</v>
      </c>
      <c r="FT27" s="77">
        <v>2</v>
      </c>
      <c r="FU27" s="78">
        <v>3</v>
      </c>
      <c r="FV27" s="79">
        <v>2587</v>
      </c>
      <c r="FW27" s="78">
        <v>63839.040000000001</v>
      </c>
      <c r="FX27" s="79">
        <v>12840</v>
      </c>
      <c r="FY27" s="78">
        <v>740670.66</v>
      </c>
      <c r="GF27" s="77">
        <v>68</v>
      </c>
      <c r="GG27" s="78">
        <v>5672.79</v>
      </c>
      <c r="GJ27" s="77">
        <v>16</v>
      </c>
      <c r="GK27" s="78">
        <v>3833.6</v>
      </c>
      <c r="GL27" s="79">
        <v>3945</v>
      </c>
      <c r="GM27" s="78">
        <v>559168.27</v>
      </c>
      <c r="GN27" s="79">
        <v>4195</v>
      </c>
      <c r="GO27" s="78">
        <v>603615.6</v>
      </c>
      <c r="GP27" s="77">
        <v>2</v>
      </c>
      <c r="GQ27" s="78">
        <v>6.1</v>
      </c>
      <c r="GT27" s="77">
        <v>1</v>
      </c>
      <c r="GU27" s="78">
        <v>3.36</v>
      </c>
      <c r="GX27" s="77">
        <v>180</v>
      </c>
      <c r="GY27" s="78">
        <v>14222.41</v>
      </c>
      <c r="GZ27" s="77">
        <v>2</v>
      </c>
      <c r="HA27" s="78">
        <v>47.56</v>
      </c>
      <c r="HB27" s="79">
        <v>2202</v>
      </c>
      <c r="HC27" s="78">
        <v>228723.65</v>
      </c>
      <c r="HD27" s="77">
        <v>13</v>
      </c>
      <c r="HE27" s="78">
        <v>69.680000000000007</v>
      </c>
      <c r="HH27" s="77">
        <v>93</v>
      </c>
      <c r="HI27" s="78">
        <v>3270.62</v>
      </c>
      <c r="HJ27" s="77">
        <v>577</v>
      </c>
      <c r="HK27" s="78">
        <v>73632.160000000003</v>
      </c>
      <c r="HL27" s="77">
        <v>394</v>
      </c>
      <c r="HM27" s="78">
        <v>64548.26</v>
      </c>
      <c r="HN27" s="79">
        <v>1699</v>
      </c>
      <c r="HO27" s="78">
        <v>235235.36</v>
      </c>
      <c r="HR27" s="77">
        <v>74</v>
      </c>
      <c r="HS27" s="78">
        <v>25443.65</v>
      </c>
      <c r="HT27" s="77">
        <v>519</v>
      </c>
      <c r="HU27" s="78">
        <v>26954.7</v>
      </c>
      <c r="HV27" s="77">
        <v>34</v>
      </c>
      <c r="HW27" s="78">
        <v>1797.95</v>
      </c>
      <c r="HX27" s="77">
        <v>8</v>
      </c>
      <c r="HY27" s="78">
        <v>1076.8599999999999</v>
      </c>
      <c r="HZ27" s="79">
        <v>1123</v>
      </c>
      <c r="IA27" s="78">
        <v>115284.39</v>
      </c>
      <c r="IB27" s="79">
        <v>8814</v>
      </c>
      <c r="IC27" s="78">
        <v>604612.05000000005</v>
      </c>
      <c r="ID27" s="77">
        <v>31</v>
      </c>
      <c r="IE27" s="78">
        <v>5771.19</v>
      </c>
      <c r="IF27" s="77">
        <v>361</v>
      </c>
      <c r="IG27" s="78">
        <v>56070.67</v>
      </c>
      <c r="IN27" s="79">
        <v>2735</v>
      </c>
      <c r="IO27" s="78">
        <v>125501.35</v>
      </c>
      <c r="IP27" s="77">
        <v>3</v>
      </c>
      <c r="IQ27" s="78">
        <v>1</v>
      </c>
      <c r="IR27" s="77">
        <v>1</v>
      </c>
      <c r="IS27" s="78">
        <v>2.74</v>
      </c>
      <c r="IX27" s="77">
        <v>8</v>
      </c>
      <c r="IY27" s="78">
        <v>20.100000000000001</v>
      </c>
      <c r="IZ27" s="79">
        <v>4383</v>
      </c>
      <c r="JA27" s="78">
        <v>182277.47</v>
      </c>
      <c r="JH27" s="79">
        <v>8945</v>
      </c>
      <c r="JI27" s="78">
        <v>1222245.27</v>
      </c>
      <c r="JJ27" s="79">
        <v>2413</v>
      </c>
      <c r="JK27" s="78">
        <v>292406.38</v>
      </c>
      <c r="JN27" s="77">
        <v>612</v>
      </c>
      <c r="JO27" s="78">
        <v>82269.63</v>
      </c>
      <c r="JP27" s="79">
        <v>3357</v>
      </c>
      <c r="JQ27" s="78">
        <v>317252.55</v>
      </c>
      <c r="JR27" s="77">
        <v>24</v>
      </c>
      <c r="JS27" s="78">
        <v>1480</v>
      </c>
      <c r="JV27" s="79">
        <v>3792</v>
      </c>
      <c r="JW27" s="78">
        <v>318726.08</v>
      </c>
      <c r="JX27" s="77">
        <v>63</v>
      </c>
      <c r="JY27" s="78">
        <v>5222.63</v>
      </c>
      <c r="JZ27" s="77">
        <v>478</v>
      </c>
      <c r="KA27" s="78">
        <v>11839.35</v>
      </c>
      <c r="KB27" s="79">
        <v>9318</v>
      </c>
      <c r="KC27" s="78">
        <v>414639.27</v>
      </c>
      <c r="KF27" s="77">
        <v>411</v>
      </c>
      <c r="KG27" s="78">
        <v>48226.02</v>
      </c>
      <c r="KH27" s="79">
        <v>19976</v>
      </c>
      <c r="KI27" s="78">
        <v>726364.59</v>
      </c>
      <c r="KJ27" s="77">
        <v>4</v>
      </c>
      <c r="KK27" s="78">
        <v>14.86</v>
      </c>
      <c r="KN27" s="77">
        <v>984</v>
      </c>
      <c r="KO27" s="78">
        <v>593570.61</v>
      </c>
      <c r="KP27" s="77">
        <v>16</v>
      </c>
      <c r="KQ27" s="78">
        <v>1559.74</v>
      </c>
      <c r="KR27" s="79">
        <v>5472</v>
      </c>
      <c r="KS27" s="78">
        <v>441017.68</v>
      </c>
      <c r="KZ27" s="77">
        <v>13</v>
      </c>
      <c r="LA27" s="78">
        <v>3770.49</v>
      </c>
      <c r="LB27" s="77">
        <v>5</v>
      </c>
      <c r="LC27" s="78">
        <v>9.67</v>
      </c>
      <c r="LD27" s="79">
        <v>1633</v>
      </c>
      <c r="LE27" s="78">
        <v>147032.15</v>
      </c>
      <c r="LF27" s="77">
        <v>463</v>
      </c>
      <c r="LG27" s="78">
        <v>75138.45</v>
      </c>
      <c r="LH27" s="77">
        <v>378</v>
      </c>
      <c r="LI27" s="78">
        <v>92460.21</v>
      </c>
      <c r="LR27" s="77">
        <v>3</v>
      </c>
      <c r="LS27" s="78">
        <v>2.69</v>
      </c>
      <c r="LT27" s="79">
        <v>7280</v>
      </c>
      <c r="LU27" s="78">
        <v>312445.96999999997</v>
      </c>
      <c r="LV27" s="77">
        <v>67</v>
      </c>
      <c r="LW27" s="78">
        <v>369.84</v>
      </c>
      <c r="LX27" s="77">
        <v>3</v>
      </c>
      <c r="LY27" s="78">
        <v>5468.64</v>
      </c>
      <c r="MB27" s="79">
        <v>5108</v>
      </c>
      <c r="MC27" s="78">
        <v>580197.61</v>
      </c>
      <c r="MF27" s="77">
        <v>1</v>
      </c>
      <c r="MG27" s="78">
        <v>26.52</v>
      </c>
      <c r="MN27" s="77">
        <v>5</v>
      </c>
      <c r="MO27" s="78">
        <v>59.08</v>
      </c>
      <c r="MP27" s="79">
        <v>4179</v>
      </c>
      <c r="MQ27" s="78">
        <v>312488.14</v>
      </c>
      <c r="MR27" s="79">
        <v>1043</v>
      </c>
      <c r="MS27" s="78">
        <v>31441.31</v>
      </c>
      <c r="MV27" s="77">
        <v>2</v>
      </c>
      <c r="MW27" s="78">
        <v>3.36</v>
      </c>
      <c r="MX27" s="77">
        <v>4</v>
      </c>
      <c r="MY27" s="78">
        <v>9.8000000000000007</v>
      </c>
      <c r="ND27" s="79">
        <v>14779</v>
      </c>
      <c r="NE27" s="78">
        <v>47331.22</v>
      </c>
      <c r="NF27" s="77">
        <v>34</v>
      </c>
      <c r="NG27" s="78">
        <v>444.6</v>
      </c>
      <c r="NH27" s="77">
        <v>1</v>
      </c>
      <c r="NI27" s="78">
        <v>3.18</v>
      </c>
      <c r="NN27" s="79">
        <v>1326</v>
      </c>
      <c r="NO27" s="78">
        <v>182755.03</v>
      </c>
      <c r="NP27" s="77">
        <v>5</v>
      </c>
      <c r="NQ27" s="78">
        <v>20.399999999999999</v>
      </c>
      <c r="NR27" s="77">
        <v>5</v>
      </c>
      <c r="NS27" s="78">
        <v>9.68</v>
      </c>
      <c r="NT27" s="77">
        <v>86</v>
      </c>
      <c r="NU27" s="78">
        <v>263.57</v>
      </c>
      <c r="NV27" s="79">
        <v>3212</v>
      </c>
      <c r="NW27" s="78">
        <v>331060.58</v>
      </c>
      <c r="NX27" s="77">
        <v>38</v>
      </c>
      <c r="NY27" s="78">
        <v>2348.12</v>
      </c>
      <c r="NZ27" s="77">
        <v>10</v>
      </c>
      <c r="OA27" s="78">
        <v>344.34</v>
      </c>
      <c r="OF27" s="77">
        <v>498</v>
      </c>
      <c r="OG27" s="78">
        <v>39238.31</v>
      </c>
      <c r="OH27" s="77">
        <v>205</v>
      </c>
      <c r="OI27" s="78">
        <v>10314.06</v>
      </c>
      <c r="OJ27" s="77">
        <v>96</v>
      </c>
      <c r="OK27" s="78">
        <v>755.04</v>
      </c>
      <c r="OP27" s="79">
        <v>10698</v>
      </c>
      <c r="OQ27" s="78">
        <v>1906948.07</v>
      </c>
      <c r="OR27" s="77">
        <v>117</v>
      </c>
      <c r="OS27" s="78">
        <v>3586.29</v>
      </c>
      <c r="OT27" s="79">
        <v>2421</v>
      </c>
      <c r="OU27" s="78">
        <v>124505.56</v>
      </c>
      <c r="OV27" s="79">
        <v>1178</v>
      </c>
      <c r="OW27" s="78">
        <v>206411.61</v>
      </c>
      <c r="OZ27" s="79">
        <v>6476</v>
      </c>
      <c r="PA27" s="78">
        <v>614834.36</v>
      </c>
      <c r="PJ27" s="79">
        <v>3205</v>
      </c>
      <c r="PK27" s="78">
        <v>305091.34999999998</v>
      </c>
      <c r="PL27" s="77">
        <v>51</v>
      </c>
      <c r="PM27" s="78">
        <v>559.36</v>
      </c>
      <c r="PN27" s="77">
        <v>192</v>
      </c>
      <c r="PO27" s="78">
        <v>27049.14</v>
      </c>
      <c r="PP27" s="79">
        <v>9325</v>
      </c>
      <c r="PQ27" s="78">
        <v>640258.13</v>
      </c>
      <c r="PR27" s="79">
        <v>7492</v>
      </c>
      <c r="PS27" s="78">
        <v>1073884.56</v>
      </c>
      <c r="PT27" s="77">
        <v>12</v>
      </c>
      <c r="PU27" s="78">
        <v>29131.68</v>
      </c>
      <c r="PV27" s="77">
        <v>11</v>
      </c>
      <c r="PW27" s="78">
        <v>110.95</v>
      </c>
      <c r="PX27" s="77">
        <v>5</v>
      </c>
      <c r="PY27" s="78">
        <v>377.72</v>
      </c>
      <c r="PZ27" s="77">
        <v>388</v>
      </c>
      <c r="QA27" s="78">
        <v>147989.67000000001</v>
      </c>
      <c r="QB27" s="77">
        <v>126</v>
      </c>
      <c r="QC27" s="78">
        <v>68063.45</v>
      </c>
      <c r="QF27" s="79">
        <v>12455</v>
      </c>
      <c r="QG27" s="78">
        <v>3613334.37</v>
      </c>
      <c r="QH27" s="77">
        <v>1</v>
      </c>
      <c r="QI27" s="78">
        <v>2.48</v>
      </c>
      <c r="QJ27" s="77">
        <v>5</v>
      </c>
      <c r="QK27" s="78">
        <v>7.2</v>
      </c>
      <c r="QL27" s="77">
        <v>18</v>
      </c>
      <c r="QM27" s="78">
        <v>41.87</v>
      </c>
      <c r="QN27" s="77">
        <v>2</v>
      </c>
      <c r="QO27" s="78">
        <v>61.72</v>
      </c>
      <c r="RB27" s="77">
        <v>5</v>
      </c>
      <c r="RC27" s="78">
        <v>584.04</v>
      </c>
      <c r="RD27" s="77">
        <v>5</v>
      </c>
      <c r="RE27" s="78">
        <v>858.56</v>
      </c>
      <c r="RL27" s="79">
        <v>94275</v>
      </c>
      <c r="RM27" s="78">
        <v>14076939.119999999</v>
      </c>
      <c r="RN27" s="79">
        <v>2739</v>
      </c>
      <c r="RO27" s="78">
        <v>131768.9</v>
      </c>
      <c r="RP27" s="77">
        <v>1</v>
      </c>
      <c r="RQ27" s="78">
        <v>0.99</v>
      </c>
      <c r="RT27" s="77">
        <v>43</v>
      </c>
      <c r="RU27" s="78">
        <v>9597.35</v>
      </c>
      <c r="RV27" s="77">
        <v>315</v>
      </c>
      <c r="RW27" s="78">
        <v>13859.73</v>
      </c>
      <c r="RX27" s="77">
        <v>459</v>
      </c>
      <c r="RY27" s="78">
        <v>10541.21</v>
      </c>
      <c r="RZ27" s="79">
        <v>1364</v>
      </c>
      <c r="SA27" s="78">
        <v>147560.73000000001</v>
      </c>
      <c r="SD27" s="79">
        <v>3864</v>
      </c>
      <c r="SE27" s="78">
        <v>241658.8</v>
      </c>
      <c r="SF27" s="79">
        <v>51599</v>
      </c>
      <c r="SG27" s="78">
        <v>9338628.6300000008</v>
      </c>
      <c r="SH27" s="77">
        <v>6</v>
      </c>
      <c r="SI27" s="78">
        <v>3.12</v>
      </c>
      <c r="SJ27" s="79">
        <v>1306</v>
      </c>
      <c r="SK27" s="78">
        <v>49315.51</v>
      </c>
      <c r="SL27" s="77">
        <v>830</v>
      </c>
      <c r="SM27" s="78">
        <v>58475.07</v>
      </c>
      <c r="SN27" s="79">
        <v>14770</v>
      </c>
      <c r="SO27" s="78">
        <v>805619.59</v>
      </c>
      <c r="SP27" s="77">
        <v>1</v>
      </c>
      <c r="SQ27" s="78">
        <v>136.44</v>
      </c>
      <c r="SR27" s="79">
        <v>81663</v>
      </c>
      <c r="SS27" s="78">
        <v>534769.37</v>
      </c>
      <c r="ST27" s="77">
        <v>654</v>
      </c>
      <c r="SU27" s="78">
        <v>55597.39</v>
      </c>
      <c r="SV27" s="77">
        <v>75</v>
      </c>
      <c r="SW27" s="78">
        <v>572.53</v>
      </c>
      <c r="TD27" s="77">
        <v>595</v>
      </c>
      <c r="TE27" s="78">
        <v>5104.83</v>
      </c>
      <c r="TF27" s="79">
        <v>2686</v>
      </c>
      <c r="TG27" s="78">
        <v>99022.77</v>
      </c>
      <c r="TH27" s="79">
        <v>31467</v>
      </c>
      <c r="TI27" s="78">
        <v>1061119.02</v>
      </c>
      <c r="TJ27" s="79">
        <v>2104</v>
      </c>
      <c r="TK27" s="78">
        <v>256613.67</v>
      </c>
      <c r="TL27" s="79">
        <v>41836</v>
      </c>
      <c r="TM27" s="78">
        <v>2123483.1800000002</v>
      </c>
      <c r="TN27" s="79">
        <v>4637</v>
      </c>
      <c r="TO27" s="78">
        <v>389084.39</v>
      </c>
      <c r="TZ27" s="77">
        <v>1</v>
      </c>
      <c r="UA27" s="78">
        <v>151.31</v>
      </c>
      <c r="UB27" s="79">
        <v>7607</v>
      </c>
      <c r="UC27" s="78">
        <v>290034.01</v>
      </c>
      <c r="UF27" s="77">
        <v>2</v>
      </c>
      <c r="UG27" s="78">
        <v>29.88</v>
      </c>
      <c r="UH27" s="77">
        <v>9</v>
      </c>
      <c r="UI27" s="78">
        <v>116.94</v>
      </c>
      <c r="UT27" s="77">
        <v>2</v>
      </c>
      <c r="UU27" s="78">
        <v>8.64</v>
      </c>
      <c r="UV27" s="77">
        <v>7</v>
      </c>
      <c r="UW27" s="78">
        <v>31.03</v>
      </c>
      <c r="UZ27" s="77">
        <v>1</v>
      </c>
      <c r="VA27" s="78">
        <v>3.19</v>
      </c>
      <c r="VB27" s="77">
        <v>22</v>
      </c>
      <c r="VC27" s="78">
        <v>596.19000000000005</v>
      </c>
      <c r="VD27" s="79">
        <v>9938</v>
      </c>
      <c r="VE27" s="78">
        <v>477451.89</v>
      </c>
      <c r="VH27" s="79">
        <v>32555</v>
      </c>
      <c r="VI27" s="78">
        <v>523570.95</v>
      </c>
      <c r="VJ27" s="77">
        <v>60</v>
      </c>
      <c r="VK27" s="78">
        <v>622.27</v>
      </c>
      <c r="VN27" s="77">
        <v>2</v>
      </c>
      <c r="VO27" s="78">
        <v>2.6</v>
      </c>
      <c r="VP27" s="79">
        <v>13490</v>
      </c>
      <c r="VQ27" s="78">
        <v>733782.49</v>
      </c>
      <c r="VR27" s="79">
        <v>14718</v>
      </c>
      <c r="VS27" s="78">
        <v>1266114.52</v>
      </c>
      <c r="VV27" s="77">
        <v>5</v>
      </c>
      <c r="VW27" s="78">
        <v>129.91999999999999</v>
      </c>
      <c r="VX27" s="79">
        <v>24452</v>
      </c>
      <c r="VY27" s="78">
        <v>244.74</v>
      </c>
      <c r="WB27" s="79">
        <v>13478</v>
      </c>
      <c r="WC27" s="78">
        <v>1937517.27</v>
      </c>
      <c r="WD27" s="77">
        <v>3</v>
      </c>
      <c r="WE27" s="78">
        <v>12841.4</v>
      </c>
      <c r="WH27" s="79">
        <v>2434</v>
      </c>
      <c r="WI27" s="78">
        <v>10931.3</v>
      </c>
      <c r="WJ27" s="79">
        <v>8705</v>
      </c>
      <c r="WK27" s="78">
        <v>136252.09</v>
      </c>
      <c r="WL27" s="77">
        <v>185</v>
      </c>
      <c r="WM27" s="78">
        <v>20848.490000000002</v>
      </c>
      <c r="WN27" s="79">
        <v>1759</v>
      </c>
      <c r="WO27" s="78">
        <v>713231.28</v>
      </c>
      <c r="WP27" s="77">
        <v>2</v>
      </c>
      <c r="WQ27" s="78">
        <v>397.8</v>
      </c>
      <c r="WR27" s="79">
        <v>6415</v>
      </c>
      <c r="WS27" s="78">
        <v>181916.83</v>
      </c>
      <c r="WV27" s="77">
        <v>4</v>
      </c>
      <c r="WW27" s="78">
        <v>146.9</v>
      </c>
      <c r="WX27" s="77">
        <v>9</v>
      </c>
      <c r="WY27" s="78">
        <v>48.33</v>
      </c>
      <c r="WZ27" s="77">
        <v>1</v>
      </c>
      <c r="XA27" s="78">
        <v>7.49</v>
      </c>
      <c r="XD27" s="79">
        <v>39591</v>
      </c>
      <c r="XE27" s="78">
        <v>2269377.7000000002</v>
      </c>
      <c r="XH27" s="77">
        <v>312</v>
      </c>
      <c r="XI27" s="78">
        <v>128405.31</v>
      </c>
      <c r="XJ27" s="77">
        <v>447</v>
      </c>
      <c r="XK27" s="78">
        <v>6110.45</v>
      </c>
      <c r="XN27" s="79">
        <v>5135</v>
      </c>
      <c r="XO27" s="78">
        <v>721411.35</v>
      </c>
      <c r="XP27" s="79">
        <v>11023</v>
      </c>
      <c r="XQ27" s="78">
        <v>2010619.68</v>
      </c>
      <c r="XR27" s="79">
        <v>1211</v>
      </c>
      <c r="XS27" s="78">
        <v>330973.12</v>
      </c>
      <c r="XT27" s="79">
        <v>1470</v>
      </c>
      <c r="XU27" s="78">
        <v>261933.96</v>
      </c>
      <c r="XV27" s="79">
        <v>87859</v>
      </c>
      <c r="XW27" s="78">
        <v>970576.71</v>
      </c>
      <c r="XX27" s="79">
        <v>1455</v>
      </c>
      <c r="XY27" s="78">
        <v>75754.23</v>
      </c>
      <c r="XZ27" s="77">
        <v>5</v>
      </c>
      <c r="YA27" s="78">
        <v>33.39</v>
      </c>
      <c r="YH27" s="79">
        <v>30056</v>
      </c>
      <c r="YI27" s="78">
        <v>2646334.4700000002</v>
      </c>
      <c r="YP27" s="79">
        <v>1375</v>
      </c>
      <c r="YQ27" s="78">
        <v>29966.13</v>
      </c>
      <c r="YT27" s="79">
        <v>1947</v>
      </c>
      <c r="YU27" s="78">
        <v>265593.74</v>
      </c>
      <c r="YV27" s="77">
        <v>94</v>
      </c>
      <c r="YW27" s="78">
        <v>9712.36</v>
      </c>
      <c r="YX27" s="79">
        <v>72835</v>
      </c>
      <c r="YY27" s="78">
        <v>1676683.13</v>
      </c>
      <c r="YZ27" s="79">
        <v>32355</v>
      </c>
      <c r="ZA27" s="78">
        <v>1612618.68</v>
      </c>
      <c r="ZF27" s="79">
        <v>1076</v>
      </c>
      <c r="ZG27" s="78">
        <v>92382.46</v>
      </c>
      <c r="ZH27" s="77">
        <v>396</v>
      </c>
      <c r="ZI27" s="78">
        <v>33535.53</v>
      </c>
      <c r="ZJ27" s="79">
        <v>46700</v>
      </c>
      <c r="ZK27" s="78">
        <v>8939333.1199999992</v>
      </c>
      <c r="ZL27" s="79">
        <v>48882</v>
      </c>
      <c r="ZM27" s="78">
        <v>6673828.54</v>
      </c>
      <c r="ZR27" s="77">
        <v>49</v>
      </c>
      <c r="ZS27" s="78">
        <v>176.69</v>
      </c>
      <c r="ZT27" s="77">
        <v>161</v>
      </c>
      <c r="ZU27" s="78">
        <v>752.45</v>
      </c>
      <c r="ZX27" s="77">
        <v>2</v>
      </c>
      <c r="ZY27" s="78">
        <v>15</v>
      </c>
      <c r="AAB27" s="77">
        <v>55</v>
      </c>
      <c r="AAC27" s="78">
        <v>462.32</v>
      </c>
      <c r="AAF27" s="77">
        <v>9</v>
      </c>
      <c r="AAG27" s="78">
        <v>62.65</v>
      </c>
      <c r="AAH27" s="77">
        <v>62</v>
      </c>
      <c r="AAI27" s="78">
        <v>364.22</v>
      </c>
      <c r="AAJ27" s="77">
        <v>1</v>
      </c>
      <c r="AAK27" s="78">
        <v>6.04</v>
      </c>
      <c r="AAN27" s="77">
        <v>7</v>
      </c>
      <c r="AAO27" s="78">
        <v>466.19</v>
      </c>
      <c r="AAP27" s="77">
        <v>762</v>
      </c>
      <c r="AAQ27" s="78">
        <v>3257.92</v>
      </c>
      <c r="AAV27" s="79">
        <v>1813</v>
      </c>
      <c r="AAW27" s="78">
        <v>113415.01</v>
      </c>
      <c r="AAZ27" s="77">
        <v>1</v>
      </c>
      <c r="ABA27" s="78">
        <v>38.840000000000003</v>
      </c>
      <c r="ABB27" s="77">
        <v>1</v>
      </c>
      <c r="ABC27" s="78">
        <v>26.39</v>
      </c>
      <c r="ABD27" s="77">
        <v>204</v>
      </c>
      <c r="ABE27" s="78">
        <v>28479.19</v>
      </c>
      <c r="ABP27" s="79">
        <v>3172</v>
      </c>
      <c r="ABQ27" s="78">
        <v>171156.9</v>
      </c>
      <c r="ABR27" s="79">
        <v>2084</v>
      </c>
      <c r="ABS27" s="78">
        <v>92904.960000000006</v>
      </c>
      <c r="ABT27" s="79">
        <v>5216</v>
      </c>
      <c r="ABU27" s="78">
        <v>87411.46</v>
      </c>
      <c r="ABV27" s="79">
        <v>3933</v>
      </c>
      <c r="ABW27" s="78">
        <v>89540.28</v>
      </c>
      <c r="ABX27" s="77">
        <v>374</v>
      </c>
      <c r="ABY27" s="78">
        <v>11995.24</v>
      </c>
      <c r="ACD27" s="77">
        <v>130</v>
      </c>
      <c r="ACE27" s="78">
        <v>6995.36</v>
      </c>
      <c r="ACF27" s="79">
        <v>16026</v>
      </c>
      <c r="ACG27" s="78">
        <v>558386.63</v>
      </c>
      <c r="ACH27" s="79">
        <v>5467</v>
      </c>
      <c r="ACI27" s="78">
        <v>287354.17</v>
      </c>
      <c r="ACJ27" s="79">
        <v>22012</v>
      </c>
      <c r="ACK27" s="78">
        <v>271919.07</v>
      </c>
      <c r="ACL27" s="77">
        <v>2</v>
      </c>
      <c r="ACM27" s="78">
        <v>14.86</v>
      </c>
      <c r="ACN27" s="77">
        <v>1</v>
      </c>
      <c r="ACO27" s="78">
        <v>31.77</v>
      </c>
      <c r="ACP27" s="79">
        <v>11657</v>
      </c>
      <c r="ACQ27" s="78">
        <v>498360.51</v>
      </c>
      <c r="ACT27" s="77">
        <v>124</v>
      </c>
      <c r="ACU27" s="78">
        <v>11958.3</v>
      </c>
      <c r="ACV27" s="79">
        <v>2709</v>
      </c>
      <c r="ACW27" s="78">
        <v>88552.33</v>
      </c>
      <c r="ACX27" s="79">
        <v>49780</v>
      </c>
      <c r="ACY27" s="78">
        <v>1819224.2</v>
      </c>
      <c r="ACZ27" s="77">
        <v>420</v>
      </c>
      <c r="ADA27" s="78">
        <v>23874.77</v>
      </c>
      <c r="ADB27" s="79">
        <v>16452</v>
      </c>
      <c r="ADC27" s="78">
        <v>1047899.38</v>
      </c>
      <c r="ADF27" s="79">
        <v>1697</v>
      </c>
      <c r="ADG27" s="78">
        <v>274577.12</v>
      </c>
      <c r="ADJ27" s="77">
        <v>1</v>
      </c>
      <c r="ADK27" s="78">
        <v>72.39</v>
      </c>
      <c r="ADL27" s="79">
        <v>1151</v>
      </c>
      <c r="ADM27" s="78">
        <v>193332.2</v>
      </c>
      <c r="ADN27" s="77">
        <v>2</v>
      </c>
      <c r="ADO27" s="78">
        <v>8.76</v>
      </c>
      <c r="ADP27" s="79">
        <v>1409</v>
      </c>
      <c r="ADQ27" s="78">
        <v>854143.63</v>
      </c>
      <c r="ADX27" s="79">
        <v>6015</v>
      </c>
      <c r="ADY27" s="78">
        <v>428831.85</v>
      </c>
      <c r="ADZ27" s="79">
        <v>5242</v>
      </c>
      <c r="AEA27" s="78">
        <v>223226.94</v>
      </c>
      <c r="AEB27" s="77">
        <v>14</v>
      </c>
      <c r="AEC27" s="78">
        <v>713.73</v>
      </c>
      <c r="AEF27" s="79">
        <v>1678</v>
      </c>
      <c r="AEG27" s="78">
        <v>853926.73</v>
      </c>
      <c r="AEL27" s="77">
        <v>60</v>
      </c>
      <c r="AEM27" s="78">
        <v>472.08</v>
      </c>
      <c r="AEN27" s="77">
        <v>1</v>
      </c>
      <c r="AEO27" s="78">
        <v>34.65</v>
      </c>
      <c r="AER27" s="79">
        <v>14954</v>
      </c>
      <c r="AES27" s="78">
        <v>774930.66</v>
      </c>
      <c r="AET27" s="79">
        <v>5754</v>
      </c>
      <c r="AEU27" s="78">
        <v>182667.3</v>
      </c>
      <c r="AEZ27" s="77">
        <v>78</v>
      </c>
      <c r="AFA27" s="78">
        <v>9274.08</v>
      </c>
      <c r="AFB27" s="79">
        <v>5708</v>
      </c>
      <c r="AFC27" s="78">
        <v>318666.56</v>
      </c>
      <c r="AFD27" s="77">
        <v>2</v>
      </c>
      <c r="AFE27" s="78">
        <v>18.850000000000001</v>
      </c>
      <c r="AFH27" s="77">
        <v>4</v>
      </c>
      <c r="AFI27" s="78">
        <v>431.16</v>
      </c>
      <c r="AFN27" s="79">
        <v>2811</v>
      </c>
      <c r="AFO27" s="78">
        <v>983232.79</v>
      </c>
      <c r="AFP27" s="77">
        <v>91</v>
      </c>
      <c r="AFQ27" s="78">
        <v>4389.17</v>
      </c>
      <c r="AFV27" s="79">
        <v>55063</v>
      </c>
      <c r="AFW27" s="78">
        <v>1723406.99</v>
      </c>
      <c r="AFX27" s="79">
        <v>4385</v>
      </c>
      <c r="AFY27" s="78">
        <v>195100.43</v>
      </c>
      <c r="AFZ27" s="77">
        <v>450</v>
      </c>
      <c r="AGA27" s="78">
        <v>44999.32</v>
      </c>
      <c r="AGB27" s="77">
        <v>7</v>
      </c>
      <c r="AGC27" s="78">
        <v>533.09</v>
      </c>
      <c r="AGF27" s="77">
        <v>146</v>
      </c>
      <c r="AGG27" s="78">
        <v>1000.94</v>
      </c>
      <c r="AGL27" s="77">
        <v>17</v>
      </c>
      <c r="AGM27" s="78">
        <v>18351.650000000001</v>
      </c>
      <c r="AGP27" s="79">
        <v>239347</v>
      </c>
      <c r="AGQ27" s="78">
        <v>46356674.619999997</v>
      </c>
      <c r="AGR27" s="77">
        <v>194</v>
      </c>
      <c r="AGS27" s="78">
        <v>304988.76</v>
      </c>
      <c r="AGT27" s="79">
        <v>15697</v>
      </c>
      <c r="AGU27" s="78">
        <v>9069026.5099999998</v>
      </c>
      <c r="AGV27" s="79">
        <v>14041</v>
      </c>
      <c r="AGW27" s="78">
        <v>5121031.04</v>
      </c>
      <c r="AGX27" s="79">
        <v>2316</v>
      </c>
      <c r="AGY27" s="78">
        <v>182330.14</v>
      </c>
      <c r="AGZ27" s="77">
        <v>153</v>
      </c>
      <c r="AHA27" s="78">
        <v>20373.27</v>
      </c>
      <c r="AHB27" s="77">
        <v>912</v>
      </c>
      <c r="AHC27" s="78">
        <v>133185.34</v>
      </c>
      <c r="AHH27" s="77">
        <v>45</v>
      </c>
      <c r="AHI27" s="78">
        <v>41202.82</v>
      </c>
      <c r="AHJ27" s="79">
        <v>2241</v>
      </c>
      <c r="AHK27" s="78">
        <v>209579.29</v>
      </c>
      <c r="AHL27" s="79">
        <v>3538</v>
      </c>
      <c r="AHM27" s="78">
        <v>225992.68</v>
      </c>
      <c r="AHN27" s="79">
        <v>1025</v>
      </c>
      <c r="AHO27" s="78">
        <v>209436.34</v>
      </c>
      <c r="AHT27" s="77">
        <v>4</v>
      </c>
      <c r="AHU27" s="78">
        <v>1679.46</v>
      </c>
      <c r="AHV27" s="77">
        <v>386</v>
      </c>
      <c r="AHW27" s="78">
        <v>44012.97</v>
      </c>
      <c r="AHZ27" s="77">
        <v>91</v>
      </c>
      <c r="AIA27" s="78">
        <v>39562.78</v>
      </c>
      <c r="AIL27" s="77">
        <v>4</v>
      </c>
      <c r="AIM27" s="78">
        <v>691.66</v>
      </c>
      <c r="AIP27" s="79">
        <v>50308</v>
      </c>
      <c r="AIQ27" s="78">
        <v>473478.83</v>
      </c>
      <c r="AIT27" s="77">
        <v>40</v>
      </c>
      <c r="AIU27" s="78">
        <v>381.9</v>
      </c>
      <c r="AIX27" s="79">
        <v>6832</v>
      </c>
      <c r="AIY27" s="78">
        <v>500417.41</v>
      </c>
      <c r="AJB27" s="79">
        <v>9292</v>
      </c>
      <c r="AJC27" s="78">
        <v>178326.52</v>
      </c>
      <c r="AJF27" s="79">
        <v>9439</v>
      </c>
      <c r="AJG27" s="78">
        <v>434413.46</v>
      </c>
      <c r="AJL27" s="77">
        <v>3</v>
      </c>
      <c r="AJM27" s="78">
        <v>29.54</v>
      </c>
      <c r="AJN27" s="77">
        <v>814</v>
      </c>
      <c r="AJO27" s="78">
        <v>108280.83</v>
      </c>
      <c r="AJX27" s="79">
        <v>113204</v>
      </c>
      <c r="AJY27" s="78">
        <v>1511298.6</v>
      </c>
      <c r="AJZ27" s="77">
        <v>132</v>
      </c>
      <c r="AKA27" s="78">
        <v>15967.4</v>
      </c>
      <c r="AKF27" s="77">
        <v>2</v>
      </c>
      <c r="AKG27" s="78">
        <v>3.62</v>
      </c>
      <c r="AKN27" s="77">
        <v>24</v>
      </c>
      <c r="AKO27" s="78">
        <v>387.5</v>
      </c>
      <c r="AKV27" s="79">
        <v>12690</v>
      </c>
      <c r="AKW27" s="78">
        <v>345837.65</v>
      </c>
      <c r="AKZ27" s="79">
        <v>119691</v>
      </c>
      <c r="ALA27" s="78">
        <v>1666203.72</v>
      </c>
      <c r="ALH27" s="77">
        <v>2</v>
      </c>
      <c r="ALI27" s="78">
        <v>5.78</v>
      </c>
      <c r="ALR27" s="77">
        <v>1</v>
      </c>
      <c r="ALS27" s="78">
        <v>12.47</v>
      </c>
      <c r="ALX27" s="77">
        <v>836</v>
      </c>
      <c r="ALY27" s="78">
        <v>43344.2</v>
      </c>
      <c r="ALZ27" s="77">
        <v>111</v>
      </c>
      <c r="AMA27" s="78">
        <v>287.36</v>
      </c>
      <c r="AMB27" s="79">
        <v>1953</v>
      </c>
      <c r="AMC27" s="78">
        <v>135584.17000000001</v>
      </c>
      <c r="AMF27" s="77">
        <v>121</v>
      </c>
      <c r="AMG27" s="78">
        <v>4241.7</v>
      </c>
      <c r="AMH27" s="77">
        <v>8</v>
      </c>
      <c r="AMI27" s="78">
        <v>4965.84</v>
      </c>
      <c r="AMJ27" s="79">
        <v>1281</v>
      </c>
      <c r="AMK27" s="78">
        <v>97913.89</v>
      </c>
      <c r="AML27" s="79">
        <v>24380</v>
      </c>
      <c r="AMM27" s="78">
        <v>2325739.46</v>
      </c>
      <c r="AMN27" s="77">
        <v>158</v>
      </c>
      <c r="AMO27" s="78">
        <v>193696.3</v>
      </c>
      <c r="AMP27" s="77">
        <v>1</v>
      </c>
      <c r="AMQ27" s="78">
        <v>121.7</v>
      </c>
      <c r="AMX27" s="77">
        <v>348</v>
      </c>
      <c r="AMY27" s="78">
        <v>19668.55</v>
      </c>
      <c r="ANB27" s="77">
        <v>1</v>
      </c>
      <c r="ANC27" s="78">
        <v>0.37</v>
      </c>
      <c r="ANF27" s="77">
        <v>981</v>
      </c>
      <c r="ANG27" s="78">
        <v>1219707.2</v>
      </c>
      <c r="ANH27" s="79">
        <v>2536</v>
      </c>
      <c r="ANI27" s="78">
        <v>214773.4</v>
      </c>
      <c r="ANL27" s="77">
        <v>67</v>
      </c>
      <c r="ANM27" s="78">
        <v>1333.79</v>
      </c>
      <c r="ANN27" s="77">
        <v>1</v>
      </c>
      <c r="ANO27" s="78">
        <v>338.7</v>
      </c>
      <c r="ANP27" s="79">
        <v>1980</v>
      </c>
      <c r="ANQ27" s="78">
        <v>246182.43</v>
      </c>
      <c r="ANR27" s="77">
        <v>245</v>
      </c>
      <c r="ANS27" s="78">
        <v>46279.46</v>
      </c>
      <c r="ANT27" s="79">
        <v>11546</v>
      </c>
      <c r="ANU27" s="78">
        <v>1974929.25</v>
      </c>
      <c r="ANZ27" s="77">
        <v>849</v>
      </c>
      <c r="AOA27" s="78">
        <v>514958.29</v>
      </c>
      <c r="AOB27" s="77">
        <v>43</v>
      </c>
      <c r="AOC27" s="78">
        <v>46499.95</v>
      </c>
      <c r="AOD27" s="77">
        <v>362</v>
      </c>
      <c r="AOE27" s="78">
        <v>1117151.1399999999</v>
      </c>
      <c r="AOP27" s="77">
        <v>38</v>
      </c>
      <c r="AOQ27" s="78">
        <v>3604.62</v>
      </c>
      <c r="AOR27" s="77">
        <v>5</v>
      </c>
      <c r="AOS27" s="78">
        <v>43.1</v>
      </c>
      <c r="AOV27" s="77">
        <v>594</v>
      </c>
      <c r="AOW27" s="78">
        <v>80417.33</v>
      </c>
      <c r="AOX27" s="77">
        <v>234</v>
      </c>
      <c r="AOY27" s="78">
        <v>2665.21</v>
      </c>
      <c r="APB27" s="77">
        <v>90</v>
      </c>
      <c r="APC27" s="78">
        <v>1057.79</v>
      </c>
      <c r="APD27" s="77">
        <v>1</v>
      </c>
      <c r="APE27" s="78">
        <v>17.04</v>
      </c>
      <c r="APH27" s="79">
        <v>13741</v>
      </c>
      <c r="API27" s="78">
        <v>3205507.05</v>
      </c>
      <c r="APJ27" s="79">
        <v>17053</v>
      </c>
      <c r="APK27" s="78">
        <v>268272.65000000002</v>
      </c>
      <c r="APN27" s="77">
        <v>3</v>
      </c>
      <c r="APO27" s="78">
        <v>234.78</v>
      </c>
      <c r="APP27" s="79">
        <v>2156</v>
      </c>
      <c r="APQ27" s="78">
        <v>1039565.41</v>
      </c>
      <c r="APR27" s="77">
        <v>403</v>
      </c>
      <c r="APS27" s="78">
        <v>194819.04</v>
      </c>
      <c r="APT27" s="79">
        <v>1866</v>
      </c>
      <c r="APU27" s="78">
        <v>933550.33</v>
      </c>
      <c r="APV27" s="77">
        <v>771</v>
      </c>
      <c r="APW27" s="78">
        <v>360803.34</v>
      </c>
      <c r="APX27" s="77">
        <v>615</v>
      </c>
      <c r="APY27" s="78">
        <v>272940.73</v>
      </c>
      <c r="APZ27" s="77">
        <v>286</v>
      </c>
      <c r="AQA27" s="78">
        <v>118098.13</v>
      </c>
      <c r="AQB27" s="79">
        <v>4402</v>
      </c>
      <c r="AQC27" s="78">
        <v>869491.05</v>
      </c>
      <c r="AQD27" s="77">
        <v>5</v>
      </c>
      <c r="AQE27" s="78">
        <v>255.41</v>
      </c>
      <c r="AQH27" s="77">
        <v>168</v>
      </c>
      <c r="AQI27" s="78">
        <v>62654.879999999997</v>
      </c>
      <c r="AQJ27" s="79">
        <v>3510</v>
      </c>
      <c r="AQK27" s="78">
        <v>55937.68</v>
      </c>
      <c r="AQP27" s="79">
        <v>4190</v>
      </c>
      <c r="AQQ27" s="78">
        <v>1128909.3899999999</v>
      </c>
      <c r="AQR27" s="79">
        <v>2820</v>
      </c>
      <c r="AQS27" s="78">
        <v>1391501.19</v>
      </c>
      <c r="AQZ27" s="77">
        <v>114</v>
      </c>
      <c r="ARA27" s="78">
        <v>832916.08</v>
      </c>
      <c r="ARD27" s="77">
        <v>2</v>
      </c>
      <c r="ARE27" s="78">
        <v>27.94</v>
      </c>
      <c r="ARH27" s="77">
        <v>1</v>
      </c>
      <c r="ARI27" s="78">
        <v>23.19</v>
      </c>
      <c r="ARL27" s="79">
        <v>4836</v>
      </c>
      <c r="ARM27" s="78">
        <v>667491.57999999996</v>
      </c>
      <c r="ARN27" s="79">
        <v>9618</v>
      </c>
      <c r="ARO27" s="78">
        <v>1200087.27</v>
      </c>
      <c r="ARP27" s="79">
        <v>28450</v>
      </c>
      <c r="ARQ27" s="78">
        <v>3802953.56</v>
      </c>
      <c r="ARR27" s="79">
        <v>7692</v>
      </c>
      <c r="ARS27" s="78">
        <v>997133.08</v>
      </c>
      <c r="ART27" s="79">
        <v>48955</v>
      </c>
      <c r="ARU27" s="78">
        <v>1223098.04</v>
      </c>
      <c r="ARX27" s="79">
        <v>52763</v>
      </c>
      <c r="ARY27" s="78">
        <v>4401882.51</v>
      </c>
      <c r="ARZ27" s="77">
        <v>59</v>
      </c>
      <c r="ASA27" s="78">
        <v>20489.66</v>
      </c>
      <c r="ASD27" s="79">
        <v>3883</v>
      </c>
      <c r="ASE27" s="78">
        <v>330510.38</v>
      </c>
      <c r="ASJ27" s="77">
        <v>3</v>
      </c>
      <c r="ASK27" s="78">
        <v>849.03</v>
      </c>
      <c r="AST27" s="77">
        <v>5</v>
      </c>
      <c r="ASU27" s="78">
        <v>35.520000000000003</v>
      </c>
      <c r="ASX27" s="77">
        <v>8</v>
      </c>
      <c r="ASY27" s="78">
        <v>189.13</v>
      </c>
      <c r="ASZ27" s="79">
        <v>1426</v>
      </c>
      <c r="ATA27" s="78">
        <v>34343.47</v>
      </c>
      <c r="ATB27" s="77">
        <v>27</v>
      </c>
      <c r="ATC27" s="78">
        <v>3190.51</v>
      </c>
      <c r="ATF27" s="77">
        <v>3</v>
      </c>
      <c r="ATG27" s="78">
        <v>134.26</v>
      </c>
      <c r="ATL27" s="77">
        <v>13</v>
      </c>
      <c r="ATM27" s="78">
        <v>4064.3</v>
      </c>
      <c r="ATN27" s="77">
        <v>702</v>
      </c>
      <c r="ATO27" s="78">
        <v>39604.94</v>
      </c>
      <c r="ATP27" s="77">
        <v>162</v>
      </c>
      <c r="ATQ27" s="78">
        <v>7816.69</v>
      </c>
      <c r="ATT27" s="79">
        <v>12735</v>
      </c>
      <c r="ATU27" s="78">
        <v>635846.29</v>
      </c>
      <c r="ATV27" s="77">
        <v>8</v>
      </c>
      <c r="ATW27" s="78">
        <v>227.85</v>
      </c>
      <c r="ATX27" s="77">
        <v>6</v>
      </c>
      <c r="ATY27" s="78">
        <v>314.3</v>
      </c>
      <c r="ATZ27" s="77">
        <v>20</v>
      </c>
      <c r="AUA27" s="78">
        <v>579.6</v>
      </c>
      <c r="AUB27" s="77">
        <v>13</v>
      </c>
      <c r="AUC27" s="78">
        <v>71.510000000000005</v>
      </c>
      <c r="AUD27" s="77">
        <v>2</v>
      </c>
      <c r="AUE27" s="78">
        <v>9.44</v>
      </c>
      <c r="AUH27" s="77">
        <v>38</v>
      </c>
      <c r="AUI27" s="78">
        <v>203.62</v>
      </c>
      <c r="AUN27" s="79">
        <v>231260</v>
      </c>
      <c r="AUO27" s="78">
        <v>4388666.18</v>
      </c>
      <c r="AUR27" s="79">
        <v>1977</v>
      </c>
      <c r="AUS27" s="78">
        <v>111370.16</v>
      </c>
      <c r="AUV27" s="77">
        <v>33</v>
      </c>
      <c r="AUW27" s="78">
        <v>225.4</v>
      </c>
      <c r="AVB27" s="77">
        <v>166</v>
      </c>
      <c r="AVC27" s="78">
        <v>132410.15</v>
      </c>
      <c r="AVJ27" s="79">
        <v>3980</v>
      </c>
      <c r="AVK27" s="78">
        <v>404540.87</v>
      </c>
      <c r="AVP27" s="77">
        <v>2</v>
      </c>
      <c r="AVQ27" s="78">
        <v>30.04</v>
      </c>
      <c r="AVX27" s="77">
        <v>1</v>
      </c>
      <c r="AVY27" s="78">
        <v>8.1300000000000008</v>
      </c>
      <c r="AVZ27" s="77">
        <v>13</v>
      </c>
      <c r="AWA27" s="78">
        <v>143.86000000000001</v>
      </c>
      <c r="AWF27" s="77">
        <v>1</v>
      </c>
      <c r="AWG27" s="78">
        <v>1472.08</v>
      </c>
      <c r="AWH27" s="77">
        <v>2</v>
      </c>
      <c r="AWI27" s="78">
        <v>1.5</v>
      </c>
      <c r="AWL27" s="77">
        <v>2</v>
      </c>
      <c r="AWM27" s="78">
        <v>10.08</v>
      </c>
      <c r="AWN27" s="77">
        <v>17</v>
      </c>
      <c r="AWO27" s="78">
        <v>906.25</v>
      </c>
      <c r="AWP27" s="77">
        <v>153</v>
      </c>
      <c r="AWQ27" s="78">
        <v>32643.57</v>
      </c>
      <c r="AWR27" s="77">
        <v>103</v>
      </c>
      <c r="AWS27" s="78">
        <v>42091.32</v>
      </c>
      <c r="AWT27" s="77">
        <v>37</v>
      </c>
      <c r="AWU27" s="78">
        <v>2178.1999999999998</v>
      </c>
      <c r="AWV27" s="77">
        <v>503</v>
      </c>
      <c r="AWW27" s="78">
        <v>6372.67</v>
      </c>
      <c r="AWX27" s="77">
        <v>508</v>
      </c>
      <c r="AWY27" s="78">
        <v>234377.21</v>
      </c>
      <c r="AXD27" s="77">
        <v>12</v>
      </c>
      <c r="AXE27" s="78">
        <v>240.3</v>
      </c>
      <c r="AXF27" s="77">
        <v>2</v>
      </c>
      <c r="AXG27" s="78">
        <v>444.98</v>
      </c>
      <c r="AXV27" s="77">
        <v>2</v>
      </c>
      <c r="AXW27" s="78">
        <v>21.58</v>
      </c>
      <c r="AXZ27" s="77">
        <v>1</v>
      </c>
      <c r="AYA27" s="78">
        <v>351</v>
      </c>
      <c r="AYB27" s="77">
        <v>101</v>
      </c>
      <c r="AYC27" s="78">
        <v>8442.66</v>
      </c>
      <c r="AYD27" s="77">
        <v>36</v>
      </c>
      <c r="AYE27" s="78">
        <v>200.5</v>
      </c>
      <c r="AYF27" s="77">
        <v>9</v>
      </c>
      <c r="AYG27" s="78">
        <v>121.81</v>
      </c>
      <c r="AYL27" s="77">
        <v>10</v>
      </c>
      <c r="AYM27" s="78">
        <v>61</v>
      </c>
      <c r="AYT27" s="77">
        <v>13</v>
      </c>
      <c r="AYU27" s="78">
        <v>31.39</v>
      </c>
      <c r="AYV27" s="77">
        <v>24</v>
      </c>
      <c r="AYW27" s="78">
        <v>3096.99</v>
      </c>
      <c r="AZB27" s="77">
        <v>50</v>
      </c>
      <c r="AZC27" s="78">
        <v>874.64</v>
      </c>
      <c r="AZR27" s="77">
        <v>2</v>
      </c>
      <c r="AZS27" s="78">
        <v>53.04</v>
      </c>
      <c r="AZV27" s="77">
        <v>29</v>
      </c>
      <c r="AZW27" s="78">
        <v>21.38</v>
      </c>
    </row>
    <row r="28" spans="1:1377" x14ac:dyDescent="0.25">
      <c r="A28" s="87">
        <v>40214</v>
      </c>
      <c r="B28" s="83">
        <v>341499</v>
      </c>
      <c r="C28" s="83">
        <v>44349190.990000002</v>
      </c>
      <c r="D28" s="83">
        <v>274811</v>
      </c>
      <c r="E28" s="83">
        <v>40818143.020000003</v>
      </c>
      <c r="F28" s="83">
        <f t="shared" si="75"/>
        <v>616310</v>
      </c>
      <c r="G28" s="83">
        <f t="shared" si="74"/>
        <v>85167334.010000005</v>
      </c>
      <c r="H28" s="83">
        <v>204708</v>
      </c>
      <c r="I28" s="83">
        <v>19754296.390000001</v>
      </c>
      <c r="J28" s="83">
        <v>305411</v>
      </c>
      <c r="K28" s="83">
        <v>25001440.09</v>
      </c>
      <c r="L28" s="83">
        <v>3214</v>
      </c>
      <c r="M28" s="79">
        <v>14917251.82</v>
      </c>
      <c r="N28" s="79">
        <v>26398</v>
      </c>
      <c r="O28" s="79">
        <v>15358036.76</v>
      </c>
      <c r="P28" s="79">
        <v>198430</v>
      </c>
      <c r="Q28" s="79">
        <v>11598794.23</v>
      </c>
      <c r="R28" s="79">
        <v>189829</v>
      </c>
      <c r="S28" s="79">
        <v>10908441.119999999</v>
      </c>
      <c r="T28" s="79">
        <v>9163</v>
      </c>
      <c r="U28" s="79">
        <v>5798435.6500000004</v>
      </c>
      <c r="V28" s="79">
        <v>28840</v>
      </c>
      <c r="W28" s="78">
        <v>8350716.1500000004</v>
      </c>
      <c r="X28" s="79">
        <v>51247</v>
      </c>
      <c r="Y28" s="78">
        <v>7845086.2800000003</v>
      </c>
      <c r="Z28" s="79">
        <v>183836</v>
      </c>
      <c r="AA28" s="78">
        <v>7233448.5999999996</v>
      </c>
      <c r="AB28" s="79">
        <v>136914</v>
      </c>
      <c r="AC28" s="78">
        <v>13187069.880000001</v>
      </c>
      <c r="AD28" s="79">
        <v>31257</v>
      </c>
      <c r="AE28" s="78">
        <v>6154473.5599999996</v>
      </c>
      <c r="AF28" s="79">
        <v>50530</v>
      </c>
      <c r="AG28" s="78">
        <v>6762052.1799999997</v>
      </c>
      <c r="AH28" s="79">
        <v>70851</v>
      </c>
      <c r="AI28" s="78">
        <v>7349366.5499999998</v>
      </c>
      <c r="AJ28" s="79">
        <v>181608</v>
      </c>
      <c r="AK28" s="78">
        <v>6853082.0700000003</v>
      </c>
      <c r="AL28" s="79">
        <v>48746</v>
      </c>
      <c r="AM28" s="78">
        <v>5437382.8200000003</v>
      </c>
      <c r="AN28" s="79">
        <v>55303</v>
      </c>
      <c r="AO28" s="78">
        <v>5392406.96</v>
      </c>
      <c r="AP28" s="79">
        <v>59810</v>
      </c>
      <c r="AQ28" s="78">
        <v>4931788.93</v>
      </c>
      <c r="AR28" s="79">
        <v>34078</v>
      </c>
      <c r="AS28" s="78">
        <v>5119631.88</v>
      </c>
      <c r="AT28" s="79">
        <v>33070</v>
      </c>
      <c r="AU28" s="78">
        <v>3192474.86</v>
      </c>
      <c r="AV28" s="77">
        <v>810</v>
      </c>
      <c r="AW28" s="78">
        <v>3560231.71</v>
      </c>
      <c r="AX28" s="77">
        <v>514</v>
      </c>
      <c r="AY28" s="78">
        <v>2168893.04</v>
      </c>
      <c r="AZ28" s="79">
        <v>3685</v>
      </c>
      <c r="BA28" s="78">
        <v>2732470.34</v>
      </c>
      <c r="BB28" s="79">
        <v>8139</v>
      </c>
      <c r="BC28" s="78">
        <v>3017561.19</v>
      </c>
      <c r="BD28" s="79">
        <v>4538</v>
      </c>
      <c r="BE28" s="78">
        <v>2321871.64</v>
      </c>
      <c r="BF28" s="79">
        <v>15187</v>
      </c>
      <c r="BG28" s="78">
        <v>2046146.76</v>
      </c>
      <c r="BH28" s="79">
        <v>327119</v>
      </c>
      <c r="BI28" s="78">
        <v>2992904.58</v>
      </c>
      <c r="BJ28" s="79">
        <v>3304</v>
      </c>
      <c r="BK28" s="78">
        <v>1536250.08</v>
      </c>
      <c r="BL28" s="79">
        <v>37409</v>
      </c>
      <c r="BM28" s="78">
        <v>1295668.53</v>
      </c>
      <c r="BN28" s="77">
        <v>165</v>
      </c>
      <c r="BO28" s="78">
        <v>1068462.26</v>
      </c>
      <c r="BP28" s="79">
        <v>61378</v>
      </c>
      <c r="BQ28" s="78">
        <v>1190769.6499999999</v>
      </c>
      <c r="BR28" s="79">
        <v>18882</v>
      </c>
      <c r="BS28" s="78">
        <v>1478063.9</v>
      </c>
      <c r="BT28" s="79">
        <v>13587</v>
      </c>
      <c r="BU28" s="78">
        <v>849241.84</v>
      </c>
      <c r="BV28" s="79">
        <v>6569</v>
      </c>
      <c r="BW28" s="78">
        <v>313924.07</v>
      </c>
      <c r="BX28" s="77">
        <v>168</v>
      </c>
      <c r="BY28" s="78">
        <v>169083.17</v>
      </c>
      <c r="CH28" s="77">
        <v>1</v>
      </c>
      <c r="CI28" s="78">
        <v>29.82</v>
      </c>
      <c r="CL28" s="77">
        <v>3</v>
      </c>
      <c r="CM28" s="78">
        <v>737.76</v>
      </c>
      <c r="CN28" s="77">
        <v>10</v>
      </c>
      <c r="CO28" s="78">
        <v>211.9</v>
      </c>
      <c r="CP28" s="79">
        <v>5806</v>
      </c>
      <c r="CQ28" s="78">
        <v>63371.11</v>
      </c>
      <c r="CT28" s="77">
        <v>9</v>
      </c>
      <c r="CU28" s="78">
        <v>5769.46</v>
      </c>
      <c r="CZ28" s="77">
        <v>2</v>
      </c>
      <c r="DA28" s="78">
        <v>11.59</v>
      </c>
      <c r="DD28" s="77">
        <v>2</v>
      </c>
      <c r="DE28" s="78">
        <v>35.83</v>
      </c>
      <c r="DJ28" s="77">
        <v>4</v>
      </c>
      <c r="DK28" s="78">
        <v>3604.28</v>
      </c>
      <c r="DL28" s="77">
        <v>7</v>
      </c>
      <c r="DM28" s="78">
        <v>284.26</v>
      </c>
      <c r="DN28" s="77">
        <v>5</v>
      </c>
      <c r="DO28" s="78">
        <v>12.65</v>
      </c>
      <c r="DP28" s="77">
        <v>45</v>
      </c>
      <c r="DQ28" s="78">
        <v>188.59</v>
      </c>
      <c r="DR28" s="77">
        <v>5</v>
      </c>
      <c r="DS28" s="78">
        <v>16.59</v>
      </c>
      <c r="DV28" s="77">
        <v>1</v>
      </c>
      <c r="DW28" s="78">
        <v>7.7</v>
      </c>
      <c r="DZ28" s="79">
        <v>7380</v>
      </c>
      <c r="EA28" s="78">
        <v>604251.74</v>
      </c>
      <c r="ED28" s="77">
        <v>1</v>
      </c>
      <c r="EE28" s="78">
        <v>0.91</v>
      </c>
      <c r="EF28" s="77">
        <v>14</v>
      </c>
      <c r="EG28" s="78">
        <v>266.43</v>
      </c>
      <c r="EH28" s="77">
        <v>2</v>
      </c>
      <c r="EI28" s="78">
        <v>2.52</v>
      </c>
      <c r="EJ28" s="77">
        <v>2</v>
      </c>
      <c r="EK28" s="78">
        <v>65.260000000000005</v>
      </c>
      <c r="ER28" s="79">
        <v>17883</v>
      </c>
      <c r="ES28" s="78">
        <v>690533.02</v>
      </c>
      <c r="ET28" s="77">
        <v>1</v>
      </c>
      <c r="EU28" s="78">
        <v>2.0099999999999998</v>
      </c>
      <c r="EV28" s="79">
        <v>1182</v>
      </c>
      <c r="EW28" s="78">
        <v>73148.17</v>
      </c>
      <c r="FB28" s="77">
        <v>3</v>
      </c>
      <c r="FC28" s="78">
        <v>72.459999999999994</v>
      </c>
      <c r="FD28" s="79">
        <v>2117</v>
      </c>
      <c r="FE28" s="78">
        <v>1282414.3899999999</v>
      </c>
      <c r="FF28" s="77">
        <v>14</v>
      </c>
      <c r="FG28" s="78">
        <v>11.64</v>
      </c>
      <c r="FH28" s="79">
        <v>25838</v>
      </c>
      <c r="FI28" s="78">
        <v>1255677.82</v>
      </c>
      <c r="FJ28" s="79">
        <v>17258</v>
      </c>
      <c r="FK28" s="78">
        <v>846618.23</v>
      </c>
      <c r="FL28" s="77">
        <v>13</v>
      </c>
      <c r="FM28" s="78">
        <v>76.87</v>
      </c>
      <c r="FN28" s="77">
        <v>1</v>
      </c>
      <c r="FO28" s="78">
        <v>10.16</v>
      </c>
      <c r="FP28" s="77">
        <v>4</v>
      </c>
      <c r="FQ28" s="78">
        <v>29.76</v>
      </c>
      <c r="FR28" s="79">
        <v>2194</v>
      </c>
      <c r="FS28" s="78">
        <v>314196.90999999997</v>
      </c>
      <c r="FV28" s="79">
        <v>3222</v>
      </c>
      <c r="FW28" s="78">
        <v>85540.77</v>
      </c>
      <c r="FX28" s="79">
        <v>13629</v>
      </c>
      <c r="FY28" s="78">
        <v>776370.92</v>
      </c>
      <c r="GF28" s="77">
        <v>70</v>
      </c>
      <c r="GG28" s="78">
        <v>6318.39</v>
      </c>
      <c r="GJ28" s="77">
        <v>15</v>
      </c>
      <c r="GK28" s="78">
        <v>2598.6</v>
      </c>
      <c r="GL28" s="79">
        <v>4667</v>
      </c>
      <c r="GM28" s="78">
        <v>668326.80000000005</v>
      </c>
      <c r="GN28" s="79">
        <v>4423</v>
      </c>
      <c r="GO28" s="78">
        <v>646341.26</v>
      </c>
      <c r="GR28" s="77">
        <v>1</v>
      </c>
      <c r="GS28" s="78">
        <v>2.08</v>
      </c>
      <c r="GX28" s="77">
        <v>197</v>
      </c>
      <c r="GY28" s="78">
        <v>14159.09</v>
      </c>
      <c r="GZ28" s="77">
        <v>7</v>
      </c>
      <c r="HA28" s="78">
        <v>361.73</v>
      </c>
      <c r="HB28" s="79">
        <v>2351</v>
      </c>
      <c r="HC28" s="78">
        <v>245612.1</v>
      </c>
      <c r="HD28" s="77">
        <v>21</v>
      </c>
      <c r="HE28" s="78">
        <v>113.62</v>
      </c>
      <c r="HF28" s="77">
        <v>1</v>
      </c>
      <c r="HG28" s="78">
        <v>72.27</v>
      </c>
      <c r="HH28" s="77">
        <v>132</v>
      </c>
      <c r="HI28" s="78">
        <v>4562.63</v>
      </c>
      <c r="HJ28" s="77">
        <v>601</v>
      </c>
      <c r="HK28" s="78">
        <v>75814.490000000005</v>
      </c>
      <c r="HL28" s="77">
        <v>410</v>
      </c>
      <c r="HM28" s="78">
        <v>74559.09</v>
      </c>
      <c r="HN28" s="79">
        <v>1818</v>
      </c>
      <c r="HO28" s="78">
        <v>254028.38</v>
      </c>
      <c r="HR28" s="77">
        <v>66</v>
      </c>
      <c r="HS28" s="78">
        <v>30797.72</v>
      </c>
      <c r="HT28" s="77">
        <v>630</v>
      </c>
      <c r="HU28" s="78">
        <v>34125.620000000003</v>
      </c>
      <c r="HV28" s="77">
        <v>28</v>
      </c>
      <c r="HW28" s="78">
        <v>3367.47</v>
      </c>
      <c r="HX28" s="77">
        <v>12</v>
      </c>
      <c r="HY28" s="78">
        <v>9481.8799999999992</v>
      </c>
      <c r="HZ28" s="79">
        <v>1143</v>
      </c>
      <c r="IA28" s="78">
        <v>115234.7</v>
      </c>
      <c r="IB28" s="79">
        <v>8903</v>
      </c>
      <c r="IC28" s="78">
        <v>626267.91</v>
      </c>
      <c r="ID28" s="77">
        <v>26</v>
      </c>
      <c r="IE28" s="78">
        <v>5053.38</v>
      </c>
      <c r="IF28" s="77">
        <v>418</v>
      </c>
      <c r="IG28" s="78">
        <v>52484.15</v>
      </c>
      <c r="IN28" s="79">
        <v>2931</v>
      </c>
      <c r="IO28" s="78">
        <v>131373.29</v>
      </c>
      <c r="IP28" s="77">
        <v>4</v>
      </c>
      <c r="IQ28" s="78">
        <v>0.8</v>
      </c>
      <c r="IR28" s="77">
        <v>2</v>
      </c>
      <c r="IS28" s="78">
        <v>9.1199999999999992</v>
      </c>
      <c r="IX28" s="77">
        <v>3</v>
      </c>
      <c r="IY28" s="78">
        <v>20.2</v>
      </c>
      <c r="IZ28" s="79">
        <v>4896</v>
      </c>
      <c r="JA28" s="78">
        <v>206193.71</v>
      </c>
      <c r="JH28" s="79">
        <v>9370</v>
      </c>
      <c r="JI28" s="78">
        <v>1256504.31</v>
      </c>
      <c r="JJ28" s="79">
        <v>2432</v>
      </c>
      <c r="JK28" s="78">
        <v>308407.7</v>
      </c>
      <c r="JN28" s="77">
        <v>753</v>
      </c>
      <c r="JO28" s="78">
        <v>105075.79</v>
      </c>
      <c r="JP28" s="79">
        <v>3742</v>
      </c>
      <c r="JQ28" s="78">
        <v>359692.56</v>
      </c>
      <c r="JR28" s="77">
        <v>12</v>
      </c>
      <c r="JS28" s="78">
        <v>965.27</v>
      </c>
      <c r="JV28" s="79">
        <v>4354</v>
      </c>
      <c r="JW28" s="78">
        <v>376390.23</v>
      </c>
      <c r="JX28" s="77">
        <v>69</v>
      </c>
      <c r="JY28" s="78">
        <v>6069.79</v>
      </c>
      <c r="JZ28" s="77">
        <v>431</v>
      </c>
      <c r="KA28" s="78">
        <v>9982.34</v>
      </c>
      <c r="KB28" s="79">
        <v>9973</v>
      </c>
      <c r="KC28" s="78">
        <v>433677.19</v>
      </c>
      <c r="KF28" s="77">
        <v>447</v>
      </c>
      <c r="KG28" s="78">
        <v>42944.88</v>
      </c>
      <c r="KH28" s="79">
        <v>21202</v>
      </c>
      <c r="KI28" s="78">
        <v>782930.21</v>
      </c>
      <c r="KN28" s="79">
        <v>1176</v>
      </c>
      <c r="KO28" s="78">
        <v>676411.72</v>
      </c>
      <c r="KP28" s="77">
        <v>23</v>
      </c>
      <c r="KQ28" s="78">
        <v>2747.63</v>
      </c>
      <c r="KR28" s="79">
        <v>5584</v>
      </c>
      <c r="KS28" s="78">
        <v>445250.19</v>
      </c>
      <c r="KZ28" s="77">
        <v>7</v>
      </c>
      <c r="LA28" s="78">
        <v>2997.69</v>
      </c>
      <c r="LD28" s="79">
        <v>1680</v>
      </c>
      <c r="LE28" s="78">
        <v>153711.82</v>
      </c>
      <c r="LF28" s="77">
        <v>483</v>
      </c>
      <c r="LG28" s="78">
        <v>79990.720000000001</v>
      </c>
      <c r="LH28" s="77">
        <v>456</v>
      </c>
      <c r="LI28" s="78">
        <v>110443.43</v>
      </c>
      <c r="LT28" s="79">
        <v>8167</v>
      </c>
      <c r="LU28" s="78">
        <v>351623.54</v>
      </c>
      <c r="LV28" s="77">
        <v>80</v>
      </c>
      <c r="LW28" s="78">
        <v>475.96</v>
      </c>
      <c r="LX28" s="77">
        <v>3</v>
      </c>
      <c r="LY28" s="78">
        <v>5468.64</v>
      </c>
      <c r="MB28" s="79">
        <v>5362</v>
      </c>
      <c r="MC28" s="78">
        <v>588031.18999999994</v>
      </c>
      <c r="MP28" s="79">
        <v>4329</v>
      </c>
      <c r="MQ28" s="78">
        <v>327101.31</v>
      </c>
      <c r="MR28" s="79">
        <v>1184</v>
      </c>
      <c r="MS28" s="78">
        <v>32696.9</v>
      </c>
      <c r="MV28" s="77">
        <v>4</v>
      </c>
      <c r="MW28" s="78">
        <v>10.08</v>
      </c>
      <c r="ND28" s="79">
        <v>16220</v>
      </c>
      <c r="NE28" s="78">
        <v>52733.49</v>
      </c>
      <c r="NF28" s="77">
        <v>43</v>
      </c>
      <c r="NG28" s="78">
        <v>952.62</v>
      </c>
      <c r="NN28" s="79">
        <v>1291</v>
      </c>
      <c r="NO28" s="78">
        <v>186662.56</v>
      </c>
      <c r="NP28" s="77">
        <v>8</v>
      </c>
      <c r="NQ28" s="78">
        <v>23.84</v>
      </c>
      <c r="NR28" s="77">
        <v>1</v>
      </c>
      <c r="NS28" s="78">
        <v>3.39</v>
      </c>
      <c r="NT28" s="77">
        <v>98</v>
      </c>
      <c r="NU28" s="78">
        <v>286.89</v>
      </c>
      <c r="NV28" s="79">
        <v>3637</v>
      </c>
      <c r="NW28" s="78">
        <v>377813.45</v>
      </c>
      <c r="NX28" s="77">
        <v>49</v>
      </c>
      <c r="NY28" s="78">
        <v>3507.32</v>
      </c>
      <c r="NZ28" s="77">
        <v>6</v>
      </c>
      <c r="OA28" s="78">
        <v>157.58000000000001</v>
      </c>
      <c r="OF28" s="77">
        <v>466</v>
      </c>
      <c r="OG28" s="78">
        <v>40473.35</v>
      </c>
      <c r="OH28" s="77">
        <v>246</v>
      </c>
      <c r="OI28" s="78">
        <v>11758.91</v>
      </c>
      <c r="OJ28" s="77">
        <v>103</v>
      </c>
      <c r="OK28" s="78">
        <v>385.64</v>
      </c>
      <c r="ON28" s="77">
        <v>1</v>
      </c>
      <c r="OO28" s="78">
        <v>16.43</v>
      </c>
      <c r="OP28" s="79">
        <v>11685</v>
      </c>
      <c r="OQ28" s="78">
        <v>2082709.32</v>
      </c>
      <c r="OR28" s="77">
        <v>123</v>
      </c>
      <c r="OS28" s="78">
        <v>4917.24</v>
      </c>
      <c r="OT28" s="79">
        <v>2789</v>
      </c>
      <c r="OU28" s="78">
        <v>137061.38</v>
      </c>
      <c r="OV28" s="79">
        <v>1212</v>
      </c>
      <c r="OW28" s="78">
        <v>205908.1</v>
      </c>
      <c r="OZ28" s="79">
        <v>7035</v>
      </c>
      <c r="PA28" s="78">
        <v>669389.22</v>
      </c>
      <c r="PJ28" s="79">
        <v>3332</v>
      </c>
      <c r="PK28" s="78">
        <v>318021.55</v>
      </c>
      <c r="PL28" s="77">
        <v>61</v>
      </c>
      <c r="PM28" s="78">
        <v>473.7</v>
      </c>
      <c r="PN28" s="77">
        <v>163</v>
      </c>
      <c r="PO28" s="78">
        <v>22655.1</v>
      </c>
      <c r="PP28" s="79">
        <v>10299</v>
      </c>
      <c r="PQ28" s="78">
        <v>691328.57</v>
      </c>
      <c r="PR28" s="79">
        <v>7654</v>
      </c>
      <c r="PS28" s="78">
        <v>1069259.75</v>
      </c>
      <c r="PT28" s="77">
        <v>17</v>
      </c>
      <c r="PU28" s="78">
        <v>43512.21</v>
      </c>
      <c r="PV28" s="77">
        <v>10</v>
      </c>
      <c r="PW28" s="78">
        <v>111.84</v>
      </c>
      <c r="PX28" s="77">
        <v>2</v>
      </c>
      <c r="PY28" s="78">
        <v>201</v>
      </c>
      <c r="PZ28" s="77">
        <v>459</v>
      </c>
      <c r="QA28" s="78">
        <v>174801.95</v>
      </c>
      <c r="QB28" s="77">
        <v>74</v>
      </c>
      <c r="QC28" s="78">
        <v>42245.45</v>
      </c>
      <c r="QF28" s="79">
        <v>12788</v>
      </c>
      <c r="QG28" s="78">
        <v>3705025.13</v>
      </c>
      <c r="QJ28" s="77">
        <v>10</v>
      </c>
      <c r="QK28" s="78">
        <v>21.32</v>
      </c>
      <c r="QL28" s="77">
        <v>28</v>
      </c>
      <c r="QM28" s="78">
        <v>53.4</v>
      </c>
      <c r="QX28" s="77">
        <v>1</v>
      </c>
      <c r="QY28" s="78">
        <v>5.78</v>
      </c>
      <c r="RB28" s="77">
        <v>11</v>
      </c>
      <c r="RC28" s="78">
        <v>180.94</v>
      </c>
      <c r="RD28" s="77">
        <v>7</v>
      </c>
      <c r="RE28" s="78">
        <v>3027.14</v>
      </c>
      <c r="RJ28" s="77">
        <v>1</v>
      </c>
      <c r="RK28" s="78">
        <v>22.86</v>
      </c>
      <c r="RL28" s="79">
        <v>99184</v>
      </c>
      <c r="RM28" s="78">
        <v>14850326.960000001</v>
      </c>
      <c r="RN28" s="79">
        <v>2975</v>
      </c>
      <c r="RO28" s="78">
        <v>138200.71</v>
      </c>
      <c r="RT28" s="77">
        <v>36</v>
      </c>
      <c r="RU28" s="78">
        <v>7393.37</v>
      </c>
      <c r="RV28" s="77">
        <v>388</v>
      </c>
      <c r="RW28" s="78">
        <v>17470.439999999999</v>
      </c>
      <c r="RX28" s="77">
        <v>689</v>
      </c>
      <c r="RY28" s="78">
        <v>14968.72</v>
      </c>
      <c r="RZ28" s="79">
        <v>1439</v>
      </c>
      <c r="SA28" s="78">
        <v>157759.76999999999</v>
      </c>
      <c r="SD28" s="79">
        <v>4162</v>
      </c>
      <c r="SE28" s="78">
        <v>265037.12</v>
      </c>
      <c r="SF28" s="79">
        <v>53755</v>
      </c>
      <c r="SG28" s="78">
        <v>9710480.1799999997</v>
      </c>
      <c r="SH28" s="77">
        <v>2</v>
      </c>
      <c r="SI28" s="78">
        <v>1.02</v>
      </c>
      <c r="SJ28" s="79">
        <v>1424</v>
      </c>
      <c r="SK28" s="78">
        <v>51394.06</v>
      </c>
      <c r="SL28" s="77">
        <v>824</v>
      </c>
      <c r="SM28" s="78">
        <v>60685.33</v>
      </c>
      <c r="SN28" s="79">
        <v>16066</v>
      </c>
      <c r="SO28" s="78">
        <v>859424.4</v>
      </c>
      <c r="SP28" s="77">
        <v>5</v>
      </c>
      <c r="SQ28" s="78">
        <v>635.76</v>
      </c>
      <c r="SR28" s="79">
        <v>89373</v>
      </c>
      <c r="SS28" s="78">
        <v>586741.71</v>
      </c>
      <c r="ST28" s="77">
        <v>792</v>
      </c>
      <c r="SU28" s="78">
        <v>69063.95</v>
      </c>
      <c r="SV28" s="77">
        <v>80</v>
      </c>
      <c r="SW28" s="78">
        <v>531.49</v>
      </c>
      <c r="SZ28" s="77">
        <v>1</v>
      </c>
      <c r="TA28" s="78">
        <v>9.6199999999999992</v>
      </c>
      <c r="TB28" s="77">
        <v>1</v>
      </c>
      <c r="TC28" s="78">
        <v>3.68</v>
      </c>
      <c r="TD28" s="77">
        <v>611</v>
      </c>
      <c r="TE28" s="78">
        <v>5217.46</v>
      </c>
      <c r="TF28" s="79">
        <v>3017</v>
      </c>
      <c r="TG28" s="78">
        <v>113410.62</v>
      </c>
      <c r="TH28" s="79">
        <v>34115</v>
      </c>
      <c r="TI28" s="78">
        <v>1109592.1000000001</v>
      </c>
      <c r="TJ28" s="79">
        <v>2416</v>
      </c>
      <c r="TK28" s="78">
        <v>285036.65000000002</v>
      </c>
      <c r="TL28" s="79">
        <v>47436</v>
      </c>
      <c r="TM28" s="78">
        <v>2384880.62</v>
      </c>
      <c r="TN28" s="79">
        <v>5074</v>
      </c>
      <c r="TO28" s="78">
        <v>424284.34</v>
      </c>
      <c r="TR28" s="77">
        <v>1</v>
      </c>
      <c r="TS28" s="78">
        <v>175</v>
      </c>
      <c r="TZ28" s="77">
        <v>2</v>
      </c>
      <c r="UA28" s="78">
        <v>292.86</v>
      </c>
      <c r="UB28" s="79">
        <v>8458</v>
      </c>
      <c r="UC28" s="78">
        <v>328803.62</v>
      </c>
      <c r="UF28" s="77">
        <v>1</v>
      </c>
      <c r="UG28" s="78">
        <v>1.87</v>
      </c>
      <c r="UH28" s="77">
        <v>5</v>
      </c>
      <c r="UI28" s="78">
        <v>56.46</v>
      </c>
      <c r="UP28" s="77">
        <v>5</v>
      </c>
      <c r="UQ28" s="78">
        <v>13.24</v>
      </c>
      <c r="UV28" s="77">
        <v>1</v>
      </c>
      <c r="UW28" s="78">
        <v>0.33</v>
      </c>
      <c r="UX28" s="77">
        <v>2</v>
      </c>
      <c r="UY28" s="78">
        <v>0.66</v>
      </c>
      <c r="VB28" s="77">
        <v>24</v>
      </c>
      <c r="VC28" s="78">
        <v>513.09</v>
      </c>
      <c r="VD28" s="79">
        <v>10658</v>
      </c>
      <c r="VE28" s="78">
        <v>520265.83</v>
      </c>
      <c r="VF28" s="77">
        <v>1</v>
      </c>
      <c r="VG28" s="78">
        <v>4.1100000000000003</v>
      </c>
      <c r="VH28" s="79">
        <v>35996</v>
      </c>
      <c r="VI28" s="78">
        <v>594232.48</v>
      </c>
      <c r="VJ28" s="77">
        <v>93</v>
      </c>
      <c r="VK28" s="78">
        <v>1169.43</v>
      </c>
      <c r="VN28" s="77">
        <v>2</v>
      </c>
      <c r="VO28" s="78">
        <v>23.42</v>
      </c>
      <c r="VP28" s="79">
        <v>14649</v>
      </c>
      <c r="VQ28" s="78">
        <v>795335.7</v>
      </c>
      <c r="VR28" s="79">
        <v>15124</v>
      </c>
      <c r="VS28" s="78">
        <v>1294903.33</v>
      </c>
      <c r="VV28" s="77">
        <v>1</v>
      </c>
      <c r="VW28" s="78">
        <v>18.559999999999999</v>
      </c>
      <c r="VX28" s="79">
        <v>44950</v>
      </c>
      <c r="VY28" s="78">
        <v>449.88</v>
      </c>
      <c r="WB28" s="79">
        <v>14019</v>
      </c>
      <c r="WC28" s="78">
        <v>2061869.77</v>
      </c>
      <c r="WD28" s="77">
        <v>2</v>
      </c>
      <c r="WE28" s="78">
        <v>1263.8900000000001</v>
      </c>
      <c r="WH28" s="79">
        <v>2523</v>
      </c>
      <c r="WI28" s="78">
        <v>11386.03</v>
      </c>
      <c r="WJ28" s="79">
        <v>9758</v>
      </c>
      <c r="WK28" s="78">
        <v>152349.74</v>
      </c>
      <c r="WL28" s="77">
        <v>192</v>
      </c>
      <c r="WM28" s="78">
        <v>19793.330000000002</v>
      </c>
      <c r="WN28" s="79">
        <v>1955</v>
      </c>
      <c r="WO28" s="78">
        <v>797851.8</v>
      </c>
      <c r="WP28" s="77">
        <v>2</v>
      </c>
      <c r="WQ28" s="78">
        <v>468</v>
      </c>
      <c r="WR28" s="79">
        <v>7145</v>
      </c>
      <c r="WS28" s="78">
        <v>203890.25</v>
      </c>
      <c r="WX28" s="77">
        <v>2</v>
      </c>
      <c r="WY28" s="78">
        <v>10.66</v>
      </c>
      <c r="WZ28" s="77">
        <v>1</v>
      </c>
      <c r="XA28" s="78">
        <v>7.49</v>
      </c>
      <c r="XB28" s="77">
        <v>1</v>
      </c>
      <c r="XC28" s="78">
        <v>9.82</v>
      </c>
      <c r="XD28" s="79">
        <v>41982</v>
      </c>
      <c r="XE28" s="78">
        <v>2399914.9500000002</v>
      </c>
      <c r="XH28" s="77">
        <v>303</v>
      </c>
      <c r="XI28" s="78">
        <v>136547.79</v>
      </c>
      <c r="XJ28" s="77">
        <v>509</v>
      </c>
      <c r="XK28" s="78">
        <v>6292.48</v>
      </c>
      <c r="XN28" s="79">
        <v>5558</v>
      </c>
      <c r="XO28" s="78">
        <v>780475.4</v>
      </c>
      <c r="XP28" s="79">
        <v>12824</v>
      </c>
      <c r="XQ28" s="78">
        <v>2327214.09</v>
      </c>
      <c r="XR28" s="79">
        <v>1067</v>
      </c>
      <c r="XS28" s="78">
        <v>289531.32</v>
      </c>
      <c r="XT28" s="79">
        <v>1604</v>
      </c>
      <c r="XU28" s="78">
        <v>301444.28999999998</v>
      </c>
      <c r="XV28" s="79">
        <v>91288</v>
      </c>
      <c r="XW28" s="78">
        <v>1010872.18</v>
      </c>
      <c r="XX28" s="79">
        <v>1544</v>
      </c>
      <c r="XY28" s="78">
        <v>81715.63</v>
      </c>
      <c r="XZ28" s="77">
        <v>3</v>
      </c>
      <c r="YA28" s="78">
        <v>31.34</v>
      </c>
      <c r="YH28" s="79">
        <v>31614</v>
      </c>
      <c r="YI28" s="78">
        <v>2722888.6</v>
      </c>
      <c r="YP28" s="79">
        <v>1546</v>
      </c>
      <c r="YQ28" s="78">
        <v>34822.78</v>
      </c>
      <c r="YT28" s="79">
        <v>2243</v>
      </c>
      <c r="YU28" s="78">
        <v>304058.23</v>
      </c>
      <c r="YV28" s="77">
        <v>92</v>
      </c>
      <c r="YW28" s="78">
        <v>10137.25</v>
      </c>
      <c r="YX28" s="79">
        <v>82961</v>
      </c>
      <c r="YY28" s="78">
        <v>1905230.9</v>
      </c>
      <c r="YZ28" s="79">
        <v>34516</v>
      </c>
      <c r="ZA28" s="78">
        <v>1685757.39</v>
      </c>
      <c r="ZF28" s="79">
        <v>1219</v>
      </c>
      <c r="ZG28" s="78">
        <v>105492.91</v>
      </c>
      <c r="ZH28" s="77">
        <v>562</v>
      </c>
      <c r="ZI28" s="78">
        <v>45377.99</v>
      </c>
      <c r="ZJ28" s="79">
        <v>50990</v>
      </c>
      <c r="ZK28" s="78">
        <v>9662599.7799999993</v>
      </c>
      <c r="ZL28" s="79">
        <v>53691</v>
      </c>
      <c r="ZM28" s="78">
        <v>7274882.5800000001</v>
      </c>
      <c r="ZR28" s="77">
        <v>62</v>
      </c>
      <c r="ZS28" s="78">
        <v>250.62</v>
      </c>
      <c r="ZT28" s="77">
        <v>172</v>
      </c>
      <c r="ZU28" s="78">
        <v>838.92</v>
      </c>
      <c r="ZX28" s="77">
        <v>1</v>
      </c>
      <c r="ZY28" s="78">
        <v>37.380000000000003</v>
      </c>
      <c r="AAB28" s="77">
        <v>55</v>
      </c>
      <c r="AAC28" s="78">
        <v>481.59</v>
      </c>
      <c r="AAD28" s="77">
        <v>1</v>
      </c>
      <c r="AAE28" s="78">
        <v>6.45</v>
      </c>
      <c r="AAF28" s="77">
        <v>4</v>
      </c>
      <c r="AAG28" s="78">
        <v>30.65</v>
      </c>
      <c r="AAH28" s="77">
        <v>106</v>
      </c>
      <c r="AAI28" s="78">
        <v>609.59</v>
      </c>
      <c r="AAN28" s="77">
        <v>16</v>
      </c>
      <c r="AAO28" s="78">
        <v>788.9</v>
      </c>
      <c r="AAP28" s="77">
        <v>833</v>
      </c>
      <c r="AAQ28" s="78">
        <v>4004.9</v>
      </c>
      <c r="AAV28" s="79">
        <v>2145</v>
      </c>
      <c r="AAW28" s="78">
        <v>134627.13</v>
      </c>
      <c r="ABB28" s="77">
        <v>1</v>
      </c>
      <c r="ABC28" s="78">
        <v>8.56</v>
      </c>
      <c r="ABD28" s="77">
        <v>230</v>
      </c>
      <c r="ABE28" s="78">
        <v>33982.949999999997</v>
      </c>
      <c r="ABP28" s="79">
        <v>3307</v>
      </c>
      <c r="ABQ28" s="78">
        <v>181487.81</v>
      </c>
      <c r="ABR28" s="79">
        <v>2167</v>
      </c>
      <c r="ABS28" s="78">
        <v>99697.17</v>
      </c>
      <c r="ABT28" s="79">
        <v>5446</v>
      </c>
      <c r="ABU28" s="78">
        <v>89012.42</v>
      </c>
      <c r="ABV28" s="79">
        <v>4147</v>
      </c>
      <c r="ABW28" s="78">
        <v>92997.02</v>
      </c>
      <c r="ABX28" s="77">
        <v>370</v>
      </c>
      <c r="ABY28" s="78">
        <v>10849.58</v>
      </c>
      <c r="ACB28" s="77">
        <v>1</v>
      </c>
      <c r="ACC28" s="78">
        <v>5.09</v>
      </c>
      <c r="ACD28" s="77">
        <v>150</v>
      </c>
      <c r="ACE28" s="78">
        <v>8367.35</v>
      </c>
      <c r="ACF28" s="79">
        <v>17351</v>
      </c>
      <c r="ACG28" s="78">
        <v>604475.64</v>
      </c>
      <c r="ACH28" s="79">
        <v>5726</v>
      </c>
      <c r="ACI28" s="78">
        <v>302786.93</v>
      </c>
      <c r="ACJ28" s="79">
        <v>22299</v>
      </c>
      <c r="ACK28" s="78">
        <v>279456.92</v>
      </c>
      <c r="ACL28" s="77">
        <v>5</v>
      </c>
      <c r="ACM28" s="78">
        <v>79.33</v>
      </c>
      <c r="ACN28" s="77">
        <v>2</v>
      </c>
      <c r="ACO28" s="78">
        <v>14.98</v>
      </c>
      <c r="ACP28" s="79">
        <v>12865</v>
      </c>
      <c r="ACQ28" s="78">
        <v>540819.1</v>
      </c>
      <c r="ACT28" s="77">
        <v>31</v>
      </c>
      <c r="ACU28" s="78">
        <v>2854.23</v>
      </c>
      <c r="ACV28" s="79">
        <v>3000</v>
      </c>
      <c r="ACW28" s="78">
        <v>96482.58</v>
      </c>
      <c r="ACX28" s="79">
        <v>56068</v>
      </c>
      <c r="ACY28" s="78">
        <v>2023864.51</v>
      </c>
      <c r="ACZ28" s="77">
        <v>487</v>
      </c>
      <c r="ADA28" s="78">
        <v>28201.919999999998</v>
      </c>
      <c r="ADB28" s="79">
        <v>17560</v>
      </c>
      <c r="ADC28" s="78">
        <v>1121082.6499999999</v>
      </c>
      <c r="ADF28" s="79">
        <v>2001</v>
      </c>
      <c r="ADG28" s="78">
        <v>334736.32</v>
      </c>
      <c r="ADJ28" s="77">
        <v>2</v>
      </c>
      <c r="ADK28" s="78">
        <v>34.72</v>
      </c>
      <c r="ADL28" s="79">
        <v>1234</v>
      </c>
      <c r="ADM28" s="78">
        <v>202807.94</v>
      </c>
      <c r="ADN28" s="77">
        <v>2</v>
      </c>
      <c r="ADO28" s="78">
        <v>8.76</v>
      </c>
      <c r="ADP28" s="79">
        <v>1424</v>
      </c>
      <c r="ADQ28" s="78">
        <v>861840.5</v>
      </c>
      <c r="ADX28" s="79">
        <v>6447</v>
      </c>
      <c r="ADY28" s="78">
        <v>447626.06</v>
      </c>
      <c r="ADZ28" s="79">
        <v>6040</v>
      </c>
      <c r="AEA28" s="78">
        <v>256689.39</v>
      </c>
      <c r="AEB28" s="77">
        <v>22</v>
      </c>
      <c r="AEC28" s="78">
        <v>1089.32</v>
      </c>
      <c r="AED28" s="77">
        <v>2</v>
      </c>
      <c r="AEE28" s="78">
        <v>91.98</v>
      </c>
      <c r="AEF28" s="79">
        <v>1779</v>
      </c>
      <c r="AEG28" s="78">
        <v>920703.88</v>
      </c>
      <c r="AEL28" s="77">
        <v>61</v>
      </c>
      <c r="AEM28" s="78">
        <v>474.3</v>
      </c>
      <c r="AER28" s="79">
        <v>17097</v>
      </c>
      <c r="AES28" s="78">
        <v>881156.83</v>
      </c>
      <c r="AET28" s="79">
        <v>6663</v>
      </c>
      <c r="AEU28" s="78">
        <v>210121.67</v>
      </c>
      <c r="AEV28" s="77">
        <v>7</v>
      </c>
      <c r="AEW28" s="78">
        <v>4028.12</v>
      </c>
      <c r="AEZ28" s="77">
        <v>112</v>
      </c>
      <c r="AFA28" s="78">
        <v>15693.93</v>
      </c>
      <c r="AFB28" s="79">
        <v>6276</v>
      </c>
      <c r="AFC28" s="78">
        <v>349627.48</v>
      </c>
      <c r="AFD28" s="77">
        <v>10</v>
      </c>
      <c r="AFE28" s="78">
        <v>324.12</v>
      </c>
      <c r="AFH28" s="77">
        <v>4</v>
      </c>
      <c r="AFI28" s="78">
        <v>149.13999999999999</v>
      </c>
      <c r="AFN28" s="79">
        <v>2988</v>
      </c>
      <c r="AFO28" s="78">
        <v>1046002.01</v>
      </c>
      <c r="AFP28" s="77">
        <v>96</v>
      </c>
      <c r="AFQ28" s="78">
        <v>4788.6000000000004</v>
      </c>
      <c r="AFT28" s="77">
        <v>1</v>
      </c>
      <c r="AFU28" s="78">
        <v>19.11</v>
      </c>
      <c r="AFV28" s="79">
        <v>56984</v>
      </c>
      <c r="AFW28" s="78">
        <v>1806013.59</v>
      </c>
      <c r="AFX28" s="79">
        <v>5103</v>
      </c>
      <c r="AFY28" s="78">
        <v>220145.98</v>
      </c>
      <c r="AFZ28" s="77">
        <v>508</v>
      </c>
      <c r="AGA28" s="78">
        <v>53838.38</v>
      </c>
      <c r="AGB28" s="77">
        <v>5</v>
      </c>
      <c r="AGC28" s="78">
        <v>193.24</v>
      </c>
      <c r="AGF28" s="77">
        <v>139</v>
      </c>
      <c r="AGG28" s="78">
        <v>971.87</v>
      </c>
      <c r="AGJ28" s="77">
        <v>1</v>
      </c>
      <c r="AGK28" s="78">
        <v>36</v>
      </c>
      <c r="AGL28" s="77">
        <v>15</v>
      </c>
      <c r="AGM28" s="78">
        <v>15399.62</v>
      </c>
      <c r="AGP28" s="79">
        <v>275052</v>
      </c>
      <c r="AGQ28" s="78">
        <v>56566200.57</v>
      </c>
      <c r="AGR28" s="77">
        <v>216</v>
      </c>
      <c r="AGS28" s="78">
        <v>335198.8</v>
      </c>
      <c r="AGT28" s="79">
        <v>15803</v>
      </c>
      <c r="AGU28" s="78">
        <v>9263060.5999999996</v>
      </c>
      <c r="AGV28" s="79">
        <v>14106</v>
      </c>
      <c r="AGW28" s="78">
        <v>5195690.57</v>
      </c>
      <c r="AGX28" s="79">
        <v>2484</v>
      </c>
      <c r="AGY28" s="78">
        <v>203274.05</v>
      </c>
      <c r="AGZ28" s="77">
        <v>156</v>
      </c>
      <c r="AHA28" s="78">
        <v>19349.46</v>
      </c>
      <c r="AHB28" s="77">
        <v>951</v>
      </c>
      <c r="AHC28" s="78">
        <v>129610.11</v>
      </c>
      <c r="AHF28" s="77">
        <v>1</v>
      </c>
      <c r="AHG28" s="78">
        <v>124</v>
      </c>
      <c r="AHH28" s="77">
        <v>46</v>
      </c>
      <c r="AHI28" s="78">
        <v>40297.43</v>
      </c>
      <c r="AHJ28" s="79">
        <v>2328</v>
      </c>
      <c r="AHK28" s="78">
        <v>215977.11</v>
      </c>
      <c r="AHL28" s="79">
        <v>3711</v>
      </c>
      <c r="AHM28" s="78">
        <v>231440.73</v>
      </c>
      <c r="AHN28" s="77">
        <v>794</v>
      </c>
      <c r="AHO28" s="78">
        <v>152989.07</v>
      </c>
      <c r="AHT28" s="77">
        <v>2</v>
      </c>
      <c r="AHU28" s="78">
        <v>879.62</v>
      </c>
      <c r="AHV28" s="77">
        <v>495</v>
      </c>
      <c r="AHW28" s="78">
        <v>52238.11</v>
      </c>
      <c r="AHZ28" s="77">
        <v>102</v>
      </c>
      <c r="AIA28" s="78">
        <v>39367.480000000003</v>
      </c>
      <c r="AIL28" s="77">
        <v>4</v>
      </c>
      <c r="AIM28" s="78">
        <v>644.29</v>
      </c>
      <c r="AIP28" s="79">
        <v>51670</v>
      </c>
      <c r="AIQ28" s="78">
        <v>489510.94</v>
      </c>
      <c r="AIT28" s="77">
        <v>28</v>
      </c>
      <c r="AIU28" s="78">
        <v>275.89999999999998</v>
      </c>
      <c r="AIX28" s="79">
        <v>7531</v>
      </c>
      <c r="AIY28" s="78">
        <v>550977.99</v>
      </c>
      <c r="AIZ28" s="77">
        <v>3</v>
      </c>
      <c r="AJA28" s="78">
        <v>37.200000000000003</v>
      </c>
      <c r="AJB28" s="79">
        <v>9472</v>
      </c>
      <c r="AJC28" s="78">
        <v>179940.06</v>
      </c>
      <c r="AJD28" s="77">
        <v>10</v>
      </c>
      <c r="AJE28" s="78">
        <v>12.03</v>
      </c>
      <c r="AJF28" s="79">
        <v>9531</v>
      </c>
      <c r="AJG28" s="78">
        <v>435649.45</v>
      </c>
      <c r="AJL28" s="77">
        <v>2</v>
      </c>
      <c r="AJM28" s="78">
        <v>23.88</v>
      </c>
      <c r="AJN28" s="77">
        <v>880</v>
      </c>
      <c r="AJO28" s="78">
        <v>115099.95</v>
      </c>
      <c r="AJX28" s="79">
        <v>127264</v>
      </c>
      <c r="AJY28" s="78">
        <v>1702375.93</v>
      </c>
      <c r="AJZ28" s="77">
        <v>158</v>
      </c>
      <c r="AKA28" s="78">
        <v>15640.32</v>
      </c>
      <c r="AKB28" s="77">
        <v>1</v>
      </c>
      <c r="AKC28" s="78">
        <v>7.23</v>
      </c>
      <c r="AKN28" s="77">
        <v>25</v>
      </c>
      <c r="AKO28" s="78">
        <v>369.89</v>
      </c>
      <c r="AKV28" s="79">
        <v>12444</v>
      </c>
      <c r="AKW28" s="78">
        <v>335045.74</v>
      </c>
      <c r="AKZ28" s="79">
        <v>123140</v>
      </c>
      <c r="ALA28" s="78">
        <v>1748019.75</v>
      </c>
      <c r="ALF28" s="77">
        <v>2</v>
      </c>
      <c r="ALG28" s="78">
        <v>11.12</v>
      </c>
      <c r="ALL28" s="77">
        <v>4</v>
      </c>
      <c r="ALM28" s="78">
        <v>82.72</v>
      </c>
      <c r="ALT28" s="77">
        <v>1</v>
      </c>
      <c r="ALU28" s="78">
        <v>3.09</v>
      </c>
      <c r="ALX28" s="77">
        <v>883</v>
      </c>
      <c r="ALY28" s="78">
        <v>47150.7</v>
      </c>
      <c r="ALZ28" s="77">
        <v>150</v>
      </c>
      <c r="AMA28" s="78">
        <v>436.62</v>
      </c>
      <c r="AMB28" s="79">
        <v>2143</v>
      </c>
      <c r="AMC28" s="78">
        <v>144156.20000000001</v>
      </c>
      <c r="AMF28" s="77">
        <v>178</v>
      </c>
      <c r="AMG28" s="78">
        <v>4980.53</v>
      </c>
      <c r="AMH28" s="77">
        <v>31</v>
      </c>
      <c r="AMI28" s="78">
        <v>16873.95</v>
      </c>
      <c r="AMJ28" s="79">
        <v>1534</v>
      </c>
      <c r="AMK28" s="78">
        <v>106192.44</v>
      </c>
      <c r="AML28" s="79">
        <v>27311</v>
      </c>
      <c r="AMM28" s="78">
        <v>2559190.0699999998</v>
      </c>
      <c r="AMN28" s="77">
        <v>192</v>
      </c>
      <c r="AMO28" s="78">
        <v>245266.39</v>
      </c>
      <c r="AMX28" s="77">
        <v>374</v>
      </c>
      <c r="AMY28" s="78">
        <v>19507.099999999999</v>
      </c>
      <c r="ANF28" s="79">
        <v>1154</v>
      </c>
      <c r="ANG28" s="78">
        <v>1439874.16</v>
      </c>
      <c r="ANH28" s="79">
        <v>2659</v>
      </c>
      <c r="ANI28" s="78">
        <v>220195.76</v>
      </c>
      <c r="ANJ28" s="77">
        <v>3</v>
      </c>
      <c r="ANK28" s="78">
        <v>280.31</v>
      </c>
      <c r="ANL28" s="77">
        <v>61</v>
      </c>
      <c r="ANM28" s="78">
        <v>1590.86</v>
      </c>
      <c r="ANP28" s="79">
        <v>1850</v>
      </c>
      <c r="ANQ28" s="78">
        <v>237476.97</v>
      </c>
      <c r="ANR28" s="77">
        <v>223</v>
      </c>
      <c r="ANS28" s="78">
        <v>37172.949999999997</v>
      </c>
      <c r="ANT28" s="79">
        <v>12430</v>
      </c>
      <c r="ANU28" s="78">
        <v>2102677.5699999998</v>
      </c>
      <c r="ANX28" s="77">
        <v>1</v>
      </c>
      <c r="ANY28" s="78">
        <v>21.57</v>
      </c>
      <c r="ANZ28" s="77">
        <v>954</v>
      </c>
      <c r="AOA28" s="78">
        <v>577041.01</v>
      </c>
      <c r="AOB28" s="77">
        <v>59</v>
      </c>
      <c r="AOC28" s="78">
        <v>104690.54</v>
      </c>
      <c r="AOD28" s="77">
        <v>404</v>
      </c>
      <c r="AOE28" s="78">
        <v>1361023.09</v>
      </c>
      <c r="AOH28" s="77">
        <v>1</v>
      </c>
      <c r="AOI28" s="78">
        <v>255.54</v>
      </c>
      <c r="AOL28" s="77">
        <v>1</v>
      </c>
      <c r="AOM28" s="78">
        <v>11.9</v>
      </c>
      <c r="AOP28" s="77">
        <v>42</v>
      </c>
      <c r="AOQ28" s="78">
        <v>4068.92</v>
      </c>
      <c r="AOR28" s="77">
        <v>7</v>
      </c>
      <c r="AOS28" s="78">
        <v>48.1</v>
      </c>
      <c r="AOV28" s="77">
        <v>646</v>
      </c>
      <c r="AOW28" s="78">
        <v>85968.47</v>
      </c>
      <c r="AOX28" s="77">
        <v>234</v>
      </c>
      <c r="AOY28" s="78">
        <v>2527.6799999999998</v>
      </c>
      <c r="AOZ28" s="77">
        <v>2</v>
      </c>
      <c r="APA28" s="78">
        <v>30</v>
      </c>
      <c r="APB28" s="77">
        <v>104</v>
      </c>
      <c r="APC28" s="78">
        <v>1267.97</v>
      </c>
      <c r="APH28" s="79">
        <v>14295</v>
      </c>
      <c r="API28" s="78">
        <v>3206538.79</v>
      </c>
      <c r="APJ28" s="79">
        <v>18446</v>
      </c>
      <c r="APK28" s="78">
        <v>290509.52</v>
      </c>
      <c r="APN28" s="77">
        <v>4</v>
      </c>
      <c r="APO28" s="78">
        <v>87.8</v>
      </c>
      <c r="APP28" s="79">
        <v>2350</v>
      </c>
      <c r="APQ28" s="78">
        <v>1064688.6100000001</v>
      </c>
      <c r="APR28" s="77">
        <v>436</v>
      </c>
      <c r="APS28" s="78">
        <v>205997.53</v>
      </c>
      <c r="APT28" s="79">
        <v>1994</v>
      </c>
      <c r="APU28" s="78">
        <v>998287.75</v>
      </c>
      <c r="APV28" s="77">
        <v>822</v>
      </c>
      <c r="APW28" s="78">
        <v>398329.7</v>
      </c>
      <c r="APX28" s="77">
        <v>633</v>
      </c>
      <c r="APY28" s="78">
        <v>256234.18</v>
      </c>
      <c r="APZ28" s="77">
        <v>329</v>
      </c>
      <c r="AQA28" s="78">
        <v>151484.76</v>
      </c>
      <c r="AQB28" s="79">
        <v>4833</v>
      </c>
      <c r="AQC28" s="78">
        <v>903162.91</v>
      </c>
      <c r="AQD28" s="77">
        <v>11</v>
      </c>
      <c r="AQE28" s="78">
        <v>435.98</v>
      </c>
      <c r="AQH28" s="77">
        <v>141</v>
      </c>
      <c r="AQI28" s="78">
        <v>44815.89</v>
      </c>
      <c r="AQJ28" s="79">
        <v>3629</v>
      </c>
      <c r="AQK28" s="78">
        <v>57650.55</v>
      </c>
      <c r="AQP28" s="79">
        <v>4471</v>
      </c>
      <c r="AQQ28" s="78">
        <v>1185746.1399999999</v>
      </c>
      <c r="AQR28" s="79">
        <v>2936</v>
      </c>
      <c r="AQS28" s="78">
        <v>1472719.99</v>
      </c>
      <c r="AQZ28" s="77">
        <v>141</v>
      </c>
      <c r="ARA28" s="78">
        <v>983805.71</v>
      </c>
      <c r="ARB28" s="77">
        <v>1</v>
      </c>
      <c r="ARC28" s="78">
        <v>26.22</v>
      </c>
      <c r="ARD28" s="77">
        <v>3</v>
      </c>
      <c r="ARE28" s="78">
        <v>36.799999999999997</v>
      </c>
      <c r="ARL28" s="79">
        <v>5302</v>
      </c>
      <c r="ARM28" s="78">
        <v>714781.23</v>
      </c>
      <c r="ARN28" s="79">
        <v>10529</v>
      </c>
      <c r="ARO28" s="78">
        <v>1277969.1200000001</v>
      </c>
      <c r="ARP28" s="79">
        <v>30983</v>
      </c>
      <c r="ARQ28" s="78">
        <v>4115946.4</v>
      </c>
      <c r="ARR28" s="79">
        <v>8084</v>
      </c>
      <c r="ARS28" s="78">
        <v>1047562.54</v>
      </c>
      <c r="ART28" s="79">
        <v>52417</v>
      </c>
      <c r="ARU28" s="78">
        <v>1307918.45</v>
      </c>
      <c r="ARX28" s="79">
        <v>56539</v>
      </c>
      <c r="ARY28" s="78">
        <v>4635368.32</v>
      </c>
      <c r="ARZ28" s="77">
        <v>75</v>
      </c>
      <c r="ASA28" s="78">
        <v>28804.84</v>
      </c>
      <c r="ASD28" s="79">
        <v>4089</v>
      </c>
      <c r="ASE28" s="78">
        <v>348946.67</v>
      </c>
      <c r="ASL28" s="77">
        <v>4</v>
      </c>
      <c r="ASM28" s="78">
        <v>11.02</v>
      </c>
      <c r="AST28" s="77">
        <v>4</v>
      </c>
      <c r="ASU28" s="78">
        <v>16.12</v>
      </c>
      <c r="ASX28" s="77">
        <v>9</v>
      </c>
      <c r="ASY28" s="78">
        <v>409.84</v>
      </c>
      <c r="ASZ28" s="79">
        <v>1611</v>
      </c>
      <c r="ATA28" s="78">
        <v>41488.050000000003</v>
      </c>
      <c r="ATB28" s="77">
        <v>20</v>
      </c>
      <c r="ATC28" s="78">
        <v>1527.15</v>
      </c>
      <c r="ATF28" s="77">
        <v>2</v>
      </c>
      <c r="ATG28" s="78">
        <v>466.86</v>
      </c>
      <c r="ATL28" s="77">
        <v>17</v>
      </c>
      <c r="ATM28" s="78">
        <v>6603.61</v>
      </c>
      <c r="ATN28" s="77">
        <v>809</v>
      </c>
      <c r="ATO28" s="78">
        <v>43362.86</v>
      </c>
      <c r="ATP28" s="77">
        <v>267</v>
      </c>
      <c r="ATQ28" s="78">
        <v>12901.25</v>
      </c>
      <c r="ATT28" s="79">
        <v>12790</v>
      </c>
      <c r="ATU28" s="78">
        <v>644834.87</v>
      </c>
      <c r="ATV28" s="77">
        <v>9</v>
      </c>
      <c r="ATW28" s="78">
        <v>222.22</v>
      </c>
      <c r="ATX28" s="77">
        <v>15</v>
      </c>
      <c r="ATY28" s="78">
        <v>903.44</v>
      </c>
      <c r="ATZ28" s="77">
        <v>39</v>
      </c>
      <c r="AUA28" s="78">
        <v>788.79</v>
      </c>
      <c r="AUB28" s="77">
        <v>18</v>
      </c>
      <c r="AUC28" s="78">
        <v>87.74</v>
      </c>
      <c r="AUD28" s="77">
        <v>2</v>
      </c>
      <c r="AUE28" s="78">
        <v>11.25</v>
      </c>
      <c r="AUF28" s="77">
        <v>1</v>
      </c>
      <c r="AUG28" s="78">
        <v>3.96</v>
      </c>
      <c r="AUH28" s="77">
        <v>2</v>
      </c>
      <c r="AUI28" s="78">
        <v>6.78</v>
      </c>
      <c r="AUN28" s="79">
        <v>248224</v>
      </c>
      <c r="AUO28" s="78">
        <v>4680916.54</v>
      </c>
      <c r="AUP28" s="77">
        <v>7</v>
      </c>
      <c r="AUQ28" s="78">
        <v>123.8</v>
      </c>
      <c r="AUR28" s="79">
        <v>2130</v>
      </c>
      <c r="AUS28" s="78">
        <v>113142.31</v>
      </c>
      <c r="AUV28" s="77">
        <v>31</v>
      </c>
      <c r="AUW28" s="78">
        <v>222.42</v>
      </c>
      <c r="AVB28" s="77">
        <v>208</v>
      </c>
      <c r="AVC28" s="78">
        <v>179374.99</v>
      </c>
      <c r="AVJ28" s="79">
        <v>3148</v>
      </c>
      <c r="AVK28" s="78">
        <v>326559.49</v>
      </c>
      <c r="AVN28" s="77">
        <v>1</v>
      </c>
      <c r="AVO28" s="78">
        <v>60.15</v>
      </c>
      <c r="AVP28" s="77">
        <v>1</v>
      </c>
      <c r="AVQ28" s="78">
        <v>15.02</v>
      </c>
      <c r="AVX28" s="77">
        <v>2</v>
      </c>
      <c r="AVY28" s="78">
        <v>21.45</v>
      </c>
      <c r="AVZ28" s="77">
        <v>12</v>
      </c>
      <c r="AWA28" s="78">
        <v>126.77</v>
      </c>
      <c r="AWB28" s="77">
        <v>1</v>
      </c>
      <c r="AWC28" s="78">
        <v>10.62</v>
      </c>
      <c r="AWH28" s="77">
        <v>8</v>
      </c>
      <c r="AWI28" s="78">
        <v>7.06</v>
      </c>
      <c r="AWJ28" s="77">
        <v>2</v>
      </c>
      <c r="AWK28" s="78">
        <v>1.56</v>
      </c>
      <c r="AWL28" s="77">
        <v>10</v>
      </c>
      <c r="AWM28" s="78">
        <v>41.4</v>
      </c>
      <c r="AWN28" s="77">
        <v>28</v>
      </c>
      <c r="AWO28" s="78">
        <v>1798.37</v>
      </c>
      <c r="AWP28" s="77">
        <v>168</v>
      </c>
      <c r="AWQ28" s="78">
        <v>40770.17</v>
      </c>
      <c r="AWR28" s="77">
        <v>143</v>
      </c>
      <c r="AWS28" s="78">
        <v>48281.85</v>
      </c>
      <c r="AWT28" s="77">
        <v>61</v>
      </c>
      <c r="AWU28" s="78">
        <v>3550.81</v>
      </c>
      <c r="AWV28" s="77">
        <v>542</v>
      </c>
      <c r="AWW28" s="78">
        <v>7370.28</v>
      </c>
      <c r="AWX28" s="77">
        <v>595</v>
      </c>
      <c r="AWY28" s="78">
        <v>275201.34999999998</v>
      </c>
      <c r="AXD28" s="77">
        <v>23</v>
      </c>
      <c r="AXE28" s="78">
        <v>397.8</v>
      </c>
      <c r="AXT28" s="77">
        <v>2</v>
      </c>
      <c r="AXU28" s="78">
        <v>19.8</v>
      </c>
      <c r="AXV28" s="77">
        <v>2</v>
      </c>
      <c r="AXW28" s="78">
        <v>21.58</v>
      </c>
      <c r="AYB28" s="77">
        <v>101</v>
      </c>
      <c r="AYC28" s="78">
        <v>8086.2</v>
      </c>
      <c r="AYD28" s="77">
        <v>40</v>
      </c>
      <c r="AYE28" s="78">
        <v>249.43</v>
      </c>
      <c r="AYF28" s="77">
        <v>13</v>
      </c>
      <c r="AYG28" s="78">
        <v>102.23</v>
      </c>
      <c r="AYH28" s="77">
        <v>2</v>
      </c>
      <c r="AYI28" s="78">
        <v>8.3800000000000008</v>
      </c>
      <c r="AYL28" s="77">
        <v>6</v>
      </c>
      <c r="AYM28" s="78">
        <v>44.35</v>
      </c>
      <c r="AYP28" s="77">
        <v>2</v>
      </c>
      <c r="AYQ28" s="78">
        <v>151.16</v>
      </c>
      <c r="AYT28" s="77">
        <v>7</v>
      </c>
      <c r="AYU28" s="78">
        <v>40.33</v>
      </c>
      <c r="AYV28" s="77">
        <v>31</v>
      </c>
      <c r="AYW28" s="78">
        <v>3813.49</v>
      </c>
      <c r="AZB28" s="77">
        <v>84</v>
      </c>
      <c r="AZC28" s="78">
        <v>1027.5999999999999</v>
      </c>
      <c r="AZF28" s="77">
        <v>4</v>
      </c>
      <c r="AZG28" s="78">
        <v>63.74</v>
      </c>
      <c r="AZV28" s="77">
        <v>50</v>
      </c>
      <c r="AZW28" s="78">
        <v>44.13</v>
      </c>
    </row>
    <row r="29" spans="1:1377" x14ac:dyDescent="0.25">
      <c r="A29" s="87">
        <v>40207</v>
      </c>
      <c r="B29" s="83">
        <v>318339</v>
      </c>
      <c r="C29" s="83">
        <v>42140814.850000001</v>
      </c>
      <c r="D29" s="83">
        <v>255952</v>
      </c>
      <c r="E29" s="83">
        <v>38875706.700000003</v>
      </c>
      <c r="F29" s="83">
        <f t="shared" si="75"/>
        <v>574291</v>
      </c>
      <c r="G29" s="83">
        <f t="shared" si="74"/>
        <v>81016521.550000012</v>
      </c>
      <c r="H29" s="83">
        <v>191592</v>
      </c>
      <c r="I29" s="83">
        <v>18685445.260000002</v>
      </c>
      <c r="J29" s="83">
        <v>291763</v>
      </c>
      <c r="K29" s="83">
        <v>23974577.579999998</v>
      </c>
      <c r="L29" s="83">
        <v>3056</v>
      </c>
      <c r="M29" s="79">
        <v>13990842.710000001</v>
      </c>
      <c r="N29" s="79">
        <v>24741</v>
      </c>
      <c r="O29" s="79">
        <v>14701588.390000001</v>
      </c>
      <c r="P29" s="79">
        <v>185067</v>
      </c>
      <c r="Q29" s="79">
        <v>11356001.1</v>
      </c>
      <c r="R29" s="79">
        <v>172972</v>
      </c>
      <c r="S29" s="79">
        <v>9441644</v>
      </c>
      <c r="T29" s="79">
        <v>8789</v>
      </c>
      <c r="U29" s="79">
        <v>5844882.96</v>
      </c>
      <c r="V29" s="79">
        <v>27221</v>
      </c>
      <c r="W29" s="78">
        <v>8082560.9100000001</v>
      </c>
      <c r="X29" s="79">
        <v>48334</v>
      </c>
      <c r="Y29" s="78">
        <v>7454144.71</v>
      </c>
      <c r="Z29" s="79">
        <v>177763</v>
      </c>
      <c r="AA29" s="78">
        <v>6987666.4900000002</v>
      </c>
      <c r="AB29" s="79">
        <v>130408</v>
      </c>
      <c r="AC29" s="78">
        <v>12486126.6</v>
      </c>
      <c r="AD29" s="79">
        <v>28698</v>
      </c>
      <c r="AE29" s="78">
        <v>5822781</v>
      </c>
      <c r="AF29" s="79">
        <v>45869</v>
      </c>
      <c r="AG29" s="78">
        <v>6188971.2699999996</v>
      </c>
      <c r="AH29" s="79">
        <v>65626</v>
      </c>
      <c r="AI29" s="78">
        <v>6836448.6299999999</v>
      </c>
      <c r="AJ29" s="79">
        <v>171063</v>
      </c>
      <c r="AK29" s="78">
        <v>6530408.7000000002</v>
      </c>
      <c r="AL29" s="79">
        <v>45965</v>
      </c>
      <c r="AM29" s="78">
        <v>5274236.05</v>
      </c>
      <c r="AN29" s="79">
        <v>53716</v>
      </c>
      <c r="AO29" s="78">
        <v>5281864.72</v>
      </c>
      <c r="AP29" s="79">
        <v>59277</v>
      </c>
      <c r="AQ29" s="78">
        <v>4921835.78</v>
      </c>
      <c r="AR29" s="79">
        <v>32732</v>
      </c>
      <c r="AS29" s="78">
        <v>4939957.75</v>
      </c>
      <c r="AT29" s="79">
        <v>30362</v>
      </c>
      <c r="AU29" s="78">
        <v>2900431.3</v>
      </c>
      <c r="AV29" s="77">
        <v>843</v>
      </c>
      <c r="AW29" s="78">
        <v>3686684.9</v>
      </c>
      <c r="AX29" s="77">
        <v>472</v>
      </c>
      <c r="AY29" s="78">
        <v>1847337.48</v>
      </c>
      <c r="AZ29" s="79">
        <v>3405</v>
      </c>
      <c r="BA29" s="78">
        <v>2608523.62</v>
      </c>
      <c r="BB29" s="79">
        <v>7869</v>
      </c>
      <c r="BC29" s="78">
        <v>2877559.57</v>
      </c>
      <c r="BD29" s="79">
        <v>4262</v>
      </c>
      <c r="BE29" s="78">
        <v>2185599.63</v>
      </c>
      <c r="BF29" s="79">
        <v>13753</v>
      </c>
      <c r="BG29" s="78">
        <v>1851975.39</v>
      </c>
      <c r="BH29" s="79">
        <v>311294</v>
      </c>
      <c r="BI29" s="78">
        <v>2832802.68</v>
      </c>
      <c r="BJ29" s="79">
        <v>3274</v>
      </c>
      <c r="BK29" s="78">
        <v>1556147.82</v>
      </c>
      <c r="BL29" s="79">
        <v>34607</v>
      </c>
      <c r="BM29" s="78">
        <v>1201290.24</v>
      </c>
      <c r="BN29" s="77">
        <v>162</v>
      </c>
      <c r="BO29" s="78">
        <v>1009901.91</v>
      </c>
      <c r="BP29" s="79">
        <v>55043</v>
      </c>
      <c r="BQ29" s="78">
        <v>1066557.1000000001</v>
      </c>
      <c r="BR29" s="79">
        <v>18032</v>
      </c>
      <c r="BS29" s="78">
        <v>1408879.52</v>
      </c>
      <c r="BT29" s="79">
        <v>11726</v>
      </c>
      <c r="BU29" s="78">
        <v>706538.58</v>
      </c>
      <c r="BV29" s="79">
        <v>6209</v>
      </c>
      <c r="BW29" s="78">
        <v>293717.06</v>
      </c>
      <c r="BX29" s="77">
        <v>195</v>
      </c>
      <c r="BY29" s="78">
        <v>183414.48</v>
      </c>
      <c r="CH29" s="77">
        <v>2</v>
      </c>
      <c r="CI29" s="78">
        <v>23.88</v>
      </c>
      <c r="CL29" s="77">
        <v>5</v>
      </c>
      <c r="CM29" s="78">
        <v>232.64</v>
      </c>
      <c r="CN29" s="77">
        <v>14</v>
      </c>
      <c r="CO29" s="78">
        <v>1680.57</v>
      </c>
      <c r="CP29" s="79">
        <v>5948</v>
      </c>
      <c r="CQ29" s="78">
        <v>65636.990000000005</v>
      </c>
      <c r="CT29" s="77">
        <v>14</v>
      </c>
      <c r="CU29" s="78">
        <v>11173.08</v>
      </c>
      <c r="CX29" s="77">
        <v>1</v>
      </c>
      <c r="CY29" s="78">
        <v>29</v>
      </c>
      <c r="CZ29" s="77">
        <v>4</v>
      </c>
      <c r="DA29" s="78">
        <v>10.77</v>
      </c>
      <c r="DD29" s="77">
        <v>1</v>
      </c>
      <c r="DE29" s="78">
        <v>69.849999999999994</v>
      </c>
      <c r="DF29" s="77">
        <v>1</v>
      </c>
      <c r="DG29" s="78">
        <v>49.99</v>
      </c>
      <c r="DJ29" s="77">
        <v>2</v>
      </c>
      <c r="DK29" s="78">
        <v>1119.44</v>
      </c>
      <c r="DL29" s="77">
        <v>2</v>
      </c>
      <c r="DM29" s="78">
        <v>22.12</v>
      </c>
      <c r="DN29" s="77">
        <v>3</v>
      </c>
      <c r="DO29" s="78">
        <v>4.34</v>
      </c>
      <c r="DP29" s="77">
        <v>37</v>
      </c>
      <c r="DQ29" s="78">
        <v>128.52000000000001</v>
      </c>
      <c r="DR29" s="77">
        <v>1</v>
      </c>
      <c r="DS29" s="78">
        <v>9.49</v>
      </c>
      <c r="DZ29" s="79">
        <v>8247</v>
      </c>
      <c r="EA29" s="78">
        <v>707865.54</v>
      </c>
      <c r="ED29" s="77">
        <v>4</v>
      </c>
      <c r="EE29" s="78">
        <v>4.4800000000000004</v>
      </c>
      <c r="EF29" s="77">
        <v>15</v>
      </c>
      <c r="EG29" s="78">
        <v>192.71</v>
      </c>
      <c r="EH29" s="77">
        <v>3</v>
      </c>
      <c r="EI29" s="78">
        <v>8.9</v>
      </c>
      <c r="ER29" s="79">
        <v>16807</v>
      </c>
      <c r="ES29" s="78">
        <v>658746.79</v>
      </c>
      <c r="ET29" s="77">
        <v>2</v>
      </c>
      <c r="EU29" s="78">
        <v>7.02</v>
      </c>
      <c r="EV29" s="79">
        <v>1140</v>
      </c>
      <c r="EW29" s="78">
        <v>67033.3</v>
      </c>
      <c r="FB29" s="77">
        <v>2</v>
      </c>
      <c r="FC29" s="78">
        <v>66.760000000000005</v>
      </c>
      <c r="FD29" s="79">
        <v>1855</v>
      </c>
      <c r="FE29" s="78">
        <v>1143750.83</v>
      </c>
      <c r="FF29" s="77">
        <v>5</v>
      </c>
      <c r="FG29" s="78">
        <v>1.95</v>
      </c>
      <c r="FH29" s="79">
        <v>24952</v>
      </c>
      <c r="FI29" s="78">
        <v>1271439.47</v>
      </c>
      <c r="FJ29" s="79">
        <v>16346</v>
      </c>
      <c r="FK29" s="78">
        <v>806531.57</v>
      </c>
      <c r="FL29" s="77">
        <v>6</v>
      </c>
      <c r="FM29" s="78">
        <v>71.73</v>
      </c>
      <c r="FN29" s="77">
        <v>2</v>
      </c>
      <c r="FO29" s="78">
        <v>24.37</v>
      </c>
      <c r="FP29" s="77">
        <v>6</v>
      </c>
      <c r="FQ29" s="78">
        <v>2.88</v>
      </c>
      <c r="FR29" s="79">
        <v>2207</v>
      </c>
      <c r="FS29" s="78">
        <v>329660.06</v>
      </c>
      <c r="FV29" s="79">
        <v>2768</v>
      </c>
      <c r="FW29" s="78">
        <v>72670.600000000006</v>
      </c>
      <c r="FX29" s="79">
        <v>13074</v>
      </c>
      <c r="FY29" s="78">
        <v>751154.57</v>
      </c>
      <c r="GF29" s="77">
        <v>76</v>
      </c>
      <c r="GG29" s="78">
        <v>6113.9</v>
      </c>
      <c r="GJ29" s="77">
        <v>8</v>
      </c>
      <c r="GK29" s="78">
        <v>1443.5</v>
      </c>
      <c r="GL29" s="79">
        <v>4234</v>
      </c>
      <c r="GM29" s="78">
        <v>608299.73</v>
      </c>
      <c r="GN29" s="79">
        <v>4057</v>
      </c>
      <c r="GO29" s="78">
        <v>586362.05000000005</v>
      </c>
      <c r="GP29" s="77">
        <v>3</v>
      </c>
      <c r="GQ29" s="78">
        <v>11.05</v>
      </c>
      <c r="GX29" s="77">
        <v>236</v>
      </c>
      <c r="GY29" s="78">
        <v>18792.349999999999</v>
      </c>
      <c r="GZ29" s="77">
        <v>9</v>
      </c>
      <c r="HA29" s="78">
        <v>352.14</v>
      </c>
      <c r="HB29" s="79">
        <v>2283</v>
      </c>
      <c r="HC29" s="78">
        <v>244928.32</v>
      </c>
      <c r="HD29" s="77">
        <v>13</v>
      </c>
      <c r="HE29" s="78">
        <v>77</v>
      </c>
      <c r="HH29" s="77">
        <v>124</v>
      </c>
      <c r="HI29" s="78">
        <v>4465.6099999999997</v>
      </c>
      <c r="HJ29" s="77">
        <v>555</v>
      </c>
      <c r="HK29" s="78">
        <v>73412.850000000006</v>
      </c>
      <c r="HL29" s="77">
        <v>422</v>
      </c>
      <c r="HM29" s="78">
        <v>72543.09</v>
      </c>
      <c r="HN29" s="79">
        <v>1854</v>
      </c>
      <c r="HO29" s="78">
        <v>260228.28</v>
      </c>
      <c r="HR29" s="77">
        <v>60</v>
      </c>
      <c r="HS29" s="78">
        <v>16743.509999999998</v>
      </c>
      <c r="HT29" s="77">
        <v>465</v>
      </c>
      <c r="HU29" s="78">
        <v>21813.83</v>
      </c>
      <c r="HV29" s="77">
        <v>26</v>
      </c>
      <c r="HW29" s="78">
        <v>1724.12</v>
      </c>
      <c r="HX29" s="77">
        <v>3</v>
      </c>
      <c r="HY29" s="78">
        <v>2663.52</v>
      </c>
      <c r="HZ29" s="79">
        <v>1049</v>
      </c>
      <c r="IA29" s="78">
        <v>107207.19</v>
      </c>
      <c r="IB29" s="79">
        <v>8160</v>
      </c>
      <c r="IC29" s="78">
        <v>569483.69999999995</v>
      </c>
      <c r="ID29" s="77">
        <v>27</v>
      </c>
      <c r="IE29" s="78">
        <v>3966.3</v>
      </c>
      <c r="IF29" s="77">
        <v>359</v>
      </c>
      <c r="IG29" s="78">
        <v>59674.14</v>
      </c>
      <c r="IN29" s="79">
        <v>2683</v>
      </c>
      <c r="IO29" s="78">
        <v>124337.51</v>
      </c>
      <c r="IP29" s="77">
        <v>1</v>
      </c>
      <c r="IQ29" s="78">
        <v>7.18</v>
      </c>
      <c r="IX29" s="77">
        <v>2</v>
      </c>
      <c r="IY29" s="78">
        <v>13.92</v>
      </c>
      <c r="IZ29" s="79">
        <v>4316</v>
      </c>
      <c r="JA29" s="78">
        <v>175856.43</v>
      </c>
      <c r="JH29" s="79">
        <v>9065</v>
      </c>
      <c r="JI29" s="78">
        <v>1220068.52</v>
      </c>
      <c r="JJ29" s="79">
        <v>2412</v>
      </c>
      <c r="JK29" s="78">
        <v>293517.58</v>
      </c>
      <c r="JN29" s="77">
        <v>707</v>
      </c>
      <c r="JO29" s="78">
        <v>94746.9</v>
      </c>
      <c r="JP29" s="79">
        <v>3459</v>
      </c>
      <c r="JQ29" s="78">
        <v>336622.66</v>
      </c>
      <c r="JR29" s="77">
        <v>10</v>
      </c>
      <c r="JS29" s="78">
        <v>662.24</v>
      </c>
      <c r="JV29" s="79">
        <v>4177</v>
      </c>
      <c r="JW29" s="78">
        <v>355649.84</v>
      </c>
      <c r="JX29" s="77">
        <v>71</v>
      </c>
      <c r="JY29" s="78">
        <v>6394.7</v>
      </c>
      <c r="JZ29" s="77">
        <v>410</v>
      </c>
      <c r="KA29" s="78">
        <v>9655.76</v>
      </c>
      <c r="KB29" s="79">
        <v>9955</v>
      </c>
      <c r="KC29" s="78">
        <v>448999.34</v>
      </c>
      <c r="KD29" s="77">
        <v>2</v>
      </c>
      <c r="KE29" s="78">
        <v>40.36</v>
      </c>
      <c r="KF29" s="77">
        <v>425</v>
      </c>
      <c r="KG29" s="78">
        <v>49452.05</v>
      </c>
      <c r="KH29" s="79">
        <v>19275</v>
      </c>
      <c r="KI29" s="78">
        <v>695240.64</v>
      </c>
      <c r="KJ29" s="77">
        <v>1</v>
      </c>
      <c r="KK29" s="78">
        <v>10.78</v>
      </c>
      <c r="KN29" s="77">
        <v>977</v>
      </c>
      <c r="KO29" s="78">
        <v>546372.44999999995</v>
      </c>
      <c r="KP29" s="77">
        <v>15</v>
      </c>
      <c r="KQ29" s="78">
        <v>1814.74</v>
      </c>
      <c r="KR29" s="79">
        <v>5686</v>
      </c>
      <c r="KS29" s="78">
        <v>458016</v>
      </c>
      <c r="KZ29" s="77">
        <v>8</v>
      </c>
      <c r="LA29" s="78">
        <v>894.82</v>
      </c>
      <c r="LB29" s="77">
        <v>4</v>
      </c>
      <c r="LC29" s="78">
        <v>14.8</v>
      </c>
      <c r="LD29" s="79">
        <v>1663</v>
      </c>
      <c r="LE29" s="78">
        <v>150629.96</v>
      </c>
      <c r="LF29" s="77">
        <v>424</v>
      </c>
      <c r="LG29" s="78">
        <v>63085.49</v>
      </c>
      <c r="LH29" s="77">
        <v>389</v>
      </c>
      <c r="LI29" s="78">
        <v>91385.84</v>
      </c>
      <c r="LP29" s="77">
        <v>1</v>
      </c>
      <c r="LQ29" s="78">
        <v>7.88</v>
      </c>
      <c r="LT29" s="79">
        <v>7026</v>
      </c>
      <c r="LU29" s="78">
        <v>308360.21000000002</v>
      </c>
      <c r="LV29" s="77">
        <v>95</v>
      </c>
      <c r="LW29" s="78">
        <v>532.20000000000005</v>
      </c>
      <c r="LZ29" s="77">
        <v>2</v>
      </c>
      <c r="MA29" s="78">
        <v>2813.76</v>
      </c>
      <c r="MB29" s="79">
        <v>4938</v>
      </c>
      <c r="MC29" s="78">
        <v>565581.93999999994</v>
      </c>
      <c r="MP29" s="79">
        <v>4287</v>
      </c>
      <c r="MQ29" s="78">
        <v>321901.78000000003</v>
      </c>
      <c r="MR29" s="79">
        <v>1250</v>
      </c>
      <c r="MS29" s="78">
        <v>34802.14</v>
      </c>
      <c r="ND29" s="79">
        <v>15048</v>
      </c>
      <c r="NE29" s="78">
        <v>48238</v>
      </c>
      <c r="NF29" s="77">
        <v>39</v>
      </c>
      <c r="NG29" s="78">
        <v>450.23</v>
      </c>
      <c r="NH29" s="77">
        <v>1</v>
      </c>
      <c r="NI29" s="78">
        <v>9.18</v>
      </c>
      <c r="NN29" s="79">
        <v>1301</v>
      </c>
      <c r="NO29" s="78">
        <v>174274.08</v>
      </c>
      <c r="NP29" s="77">
        <v>8</v>
      </c>
      <c r="NQ29" s="78">
        <v>47.13</v>
      </c>
      <c r="NR29" s="77">
        <v>3</v>
      </c>
      <c r="NS29" s="78">
        <v>5.08</v>
      </c>
      <c r="NT29" s="77">
        <v>125</v>
      </c>
      <c r="NU29" s="78">
        <v>326.19</v>
      </c>
      <c r="NV29" s="79">
        <v>3492</v>
      </c>
      <c r="NW29" s="78">
        <v>370856.27</v>
      </c>
      <c r="NX29" s="77">
        <v>28</v>
      </c>
      <c r="NY29" s="78">
        <v>1788.86</v>
      </c>
      <c r="OB29" s="77">
        <v>2</v>
      </c>
      <c r="OC29" s="78">
        <v>8.64</v>
      </c>
      <c r="OD29" s="77">
        <v>1</v>
      </c>
      <c r="OE29" s="78">
        <v>21.42</v>
      </c>
      <c r="OF29" s="77">
        <v>489</v>
      </c>
      <c r="OG29" s="78">
        <v>41460.769999999997</v>
      </c>
      <c r="OH29" s="77">
        <v>251</v>
      </c>
      <c r="OI29" s="78">
        <v>12814.14</v>
      </c>
      <c r="OJ29" s="77">
        <v>92</v>
      </c>
      <c r="OK29" s="78">
        <v>369.94</v>
      </c>
      <c r="OP29" s="79">
        <v>11382</v>
      </c>
      <c r="OQ29" s="78">
        <v>2013518.06</v>
      </c>
      <c r="OR29" s="77">
        <v>103</v>
      </c>
      <c r="OS29" s="78">
        <v>3700.06</v>
      </c>
      <c r="OT29" s="79">
        <v>2340</v>
      </c>
      <c r="OU29" s="78">
        <v>117206.66</v>
      </c>
      <c r="OV29" s="79">
        <v>1132</v>
      </c>
      <c r="OW29" s="78">
        <v>194315.33</v>
      </c>
      <c r="OZ29" s="79">
        <v>6828</v>
      </c>
      <c r="PA29" s="78">
        <v>653573.93000000005</v>
      </c>
      <c r="PD29" s="77">
        <v>1</v>
      </c>
      <c r="PE29" s="78">
        <v>7.49</v>
      </c>
      <c r="PJ29" s="79">
        <v>3232</v>
      </c>
      <c r="PK29" s="78">
        <v>303032.56</v>
      </c>
      <c r="PL29" s="77">
        <v>58</v>
      </c>
      <c r="PM29" s="78">
        <v>603.88</v>
      </c>
      <c r="PN29" s="77">
        <v>157</v>
      </c>
      <c r="PO29" s="78">
        <v>20464.28</v>
      </c>
      <c r="PP29" s="79">
        <v>9912</v>
      </c>
      <c r="PQ29" s="78">
        <v>665226.31999999995</v>
      </c>
      <c r="PR29" s="79">
        <v>7191</v>
      </c>
      <c r="PS29" s="78">
        <v>1015252.24</v>
      </c>
      <c r="PT29" s="77">
        <v>21</v>
      </c>
      <c r="PU29" s="78">
        <v>59794.07</v>
      </c>
      <c r="PV29" s="77">
        <v>10</v>
      </c>
      <c r="PW29" s="78">
        <v>133.16</v>
      </c>
      <c r="PZ29" s="77">
        <v>451</v>
      </c>
      <c r="QA29" s="78">
        <v>184615.92</v>
      </c>
      <c r="QB29" s="77">
        <v>45</v>
      </c>
      <c r="QC29" s="78">
        <v>21510.2</v>
      </c>
      <c r="QF29" s="79">
        <v>11925</v>
      </c>
      <c r="QG29" s="78">
        <v>3511325.19</v>
      </c>
      <c r="QJ29" s="77">
        <v>7</v>
      </c>
      <c r="QK29" s="78">
        <v>8.2799999999999994</v>
      </c>
      <c r="QL29" s="77">
        <v>26</v>
      </c>
      <c r="QM29" s="78">
        <v>69.72</v>
      </c>
      <c r="QN29" s="77">
        <v>2</v>
      </c>
      <c r="QO29" s="78">
        <v>70.66</v>
      </c>
      <c r="RB29" s="77">
        <v>13</v>
      </c>
      <c r="RC29" s="78">
        <v>377.34</v>
      </c>
      <c r="RD29" s="77">
        <v>10</v>
      </c>
      <c r="RE29" s="78">
        <v>8018.79</v>
      </c>
      <c r="RL29" s="79">
        <v>95126</v>
      </c>
      <c r="RM29" s="78">
        <v>14238342.68</v>
      </c>
      <c r="RN29" s="79">
        <v>2563</v>
      </c>
      <c r="RO29" s="78">
        <v>127639.96</v>
      </c>
      <c r="RT29" s="77">
        <v>24</v>
      </c>
      <c r="RU29" s="78">
        <v>4750.45</v>
      </c>
      <c r="RV29" s="77">
        <v>329</v>
      </c>
      <c r="RW29" s="78">
        <v>16314.39</v>
      </c>
      <c r="RX29" s="79">
        <v>1344</v>
      </c>
      <c r="RY29" s="78">
        <v>30535.360000000001</v>
      </c>
      <c r="RZ29" s="79">
        <v>1409</v>
      </c>
      <c r="SA29" s="78">
        <v>153631.53</v>
      </c>
      <c r="SD29" s="79">
        <v>3788</v>
      </c>
      <c r="SE29" s="78">
        <v>244813.04</v>
      </c>
      <c r="SF29" s="79">
        <v>51996</v>
      </c>
      <c r="SG29" s="78">
        <v>9440552.9600000009</v>
      </c>
      <c r="SH29" s="77">
        <v>2</v>
      </c>
      <c r="SI29" s="78">
        <v>0.34</v>
      </c>
      <c r="SJ29" s="79">
        <v>1398</v>
      </c>
      <c r="SK29" s="78">
        <v>53299.76</v>
      </c>
      <c r="SL29" s="77">
        <v>799</v>
      </c>
      <c r="SM29" s="78">
        <v>58893.75</v>
      </c>
      <c r="SN29" s="79">
        <v>14925</v>
      </c>
      <c r="SO29" s="78">
        <v>831789.82</v>
      </c>
      <c r="SP29" s="77">
        <v>6</v>
      </c>
      <c r="SQ29" s="78">
        <v>480</v>
      </c>
      <c r="SR29" s="79">
        <v>82251</v>
      </c>
      <c r="SS29" s="78">
        <v>545002.80000000005</v>
      </c>
      <c r="ST29" s="77">
        <v>700</v>
      </c>
      <c r="SU29" s="78">
        <v>57097.97</v>
      </c>
      <c r="SV29" s="77">
        <v>76</v>
      </c>
      <c r="SW29" s="78">
        <v>378.96</v>
      </c>
      <c r="TD29" s="77">
        <v>630</v>
      </c>
      <c r="TE29" s="78">
        <v>5393.98</v>
      </c>
      <c r="TF29" s="79">
        <v>2877</v>
      </c>
      <c r="TG29" s="78">
        <v>105700.37</v>
      </c>
      <c r="TH29" s="79">
        <v>31610</v>
      </c>
      <c r="TI29" s="78">
        <v>1070193.1499999999</v>
      </c>
      <c r="TJ29" s="79">
        <v>2400</v>
      </c>
      <c r="TK29" s="78">
        <v>288722.33</v>
      </c>
      <c r="TL29" s="79">
        <v>45561</v>
      </c>
      <c r="TM29" s="78">
        <v>2259191.4700000002</v>
      </c>
      <c r="TN29" s="79">
        <v>4576</v>
      </c>
      <c r="TO29" s="78">
        <v>381132.82</v>
      </c>
      <c r="UB29" s="79">
        <v>7711</v>
      </c>
      <c r="UC29" s="78">
        <v>304222.78999999998</v>
      </c>
      <c r="UF29" s="77">
        <v>2</v>
      </c>
      <c r="UG29" s="78">
        <v>29.88</v>
      </c>
      <c r="UH29" s="77">
        <v>6</v>
      </c>
      <c r="UI29" s="78">
        <v>79.38</v>
      </c>
      <c r="UP29" s="77">
        <v>7</v>
      </c>
      <c r="UQ29" s="78">
        <v>4.62</v>
      </c>
      <c r="UT29" s="77">
        <v>1</v>
      </c>
      <c r="UU29" s="78">
        <v>5.75</v>
      </c>
      <c r="UV29" s="77">
        <v>2</v>
      </c>
      <c r="UW29" s="78">
        <v>5.3</v>
      </c>
      <c r="VB29" s="77">
        <v>29</v>
      </c>
      <c r="VC29" s="78">
        <v>742.09</v>
      </c>
      <c r="VD29" s="79">
        <v>9921</v>
      </c>
      <c r="VE29" s="78">
        <v>474472.1</v>
      </c>
      <c r="VH29" s="79">
        <v>33132</v>
      </c>
      <c r="VI29" s="78">
        <v>528939.13</v>
      </c>
      <c r="VJ29" s="77">
        <v>86</v>
      </c>
      <c r="VK29" s="78">
        <v>916.77</v>
      </c>
      <c r="VN29" s="77">
        <v>3</v>
      </c>
      <c r="VO29" s="78">
        <v>33.479999999999997</v>
      </c>
      <c r="VP29" s="79">
        <v>13716</v>
      </c>
      <c r="VQ29" s="78">
        <v>741100.07</v>
      </c>
      <c r="VR29" s="79">
        <v>14969</v>
      </c>
      <c r="VS29" s="78">
        <v>1235369.51</v>
      </c>
      <c r="VV29" s="77">
        <v>2</v>
      </c>
      <c r="VW29" s="78">
        <v>37.119999999999997</v>
      </c>
      <c r="VX29" s="79">
        <v>74964</v>
      </c>
      <c r="VY29" s="78">
        <v>750.32</v>
      </c>
      <c r="WB29" s="79">
        <v>13617</v>
      </c>
      <c r="WC29" s="78">
        <v>1974560.73</v>
      </c>
      <c r="WD29" s="77">
        <v>2</v>
      </c>
      <c r="WE29" s="78">
        <v>4087.76</v>
      </c>
      <c r="WH29" s="79">
        <v>2399</v>
      </c>
      <c r="WI29" s="78">
        <v>10647.5</v>
      </c>
      <c r="WJ29" s="79">
        <v>8533</v>
      </c>
      <c r="WK29" s="78">
        <v>135710.49</v>
      </c>
      <c r="WL29" s="77">
        <v>201</v>
      </c>
      <c r="WM29" s="78">
        <v>21302.76</v>
      </c>
      <c r="WN29" s="79">
        <v>1843</v>
      </c>
      <c r="WO29" s="78">
        <v>752118.47</v>
      </c>
      <c r="WR29" s="79">
        <v>6979</v>
      </c>
      <c r="WS29" s="78">
        <v>199473.73</v>
      </c>
      <c r="WV29" s="77">
        <v>1</v>
      </c>
      <c r="WW29" s="78">
        <v>470.08</v>
      </c>
      <c r="WX29" s="77">
        <v>12</v>
      </c>
      <c r="WY29" s="78">
        <v>62.68</v>
      </c>
      <c r="WZ29" s="77">
        <v>3</v>
      </c>
      <c r="XA29" s="78">
        <v>64.989999999999995</v>
      </c>
      <c r="XD29" s="79">
        <v>39135</v>
      </c>
      <c r="XE29" s="78">
        <v>2257986.34</v>
      </c>
      <c r="XF29" s="77">
        <v>1</v>
      </c>
      <c r="XG29" s="78">
        <v>49.06</v>
      </c>
      <c r="XH29" s="77">
        <v>351</v>
      </c>
      <c r="XI29" s="78">
        <v>138353.45000000001</v>
      </c>
      <c r="XJ29" s="77">
        <v>528</v>
      </c>
      <c r="XK29" s="78">
        <v>6693.3</v>
      </c>
      <c r="XN29" s="79">
        <v>5297</v>
      </c>
      <c r="XO29" s="78">
        <v>747668.16</v>
      </c>
      <c r="XP29" s="79">
        <v>12104</v>
      </c>
      <c r="XQ29" s="78">
        <v>2168594.34</v>
      </c>
      <c r="XR29" s="79">
        <v>1289</v>
      </c>
      <c r="XS29" s="78">
        <v>353954.89</v>
      </c>
      <c r="XT29" s="79">
        <v>1618</v>
      </c>
      <c r="XU29" s="78">
        <v>307149.81</v>
      </c>
      <c r="XV29" s="79">
        <v>84589</v>
      </c>
      <c r="XW29" s="78">
        <v>949040.51</v>
      </c>
      <c r="XX29" s="79">
        <v>1464</v>
      </c>
      <c r="XY29" s="78">
        <v>76075.56</v>
      </c>
      <c r="XZ29" s="77">
        <v>8</v>
      </c>
      <c r="YA29" s="78">
        <v>65.23</v>
      </c>
      <c r="YD29" s="77">
        <v>5</v>
      </c>
      <c r="YE29" s="78">
        <v>454.32</v>
      </c>
      <c r="YH29" s="79">
        <v>30142</v>
      </c>
      <c r="YI29" s="78">
        <v>2691710.91</v>
      </c>
      <c r="YP29" s="79">
        <v>1389</v>
      </c>
      <c r="YQ29" s="78">
        <v>30205.200000000001</v>
      </c>
      <c r="YR29" s="77">
        <v>2</v>
      </c>
      <c r="YS29" s="78">
        <v>27.28</v>
      </c>
      <c r="YT29" s="79">
        <v>2127</v>
      </c>
      <c r="YU29" s="78">
        <v>292811.32</v>
      </c>
      <c r="YV29" s="77">
        <v>92</v>
      </c>
      <c r="YW29" s="78">
        <v>9857.4699999999993</v>
      </c>
      <c r="YX29" s="79">
        <v>75512</v>
      </c>
      <c r="YY29" s="78">
        <v>1744916.08</v>
      </c>
      <c r="YZ29" s="79">
        <v>32749</v>
      </c>
      <c r="ZA29" s="78">
        <v>1642292.6</v>
      </c>
      <c r="ZF29" s="79">
        <v>1225</v>
      </c>
      <c r="ZG29" s="78">
        <v>107012.42</v>
      </c>
      <c r="ZH29" s="77">
        <v>511</v>
      </c>
      <c r="ZI29" s="78">
        <v>41495.61</v>
      </c>
      <c r="ZJ29" s="79">
        <v>47566</v>
      </c>
      <c r="ZK29" s="78">
        <v>9101363.0600000005</v>
      </c>
      <c r="ZL29" s="79">
        <v>48513</v>
      </c>
      <c r="ZM29" s="78">
        <v>6712187.1799999997</v>
      </c>
      <c r="ZP29" s="77">
        <v>1</v>
      </c>
      <c r="ZQ29" s="78">
        <v>37.97</v>
      </c>
      <c r="ZR29" s="77">
        <v>59</v>
      </c>
      <c r="ZS29" s="78">
        <v>282.04000000000002</v>
      </c>
      <c r="ZT29" s="77">
        <v>189</v>
      </c>
      <c r="ZU29" s="78">
        <v>1090.5899999999999</v>
      </c>
      <c r="ZX29" s="77">
        <v>2</v>
      </c>
      <c r="ZY29" s="78">
        <v>11.5</v>
      </c>
      <c r="AAB29" s="77">
        <v>46</v>
      </c>
      <c r="AAC29" s="78">
        <v>398.07</v>
      </c>
      <c r="AAD29" s="77">
        <v>1</v>
      </c>
      <c r="AAE29" s="78">
        <v>0.77</v>
      </c>
      <c r="AAF29" s="77">
        <v>14</v>
      </c>
      <c r="AAG29" s="78">
        <v>106.78</v>
      </c>
      <c r="AAH29" s="77">
        <v>79</v>
      </c>
      <c r="AAI29" s="78">
        <v>435.89</v>
      </c>
      <c r="AAN29" s="77">
        <v>6</v>
      </c>
      <c r="AAO29" s="78">
        <v>94</v>
      </c>
      <c r="AAP29" s="77">
        <v>736</v>
      </c>
      <c r="AAQ29" s="78">
        <v>3217.06</v>
      </c>
      <c r="AAV29" s="79">
        <v>2178</v>
      </c>
      <c r="AAW29" s="78">
        <v>137298.93</v>
      </c>
      <c r="AAZ29" s="77">
        <v>1</v>
      </c>
      <c r="ABA29" s="78">
        <v>32.659999999999997</v>
      </c>
      <c r="ABB29" s="77">
        <v>1</v>
      </c>
      <c r="ABC29" s="78">
        <v>25.68</v>
      </c>
      <c r="ABD29" s="77">
        <v>224</v>
      </c>
      <c r="ABE29" s="78">
        <v>31417.49</v>
      </c>
      <c r="ABP29" s="79">
        <v>3176</v>
      </c>
      <c r="ABQ29" s="78">
        <v>171775.65</v>
      </c>
      <c r="ABR29" s="79">
        <v>2085</v>
      </c>
      <c r="ABS29" s="78">
        <v>90589.7</v>
      </c>
      <c r="ABT29" s="79">
        <v>5243</v>
      </c>
      <c r="ABU29" s="78">
        <v>89147.61</v>
      </c>
      <c r="ABV29" s="79">
        <v>4001</v>
      </c>
      <c r="ABW29" s="78">
        <v>90302.6</v>
      </c>
      <c r="ABX29" s="77">
        <v>417</v>
      </c>
      <c r="ABY29" s="78">
        <v>11330.05</v>
      </c>
      <c r="ACD29" s="77">
        <v>126</v>
      </c>
      <c r="ACE29" s="78">
        <v>6491.87</v>
      </c>
      <c r="ACF29" s="79">
        <v>16544</v>
      </c>
      <c r="ACG29" s="78">
        <v>570166.92000000004</v>
      </c>
      <c r="ACH29" s="79">
        <v>5432</v>
      </c>
      <c r="ACI29" s="78">
        <v>288479.31</v>
      </c>
      <c r="ACJ29" s="79">
        <v>22466</v>
      </c>
      <c r="ACK29" s="78">
        <v>281738.49</v>
      </c>
      <c r="ACL29" s="77">
        <v>10</v>
      </c>
      <c r="ACM29" s="78">
        <v>257.22000000000003</v>
      </c>
      <c r="ACP29" s="79">
        <v>11636</v>
      </c>
      <c r="ACQ29" s="78">
        <v>495665.36</v>
      </c>
      <c r="ACV29" s="79">
        <v>2865</v>
      </c>
      <c r="ACW29" s="78">
        <v>89970.72</v>
      </c>
      <c r="ACX29" s="79">
        <v>50714</v>
      </c>
      <c r="ACY29" s="78">
        <v>1847423.04</v>
      </c>
      <c r="ACZ29" s="77">
        <v>491</v>
      </c>
      <c r="ADA29" s="78">
        <v>28744.7</v>
      </c>
      <c r="ADB29" s="79">
        <v>16908</v>
      </c>
      <c r="ADC29" s="78">
        <v>1076338.3600000001</v>
      </c>
      <c r="ADF29" s="79">
        <v>1964</v>
      </c>
      <c r="ADG29" s="78">
        <v>312821.19</v>
      </c>
      <c r="ADJ29" s="77">
        <v>1</v>
      </c>
      <c r="ADK29" s="78">
        <v>16.02</v>
      </c>
      <c r="ADL29" s="79">
        <v>1135</v>
      </c>
      <c r="ADM29" s="78">
        <v>196298.96</v>
      </c>
      <c r="ADN29" s="77">
        <v>4</v>
      </c>
      <c r="ADO29" s="78">
        <v>14.26</v>
      </c>
      <c r="ADP29" s="79">
        <v>1512</v>
      </c>
      <c r="ADQ29" s="78">
        <v>930157.79</v>
      </c>
      <c r="ADX29" s="79">
        <v>5555</v>
      </c>
      <c r="ADY29" s="78">
        <v>393272.66</v>
      </c>
      <c r="ADZ29" s="79">
        <v>5660</v>
      </c>
      <c r="AEA29" s="78">
        <v>244280.44</v>
      </c>
      <c r="AEB29" s="77">
        <v>14</v>
      </c>
      <c r="AEC29" s="78">
        <v>730.49</v>
      </c>
      <c r="AED29" s="77">
        <v>7</v>
      </c>
      <c r="AEE29" s="78">
        <v>793.22</v>
      </c>
      <c r="AEF29" s="79">
        <v>1799</v>
      </c>
      <c r="AEG29" s="78">
        <v>980241.18</v>
      </c>
      <c r="AEL29" s="77">
        <v>71</v>
      </c>
      <c r="AEM29" s="78">
        <v>596.78</v>
      </c>
      <c r="AER29" s="79">
        <v>15748</v>
      </c>
      <c r="AES29" s="78">
        <v>807862.49</v>
      </c>
      <c r="AET29" s="79">
        <v>6179</v>
      </c>
      <c r="AEU29" s="78">
        <v>198131.94</v>
      </c>
      <c r="AEV29" s="77">
        <v>5</v>
      </c>
      <c r="AEW29" s="78">
        <v>904.46</v>
      </c>
      <c r="AEZ29" s="77">
        <v>85</v>
      </c>
      <c r="AFA29" s="78">
        <v>8346.1299999999992</v>
      </c>
      <c r="AFB29" s="79">
        <v>6098</v>
      </c>
      <c r="AFC29" s="78">
        <v>334213.18</v>
      </c>
      <c r="AFD29" s="77">
        <v>7</v>
      </c>
      <c r="AFE29" s="78">
        <v>148.16</v>
      </c>
      <c r="AFH29" s="77">
        <v>3</v>
      </c>
      <c r="AFI29" s="78">
        <v>336.38</v>
      </c>
      <c r="AFN29" s="79">
        <v>2748</v>
      </c>
      <c r="AFO29" s="78">
        <v>949344.56</v>
      </c>
      <c r="AFP29" s="77">
        <v>119</v>
      </c>
      <c r="AFQ29" s="78">
        <v>5868.99</v>
      </c>
      <c r="AFT29" s="77">
        <v>3</v>
      </c>
      <c r="AFU29" s="78">
        <v>47.73</v>
      </c>
      <c r="AFV29" s="79">
        <v>55867</v>
      </c>
      <c r="AFW29" s="78">
        <v>1751942.78</v>
      </c>
      <c r="AFX29" s="79">
        <v>4700</v>
      </c>
      <c r="AFY29" s="78">
        <v>210051.67</v>
      </c>
      <c r="AFZ29" s="77">
        <v>425</v>
      </c>
      <c r="AGA29" s="78">
        <v>47201.65</v>
      </c>
      <c r="AGB29" s="77">
        <v>3</v>
      </c>
      <c r="AGC29" s="78">
        <v>228.73</v>
      </c>
      <c r="AGF29" s="77">
        <v>155</v>
      </c>
      <c r="AGG29" s="78">
        <v>1062.47</v>
      </c>
      <c r="AGJ29" s="77">
        <v>1</v>
      </c>
      <c r="AGK29" s="78">
        <v>52</v>
      </c>
      <c r="AGL29" s="77">
        <v>3</v>
      </c>
      <c r="AGM29" s="78">
        <v>1736.34</v>
      </c>
      <c r="AGP29" s="79">
        <v>278809</v>
      </c>
      <c r="AGQ29" s="78">
        <v>64025457.369999997</v>
      </c>
      <c r="AGR29" s="77">
        <v>186</v>
      </c>
      <c r="AGS29" s="78">
        <v>274013.48</v>
      </c>
      <c r="AGT29" s="79">
        <v>15563</v>
      </c>
      <c r="AGU29" s="78">
        <v>9130331.9399999995</v>
      </c>
      <c r="AGV29" s="79">
        <v>14049</v>
      </c>
      <c r="AGW29" s="78">
        <v>5055827.68</v>
      </c>
      <c r="AGX29" s="79">
        <v>2427</v>
      </c>
      <c r="AGY29" s="78">
        <v>195374.47</v>
      </c>
      <c r="AGZ29" s="77">
        <v>138</v>
      </c>
      <c r="AHA29" s="78">
        <v>14890.46</v>
      </c>
      <c r="AHB29" s="77">
        <v>862</v>
      </c>
      <c r="AHC29" s="78">
        <v>121972.16</v>
      </c>
      <c r="AHF29" s="77">
        <v>2</v>
      </c>
      <c r="AHG29" s="78">
        <v>867</v>
      </c>
      <c r="AHH29" s="77">
        <v>39</v>
      </c>
      <c r="AHI29" s="78">
        <v>33537.56</v>
      </c>
      <c r="AHJ29" s="79">
        <v>2293</v>
      </c>
      <c r="AHK29" s="78">
        <v>213800.05</v>
      </c>
      <c r="AHL29" s="79">
        <v>3563</v>
      </c>
      <c r="AHM29" s="78">
        <v>221211.97</v>
      </c>
      <c r="AHN29" s="77">
        <v>877</v>
      </c>
      <c r="AHO29" s="78">
        <v>168778.28</v>
      </c>
      <c r="AHT29" s="77">
        <v>9</v>
      </c>
      <c r="AHU29" s="78">
        <v>3910.11</v>
      </c>
      <c r="AHV29" s="77">
        <v>502</v>
      </c>
      <c r="AHW29" s="78">
        <v>56149.760000000002</v>
      </c>
      <c r="AHZ29" s="77">
        <v>81</v>
      </c>
      <c r="AIA29" s="78">
        <v>25273.42</v>
      </c>
      <c r="AIB29" s="77">
        <v>1</v>
      </c>
      <c r="AIC29" s="78">
        <v>39.299999999999997</v>
      </c>
      <c r="AID29" s="77">
        <v>1</v>
      </c>
      <c r="AIE29" s="78">
        <v>4.08</v>
      </c>
      <c r="AIL29" s="77">
        <v>2</v>
      </c>
      <c r="AIM29" s="78">
        <v>84.36</v>
      </c>
      <c r="AIP29" s="79">
        <v>52573</v>
      </c>
      <c r="AIQ29" s="78">
        <v>495096.56</v>
      </c>
      <c r="AIR29" s="77">
        <v>1</v>
      </c>
      <c r="AIS29" s="78">
        <v>55.4</v>
      </c>
      <c r="AIT29" s="77">
        <v>31</v>
      </c>
      <c r="AIU29" s="78">
        <v>374.87</v>
      </c>
      <c r="AIX29" s="79">
        <v>6551</v>
      </c>
      <c r="AIY29" s="78">
        <v>477349.26</v>
      </c>
      <c r="AIZ29" s="77">
        <v>3</v>
      </c>
      <c r="AJA29" s="78">
        <v>10.45</v>
      </c>
      <c r="AJB29" s="79">
        <v>8851</v>
      </c>
      <c r="AJC29" s="78">
        <v>166528.34</v>
      </c>
      <c r="AJD29" s="77">
        <v>10</v>
      </c>
      <c r="AJE29" s="78">
        <v>12.67</v>
      </c>
      <c r="AJF29" s="79">
        <v>9092</v>
      </c>
      <c r="AJG29" s="78">
        <v>418815.75</v>
      </c>
      <c r="AJL29" s="77">
        <v>1</v>
      </c>
      <c r="AJM29" s="78">
        <v>16.3</v>
      </c>
      <c r="AJN29" s="77">
        <v>909</v>
      </c>
      <c r="AJO29" s="78">
        <v>127893.72</v>
      </c>
      <c r="AJX29" s="79">
        <v>113199</v>
      </c>
      <c r="AJY29" s="78">
        <v>1519951.61</v>
      </c>
      <c r="AJZ29" s="77">
        <v>140</v>
      </c>
      <c r="AKA29" s="78">
        <v>15030.58</v>
      </c>
      <c r="AKN29" s="77">
        <v>24</v>
      </c>
      <c r="AKO29" s="78">
        <v>255.52</v>
      </c>
      <c r="AKV29" s="79">
        <v>11632</v>
      </c>
      <c r="AKW29" s="78">
        <v>307221.09999999998</v>
      </c>
      <c r="AKZ29" s="79">
        <v>120729</v>
      </c>
      <c r="ALA29" s="78">
        <v>1678138.14</v>
      </c>
      <c r="ALR29" s="77">
        <v>1</v>
      </c>
      <c r="ALS29" s="78">
        <v>0.75</v>
      </c>
      <c r="ALX29" s="77">
        <v>929</v>
      </c>
      <c r="ALY29" s="78">
        <v>49602.879999999997</v>
      </c>
      <c r="ALZ29" s="77">
        <v>113</v>
      </c>
      <c r="AMA29" s="78">
        <v>285.20999999999998</v>
      </c>
      <c r="AMB29" s="79">
        <v>1983</v>
      </c>
      <c r="AMC29" s="78">
        <v>134028.32999999999</v>
      </c>
      <c r="AMF29" s="77">
        <v>151</v>
      </c>
      <c r="AMG29" s="78">
        <v>4450.9399999999996</v>
      </c>
      <c r="AMH29" s="77">
        <v>12</v>
      </c>
      <c r="AMI29" s="78">
        <v>5272.74</v>
      </c>
      <c r="AMJ29" s="79">
        <v>1346</v>
      </c>
      <c r="AMK29" s="78">
        <v>100721.14</v>
      </c>
      <c r="AML29" s="79">
        <v>25019</v>
      </c>
      <c r="AMM29" s="78">
        <v>2354963.91</v>
      </c>
      <c r="AMN29" s="77">
        <v>198</v>
      </c>
      <c r="AMO29" s="78">
        <v>245864.03</v>
      </c>
      <c r="AMX29" s="77">
        <v>343</v>
      </c>
      <c r="AMY29" s="78">
        <v>17791.400000000001</v>
      </c>
      <c r="ANB29" s="77">
        <v>2</v>
      </c>
      <c r="ANC29" s="78">
        <v>5.68</v>
      </c>
      <c r="ANF29" s="79">
        <v>1090</v>
      </c>
      <c r="ANG29" s="78">
        <v>1318407.6799999999</v>
      </c>
      <c r="ANH29" s="79">
        <v>2602</v>
      </c>
      <c r="ANI29" s="78">
        <v>209994.61</v>
      </c>
      <c r="ANL29" s="77">
        <v>67</v>
      </c>
      <c r="ANM29" s="78">
        <v>1389.5</v>
      </c>
      <c r="ANP29" s="79">
        <v>1853</v>
      </c>
      <c r="ANQ29" s="78">
        <v>236197.85</v>
      </c>
      <c r="ANR29" s="77">
        <v>226</v>
      </c>
      <c r="ANS29" s="78">
        <v>41486.07</v>
      </c>
      <c r="ANT29" s="79">
        <v>11839</v>
      </c>
      <c r="ANU29" s="78">
        <v>2024967.86</v>
      </c>
      <c r="ANZ29" s="77">
        <v>848</v>
      </c>
      <c r="AOA29" s="78">
        <v>514612.37</v>
      </c>
      <c r="AOB29" s="77">
        <v>49</v>
      </c>
      <c r="AOC29" s="78">
        <v>90204.18</v>
      </c>
      <c r="AOD29" s="77">
        <v>375</v>
      </c>
      <c r="AOE29" s="78">
        <v>1201549.25</v>
      </c>
      <c r="AOL29" s="77">
        <v>1</v>
      </c>
      <c r="AOM29" s="78">
        <v>17.86</v>
      </c>
      <c r="AOP29" s="77">
        <v>61</v>
      </c>
      <c r="AOQ29" s="78">
        <v>6718.32</v>
      </c>
      <c r="AOR29" s="77">
        <v>3</v>
      </c>
      <c r="AOS29" s="78">
        <v>25.86</v>
      </c>
      <c r="AOV29" s="77">
        <v>589</v>
      </c>
      <c r="AOW29" s="78">
        <v>80863.56</v>
      </c>
      <c r="AOX29" s="77">
        <v>223</v>
      </c>
      <c r="AOY29" s="78">
        <v>2463.23</v>
      </c>
      <c r="AOZ29" s="77">
        <v>6</v>
      </c>
      <c r="APA29" s="78">
        <v>52.14</v>
      </c>
      <c r="APB29" s="77">
        <v>83</v>
      </c>
      <c r="APC29" s="78">
        <v>940.59</v>
      </c>
      <c r="APH29" s="79">
        <v>14010</v>
      </c>
      <c r="API29" s="78">
        <v>3236350.18</v>
      </c>
      <c r="APJ29" s="79">
        <v>17245</v>
      </c>
      <c r="APK29" s="78">
        <v>272116.38</v>
      </c>
      <c r="APN29" s="77">
        <v>4</v>
      </c>
      <c r="APO29" s="78">
        <v>79.02</v>
      </c>
      <c r="APP29" s="79">
        <v>2289</v>
      </c>
      <c r="APQ29" s="78">
        <v>1131088.78</v>
      </c>
      <c r="APR29" s="77">
        <v>393</v>
      </c>
      <c r="APS29" s="78">
        <v>180378.22</v>
      </c>
      <c r="APT29" s="79">
        <v>2018</v>
      </c>
      <c r="APU29" s="78">
        <v>1008639.63</v>
      </c>
      <c r="APV29" s="77">
        <v>829</v>
      </c>
      <c r="APW29" s="78">
        <v>389067.94</v>
      </c>
      <c r="APX29" s="77">
        <v>611</v>
      </c>
      <c r="APY29" s="78">
        <v>253687.96</v>
      </c>
      <c r="APZ29" s="77">
        <v>269</v>
      </c>
      <c r="AQA29" s="78">
        <v>113023.79</v>
      </c>
      <c r="AQB29" s="79">
        <v>4446</v>
      </c>
      <c r="AQC29" s="78">
        <v>862186.71</v>
      </c>
      <c r="AQD29" s="77">
        <v>11</v>
      </c>
      <c r="AQE29" s="78">
        <v>537.59</v>
      </c>
      <c r="AQH29" s="77">
        <v>158</v>
      </c>
      <c r="AQI29" s="78">
        <v>55517.42</v>
      </c>
      <c r="AQJ29" s="79">
        <v>3612</v>
      </c>
      <c r="AQK29" s="78">
        <v>57832.800000000003</v>
      </c>
      <c r="AQP29" s="79">
        <v>4356</v>
      </c>
      <c r="AQQ29" s="78">
        <v>1139782.8500000001</v>
      </c>
      <c r="AQR29" s="79">
        <v>2847</v>
      </c>
      <c r="AQS29" s="78">
        <v>1439726.99</v>
      </c>
      <c r="AQZ29" s="77">
        <v>124</v>
      </c>
      <c r="ARA29" s="78">
        <v>854297.78</v>
      </c>
      <c r="ARD29" s="77">
        <v>1</v>
      </c>
      <c r="ARE29" s="78">
        <v>7.23</v>
      </c>
      <c r="ARH29" s="77">
        <v>1</v>
      </c>
      <c r="ARI29" s="78">
        <v>23.19</v>
      </c>
      <c r="ARL29" s="79">
        <v>4967</v>
      </c>
      <c r="ARM29" s="78">
        <v>684117.26</v>
      </c>
      <c r="ARN29" s="79">
        <v>9775</v>
      </c>
      <c r="ARO29" s="78">
        <v>1203836.93</v>
      </c>
      <c r="ARP29" s="79">
        <v>28890</v>
      </c>
      <c r="ARQ29" s="78">
        <v>3847150</v>
      </c>
      <c r="ARR29" s="79">
        <v>7541</v>
      </c>
      <c r="ARS29" s="78">
        <v>984100.21</v>
      </c>
      <c r="ART29" s="79">
        <v>48732</v>
      </c>
      <c r="ARU29" s="78">
        <v>1211694.44</v>
      </c>
      <c r="ARX29" s="79">
        <v>52905</v>
      </c>
      <c r="ARY29" s="78">
        <v>4501034.01</v>
      </c>
      <c r="ARZ29" s="77">
        <v>90</v>
      </c>
      <c r="ASA29" s="78">
        <v>28915.45</v>
      </c>
      <c r="ASD29" s="79">
        <v>3807</v>
      </c>
      <c r="ASE29" s="78">
        <v>336817.4</v>
      </c>
      <c r="ASJ29" s="77">
        <v>3</v>
      </c>
      <c r="ASK29" s="78">
        <v>707.52</v>
      </c>
      <c r="AST29" s="77">
        <v>3</v>
      </c>
      <c r="ASU29" s="78">
        <v>23.4</v>
      </c>
      <c r="ASX29" s="77">
        <v>8</v>
      </c>
      <c r="ASY29" s="78">
        <v>229.12</v>
      </c>
      <c r="ASZ29" s="79">
        <v>1479</v>
      </c>
      <c r="ATA29" s="78">
        <v>38110.04</v>
      </c>
      <c r="ATB29" s="77">
        <v>29</v>
      </c>
      <c r="ATC29" s="78">
        <v>3445.61</v>
      </c>
      <c r="ATF29" s="77">
        <v>2</v>
      </c>
      <c r="ATG29" s="78">
        <v>38.24</v>
      </c>
      <c r="ATL29" s="77">
        <v>8</v>
      </c>
      <c r="ATM29" s="78">
        <v>2700.87</v>
      </c>
      <c r="ATN29" s="77">
        <v>784</v>
      </c>
      <c r="ATO29" s="78">
        <v>41074.17</v>
      </c>
      <c r="ATP29" s="77">
        <v>236</v>
      </c>
      <c r="ATQ29" s="78">
        <v>11987.47</v>
      </c>
      <c r="ATR29" s="77">
        <v>1</v>
      </c>
      <c r="ATS29" s="78">
        <v>44.15</v>
      </c>
      <c r="ATT29" s="79">
        <v>12761</v>
      </c>
      <c r="ATU29" s="78">
        <v>641486.66</v>
      </c>
      <c r="ATX29" s="77">
        <v>12</v>
      </c>
      <c r="ATY29" s="78">
        <v>650.11</v>
      </c>
      <c r="ATZ29" s="77">
        <v>30</v>
      </c>
      <c r="AUA29" s="78">
        <v>942.86</v>
      </c>
      <c r="AUB29" s="77">
        <v>9</v>
      </c>
      <c r="AUC29" s="78">
        <v>40.270000000000003</v>
      </c>
      <c r="AUD29" s="77">
        <v>3</v>
      </c>
      <c r="AUE29" s="78">
        <v>14.47</v>
      </c>
      <c r="AUH29" s="77">
        <v>1</v>
      </c>
      <c r="AUI29" s="78">
        <v>3.39</v>
      </c>
      <c r="AUN29" s="79">
        <v>231772</v>
      </c>
      <c r="AUO29" s="78">
        <v>4364842.46</v>
      </c>
      <c r="AUP29" s="77">
        <v>4</v>
      </c>
      <c r="AUQ29" s="78">
        <v>61.31</v>
      </c>
      <c r="AUR29" s="79">
        <v>1892</v>
      </c>
      <c r="AUS29" s="78">
        <v>103130.96</v>
      </c>
      <c r="AUV29" s="77">
        <v>28</v>
      </c>
      <c r="AUW29" s="78">
        <v>253.01</v>
      </c>
      <c r="AVB29" s="77">
        <v>196</v>
      </c>
      <c r="AVC29" s="78">
        <v>169381.42</v>
      </c>
      <c r="AVJ29" s="79">
        <v>2530</v>
      </c>
      <c r="AVK29" s="78">
        <v>261871.09</v>
      </c>
      <c r="AVX29" s="77">
        <v>5</v>
      </c>
      <c r="AVY29" s="78">
        <v>40.65</v>
      </c>
      <c r="AVZ29" s="77">
        <v>14</v>
      </c>
      <c r="AWA29" s="78">
        <v>129.02000000000001</v>
      </c>
      <c r="AWB29" s="77">
        <v>2</v>
      </c>
      <c r="AWC29" s="78">
        <v>42.48</v>
      </c>
      <c r="AWH29" s="77">
        <v>4</v>
      </c>
      <c r="AWI29" s="78">
        <v>3.48</v>
      </c>
      <c r="AWL29" s="77">
        <v>10</v>
      </c>
      <c r="AWM29" s="78">
        <v>46.68</v>
      </c>
      <c r="AWN29" s="77">
        <v>15</v>
      </c>
      <c r="AWO29" s="78">
        <v>1131.69</v>
      </c>
      <c r="AWP29" s="77">
        <v>188</v>
      </c>
      <c r="AWQ29" s="78">
        <v>37947.31</v>
      </c>
      <c r="AWR29" s="77">
        <v>122</v>
      </c>
      <c r="AWS29" s="78">
        <v>44150.93</v>
      </c>
      <c r="AWT29" s="77">
        <v>75</v>
      </c>
      <c r="AWU29" s="78">
        <v>5046.41</v>
      </c>
      <c r="AWV29" s="77">
        <v>518</v>
      </c>
      <c r="AWW29" s="78">
        <v>6503.41</v>
      </c>
      <c r="AWX29" s="77">
        <v>453</v>
      </c>
      <c r="AWY29" s="78">
        <v>206306.19</v>
      </c>
      <c r="AXD29" s="77">
        <v>12</v>
      </c>
      <c r="AXE29" s="78">
        <v>190.14</v>
      </c>
      <c r="AXV29" s="77">
        <v>2</v>
      </c>
      <c r="AXW29" s="78">
        <v>21.58</v>
      </c>
      <c r="AYB29" s="77">
        <v>145</v>
      </c>
      <c r="AYC29" s="78">
        <v>11809.84</v>
      </c>
      <c r="AYD29" s="77">
        <v>44</v>
      </c>
      <c r="AYE29" s="78">
        <v>265.43</v>
      </c>
      <c r="AYF29" s="77">
        <v>13</v>
      </c>
      <c r="AYG29" s="78">
        <v>160.69</v>
      </c>
      <c r="AYL29" s="77">
        <v>7</v>
      </c>
      <c r="AYM29" s="78">
        <v>40.6</v>
      </c>
      <c r="AYN29" s="77">
        <v>1</v>
      </c>
      <c r="AYO29" s="78">
        <v>1.98</v>
      </c>
      <c r="AYP29" s="77">
        <v>2</v>
      </c>
      <c r="AYQ29" s="78">
        <v>62.98</v>
      </c>
      <c r="AYT29" s="77">
        <v>17</v>
      </c>
      <c r="AYU29" s="78">
        <v>40.21</v>
      </c>
      <c r="AYV29" s="77">
        <v>30</v>
      </c>
      <c r="AYW29" s="78">
        <v>2920.94</v>
      </c>
      <c r="AZB29" s="77">
        <v>95</v>
      </c>
      <c r="AZC29" s="78">
        <v>1085.3800000000001</v>
      </c>
      <c r="AZF29" s="77">
        <v>1</v>
      </c>
      <c r="AZG29" s="78">
        <v>6.37</v>
      </c>
      <c r="AZH29" s="77">
        <v>1</v>
      </c>
      <c r="AZI29" s="78">
        <v>3.34</v>
      </c>
      <c r="AZR29" s="77">
        <v>1</v>
      </c>
      <c r="AZS29" s="78">
        <v>1.71</v>
      </c>
      <c r="AZV29" s="77">
        <v>40</v>
      </c>
      <c r="AZW29" s="78">
        <v>25.67</v>
      </c>
    </row>
    <row r="30" spans="1:1377" x14ac:dyDescent="0.25">
      <c r="A30" s="87">
        <v>40200</v>
      </c>
      <c r="B30" s="83">
        <v>311627</v>
      </c>
      <c r="C30" s="83">
        <v>40713855.439999998</v>
      </c>
      <c r="D30" s="83">
        <v>252614</v>
      </c>
      <c r="E30" s="83">
        <v>37856275.75</v>
      </c>
      <c r="F30" s="83">
        <f t="shared" si="75"/>
        <v>564241</v>
      </c>
      <c r="G30" s="83">
        <f t="shared" si="74"/>
        <v>78570131.189999998</v>
      </c>
      <c r="H30" s="83">
        <v>194471</v>
      </c>
      <c r="I30" s="83">
        <v>18788292.510000002</v>
      </c>
      <c r="J30" s="83">
        <v>280087</v>
      </c>
      <c r="K30" s="83">
        <v>23019674.649999999</v>
      </c>
      <c r="L30" s="83">
        <v>3088</v>
      </c>
      <c r="M30" s="79">
        <v>14186643.18</v>
      </c>
      <c r="N30" s="79">
        <v>23651</v>
      </c>
      <c r="O30" s="79">
        <v>13809403.35</v>
      </c>
      <c r="P30" s="79">
        <v>190955</v>
      </c>
      <c r="Q30" s="79">
        <v>11791021.050000001</v>
      </c>
      <c r="R30" s="79">
        <v>177612</v>
      </c>
      <c r="S30" s="79">
        <v>9805164.4800000004</v>
      </c>
      <c r="T30" s="79">
        <v>9222</v>
      </c>
      <c r="U30" s="79">
        <v>5914098.9100000001</v>
      </c>
      <c r="V30" s="79">
        <v>27407</v>
      </c>
      <c r="W30" s="78">
        <v>7923256.3300000001</v>
      </c>
      <c r="X30" s="79">
        <v>47631</v>
      </c>
      <c r="Y30" s="78">
        <v>7267847.4800000004</v>
      </c>
      <c r="Z30" s="79">
        <v>173083</v>
      </c>
      <c r="AA30" s="78">
        <v>6770447.5099999998</v>
      </c>
      <c r="AB30" s="79">
        <v>117361</v>
      </c>
      <c r="AC30" s="78">
        <v>11175515.630000001</v>
      </c>
      <c r="AD30" s="79">
        <v>28200</v>
      </c>
      <c r="AE30" s="78">
        <v>5581570.3399999999</v>
      </c>
      <c r="AF30" s="79">
        <v>46033</v>
      </c>
      <c r="AG30" s="78">
        <v>6184972.8200000003</v>
      </c>
      <c r="AH30" s="79">
        <v>65561</v>
      </c>
      <c r="AI30" s="78">
        <v>6714374.54</v>
      </c>
      <c r="AJ30" s="79">
        <v>170572</v>
      </c>
      <c r="AK30" s="78">
        <v>6508451.7000000002</v>
      </c>
      <c r="AL30" s="79">
        <v>47106</v>
      </c>
      <c r="AM30" s="78">
        <v>5354000.3600000003</v>
      </c>
      <c r="AN30" s="79">
        <v>53550</v>
      </c>
      <c r="AO30" s="78">
        <v>5284796.57</v>
      </c>
      <c r="AP30" s="79">
        <v>58274</v>
      </c>
      <c r="AQ30" s="78">
        <v>4770591.3099999996</v>
      </c>
      <c r="AR30" s="79">
        <v>31469</v>
      </c>
      <c r="AS30" s="78">
        <v>4925467.07</v>
      </c>
      <c r="AT30" s="79">
        <v>30426</v>
      </c>
      <c r="AU30" s="78">
        <v>2931990.93</v>
      </c>
      <c r="AV30" s="77">
        <v>659</v>
      </c>
      <c r="AW30" s="78">
        <v>2895235.5</v>
      </c>
      <c r="AX30" s="77">
        <v>631</v>
      </c>
      <c r="AY30" s="78">
        <v>2537719.8199999998</v>
      </c>
      <c r="AZ30" s="79">
        <v>3644</v>
      </c>
      <c r="BA30" s="78">
        <v>2619842.0099999998</v>
      </c>
      <c r="BB30" s="79">
        <v>8045</v>
      </c>
      <c r="BC30" s="78">
        <v>2925814.19</v>
      </c>
      <c r="BD30" s="79">
        <v>4213</v>
      </c>
      <c r="BE30" s="78">
        <v>2189800.38</v>
      </c>
      <c r="BF30" s="79">
        <v>14407</v>
      </c>
      <c r="BG30" s="78">
        <v>1931081.42</v>
      </c>
      <c r="BH30" s="79">
        <v>291844</v>
      </c>
      <c r="BI30" s="78">
        <v>2645554.87</v>
      </c>
      <c r="BJ30" s="79">
        <v>3130</v>
      </c>
      <c r="BK30" s="78">
        <v>1396600.76</v>
      </c>
      <c r="BL30" s="79">
        <v>34449</v>
      </c>
      <c r="BM30" s="78">
        <v>1212904.6399999999</v>
      </c>
      <c r="BN30" s="77">
        <v>155</v>
      </c>
      <c r="BO30" s="78">
        <v>1030878.34</v>
      </c>
      <c r="BP30" s="79">
        <v>57046</v>
      </c>
      <c r="BQ30" s="78">
        <v>1106574.74</v>
      </c>
      <c r="BR30" s="79">
        <v>17010</v>
      </c>
      <c r="BS30" s="78">
        <v>1346830.97</v>
      </c>
      <c r="BT30" s="79">
        <v>11654</v>
      </c>
      <c r="BU30" s="78">
        <v>686482.18</v>
      </c>
      <c r="BV30" s="79">
        <v>6301</v>
      </c>
      <c r="BW30" s="78">
        <v>308639.8</v>
      </c>
      <c r="BX30" s="77">
        <v>187</v>
      </c>
      <c r="BY30" s="78">
        <v>179057.45</v>
      </c>
      <c r="CL30" s="77">
        <v>5</v>
      </c>
      <c r="CM30" s="78">
        <v>637.54</v>
      </c>
      <c r="CN30" s="77">
        <v>23</v>
      </c>
      <c r="CO30" s="78">
        <v>2859.76</v>
      </c>
      <c r="CP30" s="79">
        <v>5823</v>
      </c>
      <c r="CQ30" s="78">
        <v>64874.94</v>
      </c>
      <c r="CT30" s="77">
        <v>9</v>
      </c>
      <c r="CU30" s="78">
        <v>6215.1</v>
      </c>
      <c r="CX30" s="77">
        <v>2</v>
      </c>
      <c r="CY30" s="78">
        <v>96.68</v>
      </c>
      <c r="DD30" s="77">
        <v>1</v>
      </c>
      <c r="DE30" s="78">
        <v>32.6</v>
      </c>
      <c r="DL30" s="77">
        <v>3</v>
      </c>
      <c r="DM30" s="78">
        <v>90.75</v>
      </c>
      <c r="DN30" s="77">
        <v>2</v>
      </c>
      <c r="DO30" s="78">
        <v>7.9</v>
      </c>
      <c r="DP30" s="77">
        <v>62</v>
      </c>
      <c r="DQ30" s="78">
        <v>259.83</v>
      </c>
      <c r="DR30" s="77">
        <v>1</v>
      </c>
      <c r="DS30" s="78">
        <v>4.13</v>
      </c>
      <c r="DZ30" s="79">
        <v>9160</v>
      </c>
      <c r="EA30" s="78">
        <v>777984.71</v>
      </c>
      <c r="ED30" s="77">
        <v>1</v>
      </c>
      <c r="EE30" s="78">
        <v>1.2</v>
      </c>
      <c r="EF30" s="77">
        <v>17</v>
      </c>
      <c r="EG30" s="78">
        <v>178.56</v>
      </c>
      <c r="EN30" s="77">
        <v>1</v>
      </c>
      <c r="EO30" s="78">
        <v>11.16</v>
      </c>
      <c r="ER30" s="79">
        <v>16895</v>
      </c>
      <c r="ES30" s="78">
        <v>662153.43999999994</v>
      </c>
      <c r="ET30" s="77">
        <v>7</v>
      </c>
      <c r="EU30" s="78">
        <v>33.06</v>
      </c>
      <c r="EV30" s="79">
        <v>1174</v>
      </c>
      <c r="EW30" s="78">
        <v>73272.42</v>
      </c>
      <c r="FD30" s="79">
        <v>1923</v>
      </c>
      <c r="FE30" s="78">
        <v>1201730.57</v>
      </c>
      <c r="FF30" s="77">
        <v>14</v>
      </c>
      <c r="FG30" s="78">
        <v>34.72</v>
      </c>
      <c r="FH30" s="79">
        <v>25412</v>
      </c>
      <c r="FI30" s="78">
        <v>1293826.22</v>
      </c>
      <c r="FJ30" s="79">
        <v>15980</v>
      </c>
      <c r="FK30" s="78">
        <v>799266.45</v>
      </c>
      <c r="FL30" s="77">
        <v>14</v>
      </c>
      <c r="FM30" s="78">
        <v>179.02</v>
      </c>
      <c r="FP30" s="77">
        <v>12</v>
      </c>
      <c r="FQ30" s="78">
        <v>50.74</v>
      </c>
      <c r="FR30" s="79">
        <v>2171</v>
      </c>
      <c r="FS30" s="78">
        <v>312241.31</v>
      </c>
      <c r="FV30" s="79">
        <v>2538</v>
      </c>
      <c r="FW30" s="78">
        <v>63495.67</v>
      </c>
      <c r="FX30" s="79">
        <v>13149</v>
      </c>
      <c r="FY30" s="78">
        <v>774102.89</v>
      </c>
      <c r="GF30" s="77">
        <v>84</v>
      </c>
      <c r="GG30" s="78">
        <v>7210.04</v>
      </c>
      <c r="GJ30" s="77">
        <v>6</v>
      </c>
      <c r="GK30" s="78">
        <v>1087.28</v>
      </c>
      <c r="GL30" s="79">
        <v>4024</v>
      </c>
      <c r="GM30" s="78">
        <v>572258.06000000006</v>
      </c>
      <c r="GN30" s="79">
        <v>4002</v>
      </c>
      <c r="GO30" s="78">
        <v>568027.06000000006</v>
      </c>
      <c r="GT30" s="77">
        <v>3</v>
      </c>
      <c r="GU30" s="78">
        <v>10.08</v>
      </c>
      <c r="GX30" s="77">
        <v>195</v>
      </c>
      <c r="GY30" s="78">
        <v>15504.27</v>
      </c>
      <c r="GZ30" s="77">
        <v>13</v>
      </c>
      <c r="HA30" s="78">
        <v>683.58</v>
      </c>
      <c r="HB30" s="79">
        <v>2007</v>
      </c>
      <c r="HC30" s="78">
        <v>215691.74</v>
      </c>
      <c r="HD30" s="77">
        <v>11</v>
      </c>
      <c r="HE30" s="78">
        <v>61</v>
      </c>
      <c r="HH30" s="77">
        <v>100</v>
      </c>
      <c r="HI30" s="78">
        <v>4224.18</v>
      </c>
      <c r="HJ30" s="77">
        <v>578</v>
      </c>
      <c r="HK30" s="78">
        <v>70009.490000000005</v>
      </c>
      <c r="HL30" s="77">
        <v>392</v>
      </c>
      <c r="HM30" s="78">
        <v>72635.899999999994</v>
      </c>
      <c r="HN30" s="79">
        <v>2049</v>
      </c>
      <c r="HO30" s="78">
        <v>280431.83</v>
      </c>
      <c r="HR30" s="77">
        <v>58</v>
      </c>
      <c r="HS30" s="78">
        <v>20991.93</v>
      </c>
      <c r="HT30" s="77">
        <v>514</v>
      </c>
      <c r="HU30" s="78">
        <v>26109.56</v>
      </c>
      <c r="HV30" s="77">
        <v>17</v>
      </c>
      <c r="HW30" s="78">
        <v>598.64</v>
      </c>
      <c r="HX30" s="77">
        <v>10</v>
      </c>
      <c r="HY30" s="78">
        <v>10127.68</v>
      </c>
      <c r="HZ30" s="77">
        <v>960</v>
      </c>
      <c r="IA30" s="78">
        <v>100421.65</v>
      </c>
      <c r="IB30" s="79">
        <v>7288</v>
      </c>
      <c r="IC30" s="78">
        <v>507410.53</v>
      </c>
      <c r="ID30" s="77">
        <v>27</v>
      </c>
      <c r="IE30" s="78">
        <v>5350.43</v>
      </c>
      <c r="IF30" s="77">
        <v>422</v>
      </c>
      <c r="IG30" s="78">
        <v>71529.63</v>
      </c>
      <c r="IH30" s="77">
        <v>2</v>
      </c>
      <c r="II30" s="78">
        <v>230.72</v>
      </c>
      <c r="IN30" s="79">
        <v>2700</v>
      </c>
      <c r="IO30" s="78">
        <v>128293.45</v>
      </c>
      <c r="IP30" s="77">
        <v>7</v>
      </c>
      <c r="IQ30" s="78">
        <v>0.94</v>
      </c>
      <c r="IR30" s="77">
        <v>2</v>
      </c>
      <c r="IS30" s="78">
        <v>2.2799999999999998</v>
      </c>
      <c r="IX30" s="77">
        <v>7</v>
      </c>
      <c r="IY30" s="78">
        <v>21.1</v>
      </c>
      <c r="IZ30" s="79">
        <v>4426</v>
      </c>
      <c r="JA30" s="78">
        <v>182456.69</v>
      </c>
      <c r="JH30" s="79">
        <v>9130</v>
      </c>
      <c r="JI30" s="78">
        <v>1237010.6499999999</v>
      </c>
      <c r="JJ30" s="79">
        <v>2434</v>
      </c>
      <c r="JK30" s="78">
        <v>297172.90999999997</v>
      </c>
      <c r="JN30" s="77">
        <v>747</v>
      </c>
      <c r="JO30" s="78">
        <v>99951.56</v>
      </c>
      <c r="JP30" s="79">
        <v>3268</v>
      </c>
      <c r="JQ30" s="78">
        <v>307370.53000000003</v>
      </c>
      <c r="JR30" s="77">
        <v>13</v>
      </c>
      <c r="JS30" s="78">
        <v>1365.74</v>
      </c>
      <c r="JV30" s="79">
        <v>4414</v>
      </c>
      <c r="JW30" s="78">
        <v>386798.42</v>
      </c>
      <c r="JX30" s="77">
        <v>68</v>
      </c>
      <c r="JY30" s="78">
        <v>6232.84</v>
      </c>
      <c r="JZ30" s="77">
        <v>451</v>
      </c>
      <c r="KA30" s="78">
        <v>11448.24</v>
      </c>
      <c r="KB30" s="79">
        <v>10079</v>
      </c>
      <c r="KC30" s="78">
        <v>444309.98</v>
      </c>
      <c r="KF30" s="77">
        <v>420</v>
      </c>
      <c r="KG30" s="78">
        <v>44907</v>
      </c>
      <c r="KH30" s="79">
        <v>20411</v>
      </c>
      <c r="KI30" s="78">
        <v>751137.09</v>
      </c>
      <c r="KN30" s="79">
        <v>1041</v>
      </c>
      <c r="KO30" s="78">
        <v>616094.86</v>
      </c>
      <c r="KP30" s="77">
        <v>22</v>
      </c>
      <c r="KQ30" s="78">
        <v>1631.18</v>
      </c>
      <c r="KR30" s="79">
        <v>5380</v>
      </c>
      <c r="KS30" s="78">
        <v>425560.56</v>
      </c>
      <c r="KZ30" s="77">
        <v>7</v>
      </c>
      <c r="LA30" s="78">
        <v>1761.01</v>
      </c>
      <c r="LB30" s="77">
        <v>2</v>
      </c>
      <c r="LC30" s="78">
        <v>4.5</v>
      </c>
      <c r="LD30" s="79">
        <v>1734</v>
      </c>
      <c r="LE30" s="78">
        <v>165085.45000000001</v>
      </c>
      <c r="LF30" s="77">
        <v>431</v>
      </c>
      <c r="LG30" s="78">
        <v>66607.289999999994</v>
      </c>
      <c r="LH30" s="77">
        <v>409</v>
      </c>
      <c r="LI30" s="78">
        <v>96583.24</v>
      </c>
      <c r="LP30" s="77">
        <v>1</v>
      </c>
      <c r="LQ30" s="78">
        <v>7.88</v>
      </c>
      <c r="LR30" s="77">
        <v>7</v>
      </c>
      <c r="LS30" s="78">
        <v>5.09</v>
      </c>
      <c r="LT30" s="79">
        <v>7429</v>
      </c>
      <c r="LU30" s="78">
        <v>325800.78000000003</v>
      </c>
      <c r="LV30" s="77">
        <v>86</v>
      </c>
      <c r="LW30" s="78">
        <v>474.57</v>
      </c>
      <c r="LX30" s="77">
        <v>2</v>
      </c>
      <c r="LY30" s="78">
        <v>3645.76</v>
      </c>
      <c r="MB30" s="79">
        <v>4939</v>
      </c>
      <c r="MC30" s="78">
        <v>553794.18999999994</v>
      </c>
      <c r="MF30" s="77">
        <v>3</v>
      </c>
      <c r="MG30" s="78">
        <v>148.94999999999999</v>
      </c>
      <c r="MN30" s="77">
        <v>1</v>
      </c>
      <c r="MO30" s="78">
        <v>10.35</v>
      </c>
      <c r="MP30" s="79">
        <v>4190</v>
      </c>
      <c r="MQ30" s="78">
        <v>318488.74</v>
      </c>
      <c r="MR30" s="79">
        <v>1136</v>
      </c>
      <c r="MS30" s="78">
        <v>33661.120000000003</v>
      </c>
      <c r="MZ30" s="77">
        <v>1</v>
      </c>
      <c r="NA30" s="78">
        <v>60.87</v>
      </c>
      <c r="ND30" s="79">
        <v>14708</v>
      </c>
      <c r="NE30" s="78">
        <v>46986.16</v>
      </c>
      <c r="NF30" s="77">
        <v>43</v>
      </c>
      <c r="NG30" s="78">
        <v>915.8</v>
      </c>
      <c r="NN30" s="79">
        <v>1290</v>
      </c>
      <c r="NO30" s="78">
        <v>192178.11</v>
      </c>
      <c r="NP30" s="77">
        <v>15</v>
      </c>
      <c r="NQ30" s="78">
        <v>47.72</v>
      </c>
      <c r="NR30" s="77">
        <v>5</v>
      </c>
      <c r="NS30" s="78">
        <v>16.95</v>
      </c>
      <c r="NT30" s="77">
        <v>110</v>
      </c>
      <c r="NU30" s="78">
        <v>304.24</v>
      </c>
      <c r="NV30" s="79">
        <v>3566</v>
      </c>
      <c r="NW30" s="78">
        <v>374857.27</v>
      </c>
      <c r="NX30" s="77">
        <v>17</v>
      </c>
      <c r="NY30" s="78">
        <v>1129.1099999999999</v>
      </c>
      <c r="OF30" s="77">
        <v>499</v>
      </c>
      <c r="OG30" s="78">
        <v>39176.160000000003</v>
      </c>
      <c r="OH30" s="77">
        <v>268</v>
      </c>
      <c r="OI30" s="78">
        <v>15456.59</v>
      </c>
      <c r="OJ30" s="77">
        <v>88</v>
      </c>
      <c r="OK30" s="78">
        <v>450.89</v>
      </c>
      <c r="OP30" s="79">
        <v>11468</v>
      </c>
      <c r="OQ30" s="78">
        <v>2023864.06</v>
      </c>
      <c r="OR30" s="77">
        <v>144</v>
      </c>
      <c r="OS30" s="78">
        <v>4849.3500000000004</v>
      </c>
      <c r="OT30" s="79">
        <v>2670</v>
      </c>
      <c r="OU30" s="78">
        <v>136654.28</v>
      </c>
      <c r="OV30" s="79">
        <v>1146</v>
      </c>
      <c r="OW30" s="78">
        <v>196582.08</v>
      </c>
      <c r="OZ30" s="79">
        <v>7059</v>
      </c>
      <c r="PA30" s="78">
        <v>678165.62</v>
      </c>
      <c r="PJ30" s="79">
        <v>3216</v>
      </c>
      <c r="PK30" s="78">
        <v>311376.06</v>
      </c>
      <c r="PL30" s="77">
        <v>56</v>
      </c>
      <c r="PM30" s="78">
        <v>543.91</v>
      </c>
      <c r="PN30" s="77">
        <v>169</v>
      </c>
      <c r="PO30" s="78">
        <v>22823.24</v>
      </c>
      <c r="PP30" s="79">
        <v>9865</v>
      </c>
      <c r="PQ30" s="78">
        <v>655250.04</v>
      </c>
      <c r="PR30" s="79">
        <v>7411</v>
      </c>
      <c r="PS30" s="78">
        <v>1026115.67</v>
      </c>
      <c r="PT30" s="77">
        <v>16</v>
      </c>
      <c r="PU30" s="78">
        <v>37445.199999999997</v>
      </c>
      <c r="PV30" s="77">
        <v>13</v>
      </c>
      <c r="PW30" s="78">
        <v>147.88</v>
      </c>
      <c r="PX30" s="77">
        <v>3</v>
      </c>
      <c r="PY30" s="78">
        <v>603.55999999999995</v>
      </c>
      <c r="PZ30" s="77">
        <v>433</v>
      </c>
      <c r="QA30" s="78">
        <v>189308.73</v>
      </c>
      <c r="QB30" s="77">
        <v>35</v>
      </c>
      <c r="QC30" s="78">
        <v>20413.53</v>
      </c>
      <c r="QD30" s="77">
        <v>2</v>
      </c>
      <c r="QE30" s="78">
        <v>80.02</v>
      </c>
      <c r="QF30" s="79">
        <v>12659</v>
      </c>
      <c r="QG30" s="78">
        <v>3773151.55</v>
      </c>
      <c r="QJ30" s="77">
        <v>9</v>
      </c>
      <c r="QK30" s="78">
        <v>15.61</v>
      </c>
      <c r="QL30" s="77">
        <v>13</v>
      </c>
      <c r="QM30" s="78">
        <v>23.03</v>
      </c>
      <c r="QX30" s="77">
        <v>2</v>
      </c>
      <c r="QY30" s="78">
        <v>97.1</v>
      </c>
      <c r="RB30" s="77">
        <v>8</v>
      </c>
      <c r="RC30" s="78">
        <v>112.08</v>
      </c>
      <c r="RD30" s="77">
        <v>6</v>
      </c>
      <c r="RE30" s="78">
        <v>1566.42</v>
      </c>
      <c r="RL30" s="79">
        <v>95808</v>
      </c>
      <c r="RM30" s="78">
        <v>14326775.369999999</v>
      </c>
      <c r="RN30" s="79">
        <v>2357</v>
      </c>
      <c r="RO30" s="78">
        <v>109838.7</v>
      </c>
      <c r="RR30" s="77">
        <v>1</v>
      </c>
      <c r="RS30" s="78">
        <v>13.5</v>
      </c>
      <c r="RT30" s="77">
        <v>51</v>
      </c>
      <c r="RU30" s="78">
        <v>8129.26</v>
      </c>
      <c r="RV30" s="77">
        <v>349</v>
      </c>
      <c r="RW30" s="78">
        <v>16500.53</v>
      </c>
      <c r="RX30" s="79">
        <v>1901</v>
      </c>
      <c r="RY30" s="78">
        <v>40713.14</v>
      </c>
      <c r="RZ30" s="79">
        <v>1304</v>
      </c>
      <c r="SA30" s="78">
        <v>142210.32</v>
      </c>
      <c r="SD30" s="79">
        <v>4227</v>
      </c>
      <c r="SE30" s="78">
        <v>270658.51</v>
      </c>
      <c r="SF30" s="79">
        <v>52204</v>
      </c>
      <c r="SG30" s="78">
        <v>9322949.5899999999</v>
      </c>
      <c r="SH30" s="77">
        <v>4</v>
      </c>
      <c r="SI30" s="78">
        <v>2.1</v>
      </c>
      <c r="SJ30" s="79">
        <v>1429</v>
      </c>
      <c r="SK30" s="78">
        <v>55566.9</v>
      </c>
      <c r="SL30" s="77">
        <v>763</v>
      </c>
      <c r="SM30" s="78">
        <v>53464.62</v>
      </c>
      <c r="SN30" s="79">
        <v>14962</v>
      </c>
      <c r="SO30" s="78">
        <v>845712.47</v>
      </c>
      <c r="SR30" s="79">
        <v>82629</v>
      </c>
      <c r="SS30" s="78">
        <v>554216.05000000005</v>
      </c>
      <c r="ST30" s="77">
        <v>736</v>
      </c>
      <c r="SU30" s="78">
        <v>65424.91</v>
      </c>
      <c r="SV30" s="77">
        <v>71</v>
      </c>
      <c r="SW30" s="78">
        <v>434.13</v>
      </c>
      <c r="SZ30" s="77">
        <v>3</v>
      </c>
      <c r="TA30" s="78">
        <v>27.69</v>
      </c>
      <c r="TB30" s="77">
        <v>2</v>
      </c>
      <c r="TC30" s="78">
        <v>25.54</v>
      </c>
      <c r="TD30" s="77">
        <v>676</v>
      </c>
      <c r="TE30" s="78">
        <v>6130.39</v>
      </c>
      <c r="TF30" s="79">
        <v>2990</v>
      </c>
      <c r="TG30" s="78">
        <v>114241.16</v>
      </c>
      <c r="TH30" s="79">
        <v>31212</v>
      </c>
      <c r="TI30" s="78">
        <v>1090441.75</v>
      </c>
      <c r="TJ30" s="79">
        <v>2223</v>
      </c>
      <c r="TK30" s="78">
        <v>273174.31</v>
      </c>
      <c r="TL30" s="79">
        <v>45501</v>
      </c>
      <c r="TM30" s="78">
        <v>2240593.96</v>
      </c>
      <c r="TN30" s="79">
        <v>4588</v>
      </c>
      <c r="TO30" s="78">
        <v>387048.84</v>
      </c>
      <c r="TR30" s="77">
        <v>1</v>
      </c>
      <c r="TS30" s="78">
        <v>175</v>
      </c>
      <c r="TZ30" s="77">
        <v>2</v>
      </c>
      <c r="UA30" s="78">
        <v>164.28</v>
      </c>
      <c r="UB30" s="79">
        <v>7737</v>
      </c>
      <c r="UC30" s="78">
        <v>298846.25</v>
      </c>
      <c r="UD30" s="77">
        <v>1</v>
      </c>
      <c r="UE30" s="78">
        <v>3.29</v>
      </c>
      <c r="UF30" s="77">
        <v>2</v>
      </c>
      <c r="UG30" s="78">
        <v>14.94</v>
      </c>
      <c r="UH30" s="77">
        <v>2</v>
      </c>
      <c r="UI30" s="78">
        <v>21.38</v>
      </c>
      <c r="UN30" s="77">
        <v>2</v>
      </c>
      <c r="UO30" s="78">
        <v>6.46</v>
      </c>
      <c r="UT30" s="77">
        <v>1</v>
      </c>
      <c r="UU30" s="78">
        <v>4.3099999999999996</v>
      </c>
      <c r="UV30" s="77">
        <v>2</v>
      </c>
      <c r="UW30" s="78">
        <v>0.94</v>
      </c>
      <c r="UZ30" s="77">
        <v>2</v>
      </c>
      <c r="VA30" s="78">
        <v>5.8</v>
      </c>
      <c r="VB30" s="77">
        <v>24</v>
      </c>
      <c r="VC30" s="78">
        <v>660.56</v>
      </c>
      <c r="VD30" s="79">
        <v>10059</v>
      </c>
      <c r="VE30" s="78">
        <v>477515.79</v>
      </c>
      <c r="VF30" s="77">
        <v>2</v>
      </c>
      <c r="VG30" s="78">
        <v>13.26</v>
      </c>
      <c r="VH30" s="79">
        <v>32808</v>
      </c>
      <c r="VI30" s="78">
        <v>526834.73</v>
      </c>
      <c r="VJ30" s="77">
        <v>102</v>
      </c>
      <c r="VK30" s="78">
        <v>1132.4100000000001</v>
      </c>
      <c r="VL30" s="77">
        <v>2</v>
      </c>
      <c r="VM30" s="78">
        <v>20.66</v>
      </c>
      <c r="VN30" s="77">
        <v>4</v>
      </c>
      <c r="VO30" s="78">
        <v>23.25</v>
      </c>
      <c r="VP30" s="79">
        <v>13614</v>
      </c>
      <c r="VQ30" s="78">
        <v>742284.49</v>
      </c>
      <c r="VR30" s="79">
        <v>15230</v>
      </c>
      <c r="VS30" s="78">
        <v>1308355.6299999999</v>
      </c>
      <c r="VV30" s="77">
        <v>1</v>
      </c>
      <c r="VW30" s="78">
        <v>18.559999999999999</v>
      </c>
      <c r="VX30" s="79">
        <v>118387</v>
      </c>
      <c r="VY30" s="78">
        <v>1185.1099999999999</v>
      </c>
      <c r="WB30" s="79">
        <v>13839</v>
      </c>
      <c r="WC30" s="78">
        <v>1991497.13</v>
      </c>
      <c r="WD30" s="77">
        <v>2</v>
      </c>
      <c r="WE30" s="78">
        <v>7248.68</v>
      </c>
      <c r="WH30" s="79">
        <v>2397</v>
      </c>
      <c r="WI30" s="78">
        <v>10761.03</v>
      </c>
      <c r="WJ30" s="79">
        <v>8410</v>
      </c>
      <c r="WK30" s="78">
        <v>132057.32</v>
      </c>
      <c r="WL30" s="77">
        <v>171</v>
      </c>
      <c r="WM30" s="78">
        <v>18250.98</v>
      </c>
      <c r="WN30" s="79">
        <v>1836</v>
      </c>
      <c r="WO30" s="78">
        <v>738013.72</v>
      </c>
      <c r="WP30" s="77">
        <v>4</v>
      </c>
      <c r="WQ30" s="78">
        <v>920.1</v>
      </c>
      <c r="WR30" s="79">
        <v>7010</v>
      </c>
      <c r="WS30" s="78">
        <v>202402.79</v>
      </c>
      <c r="WX30" s="77">
        <v>2</v>
      </c>
      <c r="WY30" s="78">
        <v>10.66</v>
      </c>
      <c r="WZ30" s="77">
        <v>2</v>
      </c>
      <c r="XA30" s="78">
        <v>9.36</v>
      </c>
      <c r="XB30" s="77">
        <v>1</v>
      </c>
      <c r="XC30" s="78">
        <v>9.82</v>
      </c>
      <c r="XD30" s="79">
        <v>38758</v>
      </c>
      <c r="XE30" s="78">
        <v>2249788.52</v>
      </c>
      <c r="XH30" s="77">
        <v>348</v>
      </c>
      <c r="XI30" s="78">
        <v>126530.23</v>
      </c>
      <c r="XJ30" s="77">
        <v>552</v>
      </c>
      <c r="XK30" s="78">
        <v>7110.41</v>
      </c>
      <c r="XN30" s="79">
        <v>5193</v>
      </c>
      <c r="XO30" s="78">
        <v>722389.32</v>
      </c>
      <c r="XP30" s="79">
        <v>12122</v>
      </c>
      <c r="XQ30" s="78">
        <v>2210431.54</v>
      </c>
      <c r="XR30" s="79">
        <v>1338</v>
      </c>
      <c r="XS30" s="78">
        <v>359414.64</v>
      </c>
      <c r="XT30" s="79">
        <v>1744</v>
      </c>
      <c r="XU30" s="78">
        <v>371342.49</v>
      </c>
      <c r="XV30" s="79">
        <v>86271</v>
      </c>
      <c r="XW30" s="78">
        <v>955804.22</v>
      </c>
      <c r="XX30" s="79">
        <v>1419</v>
      </c>
      <c r="XY30" s="78">
        <v>76475.460000000006</v>
      </c>
      <c r="XZ30" s="77">
        <v>5</v>
      </c>
      <c r="YA30" s="78">
        <v>65.489999999999995</v>
      </c>
      <c r="YF30" s="77">
        <v>2</v>
      </c>
      <c r="YG30" s="78">
        <v>42.12</v>
      </c>
      <c r="YH30" s="79">
        <v>32478</v>
      </c>
      <c r="YI30" s="78">
        <v>2902060.75</v>
      </c>
      <c r="YP30" s="79">
        <v>1398</v>
      </c>
      <c r="YQ30" s="78">
        <v>33707.97</v>
      </c>
      <c r="YT30" s="79">
        <v>2007</v>
      </c>
      <c r="YU30" s="78">
        <v>263017.05</v>
      </c>
      <c r="YV30" s="77">
        <v>95</v>
      </c>
      <c r="YW30" s="78">
        <v>10606.2</v>
      </c>
      <c r="YX30" s="79">
        <v>74763</v>
      </c>
      <c r="YY30" s="78">
        <v>1720554.02</v>
      </c>
      <c r="YZ30" s="79">
        <v>32670</v>
      </c>
      <c r="ZA30" s="78">
        <v>1611999.98</v>
      </c>
      <c r="ZF30" s="79">
        <v>1151</v>
      </c>
      <c r="ZG30" s="78">
        <v>101392.28</v>
      </c>
      <c r="ZH30" s="77">
        <v>513</v>
      </c>
      <c r="ZI30" s="78">
        <v>44217.279999999999</v>
      </c>
      <c r="ZJ30" s="79">
        <v>47239</v>
      </c>
      <c r="ZK30" s="78">
        <v>8949309.0700000003</v>
      </c>
      <c r="ZL30" s="79">
        <v>49512</v>
      </c>
      <c r="ZM30" s="78">
        <v>6832885.2199999997</v>
      </c>
      <c r="ZR30" s="77">
        <v>58</v>
      </c>
      <c r="ZS30" s="78">
        <v>288.56</v>
      </c>
      <c r="ZT30" s="77">
        <v>203</v>
      </c>
      <c r="ZU30" s="78">
        <v>976.81</v>
      </c>
      <c r="AAB30" s="77">
        <v>52</v>
      </c>
      <c r="AAC30" s="78">
        <v>398.88</v>
      </c>
      <c r="AAF30" s="77">
        <v>13</v>
      </c>
      <c r="AAG30" s="78">
        <v>102.2</v>
      </c>
      <c r="AAH30" s="77">
        <v>78</v>
      </c>
      <c r="AAI30" s="78">
        <v>469.28</v>
      </c>
      <c r="AAN30" s="77">
        <v>1</v>
      </c>
      <c r="AAO30" s="78">
        <v>40.799999999999997</v>
      </c>
      <c r="AAP30" s="77">
        <v>772</v>
      </c>
      <c r="AAQ30" s="78">
        <v>3380.22</v>
      </c>
      <c r="AAV30" s="79">
        <v>2341</v>
      </c>
      <c r="AAW30" s="78">
        <v>144012.31</v>
      </c>
      <c r="ABD30" s="77">
        <v>211</v>
      </c>
      <c r="ABE30" s="78">
        <v>32283.11</v>
      </c>
      <c r="ABH30" s="77">
        <v>1</v>
      </c>
      <c r="ABI30" s="78">
        <v>5.63</v>
      </c>
      <c r="ABP30" s="79">
        <v>3188</v>
      </c>
      <c r="ABQ30" s="78">
        <v>173678.03</v>
      </c>
      <c r="ABR30" s="79">
        <v>2060</v>
      </c>
      <c r="ABS30" s="78">
        <v>95815.02</v>
      </c>
      <c r="ABT30" s="79">
        <v>5337</v>
      </c>
      <c r="ABU30" s="78">
        <v>84792.37</v>
      </c>
      <c r="ABV30" s="79">
        <v>3993</v>
      </c>
      <c r="ABW30" s="78">
        <v>94686.35</v>
      </c>
      <c r="ABX30" s="77">
        <v>370</v>
      </c>
      <c r="ABY30" s="78">
        <v>10795.34</v>
      </c>
      <c r="ACD30" s="77">
        <v>108</v>
      </c>
      <c r="ACE30" s="78">
        <v>6596.19</v>
      </c>
      <c r="ACF30" s="79">
        <v>16735</v>
      </c>
      <c r="ACG30" s="78">
        <v>588283.34</v>
      </c>
      <c r="ACH30" s="79">
        <v>5537</v>
      </c>
      <c r="ACI30" s="78">
        <v>293252.88</v>
      </c>
      <c r="ACJ30" s="79">
        <v>22824</v>
      </c>
      <c r="ACK30" s="78">
        <v>287256.71999999997</v>
      </c>
      <c r="ACL30" s="77">
        <v>6</v>
      </c>
      <c r="ACM30" s="78">
        <v>126.56</v>
      </c>
      <c r="ACN30" s="77">
        <v>1</v>
      </c>
      <c r="ACO30" s="78">
        <v>2.8</v>
      </c>
      <c r="ACP30" s="79">
        <v>11965</v>
      </c>
      <c r="ACQ30" s="78">
        <v>496613.35</v>
      </c>
      <c r="ACT30" s="77">
        <v>4</v>
      </c>
      <c r="ACU30" s="78">
        <v>148.44</v>
      </c>
      <c r="ACV30" s="79">
        <v>2748</v>
      </c>
      <c r="ACW30" s="78">
        <v>90232.77</v>
      </c>
      <c r="ACX30" s="79">
        <v>50283</v>
      </c>
      <c r="ACY30" s="78">
        <v>1875485.61</v>
      </c>
      <c r="ACZ30" s="77">
        <v>470</v>
      </c>
      <c r="ADA30" s="78">
        <v>29398.28</v>
      </c>
      <c r="ADB30" s="79">
        <v>16854</v>
      </c>
      <c r="ADC30" s="78">
        <v>1069942.51</v>
      </c>
      <c r="ADF30" s="79">
        <v>1882</v>
      </c>
      <c r="ADG30" s="78">
        <v>301669.49</v>
      </c>
      <c r="ADL30" s="79">
        <v>1060</v>
      </c>
      <c r="ADM30" s="78">
        <v>172233.39</v>
      </c>
      <c r="ADP30" s="79">
        <v>1524</v>
      </c>
      <c r="ADQ30" s="78">
        <v>908047.76</v>
      </c>
      <c r="ADX30" s="79">
        <v>5578</v>
      </c>
      <c r="ADY30" s="78">
        <v>391688.08</v>
      </c>
      <c r="ADZ30" s="79">
        <v>5755</v>
      </c>
      <c r="AEA30" s="78">
        <v>244171.48</v>
      </c>
      <c r="AEB30" s="77">
        <v>12</v>
      </c>
      <c r="AEC30" s="78">
        <v>460.41</v>
      </c>
      <c r="AEF30" s="79">
        <v>2359</v>
      </c>
      <c r="AEG30" s="78">
        <v>1017620.23</v>
      </c>
      <c r="AEL30" s="77">
        <v>61</v>
      </c>
      <c r="AEM30" s="78">
        <v>402.3</v>
      </c>
      <c r="AER30" s="79">
        <v>16212</v>
      </c>
      <c r="AES30" s="78">
        <v>840508.78</v>
      </c>
      <c r="AET30" s="79">
        <v>6200</v>
      </c>
      <c r="AEU30" s="78">
        <v>198601.88</v>
      </c>
      <c r="AEV30" s="77">
        <v>6</v>
      </c>
      <c r="AEW30" s="78">
        <v>3343.76</v>
      </c>
      <c r="AEZ30" s="77">
        <v>74</v>
      </c>
      <c r="AFA30" s="78">
        <v>7370.15</v>
      </c>
      <c r="AFB30" s="79">
        <v>6218</v>
      </c>
      <c r="AFC30" s="78">
        <v>343215.07</v>
      </c>
      <c r="AFD30" s="77">
        <v>17</v>
      </c>
      <c r="AFE30" s="78">
        <v>584.26</v>
      </c>
      <c r="AFH30" s="77">
        <v>5</v>
      </c>
      <c r="AFI30" s="78">
        <v>309.92</v>
      </c>
      <c r="AFN30" s="79">
        <v>2966</v>
      </c>
      <c r="AFO30" s="78">
        <v>994423.52</v>
      </c>
      <c r="AFP30" s="77">
        <v>99</v>
      </c>
      <c r="AFQ30" s="78">
        <v>5229.49</v>
      </c>
      <c r="AFV30" s="79">
        <v>54110</v>
      </c>
      <c r="AFW30" s="78">
        <v>1706011.45</v>
      </c>
      <c r="AFX30" s="79">
        <v>4512</v>
      </c>
      <c r="AFY30" s="78">
        <v>197278.4</v>
      </c>
      <c r="AFZ30" s="77">
        <v>414</v>
      </c>
      <c r="AGA30" s="78">
        <v>40600.620000000003</v>
      </c>
      <c r="AGB30" s="77">
        <v>7</v>
      </c>
      <c r="AGC30" s="78">
        <v>134.37</v>
      </c>
      <c r="AGF30" s="77">
        <v>167</v>
      </c>
      <c r="AGG30" s="78">
        <v>1276.07</v>
      </c>
      <c r="AGL30" s="77">
        <v>16</v>
      </c>
      <c r="AGM30" s="78">
        <v>20628.07</v>
      </c>
      <c r="AGP30" s="79">
        <v>276672</v>
      </c>
      <c r="AGQ30" s="78">
        <v>65331574.299999997</v>
      </c>
      <c r="AGR30" s="77">
        <v>209</v>
      </c>
      <c r="AGS30" s="78">
        <v>248391.69</v>
      </c>
      <c r="AGT30" s="79">
        <v>15513</v>
      </c>
      <c r="AGU30" s="78">
        <v>8915485.4199999999</v>
      </c>
      <c r="AGV30" s="79">
        <v>14467</v>
      </c>
      <c r="AGW30" s="78">
        <v>5224487.74</v>
      </c>
      <c r="AGX30" s="79">
        <v>2350</v>
      </c>
      <c r="AGY30" s="78">
        <v>182743.82</v>
      </c>
      <c r="AGZ30" s="77">
        <v>169</v>
      </c>
      <c r="AHA30" s="78">
        <v>15528.8</v>
      </c>
      <c r="AHB30" s="79">
        <v>1003</v>
      </c>
      <c r="AHC30" s="78">
        <v>138696.16</v>
      </c>
      <c r="AHF30" s="77">
        <v>1</v>
      </c>
      <c r="AHG30" s="78">
        <v>578</v>
      </c>
      <c r="AHH30" s="77">
        <v>57</v>
      </c>
      <c r="AHI30" s="78">
        <v>46766.69</v>
      </c>
      <c r="AHJ30" s="79">
        <v>2313</v>
      </c>
      <c r="AHK30" s="78">
        <v>215356.73</v>
      </c>
      <c r="AHL30" s="79">
        <v>3626</v>
      </c>
      <c r="AHM30" s="78">
        <v>221205.93</v>
      </c>
      <c r="AHN30" s="77">
        <v>893</v>
      </c>
      <c r="AHO30" s="78">
        <v>175066.78</v>
      </c>
      <c r="AHT30" s="77">
        <v>1</v>
      </c>
      <c r="AHU30" s="78">
        <v>755.64</v>
      </c>
      <c r="AHV30" s="77">
        <v>460</v>
      </c>
      <c r="AHW30" s="78">
        <v>50663.29</v>
      </c>
      <c r="AHZ30" s="77">
        <v>85</v>
      </c>
      <c r="AIA30" s="78">
        <v>35548.75</v>
      </c>
      <c r="AIL30" s="77">
        <v>6</v>
      </c>
      <c r="AIM30" s="78">
        <v>903.3</v>
      </c>
      <c r="AIN30" s="77">
        <v>4</v>
      </c>
      <c r="AIO30" s="78">
        <v>1533.07</v>
      </c>
      <c r="AIP30" s="79">
        <v>52566</v>
      </c>
      <c r="AIQ30" s="78">
        <v>493665</v>
      </c>
      <c r="AIT30" s="77">
        <v>29</v>
      </c>
      <c r="AIU30" s="78">
        <v>324.75</v>
      </c>
      <c r="AIX30" s="79">
        <v>6523</v>
      </c>
      <c r="AIY30" s="78">
        <v>480221.07</v>
      </c>
      <c r="AIZ30" s="77">
        <v>2</v>
      </c>
      <c r="AJA30" s="78">
        <v>4.08</v>
      </c>
      <c r="AJB30" s="79">
        <v>9195</v>
      </c>
      <c r="AJC30" s="78">
        <v>180081.77</v>
      </c>
      <c r="AJD30" s="77">
        <v>1</v>
      </c>
      <c r="AJE30" s="78">
        <v>0.66</v>
      </c>
      <c r="AJF30" s="79">
        <v>9509</v>
      </c>
      <c r="AJG30" s="78">
        <v>441780.35</v>
      </c>
      <c r="AJL30" s="77">
        <v>2</v>
      </c>
      <c r="AJM30" s="78">
        <v>24.5</v>
      </c>
      <c r="AJN30" s="79">
        <v>1052</v>
      </c>
      <c r="AJO30" s="78">
        <v>150087.35</v>
      </c>
      <c r="AJX30" s="79">
        <v>111297</v>
      </c>
      <c r="AJY30" s="78">
        <v>1472649.8</v>
      </c>
      <c r="AJZ30" s="77">
        <v>138</v>
      </c>
      <c r="AKA30" s="78">
        <v>12394.94</v>
      </c>
      <c r="AKF30" s="77">
        <v>2</v>
      </c>
      <c r="AKG30" s="78">
        <v>3.16</v>
      </c>
      <c r="AKN30" s="77">
        <v>20</v>
      </c>
      <c r="AKO30" s="78">
        <v>298.68</v>
      </c>
      <c r="AKV30" s="79">
        <v>11987</v>
      </c>
      <c r="AKW30" s="78">
        <v>308537.46999999997</v>
      </c>
      <c r="AKX30" s="77">
        <v>2</v>
      </c>
      <c r="AKY30" s="78">
        <v>5634.6</v>
      </c>
      <c r="AKZ30" s="79">
        <v>123803</v>
      </c>
      <c r="ALA30" s="78">
        <v>1698774.12</v>
      </c>
      <c r="ALL30" s="77">
        <v>1</v>
      </c>
      <c r="ALM30" s="78">
        <v>33.49</v>
      </c>
      <c r="ALR30" s="77">
        <v>5</v>
      </c>
      <c r="ALS30" s="78">
        <v>79.900000000000006</v>
      </c>
      <c r="ALX30" s="79">
        <v>1111</v>
      </c>
      <c r="ALY30" s="78">
        <v>61639.91</v>
      </c>
      <c r="ALZ30" s="77">
        <v>106</v>
      </c>
      <c r="AMA30" s="78">
        <v>342.27</v>
      </c>
      <c r="AMB30" s="79">
        <v>1902</v>
      </c>
      <c r="AMC30" s="78">
        <v>130572.09</v>
      </c>
      <c r="AMF30" s="77">
        <v>132</v>
      </c>
      <c r="AMG30" s="78">
        <v>3443.04</v>
      </c>
      <c r="AMH30" s="77">
        <v>12</v>
      </c>
      <c r="AMI30" s="78">
        <v>4107.71</v>
      </c>
      <c r="AMJ30" s="79">
        <v>1432</v>
      </c>
      <c r="AMK30" s="78">
        <v>116090.43</v>
      </c>
      <c r="AML30" s="79">
        <v>23288</v>
      </c>
      <c r="AMM30" s="78">
        <v>2188205.69</v>
      </c>
      <c r="AMN30" s="77">
        <v>173</v>
      </c>
      <c r="AMO30" s="78">
        <v>194910.64</v>
      </c>
      <c r="AMP30" s="77">
        <v>2</v>
      </c>
      <c r="AMQ30" s="78">
        <v>121.7</v>
      </c>
      <c r="AMR30" s="77">
        <v>1</v>
      </c>
      <c r="AMS30" s="78">
        <v>1309.5</v>
      </c>
      <c r="AMX30" s="77">
        <v>403</v>
      </c>
      <c r="AMY30" s="78">
        <v>19870.490000000002</v>
      </c>
      <c r="ANB30" s="77">
        <v>2</v>
      </c>
      <c r="ANC30" s="78">
        <v>5.68</v>
      </c>
      <c r="ANF30" s="79">
        <v>1028</v>
      </c>
      <c r="ANG30" s="78">
        <v>1261017.44</v>
      </c>
      <c r="ANH30" s="79">
        <v>2634</v>
      </c>
      <c r="ANI30" s="78">
        <v>216741.25</v>
      </c>
      <c r="ANL30" s="77">
        <v>57</v>
      </c>
      <c r="ANM30" s="78">
        <v>1664.05</v>
      </c>
      <c r="ANP30" s="79">
        <v>2018</v>
      </c>
      <c r="ANQ30" s="78">
        <v>249078.59</v>
      </c>
      <c r="ANR30" s="77">
        <v>260</v>
      </c>
      <c r="ANS30" s="78">
        <v>47392.15</v>
      </c>
      <c r="ANT30" s="79">
        <v>11968</v>
      </c>
      <c r="ANU30" s="78">
        <v>2010955.25</v>
      </c>
      <c r="ANX30" s="77">
        <v>2</v>
      </c>
      <c r="ANY30" s="78">
        <v>35.94</v>
      </c>
      <c r="ANZ30" s="77">
        <v>911</v>
      </c>
      <c r="AOA30" s="78">
        <v>521007.2</v>
      </c>
      <c r="AOB30" s="77">
        <v>45</v>
      </c>
      <c r="AOC30" s="78">
        <v>76314</v>
      </c>
      <c r="AOD30" s="77">
        <v>352</v>
      </c>
      <c r="AOE30" s="78">
        <v>1120753.1100000001</v>
      </c>
      <c r="AOP30" s="77">
        <v>45</v>
      </c>
      <c r="AOQ30" s="78">
        <v>4556.1000000000004</v>
      </c>
      <c r="AOR30" s="77">
        <v>5</v>
      </c>
      <c r="AOS30" s="78">
        <v>43.1</v>
      </c>
      <c r="AOV30" s="77">
        <v>648</v>
      </c>
      <c r="AOW30" s="78">
        <v>91321.74</v>
      </c>
      <c r="AOX30" s="77">
        <v>251</v>
      </c>
      <c r="AOY30" s="78">
        <v>2702.14</v>
      </c>
      <c r="APB30" s="77">
        <v>116</v>
      </c>
      <c r="APC30" s="78">
        <v>1425.21</v>
      </c>
      <c r="APD30" s="77">
        <v>1</v>
      </c>
      <c r="APE30" s="78">
        <v>17.04</v>
      </c>
      <c r="APH30" s="79">
        <v>13696</v>
      </c>
      <c r="API30" s="78">
        <v>3219727.9</v>
      </c>
      <c r="APJ30" s="79">
        <v>17765</v>
      </c>
      <c r="APK30" s="78">
        <v>281447.8</v>
      </c>
      <c r="APN30" s="77">
        <v>6</v>
      </c>
      <c r="APO30" s="78">
        <v>67.959999999999994</v>
      </c>
      <c r="APP30" s="79">
        <v>2229</v>
      </c>
      <c r="APQ30" s="78">
        <v>1073766.3600000001</v>
      </c>
      <c r="APR30" s="77">
        <v>345</v>
      </c>
      <c r="APS30" s="78">
        <v>165560.48000000001</v>
      </c>
      <c r="APT30" s="79">
        <v>1870</v>
      </c>
      <c r="APU30" s="78">
        <v>953845.15</v>
      </c>
      <c r="APV30" s="77">
        <v>809</v>
      </c>
      <c r="APW30" s="78">
        <v>406408.15</v>
      </c>
      <c r="APX30" s="77">
        <v>587</v>
      </c>
      <c r="APY30" s="78">
        <v>274851.84000000003</v>
      </c>
      <c r="APZ30" s="77">
        <v>282</v>
      </c>
      <c r="AQA30" s="78">
        <v>116127.65</v>
      </c>
      <c r="AQB30" s="79">
        <v>4382</v>
      </c>
      <c r="AQC30" s="78">
        <v>815334.07</v>
      </c>
      <c r="AQD30" s="77">
        <v>3</v>
      </c>
      <c r="AQE30" s="78">
        <v>253.44</v>
      </c>
      <c r="AQF30" s="77">
        <v>1</v>
      </c>
      <c r="AQG30" s="78">
        <v>23.17</v>
      </c>
      <c r="AQH30" s="77">
        <v>187</v>
      </c>
      <c r="AQI30" s="78">
        <v>62712.62</v>
      </c>
      <c r="AQJ30" s="79">
        <v>3702</v>
      </c>
      <c r="AQK30" s="78">
        <v>64398.05</v>
      </c>
      <c r="AQP30" s="79">
        <v>4360</v>
      </c>
      <c r="AQQ30" s="78">
        <v>1149644.77</v>
      </c>
      <c r="AQR30" s="79">
        <v>2889</v>
      </c>
      <c r="AQS30" s="78">
        <v>1445035.47</v>
      </c>
      <c r="AQZ30" s="77">
        <v>144</v>
      </c>
      <c r="ARA30" s="78">
        <v>999248.79</v>
      </c>
      <c r="ARD30" s="77">
        <v>2</v>
      </c>
      <c r="ARE30" s="78">
        <v>13.97</v>
      </c>
      <c r="ARH30" s="77">
        <v>1</v>
      </c>
      <c r="ARI30" s="78">
        <v>23.19</v>
      </c>
      <c r="ARJ30" s="77">
        <v>2</v>
      </c>
      <c r="ARK30" s="78">
        <v>13.44</v>
      </c>
      <c r="ARL30" s="79">
        <v>4938</v>
      </c>
      <c r="ARM30" s="78">
        <v>659697</v>
      </c>
      <c r="ARN30" s="79">
        <v>9923</v>
      </c>
      <c r="ARO30" s="78">
        <v>1186258.5900000001</v>
      </c>
      <c r="ARP30" s="79">
        <v>29331</v>
      </c>
      <c r="ARQ30" s="78">
        <v>3891174.46</v>
      </c>
      <c r="ARR30" s="79">
        <v>7937</v>
      </c>
      <c r="ARS30" s="78">
        <v>1028387.11</v>
      </c>
      <c r="ART30" s="79">
        <v>48612</v>
      </c>
      <c r="ARU30" s="78">
        <v>1213517.71</v>
      </c>
      <c r="ARX30" s="79">
        <v>52787</v>
      </c>
      <c r="ARY30" s="78">
        <v>4541273.97</v>
      </c>
      <c r="ARZ30" s="77">
        <v>56</v>
      </c>
      <c r="ASA30" s="78">
        <v>17596.45</v>
      </c>
      <c r="ASD30" s="79">
        <v>3716</v>
      </c>
      <c r="ASE30" s="78">
        <v>333009.96000000002</v>
      </c>
      <c r="ASJ30" s="77">
        <v>2</v>
      </c>
      <c r="ASK30" s="78">
        <v>566.02</v>
      </c>
      <c r="AST30" s="77">
        <v>6</v>
      </c>
      <c r="ASU30" s="78">
        <v>35.729999999999997</v>
      </c>
      <c r="ASV30" s="77">
        <v>2</v>
      </c>
      <c r="ASW30" s="78">
        <v>1.78</v>
      </c>
      <c r="ASX30" s="77">
        <v>13</v>
      </c>
      <c r="ASY30" s="78">
        <v>577.96</v>
      </c>
      <c r="ASZ30" s="79">
        <v>1372</v>
      </c>
      <c r="ATA30" s="78">
        <v>36299.089999999997</v>
      </c>
      <c r="ATB30" s="77">
        <v>15</v>
      </c>
      <c r="ATC30" s="78">
        <v>1001.37</v>
      </c>
      <c r="ATF30" s="77">
        <v>3</v>
      </c>
      <c r="ATG30" s="78">
        <v>23.94</v>
      </c>
      <c r="ATL30" s="77">
        <v>14</v>
      </c>
      <c r="ATM30" s="78">
        <v>4032.84</v>
      </c>
      <c r="ATN30" s="77">
        <v>856</v>
      </c>
      <c r="ATO30" s="78">
        <v>48652.37</v>
      </c>
      <c r="ATP30" s="77">
        <v>184</v>
      </c>
      <c r="ATQ30" s="78">
        <v>9222.32</v>
      </c>
      <c r="ATT30" s="79">
        <v>13256</v>
      </c>
      <c r="ATU30" s="78">
        <v>672370.36</v>
      </c>
      <c r="ATX30" s="77">
        <v>11</v>
      </c>
      <c r="ATY30" s="78">
        <v>578.95000000000005</v>
      </c>
      <c r="ATZ30" s="77">
        <v>34</v>
      </c>
      <c r="AUA30" s="78">
        <v>759.68</v>
      </c>
      <c r="AUB30" s="77">
        <v>13</v>
      </c>
      <c r="AUC30" s="78">
        <v>77.62</v>
      </c>
      <c r="AUD30" s="77">
        <v>6</v>
      </c>
      <c r="AUE30" s="78">
        <v>28.84</v>
      </c>
      <c r="AUH30" s="77">
        <v>1</v>
      </c>
      <c r="AUI30" s="78">
        <v>6.79</v>
      </c>
      <c r="AUN30" s="79">
        <v>232051</v>
      </c>
      <c r="AUO30" s="78">
        <v>4282307.38</v>
      </c>
      <c r="AUP30" s="77">
        <v>4</v>
      </c>
      <c r="AUQ30" s="78">
        <v>78.8</v>
      </c>
      <c r="AUR30" s="79">
        <v>1914</v>
      </c>
      <c r="AUS30" s="78">
        <v>97435.03</v>
      </c>
      <c r="AUV30" s="77">
        <v>15</v>
      </c>
      <c r="AUW30" s="78">
        <v>127.12</v>
      </c>
      <c r="AUZ30" s="77">
        <v>1</v>
      </c>
      <c r="AVA30" s="78">
        <v>4.8600000000000003</v>
      </c>
      <c r="AVB30" s="77">
        <v>184</v>
      </c>
      <c r="AVC30" s="78">
        <v>145283.29</v>
      </c>
      <c r="AVJ30" s="79">
        <v>2397</v>
      </c>
      <c r="AVK30" s="78">
        <v>253833.19</v>
      </c>
      <c r="AVP30" s="77">
        <v>1</v>
      </c>
      <c r="AVQ30" s="78">
        <v>15.02</v>
      </c>
      <c r="AVX30" s="77">
        <v>2</v>
      </c>
      <c r="AVY30" s="78">
        <v>16.260000000000002</v>
      </c>
      <c r="AVZ30" s="77">
        <v>14</v>
      </c>
      <c r="AWA30" s="78">
        <v>161.5</v>
      </c>
      <c r="AWB30" s="77">
        <v>6</v>
      </c>
      <c r="AWC30" s="78">
        <v>151.46</v>
      </c>
      <c r="AWH30" s="77">
        <v>10</v>
      </c>
      <c r="AWI30" s="78">
        <v>13.73</v>
      </c>
      <c r="AWL30" s="77">
        <v>5</v>
      </c>
      <c r="AWM30" s="78">
        <v>12.6</v>
      </c>
      <c r="AWN30" s="77">
        <v>27</v>
      </c>
      <c r="AWO30" s="78">
        <v>1493.58</v>
      </c>
      <c r="AWP30" s="77">
        <v>175</v>
      </c>
      <c r="AWQ30" s="78">
        <v>36472.839999999997</v>
      </c>
      <c r="AWR30" s="77">
        <v>151</v>
      </c>
      <c r="AWS30" s="78">
        <v>51106.38</v>
      </c>
      <c r="AWT30" s="77">
        <v>69</v>
      </c>
      <c r="AWU30" s="78">
        <v>3739.88</v>
      </c>
      <c r="AWV30" s="77">
        <v>468</v>
      </c>
      <c r="AWW30" s="78">
        <v>5888.77</v>
      </c>
      <c r="AWX30" s="77">
        <v>658</v>
      </c>
      <c r="AWY30" s="78">
        <v>285736.78000000003</v>
      </c>
      <c r="AXD30" s="77">
        <v>12</v>
      </c>
      <c r="AXE30" s="78">
        <v>332.48</v>
      </c>
      <c r="AXT30" s="77">
        <v>2</v>
      </c>
      <c r="AXU30" s="78">
        <v>15.68</v>
      </c>
      <c r="AXZ30" s="77">
        <v>1</v>
      </c>
      <c r="AYA30" s="78">
        <v>351</v>
      </c>
      <c r="AYB30" s="77">
        <v>110</v>
      </c>
      <c r="AYC30" s="78">
        <v>8433.5300000000007</v>
      </c>
      <c r="AYD30" s="77">
        <v>50</v>
      </c>
      <c r="AYE30" s="78">
        <v>370.17</v>
      </c>
      <c r="AYF30" s="77">
        <v>12</v>
      </c>
      <c r="AYG30" s="78">
        <v>81.72</v>
      </c>
      <c r="AYL30" s="77">
        <v>11</v>
      </c>
      <c r="AYM30" s="78">
        <v>65.28</v>
      </c>
      <c r="AYP30" s="77">
        <v>3</v>
      </c>
      <c r="AYQ30" s="78">
        <v>226.74</v>
      </c>
      <c r="AYR30" s="77">
        <v>2</v>
      </c>
      <c r="AYS30" s="78">
        <v>10.6</v>
      </c>
      <c r="AYT30" s="77">
        <v>19</v>
      </c>
      <c r="AYU30" s="78">
        <v>61.09</v>
      </c>
      <c r="AYV30" s="77">
        <v>18</v>
      </c>
      <c r="AYW30" s="78">
        <v>1597.74</v>
      </c>
      <c r="AYX30" s="77">
        <v>2</v>
      </c>
      <c r="AYY30" s="78">
        <v>0.48</v>
      </c>
      <c r="AZB30" s="77">
        <v>124</v>
      </c>
      <c r="AZC30" s="78">
        <v>1912.35</v>
      </c>
      <c r="AZD30" s="77">
        <v>2</v>
      </c>
      <c r="AZE30" s="78">
        <v>10.68</v>
      </c>
      <c r="AZF30" s="77">
        <v>1</v>
      </c>
      <c r="AZG30" s="78">
        <v>12.75</v>
      </c>
      <c r="AZV30" s="77">
        <v>41</v>
      </c>
      <c r="AZW30" s="78">
        <v>30.17</v>
      </c>
    </row>
    <row r="31" spans="1:1377" x14ac:dyDescent="0.25">
      <c r="A31" s="87">
        <v>40193</v>
      </c>
      <c r="B31" s="83">
        <v>322312</v>
      </c>
      <c r="C31" s="83">
        <v>40951041.340000004</v>
      </c>
      <c r="D31" s="83">
        <v>259969</v>
      </c>
      <c r="E31" s="83">
        <v>37744068.340000004</v>
      </c>
      <c r="F31" s="83">
        <f t="shared" si="75"/>
        <v>582281</v>
      </c>
      <c r="G31" s="83">
        <f t="shared" si="74"/>
        <v>78695109.680000007</v>
      </c>
      <c r="H31" s="83">
        <v>192522</v>
      </c>
      <c r="I31" s="83">
        <v>18686366.670000002</v>
      </c>
      <c r="J31" s="83">
        <v>291820</v>
      </c>
      <c r="K31" s="83">
        <v>24245861.66</v>
      </c>
      <c r="L31" s="83">
        <v>3137</v>
      </c>
      <c r="M31" s="79">
        <v>14151960.07</v>
      </c>
      <c r="N31" s="79">
        <v>24278</v>
      </c>
      <c r="O31" s="79">
        <v>13776649.82</v>
      </c>
      <c r="P31" s="79">
        <v>174535</v>
      </c>
      <c r="Q31" s="79">
        <v>9760579.1799999997</v>
      </c>
      <c r="R31" s="79">
        <v>190208</v>
      </c>
      <c r="S31" s="79">
        <v>10764163.59</v>
      </c>
      <c r="T31" s="79">
        <v>8356</v>
      </c>
      <c r="U31" s="79">
        <v>5310250.03</v>
      </c>
      <c r="V31" s="79">
        <v>28600</v>
      </c>
      <c r="W31" s="78">
        <v>7918630.9400000004</v>
      </c>
      <c r="X31" s="79">
        <v>48517</v>
      </c>
      <c r="Y31" s="78">
        <v>7163447.8300000001</v>
      </c>
      <c r="Z31" s="79">
        <v>188210</v>
      </c>
      <c r="AA31" s="78">
        <v>7404623.04</v>
      </c>
      <c r="AB31" s="79">
        <v>113323</v>
      </c>
      <c r="AC31" s="78">
        <v>10782799.42</v>
      </c>
      <c r="AD31" s="79">
        <v>29423</v>
      </c>
      <c r="AE31" s="78">
        <v>5684298.4199999999</v>
      </c>
      <c r="AF31" s="79">
        <v>47326</v>
      </c>
      <c r="AG31" s="78">
        <v>6434365.1399999997</v>
      </c>
      <c r="AH31" s="79">
        <v>66948</v>
      </c>
      <c r="AI31" s="78">
        <v>7067508.7599999998</v>
      </c>
      <c r="AJ31" s="79">
        <v>174092</v>
      </c>
      <c r="AK31" s="78">
        <v>6678284.5199999996</v>
      </c>
      <c r="AL31" s="79">
        <v>48233</v>
      </c>
      <c r="AM31" s="78">
        <v>5359967.54</v>
      </c>
      <c r="AN31" s="79">
        <v>55643</v>
      </c>
      <c r="AO31" s="78">
        <v>5431941.96</v>
      </c>
      <c r="AP31" s="79">
        <v>59262</v>
      </c>
      <c r="AQ31" s="78">
        <v>4730217.5</v>
      </c>
      <c r="AR31" s="79">
        <v>32525</v>
      </c>
      <c r="AS31" s="78">
        <v>4773170.78</v>
      </c>
      <c r="AT31" s="79">
        <v>30535</v>
      </c>
      <c r="AU31" s="78">
        <v>2887097.58</v>
      </c>
      <c r="AV31" s="77">
        <v>792</v>
      </c>
      <c r="AW31" s="78">
        <v>3415647.85</v>
      </c>
      <c r="AX31" s="77">
        <v>412</v>
      </c>
      <c r="AY31" s="78">
        <v>1730375.88</v>
      </c>
      <c r="AZ31" s="79">
        <v>3220</v>
      </c>
      <c r="BA31" s="78">
        <v>2306879.92</v>
      </c>
      <c r="BB31" s="79">
        <v>8275</v>
      </c>
      <c r="BC31" s="78">
        <v>3009581.69</v>
      </c>
      <c r="BD31" s="79">
        <v>4354</v>
      </c>
      <c r="BE31" s="78">
        <v>2319012.59</v>
      </c>
      <c r="BF31" s="79">
        <v>15036</v>
      </c>
      <c r="BG31" s="78">
        <v>2032682.29</v>
      </c>
      <c r="BH31" s="79">
        <v>293999</v>
      </c>
      <c r="BI31" s="78">
        <v>2670640.67</v>
      </c>
      <c r="BJ31" s="79">
        <v>3123</v>
      </c>
      <c r="BK31" s="78">
        <v>1398924.62</v>
      </c>
      <c r="BL31" s="79">
        <v>37081</v>
      </c>
      <c r="BM31" s="78">
        <v>1314112.44</v>
      </c>
      <c r="BN31" s="77">
        <v>167</v>
      </c>
      <c r="BO31" s="78">
        <v>1092817.71</v>
      </c>
      <c r="BP31" s="79">
        <v>58370</v>
      </c>
      <c r="BQ31" s="78">
        <v>1146390.75</v>
      </c>
      <c r="BR31" s="79">
        <v>17756</v>
      </c>
      <c r="BS31" s="78">
        <v>1396629.15</v>
      </c>
      <c r="BT31" s="79">
        <v>11648</v>
      </c>
      <c r="BU31" s="78">
        <v>680286.34</v>
      </c>
      <c r="BV31" s="79">
        <v>6673</v>
      </c>
      <c r="BW31" s="78">
        <v>320834.99</v>
      </c>
      <c r="BX31" s="77">
        <v>185</v>
      </c>
      <c r="BY31" s="78">
        <v>188245.3</v>
      </c>
      <c r="CD31" s="77">
        <v>2</v>
      </c>
      <c r="CE31" s="78">
        <v>4.1399999999999997</v>
      </c>
      <c r="CL31" s="77">
        <v>9</v>
      </c>
      <c r="CM31" s="78">
        <v>1146.9000000000001</v>
      </c>
      <c r="CN31" s="77">
        <v>14</v>
      </c>
      <c r="CO31" s="78">
        <v>5103.58</v>
      </c>
      <c r="CP31" s="79">
        <v>5885</v>
      </c>
      <c r="CQ31" s="78">
        <v>65883.740000000005</v>
      </c>
      <c r="CT31" s="77">
        <v>13</v>
      </c>
      <c r="CU31" s="78">
        <v>6455.74</v>
      </c>
      <c r="CX31" s="77">
        <v>6</v>
      </c>
      <c r="CY31" s="78">
        <v>226.14</v>
      </c>
      <c r="CZ31" s="77">
        <v>2</v>
      </c>
      <c r="DA31" s="78">
        <v>2.21</v>
      </c>
      <c r="DL31" s="77">
        <v>7</v>
      </c>
      <c r="DM31" s="78">
        <v>409.34</v>
      </c>
      <c r="DN31" s="77">
        <v>4</v>
      </c>
      <c r="DO31" s="78">
        <v>6.54</v>
      </c>
      <c r="DP31" s="77">
        <v>60</v>
      </c>
      <c r="DQ31" s="78">
        <v>237.39</v>
      </c>
      <c r="DT31" s="77">
        <v>2</v>
      </c>
      <c r="DU31" s="78">
        <v>25.98</v>
      </c>
      <c r="DZ31" s="79">
        <v>10676</v>
      </c>
      <c r="EA31" s="78">
        <v>938044.75</v>
      </c>
      <c r="EF31" s="77">
        <v>17</v>
      </c>
      <c r="EG31" s="78">
        <v>277.72000000000003</v>
      </c>
      <c r="EH31" s="77">
        <v>3</v>
      </c>
      <c r="EI31" s="78">
        <v>5.85</v>
      </c>
      <c r="EJ31" s="77">
        <v>4</v>
      </c>
      <c r="EK31" s="78">
        <v>94.26</v>
      </c>
      <c r="ER31" s="79">
        <v>16773</v>
      </c>
      <c r="ES31" s="78">
        <v>632779.68999999994</v>
      </c>
      <c r="ET31" s="77">
        <v>3</v>
      </c>
      <c r="EU31" s="78">
        <v>6.42</v>
      </c>
      <c r="EV31" s="79">
        <v>1223</v>
      </c>
      <c r="EW31" s="78">
        <v>77413.41</v>
      </c>
      <c r="FD31" s="79">
        <v>1867</v>
      </c>
      <c r="FE31" s="78">
        <v>1150519.67</v>
      </c>
      <c r="FF31" s="77">
        <v>11</v>
      </c>
      <c r="FG31" s="78">
        <v>8.86</v>
      </c>
      <c r="FH31" s="79">
        <v>25133</v>
      </c>
      <c r="FI31" s="78">
        <v>1205392.71</v>
      </c>
      <c r="FJ31" s="79">
        <v>16124</v>
      </c>
      <c r="FK31" s="78">
        <v>776995.57</v>
      </c>
      <c r="FL31" s="77">
        <v>9</v>
      </c>
      <c r="FM31" s="78">
        <v>87.22</v>
      </c>
      <c r="FN31" s="77">
        <v>2</v>
      </c>
      <c r="FO31" s="78">
        <v>81.400000000000006</v>
      </c>
      <c r="FP31" s="77">
        <v>5</v>
      </c>
      <c r="FQ31" s="78">
        <v>2.88</v>
      </c>
      <c r="FR31" s="79">
        <v>2134</v>
      </c>
      <c r="FS31" s="78">
        <v>295501.71000000002</v>
      </c>
      <c r="FT31" s="77">
        <v>2</v>
      </c>
      <c r="FU31" s="78">
        <v>3</v>
      </c>
      <c r="FV31" s="79">
        <v>3002</v>
      </c>
      <c r="FW31" s="78">
        <v>82129.81</v>
      </c>
      <c r="FX31" s="79">
        <v>13940</v>
      </c>
      <c r="FY31" s="78">
        <v>798193.61</v>
      </c>
      <c r="FZ31" s="77">
        <v>2</v>
      </c>
      <c r="GA31" s="78">
        <v>4.26</v>
      </c>
      <c r="GF31" s="77">
        <v>64</v>
      </c>
      <c r="GG31" s="78">
        <v>5983.25</v>
      </c>
      <c r="GJ31" s="77">
        <v>8</v>
      </c>
      <c r="GK31" s="78">
        <v>1318.04</v>
      </c>
      <c r="GL31" s="79">
        <v>4224</v>
      </c>
      <c r="GM31" s="78">
        <v>625215.03</v>
      </c>
      <c r="GN31" s="79">
        <v>3610</v>
      </c>
      <c r="GO31" s="78">
        <v>513010.15</v>
      </c>
      <c r="GP31" s="77">
        <v>1</v>
      </c>
      <c r="GQ31" s="78">
        <v>3.05</v>
      </c>
      <c r="GR31" s="77">
        <v>2</v>
      </c>
      <c r="GS31" s="78">
        <v>6.5</v>
      </c>
      <c r="GT31" s="77">
        <v>1</v>
      </c>
      <c r="GU31" s="78">
        <v>3.36</v>
      </c>
      <c r="GX31" s="77">
        <v>229</v>
      </c>
      <c r="GY31" s="78">
        <v>17796.900000000001</v>
      </c>
      <c r="GZ31" s="77">
        <v>6</v>
      </c>
      <c r="HA31" s="78">
        <v>455.3</v>
      </c>
      <c r="HB31" s="79">
        <v>2128</v>
      </c>
      <c r="HC31" s="78">
        <v>228383.49</v>
      </c>
      <c r="HD31" s="77">
        <v>7</v>
      </c>
      <c r="HE31" s="78">
        <v>38.5</v>
      </c>
      <c r="HH31" s="77">
        <v>133</v>
      </c>
      <c r="HI31" s="78">
        <v>5099.75</v>
      </c>
      <c r="HJ31" s="77">
        <v>540</v>
      </c>
      <c r="HK31" s="78">
        <v>68764.5</v>
      </c>
      <c r="HL31" s="77">
        <v>427</v>
      </c>
      <c r="HM31" s="78">
        <v>72613.02</v>
      </c>
      <c r="HN31" s="79">
        <v>2221</v>
      </c>
      <c r="HO31" s="78">
        <v>309262.7</v>
      </c>
      <c r="HR31" s="77">
        <v>95</v>
      </c>
      <c r="HS31" s="78">
        <v>33755.599999999999</v>
      </c>
      <c r="HT31" s="77">
        <v>596</v>
      </c>
      <c r="HU31" s="78">
        <v>29824.41</v>
      </c>
      <c r="HV31" s="77">
        <v>26</v>
      </c>
      <c r="HW31" s="78">
        <v>1067.44</v>
      </c>
      <c r="HX31" s="77">
        <v>10</v>
      </c>
      <c r="HY31" s="78">
        <v>4982.16</v>
      </c>
      <c r="HZ31" s="79">
        <v>1017</v>
      </c>
      <c r="IA31" s="78">
        <v>105184.18</v>
      </c>
      <c r="IB31" s="79">
        <v>6711</v>
      </c>
      <c r="IC31" s="78">
        <v>467465.03</v>
      </c>
      <c r="ID31" s="77">
        <v>20</v>
      </c>
      <c r="IE31" s="78">
        <v>3247.07</v>
      </c>
      <c r="IF31" s="77">
        <v>431</v>
      </c>
      <c r="IG31" s="78">
        <v>62150.3</v>
      </c>
      <c r="IH31" s="77">
        <v>3</v>
      </c>
      <c r="II31" s="78">
        <v>216.22</v>
      </c>
      <c r="IN31" s="79">
        <v>2565</v>
      </c>
      <c r="IO31" s="78">
        <v>118952.15</v>
      </c>
      <c r="IP31" s="77">
        <v>2</v>
      </c>
      <c r="IQ31" s="78">
        <v>0.28000000000000003</v>
      </c>
      <c r="IR31" s="77">
        <v>3</v>
      </c>
      <c r="IS31" s="78">
        <v>7.38</v>
      </c>
      <c r="IT31" s="77">
        <v>1</v>
      </c>
      <c r="IU31" s="78">
        <v>1.23</v>
      </c>
      <c r="IZ31" s="79">
        <v>4582</v>
      </c>
      <c r="JA31" s="78">
        <v>191124.01</v>
      </c>
      <c r="JH31" s="79">
        <v>9477</v>
      </c>
      <c r="JI31" s="78">
        <v>1280831.24</v>
      </c>
      <c r="JJ31" s="79">
        <v>2403</v>
      </c>
      <c r="JK31" s="78">
        <v>298998.02</v>
      </c>
      <c r="JN31" s="77">
        <v>827</v>
      </c>
      <c r="JO31" s="78">
        <v>113392.42</v>
      </c>
      <c r="JP31" s="79">
        <v>3710</v>
      </c>
      <c r="JQ31" s="78">
        <v>378346.08</v>
      </c>
      <c r="JR31" s="77">
        <v>20</v>
      </c>
      <c r="JS31" s="78">
        <v>1055.26</v>
      </c>
      <c r="JV31" s="79">
        <v>4920</v>
      </c>
      <c r="JW31" s="78">
        <v>441183.38</v>
      </c>
      <c r="JX31" s="77">
        <v>84</v>
      </c>
      <c r="JY31" s="78">
        <v>6955.37</v>
      </c>
      <c r="JZ31" s="77">
        <v>426</v>
      </c>
      <c r="KA31" s="78">
        <v>10242.01</v>
      </c>
      <c r="KB31" s="79">
        <v>10364</v>
      </c>
      <c r="KC31" s="78">
        <v>447473.61</v>
      </c>
      <c r="KD31" s="77">
        <v>2</v>
      </c>
      <c r="KE31" s="78">
        <v>21.94</v>
      </c>
      <c r="KF31" s="77">
        <v>374</v>
      </c>
      <c r="KG31" s="78">
        <v>35314.019999999997</v>
      </c>
      <c r="KH31" s="79">
        <v>21603</v>
      </c>
      <c r="KI31" s="78">
        <v>801230.06</v>
      </c>
      <c r="KJ31" s="77">
        <v>2</v>
      </c>
      <c r="KK31" s="78">
        <v>1.04</v>
      </c>
      <c r="KN31" s="79">
        <v>1091</v>
      </c>
      <c r="KO31" s="78">
        <v>632615.36</v>
      </c>
      <c r="KP31" s="77">
        <v>10</v>
      </c>
      <c r="KQ31" s="78">
        <v>1005.72</v>
      </c>
      <c r="KR31" s="79">
        <v>5403</v>
      </c>
      <c r="KS31" s="78">
        <v>424819.88</v>
      </c>
      <c r="KZ31" s="77">
        <v>14</v>
      </c>
      <c r="LA31" s="78">
        <v>2699.45</v>
      </c>
      <c r="LB31" s="77">
        <v>2</v>
      </c>
      <c r="LC31" s="78">
        <v>0.54</v>
      </c>
      <c r="LD31" s="79">
        <v>1760</v>
      </c>
      <c r="LE31" s="78">
        <v>145020.29999999999</v>
      </c>
      <c r="LF31" s="77">
        <v>464</v>
      </c>
      <c r="LG31" s="78">
        <v>71903.09</v>
      </c>
      <c r="LH31" s="77">
        <v>440</v>
      </c>
      <c r="LI31" s="78">
        <v>108677.25</v>
      </c>
      <c r="LT31" s="79">
        <v>8798</v>
      </c>
      <c r="LU31" s="78">
        <v>375840.43</v>
      </c>
      <c r="LV31" s="77">
        <v>89</v>
      </c>
      <c r="LW31" s="78">
        <v>518.54</v>
      </c>
      <c r="LX31" s="77">
        <v>4</v>
      </c>
      <c r="LY31" s="78">
        <v>7291.52</v>
      </c>
      <c r="LZ31" s="77">
        <v>1</v>
      </c>
      <c r="MA31" s="78">
        <v>244.26</v>
      </c>
      <c r="MB31" s="79">
        <v>5204</v>
      </c>
      <c r="MC31" s="78">
        <v>593546.41</v>
      </c>
      <c r="MF31" s="77">
        <v>3</v>
      </c>
      <c r="MG31" s="78">
        <v>88.07</v>
      </c>
      <c r="MN31" s="77">
        <v>4</v>
      </c>
      <c r="MO31" s="78">
        <v>12.11</v>
      </c>
      <c r="MP31" s="79">
        <v>4136</v>
      </c>
      <c r="MQ31" s="78">
        <v>316039.05</v>
      </c>
      <c r="MR31" s="79">
        <v>1184</v>
      </c>
      <c r="MS31" s="78">
        <v>36286.71</v>
      </c>
      <c r="MX31" s="77">
        <v>2</v>
      </c>
      <c r="MY31" s="78">
        <v>7.04</v>
      </c>
      <c r="MZ31" s="77">
        <v>1</v>
      </c>
      <c r="NA31" s="78">
        <v>60.87</v>
      </c>
      <c r="ND31" s="79">
        <v>16293</v>
      </c>
      <c r="NE31" s="78">
        <v>51946.32</v>
      </c>
      <c r="NF31" s="77">
        <v>34</v>
      </c>
      <c r="NG31" s="78">
        <v>535.41999999999996</v>
      </c>
      <c r="NN31" s="79">
        <v>1455</v>
      </c>
      <c r="NO31" s="78">
        <v>209801.68</v>
      </c>
      <c r="NP31" s="77">
        <v>5</v>
      </c>
      <c r="NQ31" s="78">
        <v>23.14</v>
      </c>
      <c r="NR31" s="77">
        <v>2</v>
      </c>
      <c r="NS31" s="78">
        <v>1.84</v>
      </c>
      <c r="NT31" s="77">
        <v>94</v>
      </c>
      <c r="NU31" s="78">
        <v>239.33</v>
      </c>
      <c r="NV31" s="79">
        <v>3708</v>
      </c>
      <c r="NW31" s="78">
        <v>388195.22</v>
      </c>
      <c r="NX31" s="77">
        <v>21</v>
      </c>
      <c r="NY31" s="78">
        <v>1529.23</v>
      </c>
      <c r="NZ31" s="77">
        <v>5</v>
      </c>
      <c r="OA31" s="78">
        <v>150.58000000000001</v>
      </c>
      <c r="OB31" s="77">
        <v>1</v>
      </c>
      <c r="OC31" s="78">
        <v>14.29</v>
      </c>
      <c r="OF31" s="77">
        <v>570</v>
      </c>
      <c r="OG31" s="78">
        <v>50165.56</v>
      </c>
      <c r="OH31" s="77">
        <v>274</v>
      </c>
      <c r="OI31" s="78">
        <v>14804.94</v>
      </c>
      <c r="OJ31" s="77">
        <v>123</v>
      </c>
      <c r="OK31" s="78">
        <v>592.5</v>
      </c>
      <c r="OP31" s="79">
        <v>12970</v>
      </c>
      <c r="OQ31" s="78">
        <v>2289458.2400000002</v>
      </c>
      <c r="OR31" s="77">
        <v>113</v>
      </c>
      <c r="OS31" s="78">
        <v>3836.59</v>
      </c>
      <c r="OT31" s="79">
        <v>2728</v>
      </c>
      <c r="OU31" s="78">
        <v>138055.57999999999</v>
      </c>
      <c r="OV31" s="79">
        <v>1130</v>
      </c>
      <c r="OW31" s="78">
        <v>193044.12</v>
      </c>
      <c r="OZ31" s="79">
        <v>7211</v>
      </c>
      <c r="PA31" s="78">
        <v>684777.83</v>
      </c>
      <c r="PJ31" s="79">
        <v>3186</v>
      </c>
      <c r="PK31" s="78">
        <v>288520.92</v>
      </c>
      <c r="PL31" s="77">
        <v>41</v>
      </c>
      <c r="PM31" s="78">
        <v>489.21</v>
      </c>
      <c r="PN31" s="77">
        <v>125</v>
      </c>
      <c r="PO31" s="78">
        <v>18139.57</v>
      </c>
      <c r="PP31" s="79">
        <v>10180</v>
      </c>
      <c r="PQ31" s="78">
        <v>687980.89</v>
      </c>
      <c r="PR31" s="79">
        <v>7141</v>
      </c>
      <c r="PS31" s="78">
        <v>972467.53</v>
      </c>
      <c r="PT31" s="77">
        <v>19</v>
      </c>
      <c r="PU31" s="78">
        <v>57307.5</v>
      </c>
      <c r="PV31" s="77">
        <v>8</v>
      </c>
      <c r="PW31" s="78">
        <v>112.55</v>
      </c>
      <c r="PX31" s="77">
        <v>12</v>
      </c>
      <c r="PY31" s="78">
        <v>1180.56</v>
      </c>
      <c r="PZ31" s="77">
        <v>421</v>
      </c>
      <c r="QA31" s="78">
        <v>153900.95000000001</v>
      </c>
      <c r="QB31" s="77">
        <v>16</v>
      </c>
      <c r="QC31" s="78">
        <v>7359.6</v>
      </c>
      <c r="QF31" s="79">
        <v>13315</v>
      </c>
      <c r="QG31" s="78">
        <v>4120370.07</v>
      </c>
      <c r="QJ31" s="77">
        <v>7</v>
      </c>
      <c r="QK31" s="78">
        <v>13.92</v>
      </c>
      <c r="QL31" s="77">
        <v>17</v>
      </c>
      <c r="QM31" s="78">
        <v>21.85</v>
      </c>
      <c r="QN31" s="77">
        <v>2</v>
      </c>
      <c r="QO31" s="78">
        <v>235.52</v>
      </c>
      <c r="RB31" s="77">
        <v>13</v>
      </c>
      <c r="RC31" s="78">
        <v>898.2</v>
      </c>
      <c r="RD31" s="77">
        <v>1</v>
      </c>
      <c r="RE31" s="78">
        <v>279.67</v>
      </c>
      <c r="RL31" s="79">
        <v>102242</v>
      </c>
      <c r="RM31" s="78">
        <v>15334196.73</v>
      </c>
      <c r="RN31" s="79">
        <v>2760</v>
      </c>
      <c r="RO31" s="78">
        <v>131346.10999999999</v>
      </c>
      <c r="RP31" s="77">
        <v>1</v>
      </c>
      <c r="RQ31" s="78">
        <v>0.99</v>
      </c>
      <c r="RT31" s="77">
        <v>47</v>
      </c>
      <c r="RU31" s="78">
        <v>9845.5300000000007</v>
      </c>
      <c r="RV31" s="77">
        <v>398</v>
      </c>
      <c r="RW31" s="78">
        <v>16080.47</v>
      </c>
      <c r="RX31" s="79">
        <v>1463</v>
      </c>
      <c r="RY31" s="78">
        <v>34872.74</v>
      </c>
      <c r="RZ31" s="79">
        <v>1310</v>
      </c>
      <c r="SA31" s="78">
        <v>142073.01999999999</v>
      </c>
      <c r="SD31" s="79">
        <v>4548</v>
      </c>
      <c r="SE31" s="78">
        <v>294170.49</v>
      </c>
      <c r="SF31" s="79">
        <v>54978</v>
      </c>
      <c r="SG31" s="78">
        <v>9702263.5299999993</v>
      </c>
      <c r="SJ31" s="79">
        <v>1359</v>
      </c>
      <c r="SK31" s="78">
        <v>51336.87</v>
      </c>
      <c r="SL31" s="77">
        <v>765</v>
      </c>
      <c r="SM31" s="78">
        <v>53100.41</v>
      </c>
      <c r="SN31" s="79">
        <v>14986</v>
      </c>
      <c r="SO31" s="78">
        <v>806952.43</v>
      </c>
      <c r="SP31" s="77">
        <v>8</v>
      </c>
      <c r="SQ31" s="78">
        <v>845.76</v>
      </c>
      <c r="SR31" s="79">
        <v>86261</v>
      </c>
      <c r="SS31" s="78">
        <v>540856.23</v>
      </c>
      <c r="ST31" s="77">
        <v>867</v>
      </c>
      <c r="SU31" s="78">
        <v>70629.64</v>
      </c>
      <c r="SV31" s="77">
        <v>77</v>
      </c>
      <c r="SW31" s="78">
        <v>472.23</v>
      </c>
      <c r="TB31" s="77">
        <v>2</v>
      </c>
      <c r="TC31" s="78">
        <v>30.32</v>
      </c>
      <c r="TD31" s="77">
        <v>727</v>
      </c>
      <c r="TE31" s="78">
        <v>6518.34</v>
      </c>
      <c r="TF31" s="79">
        <v>2997</v>
      </c>
      <c r="TG31" s="78">
        <v>112957.43</v>
      </c>
      <c r="TH31" s="79">
        <v>33214</v>
      </c>
      <c r="TI31" s="78">
        <v>1063198.19</v>
      </c>
      <c r="TJ31" s="79">
        <v>2219</v>
      </c>
      <c r="TK31" s="78">
        <v>255475.79</v>
      </c>
      <c r="TL31" s="79">
        <v>49624</v>
      </c>
      <c r="TM31" s="78">
        <v>2425166.65</v>
      </c>
      <c r="TN31" s="79">
        <v>4794</v>
      </c>
      <c r="TO31" s="78">
        <v>394160.47</v>
      </c>
      <c r="TP31" s="77">
        <v>1</v>
      </c>
      <c r="TQ31" s="78">
        <v>2.0699999999999998</v>
      </c>
      <c r="TZ31" s="77">
        <v>1</v>
      </c>
      <c r="UA31" s="78">
        <v>61.51</v>
      </c>
      <c r="UB31" s="79">
        <v>8038</v>
      </c>
      <c r="UC31" s="78">
        <v>312177.98</v>
      </c>
      <c r="UF31" s="77">
        <v>1</v>
      </c>
      <c r="UG31" s="78">
        <v>0.62</v>
      </c>
      <c r="UH31" s="77">
        <v>5</v>
      </c>
      <c r="UI31" s="78">
        <v>60.85</v>
      </c>
      <c r="UN31" s="77">
        <v>2</v>
      </c>
      <c r="UO31" s="78">
        <v>3.22</v>
      </c>
      <c r="UP31" s="77">
        <v>2</v>
      </c>
      <c r="UQ31" s="78">
        <v>4.42</v>
      </c>
      <c r="UV31" s="77">
        <v>3</v>
      </c>
      <c r="UW31" s="78">
        <v>11.82</v>
      </c>
      <c r="VB31" s="77">
        <v>26</v>
      </c>
      <c r="VC31" s="78">
        <v>854.77</v>
      </c>
      <c r="VD31" s="79">
        <v>10529</v>
      </c>
      <c r="VE31" s="78">
        <v>507847.52</v>
      </c>
      <c r="VF31" s="77">
        <v>1</v>
      </c>
      <c r="VG31" s="78">
        <v>1.55</v>
      </c>
      <c r="VH31" s="79">
        <v>34194</v>
      </c>
      <c r="VI31" s="78">
        <v>553075.07999999996</v>
      </c>
      <c r="VJ31" s="77">
        <v>109</v>
      </c>
      <c r="VK31" s="78">
        <v>1137.26</v>
      </c>
      <c r="VP31" s="79">
        <v>14408</v>
      </c>
      <c r="VQ31" s="78">
        <v>786718.45</v>
      </c>
      <c r="VR31" s="79">
        <v>15041</v>
      </c>
      <c r="VS31" s="78">
        <v>1265198.83</v>
      </c>
      <c r="VX31" s="79">
        <v>156827</v>
      </c>
      <c r="VY31" s="78">
        <v>1569.92</v>
      </c>
      <c r="WB31" s="79">
        <v>13705</v>
      </c>
      <c r="WC31" s="78">
        <v>2005430.27</v>
      </c>
      <c r="WD31" s="77">
        <v>4</v>
      </c>
      <c r="WE31" s="78">
        <v>6499</v>
      </c>
      <c r="WH31" s="79">
        <v>2498</v>
      </c>
      <c r="WI31" s="78">
        <v>10989.59</v>
      </c>
      <c r="WJ31" s="79">
        <v>8955</v>
      </c>
      <c r="WK31" s="78">
        <v>141989.79999999999</v>
      </c>
      <c r="WL31" s="77">
        <v>212</v>
      </c>
      <c r="WM31" s="78">
        <v>22224.03</v>
      </c>
      <c r="WN31" s="79">
        <v>1941</v>
      </c>
      <c r="WO31" s="78">
        <v>805685.71</v>
      </c>
      <c r="WR31" s="79">
        <v>7046</v>
      </c>
      <c r="WS31" s="78">
        <v>204608</v>
      </c>
      <c r="WV31" s="77">
        <v>1</v>
      </c>
      <c r="WW31" s="78">
        <v>14.69</v>
      </c>
      <c r="WX31" s="77">
        <v>7</v>
      </c>
      <c r="WY31" s="78">
        <v>45.42</v>
      </c>
      <c r="WZ31" s="77">
        <v>3</v>
      </c>
      <c r="XA31" s="78">
        <v>21.06</v>
      </c>
      <c r="XD31" s="79">
        <v>39661</v>
      </c>
      <c r="XE31" s="78">
        <v>2232845.2000000002</v>
      </c>
      <c r="XH31" s="77">
        <v>355</v>
      </c>
      <c r="XI31" s="78">
        <v>136020.97</v>
      </c>
      <c r="XJ31" s="77">
        <v>506</v>
      </c>
      <c r="XK31" s="78">
        <v>6454.33</v>
      </c>
      <c r="XN31" s="79">
        <v>5498</v>
      </c>
      <c r="XO31" s="78">
        <v>750258.05</v>
      </c>
      <c r="XP31" s="79">
        <v>12307</v>
      </c>
      <c r="XQ31" s="78">
        <v>2118600.09</v>
      </c>
      <c r="XR31" s="79">
        <v>1408</v>
      </c>
      <c r="XS31" s="78">
        <v>381290.59</v>
      </c>
      <c r="XT31" s="79">
        <v>1917</v>
      </c>
      <c r="XU31" s="78">
        <v>407934.25</v>
      </c>
      <c r="XV31" s="79">
        <v>90626</v>
      </c>
      <c r="XW31" s="78">
        <v>1004285.53</v>
      </c>
      <c r="XX31" s="79">
        <v>1549</v>
      </c>
      <c r="XY31" s="78">
        <v>80051.66</v>
      </c>
      <c r="XZ31" s="77">
        <v>2</v>
      </c>
      <c r="YA31" s="78">
        <v>14.76</v>
      </c>
      <c r="YD31" s="77">
        <v>1</v>
      </c>
      <c r="YE31" s="78">
        <v>43.73</v>
      </c>
      <c r="YH31" s="79">
        <v>25762</v>
      </c>
      <c r="YI31" s="78">
        <v>2163958.1800000002</v>
      </c>
      <c r="YP31" s="79">
        <v>1596</v>
      </c>
      <c r="YQ31" s="78">
        <v>36005.19</v>
      </c>
      <c r="YT31" s="79">
        <v>2009</v>
      </c>
      <c r="YU31" s="78">
        <v>251119.71</v>
      </c>
      <c r="YV31" s="77">
        <v>107</v>
      </c>
      <c r="YW31" s="78">
        <v>10661.72</v>
      </c>
      <c r="YX31" s="79">
        <v>85034</v>
      </c>
      <c r="YY31" s="78">
        <v>1968057.2</v>
      </c>
      <c r="YZ31" s="79">
        <v>31877</v>
      </c>
      <c r="ZA31" s="78">
        <v>1439721.98</v>
      </c>
      <c r="ZF31" s="79">
        <v>1215</v>
      </c>
      <c r="ZG31" s="78">
        <v>105321.89</v>
      </c>
      <c r="ZH31" s="77">
        <v>488</v>
      </c>
      <c r="ZI31" s="78">
        <v>37013.199999999997</v>
      </c>
      <c r="ZJ31" s="79">
        <v>48704</v>
      </c>
      <c r="ZK31" s="78">
        <v>8974023.5999999996</v>
      </c>
      <c r="ZL31" s="79">
        <v>51959</v>
      </c>
      <c r="ZM31" s="78">
        <v>7186948.1699999999</v>
      </c>
      <c r="ZR31" s="77">
        <v>56</v>
      </c>
      <c r="ZS31" s="78">
        <v>207.79</v>
      </c>
      <c r="ZT31" s="77">
        <v>159</v>
      </c>
      <c r="ZU31" s="78">
        <v>749.34</v>
      </c>
      <c r="AAB31" s="77">
        <v>41</v>
      </c>
      <c r="AAC31" s="78">
        <v>248.45</v>
      </c>
      <c r="AAF31" s="77">
        <v>15</v>
      </c>
      <c r="AAG31" s="78">
        <v>113.28</v>
      </c>
      <c r="AAH31" s="77">
        <v>92</v>
      </c>
      <c r="AAI31" s="78">
        <v>537.66999999999996</v>
      </c>
      <c r="AAJ31" s="77">
        <v>2</v>
      </c>
      <c r="AAK31" s="78">
        <v>12.08</v>
      </c>
      <c r="AAN31" s="77">
        <v>14</v>
      </c>
      <c r="AAO31" s="78">
        <v>1032.3699999999999</v>
      </c>
      <c r="AAP31" s="77">
        <v>772</v>
      </c>
      <c r="AAQ31" s="78">
        <v>3178.05</v>
      </c>
      <c r="AAV31" s="79">
        <v>2605</v>
      </c>
      <c r="AAW31" s="78">
        <v>170245.43</v>
      </c>
      <c r="ABB31" s="77">
        <v>1</v>
      </c>
      <c r="ABC31" s="78">
        <v>13.2</v>
      </c>
      <c r="ABD31" s="77">
        <v>253</v>
      </c>
      <c r="ABE31" s="78">
        <v>37052.71</v>
      </c>
      <c r="ABP31" s="79">
        <v>3279</v>
      </c>
      <c r="ABQ31" s="78">
        <v>182853.01</v>
      </c>
      <c r="ABR31" s="79">
        <v>2192</v>
      </c>
      <c r="ABS31" s="78">
        <v>96666.3</v>
      </c>
      <c r="ABT31" s="79">
        <v>5540</v>
      </c>
      <c r="ABU31" s="78">
        <v>91270.35</v>
      </c>
      <c r="ABV31" s="79">
        <v>4237</v>
      </c>
      <c r="ABW31" s="78">
        <v>99695.01</v>
      </c>
      <c r="ABX31" s="77">
        <v>442</v>
      </c>
      <c r="ABY31" s="78">
        <v>13591.83</v>
      </c>
      <c r="ACD31" s="77">
        <v>171</v>
      </c>
      <c r="ACE31" s="78">
        <v>8606.51</v>
      </c>
      <c r="ACF31" s="79">
        <v>18063</v>
      </c>
      <c r="ACG31" s="78">
        <v>622820.42000000004</v>
      </c>
      <c r="ACH31" s="79">
        <v>6016</v>
      </c>
      <c r="ACI31" s="78">
        <v>321193.5</v>
      </c>
      <c r="ACJ31" s="79">
        <v>23421</v>
      </c>
      <c r="ACK31" s="78">
        <v>288686.2</v>
      </c>
      <c r="ACL31" s="77">
        <v>5</v>
      </c>
      <c r="ACM31" s="78">
        <v>244.96</v>
      </c>
      <c r="ACN31" s="77">
        <v>17</v>
      </c>
      <c r="ACO31" s="78">
        <v>427.12</v>
      </c>
      <c r="ACP31" s="79">
        <v>11807</v>
      </c>
      <c r="ACQ31" s="78">
        <v>491194.93</v>
      </c>
      <c r="ACT31" s="77">
        <v>2</v>
      </c>
      <c r="ACU31" s="78">
        <v>83.69</v>
      </c>
      <c r="ACV31" s="79">
        <v>3163</v>
      </c>
      <c r="ACW31" s="78">
        <v>103499.65</v>
      </c>
      <c r="ACX31" s="79">
        <v>53247</v>
      </c>
      <c r="ACY31" s="78">
        <v>2001739.7</v>
      </c>
      <c r="ACZ31" s="77">
        <v>455</v>
      </c>
      <c r="ADA31" s="78">
        <v>31214.35</v>
      </c>
      <c r="ADB31" s="79">
        <v>17463</v>
      </c>
      <c r="ADC31" s="78">
        <v>1114283.67</v>
      </c>
      <c r="ADF31" s="79">
        <v>1957</v>
      </c>
      <c r="ADG31" s="78">
        <v>317428.78000000003</v>
      </c>
      <c r="ADJ31" s="77">
        <v>3</v>
      </c>
      <c r="ADK31" s="78">
        <v>107.11</v>
      </c>
      <c r="ADL31" s="79">
        <v>1170</v>
      </c>
      <c r="ADM31" s="78">
        <v>204410.14</v>
      </c>
      <c r="ADN31" s="77">
        <v>2</v>
      </c>
      <c r="ADO31" s="78">
        <v>8.76</v>
      </c>
      <c r="ADP31" s="79">
        <v>1604</v>
      </c>
      <c r="ADQ31" s="78">
        <v>985954.45</v>
      </c>
      <c r="ADT31" s="77">
        <v>1</v>
      </c>
      <c r="ADU31" s="78">
        <v>97.08</v>
      </c>
      <c r="ADX31" s="79">
        <v>5979</v>
      </c>
      <c r="ADY31" s="78">
        <v>431062.56</v>
      </c>
      <c r="ADZ31" s="79">
        <v>6335</v>
      </c>
      <c r="AEA31" s="78">
        <v>273452.18</v>
      </c>
      <c r="AEB31" s="77">
        <v>26</v>
      </c>
      <c r="AEC31" s="78">
        <v>1185.31</v>
      </c>
      <c r="AED31" s="77">
        <v>1</v>
      </c>
      <c r="AEE31" s="78">
        <v>52.25</v>
      </c>
      <c r="AEF31" s="79">
        <v>1674</v>
      </c>
      <c r="AEG31" s="78">
        <v>816497.69</v>
      </c>
      <c r="AEL31" s="77">
        <v>61</v>
      </c>
      <c r="AEM31" s="78">
        <v>508.25</v>
      </c>
      <c r="AER31" s="79">
        <v>16533</v>
      </c>
      <c r="AES31" s="78">
        <v>854474.46</v>
      </c>
      <c r="AET31" s="79">
        <v>6711</v>
      </c>
      <c r="AEU31" s="78">
        <v>224120.21</v>
      </c>
      <c r="AEV31" s="77">
        <v>7</v>
      </c>
      <c r="AEW31" s="78">
        <v>3883.24</v>
      </c>
      <c r="AEZ31" s="77">
        <v>106</v>
      </c>
      <c r="AFA31" s="78">
        <v>11880.25</v>
      </c>
      <c r="AFB31" s="79">
        <v>6216</v>
      </c>
      <c r="AFC31" s="78">
        <v>346636.64</v>
      </c>
      <c r="AFD31" s="77">
        <v>18</v>
      </c>
      <c r="AFE31" s="78">
        <v>449.1</v>
      </c>
      <c r="AFH31" s="77">
        <v>1</v>
      </c>
      <c r="AFI31" s="78">
        <v>94.08</v>
      </c>
      <c r="AFN31" s="79">
        <v>2812</v>
      </c>
      <c r="AFO31" s="78">
        <v>954714.91</v>
      </c>
      <c r="AFP31" s="77">
        <v>124</v>
      </c>
      <c r="AFQ31" s="78">
        <v>7149.46</v>
      </c>
      <c r="AFT31" s="77">
        <v>2</v>
      </c>
      <c r="AFU31" s="78">
        <v>68.2</v>
      </c>
      <c r="AFV31" s="79">
        <v>53814</v>
      </c>
      <c r="AFW31" s="78">
        <v>1690242.08</v>
      </c>
      <c r="AFX31" s="79">
        <v>4656</v>
      </c>
      <c r="AFY31" s="78">
        <v>193227.46</v>
      </c>
      <c r="AFZ31" s="77">
        <v>408</v>
      </c>
      <c r="AGA31" s="78">
        <v>48026.79</v>
      </c>
      <c r="AGB31" s="77">
        <v>6</v>
      </c>
      <c r="AGC31" s="78">
        <v>135.78</v>
      </c>
      <c r="AGF31" s="77">
        <v>106</v>
      </c>
      <c r="AGG31" s="78">
        <v>866.3</v>
      </c>
      <c r="AGJ31" s="77">
        <v>2</v>
      </c>
      <c r="AGK31" s="78">
        <v>49.74</v>
      </c>
      <c r="AGL31" s="77">
        <v>11</v>
      </c>
      <c r="AGM31" s="78">
        <v>16522.509999999998</v>
      </c>
      <c r="AGP31" s="79">
        <v>283310</v>
      </c>
      <c r="AGQ31" s="78">
        <v>63172527.299999997</v>
      </c>
      <c r="AGR31" s="77">
        <v>208</v>
      </c>
      <c r="AGS31" s="78">
        <v>330871.53999999998</v>
      </c>
      <c r="AGT31" s="79">
        <v>15540</v>
      </c>
      <c r="AGU31" s="78">
        <v>8892961.5500000007</v>
      </c>
      <c r="AGV31" s="79">
        <v>13534</v>
      </c>
      <c r="AGW31" s="78">
        <v>5093556.3499999996</v>
      </c>
      <c r="AGX31" s="79">
        <v>2427</v>
      </c>
      <c r="AGY31" s="78">
        <v>195155.49</v>
      </c>
      <c r="AGZ31" s="77">
        <v>157</v>
      </c>
      <c r="AHA31" s="78">
        <v>18175.38</v>
      </c>
      <c r="AHB31" s="77">
        <v>912</v>
      </c>
      <c r="AHC31" s="78">
        <v>114150.71</v>
      </c>
      <c r="AHF31" s="77">
        <v>4</v>
      </c>
      <c r="AHG31" s="78">
        <v>1878.5</v>
      </c>
      <c r="AHH31" s="77">
        <v>48</v>
      </c>
      <c r="AHI31" s="78">
        <v>45260.4</v>
      </c>
      <c r="AHJ31" s="79">
        <v>2267</v>
      </c>
      <c r="AHK31" s="78">
        <v>212717.16</v>
      </c>
      <c r="AHL31" s="79">
        <v>3688</v>
      </c>
      <c r="AHM31" s="78">
        <v>226092.26</v>
      </c>
      <c r="AHN31" s="77">
        <v>903</v>
      </c>
      <c r="AHO31" s="78">
        <v>184341.71</v>
      </c>
      <c r="AHT31" s="77">
        <v>8</v>
      </c>
      <c r="AHU31" s="78">
        <v>3186.86</v>
      </c>
      <c r="AHV31" s="77">
        <v>550</v>
      </c>
      <c r="AHW31" s="78">
        <v>63755.12</v>
      </c>
      <c r="AHZ31" s="77">
        <v>81</v>
      </c>
      <c r="AIA31" s="78">
        <v>31651.13</v>
      </c>
      <c r="AIL31" s="77">
        <v>4</v>
      </c>
      <c r="AIM31" s="78">
        <v>8305.42</v>
      </c>
      <c r="AIN31" s="77">
        <v>2</v>
      </c>
      <c r="AIO31" s="78">
        <v>191.62</v>
      </c>
      <c r="AIP31" s="79">
        <v>53063</v>
      </c>
      <c r="AIQ31" s="78">
        <v>495489.57</v>
      </c>
      <c r="AIT31" s="77">
        <v>35</v>
      </c>
      <c r="AIU31" s="78">
        <v>556.71</v>
      </c>
      <c r="AIX31" s="79">
        <v>7180</v>
      </c>
      <c r="AIY31" s="78">
        <v>532079.94999999995</v>
      </c>
      <c r="AIZ31" s="77">
        <v>3</v>
      </c>
      <c r="AJA31" s="78">
        <v>18.059999999999999</v>
      </c>
      <c r="AJB31" s="79">
        <v>9222</v>
      </c>
      <c r="AJC31" s="78">
        <v>181665.47</v>
      </c>
      <c r="AJD31" s="77">
        <v>3</v>
      </c>
      <c r="AJE31" s="78">
        <v>3.32</v>
      </c>
      <c r="AJF31" s="79">
        <v>9619</v>
      </c>
      <c r="AJG31" s="78">
        <v>445173.06</v>
      </c>
      <c r="AJL31" s="77">
        <v>2</v>
      </c>
      <c r="AJM31" s="78">
        <v>23.26</v>
      </c>
      <c r="AJN31" s="79">
        <v>1178</v>
      </c>
      <c r="AJO31" s="78">
        <v>161461.84</v>
      </c>
      <c r="AJX31" s="79">
        <v>117809</v>
      </c>
      <c r="AJY31" s="78">
        <v>1579498.52</v>
      </c>
      <c r="AJZ31" s="77">
        <v>127</v>
      </c>
      <c r="AKA31" s="78">
        <v>11979.74</v>
      </c>
      <c r="AKF31" s="77">
        <v>2</v>
      </c>
      <c r="AKG31" s="78">
        <v>4.7</v>
      </c>
      <c r="AKN31" s="77">
        <v>21</v>
      </c>
      <c r="AKO31" s="78">
        <v>329.98</v>
      </c>
      <c r="AKV31" s="79">
        <v>11556</v>
      </c>
      <c r="AKW31" s="78">
        <v>296388.34999999998</v>
      </c>
      <c r="AKZ31" s="79">
        <v>121884</v>
      </c>
      <c r="ALA31" s="78">
        <v>1695722.38</v>
      </c>
      <c r="ALF31" s="77">
        <v>2</v>
      </c>
      <c r="ALG31" s="78">
        <v>12.06</v>
      </c>
      <c r="ALJ31" s="77">
        <v>1</v>
      </c>
      <c r="ALK31" s="78">
        <v>2.57</v>
      </c>
      <c r="ALL31" s="77">
        <v>3</v>
      </c>
      <c r="ALM31" s="78">
        <v>31.29</v>
      </c>
      <c r="ALR31" s="77">
        <v>2</v>
      </c>
      <c r="ALS31" s="78">
        <v>10.72</v>
      </c>
      <c r="ALX31" s="79">
        <v>1198</v>
      </c>
      <c r="ALY31" s="78">
        <v>60108.24</v>
      </c>
      <c r="ALZ31" s="77">
        <v>131</v>
      </c>
      <c r="AMA31" s="78">
        <v>371.41</v>
      </c>
      <c r="AMB31" s="79">
        <v>1993</v>
      </c>
      <c r="AMC31" s="78">
        <v>131276.9</v>
      </c>
      <c r="AMF31" s="77">
        <v>133</v>
      </c>
      <c r="AMG31" s="78">
        <v>3955.62</v>
      </c>
      <c r="AMH31" s="77">
        <v>33</v>
      </c>
      <c r="AMI31" s="78">
        <v>16566.18</v>
      </c>
      <c r="AMJ31" s="79">
        <v>1466</v>
      </c>
      <c r="AMK31" s="78">
        <v>115429.23</v>
      </c>
      <c r="AML31" s="79">
        <v>23066</v>
      </c>
      <c r="AMM31" s="78">
        <v>2198601.7000000002</v>
      </c>
      <c r="AMN31" s="77">
        <v>195</v>
      </c>
      <c r="AMO31" s="78">
        <v>228908.87</v>
      </c>
      <c r="AMP31" s="77">
        <v>2</v>
      </c>
      <c r="AMQ31" s="78">
        <v>535.48</v>
      </c>
      <c r="AMX31" s="77">
        <v>366</v>
      </c>
      <c r="AMY31" s="78">
        <v>16017.78</v>
      </c>
      <c r="AMZ31" s="77">
        <v>2</v>
      </c>
      <c r="ANA31" s="78">
        <v>8.64</v>
      </c>
      <c r="ANF31" s="79">
        <v>1091</v>
      </c>
      <c r="ANG31" s="78">
        <v>1336945.1000000001</v>
      </c>
      <c r="ANH31" s="79">
        <v>2659</v>
      </c>
      <c r="ANI31" s="78">
        <v>215838.16</v>
      </c>
      <c r="ANJ31" s="77">
        <v>2</v>
      </c>
      <c r="ANK31" s="78">
        <v>162.38</v>
      </c>
      <c r="ANL31" s="77">
        <v>72</v>
      </c>
      <c r="ANM31" s="78">
        <v>1600.84</v>
      </c>
      <c r="ANP31" s="79">
        <v>2119</v>
      </c>
      <c r="ANQ31" s="78">
        <v>251858.12</v>
      </c>
      <c r="ANR31" s="77">
        <v>257</v>
      </c>
      <c r="ANS31" s="78">
        <v>48351.35</v>
      </c>
      <c r="ANT31" s="79">
        <v>12914</v>
      </c>
      <c r="ANU31" s="78">
        <v>2147980.48</v>
      </c>
      <c r="ANZ31" s="77">
        <v>886</v>
      </c>
      <c r="AOA31" s="78">
        <v>511083.9</v>
      </c>
      <c r="AOB31" s="77">
        <v>64</v>
      </c>
      <c r="AOC31" s="78">
        <v>145427.18</v>
      </c>
      <c r="AOD31" s="77">
        <v>422</v>
      </c>
      <c r="AOE31" s="78">
        <v>1359825.15</v>
      </c>
      <c r="AOJ31" s="77">
        <v>1</v>
      </c>
      <c r="AOK31" s="78">
        <v>11.16</v>
      </c>
      <c r="AOP31" s="77">
        <v>40</v>
      </c>
      <c r="AOQ31" s="78">
        <v>3821.75</v>
      </c>
      <c r="AOR31" s="77">
        <v>2</v>
      </c>
      <c r="AOS31" s="78">
        <v>34.479999999999997</v>
      </c>
      <c r="AOV31" s="77">
        <v>675</v>
      </c>
      <c r="AOW31" s="78">
        <v>88582.09</v>
      </c>
      <c r="AOX31" s="77">
        <v>251</v>
      </c>
      <c r="AOY31" s="78">
        <v>2676.87</v>
      </c>
      <c r="AOZ31" s="77">
        <v>1</v>
      </c>
      <c r="APA31" s="78">
        <v>7.5</v>
      </c>
      <c r="APB31" s="77">
        <v>106</v>
      </c>
      <c r="APC31" s="78">
        <v>1320.53</v>
      </c>
      <c r="APH31" s="79">
        <v>13558</v>
      </c>
      <c r="API31" s="78">
        <v>3028510.16</v>
      </c>
      <c r="APJ31" s="79">
        <v>18212</v>
      </c>
      <c r="APK31" s="78">
        <v>292118.59000000003</v>
      </c>
      <c r="APN31" s="77">
        <v>2</v>
      </c>
      <c r="APO31" s="78">
        <v>26.34</v>
      </c>
      <c r="APP31" s="79">
        <v>2328</v>
      </c>
      <c r="APQ31" s="78">
        <v>1035044.74</v>
      </c>
      <c r="APR31" s="77">
        <v>387</v>
      </c>
      <c r="APS31" s="78">
        <v>181367.46</v>
      </c>
      <c r="APT31" s="79">
        <v>2080</v>
      </c>
      <c r="APU31" s="78">
        <v>983655.61</v>
      </c>
      <c r="APV31" s="77">
        <v>867</v>
      </c>
      <c r="APW31" s="78">
        <v>384778.97</v>
      </c>
      <c r="APX31" s="77">
        <v>614</v>
      </c>
      <c r="APY31" s="78">
        <v>245634.5</v>
      </c>
      <c r="APZ31" s="77">
        <v>324</v>
      </c>
      <c r="AQA31" s="78">
        <v>125696.1</v>
      </c>
      <c r="AQB31" s="79">
        <v>4502</v>
      </c>
      <c r="AQC31" s="78">
        <v>833072.14</v>
      </c>
      <c r="AQD31" s="77">
        <v>12</v>
      </c>
      <c r="AQE31" s="78">
        <v>650.53</v>
      </c>
      <c r="AQH31" s="77">
        <v>164</v>
      </c>
      <c r="AQI31" s="78">
        <v>46196.49</v>
      </c>
      <c r="AQJ31" s="79">
        <v>3885</v>
      </c>
      <c r="AQK31" s="78">
        <v>62886.61</v>
      </c>
      <c r="AQP31" s="79">
        <v>4359</v>
      </c>
      <c r="AQQ31" s="78">
        <v>1147387.6399999999</v>
      </c>
      <c r="AQR31" s="79">
        <v>2886</v>
      </c>
      <c r="AQS31" s="78">
        <v>1432305.74</v>
      </c>
      <c r="AQT31" s="77">
        <v>2</v>
      </c>
      <c r="AQU31" s="78">
        <v>18.420000000000002</v>
      </c>
      <c r="AQZ31" s="77">
        <v>117</v>
      </c>
      <c r="ARA31" s="78">
        <v>837685.71</v>
      </c>
      <c r="ARD31" s="77">
        <v>1</v>
      </c>
      <c r="ARE31" s="78">
        <v>27.6</v>
      </c>
      <c r="ARH31" s="77">
        <v>2</v>
      </c>
      <c r="ARI31" s="78">
        <v>46.38</v>
      </c>
      <c r="ARJ31" s="77">
        <v>2</v>
      </c>
      <c r="ARK31" s="78">
        <v>18.78</v>
      </c>
      <c r="ARL31" s="79">
        <v>5132</v>
      </c>
      <c r="ARM31" s="78">
        <v>676285.05</v>
      </c>
      <c r="ARN31" s="79">
        <v>10104</v>
      </c>
      <c r="ARO31" s="78">
        <v>1221616.07</v>
      </c>
      <c r="ARP31" s="79">
        <v>29811</v>
      </c>
      <c r="ARQ31" s="78">
        <v>3805487.51</v>
      </c>
      <c r="ARR31" s="79">
        <v>7849</v>
      </c>
      <c r="ARS31" s="78">
        <v>978238.37</v>
      </c>
      <c r="ART31" s="79">
        <v>50724</v>
      </c>
      <c r="ARU31" s="78">
        <v>1264784.3700000001</v>
      </c>
      <c r="ARX31" s="79">
        <v>55350</v>
      </c>
      <c r="ARY31" s="78">
        <v>4503660.82</v>
      </c>
      <c r="ARZ31" s="77">
        <v>61</v>
      </c>
      <c r="ASA31" s="78">
        <v>21859.200000000001</v>
      </c>
      <c r="ASB31" s="77">
        <v>1</v>
      </c>
      <c r="ASC31" s="78">
        <v>13.8</v>
      </c>
      <c r="ASD31" s="79">
        <v>4121</v>
      </c>
      <c r="ASE31" s="78">
        <v>363737.5</v>
      </c>
      <c r="ASJ31" s="77">
        <v>6</v>
      </c>
      <c r="ASK31" s="78">
        <v>866.72</v>
      </c>
      <c r="ASL31" s="77">
        <v>1</v>
      </c>
      <c r="ASM31" s="78">
        <v>2.67</v>
      </c>
      <c r="AST31" s="77">
        <v>24</v>
      </c>
      <c r="ASU31" s="78">
        <v>2111.86</v>
      </c>
      <c r="ASX31" s="77">
        <v>9</v>
      </c>
      <c r="ASY31" s="78">
        <v>297.2</v>
      </c>
      <c r="ASZ31" s="79">
        <v>1420</v>
      </c>
      <c r="ATA31" s="78">
        <v>35737.370000000003</v>
      </c>
      <c r="ATB31" s="77">
        <v>30</v>
      </c>
      <c r="ATC31" s="78">
        <v>2249.19</v>
      </c>
      <c r="ATH31" s="77">
        <v>1</v>
      </c>
      <c r="ATI31" s="78">
        <v>26.59</v>
      </c>
      <c r="ATL31" s="77">
        <v>6</v>
      </c>
      <c r="ATM31" s="78">
        <v>1423.95</v>
      </c>
      <c r="ATN31" s="77">
        <v>871</v>
      </c>
      <c r="ATO31" s="78">
        <v>50726.49</v>
      </c>
      <c r="ATP31" s="77">
        <v>273</v>
      </c>
      <c r="ATQ31" s="78">
        <v>13462.02</v>
      </c>
      <c r="ATT31" s="79">
        <v>13747</v>
      </c>
      <c r="ATU31" s="78">
        <v>684592</v>
      </c>
      <c r="ATV31" s="77">
        <v>10</v>
      </c>
      <c r="ATW31" s="78">
        <v>382.16</v>
      </c>
      <c r="ATX31" s="77">
        <v>13</v>
      </c>
      <c r="ATY31" s="78">
        <v>614.39</v>
      </c>
      <c r="ATZ31" s="77">
        <v>41</v>
      </c>
      <c r="AUA31" s="78">
        <v>1288.01</v>
      </c>
      <c r="AUB31" s="77">
        <v>3</v>
      </c>
      <c r="AUC31" s="78">
        <v>14.51</v>
      </c>
      <c r="AUD31" s="77">
        <v>1</v>
      </c>
      <c r="AUE31" s="78">
        <v>4.72</v>
      </c>
      <c r="AUN31" s="79">
        <v>237821</v>
      </c>
      <c r="AUO31" s="78">
        <v>4192320.54</v>
      </c>
      <c r="AUP31" s="77">
        <v>8</v>
      </c>
      <c r="AUQ31" s="78">
        <v>157.12</v>
      </c>
      <c r="AUR31" s="79">
        <v>1986</v>
      </c>
      <c r="AUS31" s="78">
        <v>100343.5</v>
      </c>
      <c r="AUV31" s="77">
        <v>28</v>
      </c>
      <c r="AUW31" s="78">
        <v>183.77</v>
      </c>
      <c r="AUZ31" s="77">
        <v>4</v>
      </c>
      <c r="AVA31" s="78">
        <v>18</v>
      </c>
      <c r="AVB31" s="77">
        <v>187</v>
      </c>
      <c r="AVC31" s="78">
        <v>156611.42000000001</v>
      </c>
      <c r="AVJ31" s="79">
        <v>2247</v>
      </c>
      <c r="AVK31" s="78">
        <v>233494.42</v>
      </c>
      <c r="AVP31" s="77">
        <v>1</v>
      </c>
      <c r="AVQ31" s="78">
        <v>15.02</v>
      </c>
      <c r="AVV31" s="77">
        <v>1</v>
      </c>
      <c r="AVW31" s="78">
        <v>18.3</v>
      </c>
      <c r="AVX31" s="77">
        <v>5</v>
      </c>
      <c r="AVY31" s="78">
        <v>40.65</v>
      </c>
      <c r="AVZ31" s="77">
        <v>18</v>
      </c>
      <c r="AWA31" s="78">
        <v>176.28</v>
      </c>
      <c r="AWB31" s="77">
        <v>4</v>
      </c>
      <c r="AWC31" s="78">
        <v>27.98</v>
      </c>
      <c r="AWH31" s="77">
        <v>2</v>
      </c>
      <c r="AWI31" s="78">
        <v>1.5</v>
      </c>
      <c r="AWJ31" s="77">
        <v>1</v>
      </c>
      <c r="AWK31" s="78">
        <v>2.6</v>
      </c>
      <c r="AWL31" s="77">
        <v>8</v>
      </c>
      <c r="AWM31" s="78">
        <v>40.659999999999997</v>
      </c>
      <c r="AWN31" s="77">
        <v>28</v>
      </c>
      <c r="AWO31" s="78">
        <v>1443.92</v>
      </c>
      <c r="AWP31" s="77">
        <v>194</v>
      </c>
      <c r="AWQ31" s="78">
        <v>42443.38</v>
      </c>
      <c r="AWR31" s="77">
        <v>123</v>
      </c>
      <c r="AWS31" s="78">
        <v>38554.53</v>
      </c>
      <c r="AWT31" s="77">
        <v>58</v>
      </c>
      <c r="AWU31" s="78">
        <v>3785.64</v>
      </c>
      <c r="AWV31" s="77">
        <v>566</v>
      </c>
      <c r="AWW31" s="78">
        <v>7730.73</v>
      </c>
      <c r="AWX31" s="77">
        <v>512</v>
      </c>
      <c r="AWY31" s="78">
        <v>216565.46</v>
      </c>
      <c r="AXD31" s="77">
        <v>7</v>
      </c>
      <c r="AXE31" s="78">
        <v>145.30000000000001</v>
      </c>
      <c r="AXV31" s="77">
        <v>2</v>
      </c>
      <c r="AXW31" s="78">
        <v>19.2</v>
      </c>
      <c r="AYB31" s="77">
        <v>155</v>
      </c>
      <c r="AYC31" s="78">
        <v>14634.05</v>
      </c>
      <c r="AYD31" s="77">
        <v>38</v>
      </c>
      <c r="AYE31" s="78">
        <v>272.83999999999997</v>
      </c>
      <c r="AYF31" s="77">
        <v>6</v>
      </c>
      <c r="AYG31" s="78">
        <v>73.760000000000005</v>
      </c>
      <c r="AYH31" s="77">
        <v>1</v>
      </c>
      <c r="AYI31" s="78">
        <v>4.25</v>
      </c>
      <c r="AYJ31" s="77">
        <v>1</v>
      </c>
      <c r="AYK31" s="78">
        <v>3.39</v>
      </c>
      <c r="AYL31" s="77">
        <v>14</v>
      </c>
      <c r="AYM31" s="78">
        <v>87.93</v>
      </c>
      <c r="AYT31" s="77">
        <v>5</v>
      </c>
      <c r="AYU31" s="78">
        <v>9.25</v>
      </c>
      <c r="AYV31" s="77">
        <v>33</v>
      </c>
      <c r="AYW31" s="78">
        <v>4953.97</v>
      </c>
      <c r="AZB31" s="77">
        <v>148</v>
      </c>
      <c r="AZC31" s="78">
        <v>1838.68</v>
      </c>
      <c r="AZF31" s="77">
        <v>5</v>
      </c>
      <c r="AZG31" s="78">
        <v>121.11</v>
      </c>
      <c r="AZV31" s="77">
        <v>44</v>
      </c>
      <c r="AZW31" s="78">
        <v>33.44</v>
      </c>
    </row>
    <row r="32" spans="1:1377" x14ac:dyDescent="0.25">
      <c r="A32" s="87">
        <v>40186</v>
      </c>
      <c r="B32" s="83">
        <v>351760</v>
      </c>
      <c r="C32" s="83">
        <v>42636089.520000003</v>
      </c>
      <c r="D32" s="83">
        <v>281115</v>
      </c>
      <c r="E32" s="83">
        <v>39012508.969999999</v>
      </c>
      <c r="F32" s="83">
        <f t="shared" si="75"/>
        <v>632875</v>
      </c>
      <c r="G32" s="83">
        <f t="shared" si="74"/>
        <v>81648598.49000001</v>
      </c>
      <c r="H32" s="83">
        <v>196663</v>
      </c>
      <c r="I32" s="83">
        <v>18994047.690000001</v>
      </c>
      <c r="J32" s="83">
        <v>321966</v>
      </c>
      <c r="K32" s="83">
        <v>26775760.809999999</v>
      </c>
      <c r="L32" s="83">
        <v>2879</v>
      </c>
      <c r="M32" s="79">
        <v>12716221.35</v>
      </c>
      <c r="N32" s="79">
        <v>27615</v>
      </c>
      <c r="O32" s="79">
        <v>14927332.720000001</v>
      </c>
      <c r="P32" s="79">
        <v>195148</v>
      </c>
      <c r="Q32" s="79">
        <v>10677590.41</v>
      </c>
      <c r="R32" s="79">
        <v>201379</v>
      </c>
      <c r="S32" s="79">
        <v>11482189.57</v>
      </c>
      <c r="T32" s="79">
        <v>8803</v>
      </c>
      <c r="U32" s="79">
        <v>5675484.8200000003</v>
      </c>
      <c r="V32" s="79">
        <v>31770</v>
      </c>
      <c r="W32" s="78">
        <v>8458801.0999999996</v>
      </c>
      <c r="X32" s="79">
        <v>52511</v>
      </c>
      <c r="Y32" s="78">
        <v>7460165.8700000001</v>
      </c>
      <c r="Z32" s="79">
        <v>206736</v>
      </c>
      <c r="AA32" s="78">
        <v>7972508.0199999996</v>
      </c>
      <c r="AB32" s="79">
        <v>119384</v>
      </c>
      <c r="AC32" s="78">
        <v>11285382.390000001</v>
      </c>
      <c r="AD32" s="79">
        <v>32284</v>
      </c>
      <c r="AE32" s="78">
        <v>5929135.8700000001</v>
      </c>
      <c r="AF32" s="79">
        <v>50016</v>
      </c>
      <c r="AG32" s="78">
        <v>6776564.75</v>
      </c>
      <c r="AH32" s="79">
        <v>72333</v>
      </c>
      <c r="AI32" s="78">
        <v>7295403.4199999999</v>
      </c>
      <c r="AJ32" s="79">
        <v>189216</v>
      </c>
      <c r="AK32" s="78">
        <v>7210778.5199999996</v>
      </c>
      <c r="AL32" s="79">
        <v>50719</v>
      </c>
      <c r="AM32" s="78">
        <v>5507084.2199999997</v>
      </c>
      <c r="AN32" s="79">
        <v>54070</v>
      </c>
      <c r="AO32" s="78">
        <v>5300421.45</v>
      </c>
      <c r="AP32" s="79">
        <v>61678</v>
      </c>
      <c r="AQ32" s="78">
        <v>4734346.29</v>
      </c>
      <c r="AR32" s="79">
        <v>33948</v>
      </c>
      <c r="AS32" s="78">
        <v>5102110.42</v>
      </c>
      <c r="AT32" s="79">
        <v>31256</v>
      </c>
      <c r="AU32" s="78">
        <v>2990179.56</v>
      </c>
      <c r="AV32" s="77">
        <v>929</v>
      </c>
      <c r="AW32" s="78">
        <v>3951760.64</v>
      </c>
      <c r="AX32" s="77">
        <v>339</v>
      </c>
      <c r="AY32" s="78">
        <v>1304043.83</v>
      </c>
      <c r="AZ32" s="79">
        <v>3359</v>
      </c>
      <c r="BA32" s="78">
        <v>2334538.94</v>
      </c>
      <c r="BB32" s="79">
        <v>8812</v>
      </c>
      <c r="BC32" s="78">
        <v>2978438.7</v>
      </c>
      <c r="BD32" s="79">
        <v>4453</v>
      </c>
      <c r="BE32" s="78">
        <v>2269824.86</v>
      </c>
      <c r="BF32" s="79">
        <v>15985</v>
      </c>
      <c r="BG32" s="78">
        <v>2159351.4900000002</v>
      </c>
      <c r="BH32" s="79">
        <v>296625</v>
      </c>
      <c r="BI32" s="78">
        <v>2687499.07</v>
      </c>
      <c r="BJ32" s="79">
        <v>3654</v>
      </c>
      <c r="BK32" s="78">
        <v>1504513.55</v>
      </c>
      <c r="BL32" s="79">
        <v>35755</v>
      </c>
      <c r="BM32" s="78">
        <v>1236247.67</v>
      </c>
      <c r="BN32" s="77">
        <v>146</v>
      </c>
      <c r="BO32" s="78">
        <v>877013.47</v>
      </c>
      <c r="BP32" s="79">
        <v>66384</v>
      </c>
      <c r="BQ32" s="78">
        <v>1305296.3400000001</v>
      </c>
      <c r="BR32" s="79">
        <v>19711</v>
      </c>
      <c r="BS32" s="78">
        <v>1488445.34</v>
      </c>
      <c r="BT32" s="79">
        <v>10365</v>
      </c>
      <c r="BU32" s="78">
        <v>582214.31000000006</v>
      </c>
      <c r="BV32" s="79">
        <v>6869</v>
      </c>
      <c r="BW32" s="78">
        <v>325088.12</v>
      </c>
      <c r="BX32" s="77">
        <v>208</v>
      </c>
      <c r="BY32" s="78">
        <v>199537.33</v>
      </c>
      <c r="CH32" s="77">
        <v>3</v>
      </c>
      <c r="CI32" s="78">
        <v>68.61</v>
      </c>
      <c r="CL32" s="77">
        <v>1</v>
      </c>
      <c r="CM32" s="78">
        <v>153.69999999999999</v>
      </c>
      <c r="CN32" s="77">
        <v>9</v>
      </c>
      <c r="CO32" s="78">
        <v>2268.4499999999998</v>
      </c>
      <c r="CP32" s="79">
        <v>5998</v>
      </c>
      <c r="CQ32" s="78">
        <v>68107.820000000007</v>
      </c>
      <c r="CT32" s="77">
        <v>9</v>
      </c>
      <c r="CU32" s="78">
        <v>4157.43</v>
      </c>
      <c r="CX32" s="77">
        <v>4</v>
      </c>
      <c r="CY32" s="78">
        <v>139.19999999999999</v>
      </c>
      <c r="CZ32" s="77">
        <v>1</v>
      </c>
      <c r="DA32" s="78">
        <v>0.83</v>
      </c>
      <c r="DJ32" s="77">
        <v>4</v>
      </c>
      <c r="DK32" s="78">
        <v>3358.36</v>
      </c>
      <c r="DL32" s="77">
        <v>5</v>
      </c>
      <c r="DM32" s="78">
        <v>251.76</v>
      </c>
      <c r="DN32" s="77">
        <v>13</v>
      </c>
      <c r="DO32" s="78">
        <v>33.17</v>
      </c>
      <c r="DP32" s="77">
        <v>69</v>
      </c>
      <c r="DQ32" s="78">
        <v>201.47</v>
      </c>
      <c r="DZ32" s="79">
        <v>12004</v>
      </c>
      <c r="EA32" s="78">
        <v>1065953.2</v>
      </c>
      <c r="EF32" s="77">
        <v>18</v>
      </c>
      <c r="EG32" s="78">
        <v>274.29000000000002</v>
      </c>
      <c r="EH32" s="77">
        <v>3</v>
      </c>
      <c r="EI32" s="78">
        <v>5.85</v>
      </c>
      <c r="ER32" s="79">
        <v>17200</v>
      </c>
      <c r="ES32" s="78">
        <v>635002.34</v>
      </c>
      <c r="ET32" s="77">
        <v>5</v>
      </c>
      <c r="EU32" s="78">
        <v>29.27</v>
      </c>
      <c r="EV32" s="79">
        <v>1241</v>
      </c>
      <c r="EW32" s="78">
        <v>80543.39</v>
      </c>
      <c r="FD32" s="79">
        <v>2162</v>
      </c>
      <c r="FE32" s="78">
        <v>1328704.71</v>
      </c>
      <c r="FF32" s="77">
        <v>6</v>
      </c>
      <c r="FG32" s="78">
        <v>8.27</v>
      </c>
      <c r="FH32" s="79">
        <v>26807</v>
      </c>
      <c r="FI32" s="78">
        <v>1278359.3700000001</v>
      </c>
      <c r="FJ32" s="79">
        <v>17190</v>
      </c>
      <c r="FK32" s="78">
        <v>810887.4</v>
      </c>
      <c r="FL32" s="77">
        <v>17</v>
      </c>
      <c r="FM32" s="78">
        <v>160.43</v>
      </c>
      <c r="FP32" s="77">
        <v>7</v>
      </c>
      <c r="FQ32" s="78">
        <v>3.36</v>
      </c>
      <c r="FR32" s="79">
        <v>2319</v>
      </c>
      <c r="FS32" s="78">
        <v>338431.62</v>
      </c>
      <c r="FT32" s="77">
        <v>4</v>
      </c>
      <c r="FU32" s="78">
        <v>6</v>
      </c>
      <c r="FV32" s="79">
        <v>2713</v>
      </c>
      <c r="FW32" s="78">
        <v>68895.41</v>
      </c>
      <c r="FX32" s="79">
        <v>14258</v>
      </c>
      <c r="FY32" s="78">
        <v>814287.21</v>
      </c>
      <c r="GF32" s="77">
        <v>69</v>
      </c>
      <c r="GG32" s="78">
        <v>5986.98</v>
      </c>
      <c r="GL32" s="79">
        <v>4475</v>
      </c>
      <c r="GM32" s="78">
        <v>603634.80000000005</v>
      </c>
      <c r="GN32" s="79">
        <v>3678</v>
      </c>
      <c r="GO32" s="78">
        <v>542100.25</v>
      </c>
      <c r="GX32" s="77">
        <v>227</v>
      </c>
      <c r="GY32" s="78">
        <v>19450.88</v>
      </c>
      <c r="GZ32" s="77">
        <v>14</v>
      </c>
      <c r="HA32" s="78">
        <v>637.73</v>
      </c>
      <c r="HB32" s="79">
        <v>2349</v>
      </c>
      <c r="HC32" s="78">
        <v>244121.93</v>
      </c>
      <c r="HD32" s="77">
        <v>8</v>
      </c>
      <c r="HE32" s="78">
        <v>49.5</v>
      </c>
      <c r="HH32" s="77">
        <v>132</v>
      </c>
      <c r="HI32" s="78">
        <v>4691.1899999999996</v>
      </c>
      <c r="HJ32" s="77">
        <v>544</v>
      </c>
      <c r="HK32" s="78">
        <v>68297.61</v>
      </c>
      <c r="HL32" s="77">
        <v>420</v>
      </c>
      <c r="HM32" s="78">
        <v>71073.960000000006</v>
      </c>
      <c r="HN32" s="79">
        <v>2157</v>
      </c>
      <c r="HO32" s="78">
        <v>304310.34000000003</v>
      </c>
      <c r="HR32" s="77">
        <v>88</v>
      </c>
      <c r="HS32" s="78">
        <v>37644.699999999997</v>
      </c>
      <c r="HT32" s="77">
        <v>530</v>
      </c>
      <c r="HU32" s="78">
        <v>30367.49</v>
      </c>
      <c r="HV32" s="77">
        <v>28</v>
      </c>
      <c r="HW32" s="78">
        <v>2172.31</v>
      </c>
      <c r="HX32" s="77">
        <v>5</v>
      </c>
      <c r="HY32" s="78">
        <v>358.62</v>
      </c>
      <c r="HZ32" s="79">
        <v>1059</v>
      </c>
      <c r="IA32" s="78">
        <v>111580.11</v>
      </c>
      <c r="IB32" s="79">
        <v>6954</v>
      </c>
      <c r="IC32" s="78">
        <v>485125.05</v>
      </c>
      <c r="ID32" s="77">
        <v>40</v>
      </c>
      <c r="IE32" s="78">
        <v>6727.71</v>
      </c>
      <c r="IF32" s="77">
        <v>351</v>
      </c>
      <c r="IG32" s="78">
        <v>74285.460000000006</v>
      </c>
      <c r="IH32" s="77">
        <v>1</v>
      </c>
      <c r="II32" s="78">
        <v>90.4</v>
      </c>
      <c r="IJ32" s="77">
        <v>2</v>
      </c>
      <c r="IK32" s="78">
        <v>338</v>
      </c>
      <c r="IL32" s="77">
        <v>2</v>
      </c>
      <c r="IM32" s="78">
        <v>20</v>
      </c>
      <c r="IN32" s="79">
        <v>2863</v>
      </c>
      <c r="IO32" s="78">
        <v>132668.09</v>
      </c>
      <c r="IP32" s="77">
        <v>2</v>
      </c>
      <c r="IQ32" s="78">
        <v>0.52</v>
      </c>
      <c r="IR32" s="77">
        <v>2</v>
      </c>
      <c r="IS32" s="78">
        <v>12.98</v>
      </c>
      <c r="IX32" s="77">
        <v>6</v>
      </c>
      <c r="IY32" s="78">
        <v>18.14</v>
      </c>
      <c r="IZ32" s="79">
        <v>4899</v>
      </c>
      <c r="JA32" s="78">
        <v>201352.23</v>
      </c>
      <c r="JF32" s="77">
        <v>1</v>
      </c>
      <c r="JG32" s="78">
        <v>26.44</v>
      </c>
      <c r="JH32" s="79">
        <v>9753</v>
      </c>
      <c r="JI32" s="78">
        <v>1343888.94</v>
      </c>
      <c r="JJ32" s="79">
        <v>2647</v>
      </c>
      <c r="JK32" s="78">
        <v>336833.03</v>
      </c>
      <c r="JN32" s="77">
        <v>656</v>
      </c>
      <c r="JO32" s="78">
        <v>92809.2</v>
      </c>
      <c r="JP32" s="79">
        <v>3379</v>
      </c>
      <c r="JQ32" s="78">
        <v>294155.86</v>
      </c>
      <c r="JR32" s="77">
        <v>24</v>
      </c>
      <c r="JS32" s="78">
        <v>2053.7399999999998</v>
      </c>
      <c r="JV32" s="79">
        <v>6101</v>
      </c>
      <c r="JW32" s="78">
        <v>549656.71</v>
      </c>
      <c r="JX32" s="77">
        <v>88</v>
      </c>
      <c r="JY32" s="78">
        <v>8851.36</v>
      </c>
      <c r="JZ32" s="77">
        <v>488</v>
      </c>
      <c r="KA32" s="78">
        <v>9935.9699999999993</v>
      </c>
      <c r="KB32" s="79">
        <v>10139</v>
      </c>
      <c r="KC32" s="78">
        <v>454236.8</v>
      </c>
      <c r="KF32" s="77">
        <v>511</v>
      </c>
      <c r="KG32" s="78">
        <v>44840.3</v>
      </c>
      <c r="KH32" s="79">
        <v>22778</v>
      </c>
      <c r="KI32" s="78">
        <v>836256.39</v>
      </c>
      <c r="KJ32" s="77">
        <v>1</v>
      </c>
      <c r="KK32" s="78">
        <v>12.89</v>
      </c>
      <c r="KN32" s="79">
        <v>1188</v>
      </c>
      <c r="KO32" s="78">
        <v>680455.52</v>
      </c>
      <c r="KP32" s="77">
        <v>12</v>
      </c>
      <c r="KQ32" s="78">
        <v>1002.24</v>
      </c>
      <c r="KR32" s="79">
        <v>5813</v>
      </c>
      <c r="KS32" s="78">
        <v>439493.81</v>
      </c>
      <c r="KZ32" s="77">
        <v>8</v>
      </c>
      <c r="LA32" s="78">
        <v>2500.8000000000002</v>
      </c>
      <c r="LB32" s="77">
        <v>1</v>
      </c>
      <c r="LC32" s="78">
        <v>2.0499999999999998</v>
      </c>
      <c r="LD32" s="79">
        <v>1604</v>
      </c>
      <c r="LE32" s="78">
        <v>141899.47</v>
      </c>
      <c r="LF32" s="77">
        <v>501</v>
      </c>
      <c r="LG32" s="78">
        <v>80145.210000000006</v>
      </c>
      <c r="LH32" s="77">
        <v>485</v>
      </c>
      <c r="LI32" s="78">
        <v>120042.46</v>
      </c>
      <c r="LJ32" s="77">
        <v>1</v>
      </c>
      <c r="LK32" s="78">
        <v>3.51</v>
      </c>
      <c r="LR32" s="77">
        <v>2</v>
      </c>
      <c r="LS32" s="78">
        <v>1.5</v>
      </c>
      <c r="LT32" s="79">
        <v>8444</v>
      </c>
      <c r="LU32" s="78">
        <v>367237.24</v>
      </c>
      <c r="LV32" s="77">
        <v>83</v>
      </c>
      <c r="LW32" s="78">
        <v>456.58</v>
      </c>
      <c r="LX32" s="77">
        <v>4</v>
      </c>
      <c r="LY32" s="78">
        <v>7291.52</v>
      </c>
      <c r="MB32" s="79">
        <v>5624</v>
      </c>
      <c r="MC32" s="78">
        <v>629961.01</v>
      </c>
      <c r="MF32" s="77">
        <v>6</v>
      </c>
      <c r="MG32" s="78">
        <v>238.32</v>
      </c>
      <c r="MN32" s="77">
        <v>2</v>
      </c>
      <c r="MO32" s="78">
        <v>14.5</v>
      </c>
      <c r="MP32" s="79">
        <v>4357</v>
      </c>
      <c r="MQ32" s="78">
        <v>325556.33</v>
      </c>
      <c r="MR32" s="79">
        <v>1183</v>
      </c>
      <c r="MS32" s="78">
        <v>34755.72</v>
      </c>
      <c r="MT32" s="77">
        <v>2</v>
      </c>
      <c r="MU32" s="78">
        <v>6.32</v>
      </c>
      <c r="MV32" s="77">
        <v>1</v>
      </c>
      <c r="MW32" s="78">
        <v>2.52</v>
      </c>
      <c r="ND32" s="79">
        <v>16381</v>
      </c>
      <c r="NE32" s="78">
        <v>53429.7</v>
      </c>
      <c r="NF32" s="77">
        <v>38</v>
      </c>
      <c r="NG32" s="78">
        <v>991.72</v>
      </c>
      <c r="NH32" s="77">
        <v>2</v>
      </c>
      <c r="NI32" s="78">
        <v>15.38</v>
      </c>
      <c r="NN32" s="79">
        <v>1411</v>
      </c>
      <c r="NO32" s="78">
        <v>195575.59</v>
      </c>
      <c r="NP32" s="77">
        <v>9</v>
      </c>
      <c r="NQ32" s="78">
        <v>25.46</v>
      </c>
      <c r="NR32" s="77">
        <v>4</v>
      </c>
      <c r="NS32" s="78">
        <v>5.95</v>
      </c>
      <c r="NT32" s="77">
        <v>111</v>
      </c>
      <c r="NU32" s="78">
        <v>301.93</v>
      </c>
      <c r="NV32" s="79">
        <v>4190</v>
      </c>
      <c r="NW32" s="78">
        <v>447466.6</v>
      </c>
      <c r="NX32" s="77">
        <v>29</v>
      </c>
      <c r="NY32" s="78">
        <v>1891.74</v>
      </c>
      <c r="NZ32" s="77">
        <v>5</v>
      </c>
      <c r="OA32" s="78">
        <v>103.08</v>
      </c>
      <c r="OB32" s="77">
        <v>1</v>
      </c>
      <c r="OC32" s="78">
        <v>4.32</v>
      </c>
      <c r="OF32" s="77">
        <v>425</v>
      </c>
      <c r="OG32" s="78">
        <v>31015.8</v>
      </c>
      <c r="OH32" s="77">
        <v>249</v>
      </c>
      <c r="OI32" s="78">
        <v>13122.64</v>
      </c>
      <c r="OJ32" s="77">
        <v>128</v>
      </c>
      <c r="OK32" s="78">
        <v>522.38</v>
      </c>
      <c r="ON32" s="77">
        <v>1</v>
      </c>
      <c r="OO32" s="78">
        <v>25.32</v>
      </c>
      <c r="OP32" s="79">
        <v>12983</v>
      </c>
      <c r="OQ32" s="78">
        <v>2186985.04</v>
      </c>
      <c r="OR32" s="77">
        <v>143</v>
      </c>
      <c r="OS32" s="78">
        <v>5068.3</v>
      </c>
      <c r="OT32" s="79">
        <v>3086</v>
      </c>
      <c r="OU32" s="78">
        <v>155565.22</v>
      </c>
      <c r="OV32" s="79">
        <v>1116</v>
      </c>
      <c r="OW32" s="78">
        <v>190332.63</v>
      </c>
      <c r="OZ32" s="79">
        <v>7380</v>
      </c>
      <c r="PA32" s="78">
        <v>704988.19</v>
      </c>
      <c r="PJ32" s="79">
        <v>3637</v>
      </c>
      <c r="PK32" s="78">
        <v>309183.06</v>
      </c>
      <c r="PL32" s="77">
        <v>80</v>
      </c>
      <c r="PM32" s="78">
        <v>656.4</v>
      </c>
      <c r="PN32" s="77">
        <v>57</v>
      </c>
      <c r="PO32" s="78">
        <v>7700.7</v>
      </c>
      <c r="PP32" s="79">
        <v>10728</v>
      </c>
      <c r="PQ32" s="78">
        <v>733861.12</v>
      </c>
      <c r="PR32" s="79">
        <v>7185</v>
      </c>
      <c r="PS32" s="78">
        <v>947215.29</v>
      </c>
      <c r="PT32" s="77">
        <v>16</v>
      </c>
      <c r="PU32" s="78">
        <v>35353.68</v>
      </c>
      <c r="PV32" s="77">
        <v>11</v>
      </c>
      <c r="PW32" s="78">
        <v>129.18</v>
      </c>
      <c r="PX32" s="77">
        <v>4</v>
      </c>
      <c r="PY32" s="78">
        <v>402</v>
      </c>
      <c r="PZ32" s="77">
        <v>441</v>
      </c>
      <c r="QA32" s="78">
        <v>164069.14000000001</v>
      </c>
      <c r="QF32" s="79">
        <v>14509</v>
      </c>
      <c r="QG32" s="78">
        <v>4394732.3899999997</v>
      </c>
      <c r="QH32" s="77">
        <v>1</v>
      </c>
      <c r="QI32" s="78">
        <v>2.48</v>
      </c>
      <c r="QJ32" s="77">
        <v>8</v>
      </c>
      <c r="QK32" s="78">
        <v>18.18</v>
      </c>
      <c r="QL32" s="77">
        <v>18</v>
      </c>
      <c r="QM32" s="78">
        <v>17.09</v>
      </c>
      <c r="QN32" s="77">
        <v>2</v>
      </c>
      <c r="QO32" s="78">
        <v>61.06</v>
      </c>
      <c r="QX32" s="77">
        <v>2</v>
      </c>
      <c r="QY32" s="78">
        <v>97.1</v>
      </c>
      <c r="RB32" s="77">
        <v>4</v>
      </c>
      <c r="RC32" s="78">
        <v>1288.8399999999999</v>
      </c>
      <c r="RD32" s="77">
        <v>13</v>
      </c>
      <c r="RE32" s="78">
        <v>8073.82</v>
      </c>
      <c r="RJ32" s="77">
        <v>1</v>
      </c>
      <c r="RK32" s="78">
        <v>22.86</v>
      </c>
      <c r="RL32" s="79">
        <v>102813</v>
      </c>
      <c r="RM32" s="78">
        <v>15146345.970000001</v>
      </c>
      <c r="RN32" s="79">
        <v>2995</v>
      </c>
      <c r="RO32" s="78">
        <v>142346.29999999999</v>
      </c>
      <c r="RP32" s="77">
        <v>1</v>
      </c>
      <c r="RQ32" s="78">
        <v>1.64</v>
      </c>
      <c r="RT32" s="77">
        <v>56</v>
      </c>
      <c r="RU32" s="78">
        <v>9213.7099999999991</v>
      </c>
      <c r="RV32" s="77">
        <v>395</v>
      </c>
      <c r="RW32" s="78">
        <v>18729.07</v>
      </c>
      <c r="RX32" s="79">
        <v>1150</v>
      </c>
      <c r="RY32" s="78">
        <v>26374.06</v>
      </c>
      <c r="RZ32" s="79">
        <v>1347</v>
      </c>
      <c r="SA32" s="78">
        <v>153737.97</v>
      </c>
      <c r="SD32" s="79">
        <v>4720</v>
      </c>
      <c r="SE32" s="78">
        <v>318688.02</v>
      </c>
      <c r="SF32" s="79">
        <v>53558</v>
      </c>
      <c r="SG32" s="78">
        <v>9128985.6999999993</v>
      </c>
      <c r="SH32" s="77">
        <v>3</v>
      </c>
      <c r="SI32" s="78">
        <v>0.68</v>
      </c>
      <c r="SJ32" s="79">
        <v>1505</v>
      </c>
      <c r="SK32" s="78">
        <v>57603.8</v>
      </c>
      <c r="SL32" s="77">
        <v>900</v>
      </c>
      <c r="SM32" s="78">
        <v>60433.5</v>
      </c>
      <c r="SN32" s="79">
        <v>15703</v>
      </c>
      <c r="SO32" s="78">
        <v>836944.35</v>
      </c>
      <c r="SP32" s="77">
        <v>10</v>
      </c>
      <c r="SQ32" s="78">
        <v>1587</v>
      </c>
      <c r="SR32" s="79">
        <v>98990</v>
      </c>
      <c r="SS32" s="78">
        <v>628359.53</v>
      </c>
      <c r="ST32" s="79">
        <v>1085</v>
      </c>
      <c r="SU32" s="78">
        <v>86058.7</v>
      </c>
      <c r="SV32" s="77">
        <v>78</v>
      </c>
      <c r="SW32" s="78">
        <v>544.13</v>
      </c>
      <c r="TD32" s="77">
        <v>779</v>
      </c>
      <c r="TE32" s="78">
        <v>7384.06</v>
      </c>
      <c r="TF32" s="79">
        <v>3226</v>
      </c>
      <c r="TG32" s="78">
        <v>116984</v>
      </c>
      <c r="TH32" s="79">
        <v>34584</v>
      </c>
      <c r="TI32" s="78">
        <v>1155511.6200000001</v>
      </c>
      <c r="TJ32" s="79">
        <v>2302</v>
      </c>
      <c r="TK32" s="78">
        <v>263563.74</v>
      </c>
      <c r="TL32" s="79">
        <v>52043</v>
      </c>
      <c r="TM32" s="78">
        <v>2550597.54</v>
      </c>
      <c r="TN32" s="79">
        <v>4954</v>
      </c>
      <c r="TO32" s="78">
        <v>420704.84</v>
      </c>
      <c r="UB32" s="79">
        <v>9212</v>
      </c>
      <c r="UC32" s="78">
        <v>361699.91</v>
      </c>
      <c r="UF32" s="77">
        <v>4</v>
      </c>
      <c r="UG32" s="78">
        <v>48.54</v>
      </c>
      <c r="UH32" s="77">
        <v>1</v>
      </c>
      <c r="UI32" s="78">
        <v>13.23</v>
      </c>
      <c r="UL32" s="77">
        <v>1</v>
      </c>
      <c r="UM32" s="78">
        <v>120</v>
      </c>
      <c r="UP32" s="77">
        <v>4</v>
      </c>
      <c r="UQ32" s="78">
        <v>2.52</v>
      </c>
      <c r="VB32" s="77">
        <v>42</v>
      </c>
      <c r="VC32" s="78">
        <v>1300.94</v>
      </c>
      <c r="VD32" s="79">
        <v>11683</v>
      </c>
      <c r="VE32" s="78">
        <v>541187.28</v>
      </c>
      <c r="VF32" s="77">
        <v>2</v>
      </c>
      <c r="VG32" s="78">
        <v>13.26</v>
      </c>
      <c r="VH32" s="79">
        <v>35064</v>
      </c>
      <c r="VI32" s="78">
        <v>569958.63</v>
      </c>
      <c r="VJ32" s="77">
        <v>118</v>
      </c>
      <c r="VK32" s="78">
        <v>1294.79</v>
      </c>
      <c r="VL32" s="77">
        <v>1</v>
      </c>
      <c r="VM32" s="78">
        <v>10.33</v>
      </c>
      <c r="VN32" s="77">
        <v>7</v>
      </c>
      <c r="VO32" s="78">
        <v>56.69</v>
      </c>
      <c r="VP32" s="79">
        <v>14900</v>
      </c>
      <c r="VQ32" s="78">
        <v>807792.19</v>
      </c>
      <c r="VR32" s="79">
        <v>15846</v>
      </c>
      <c r="VS32" s="78">
        <v>1353917.16</v>
      </c>
      <c r="VV32" s="77">
        <v>2</v>
      </c>
      <c r="VW32" s="78">
        <v>37.119999999999997</v>
      </c>
      <c r="VX32" s="79">
        <v>147812</v>
      </c>
      <c r="VY32" s="78">
        <v>1481.61</v>
      </c>
      <c r="WB32" s="79">
        <v>14500</v>
      </c>
      <c r="WC32" s="78">
        <v>2117693.3199999998</v>
      </c>
      <c r="WD32" s="77">
        <v>5</v>
      </c>
      <c r="WE32" s="78">
        <v>13816.48</v>
      </c>
      <c r="WH32" s="79">
        <v>2613</v>
      </c>
      <c r="WI32" s="78">
        <v>11289.62</v>
      </c>
      <c r="WJ32" s="79">
        <v>9691</v>
      </c>
      <c r="WK32" s="78">
        <v>150802.04</v>
      </c>
      <c r="WL32" s="77">
        <v>200</v>
      </c>
      <c r="WM32" s="78">
        <v>20344.22</v>
      </c>
      <c r="WN32" s="79">
        <v>1890</v>
      </c>
      <c r="WO32" s="78">
        <v>784162.05</v>
      </c>
      <c r="WP32" s="77">
        <v>2</v>
      </c>
      <c r="WQ32" s="78">
        <v>468</v>
      </c>
      <c r="WR32" s="79">
        <v>6849</v>
      </c>
      <c r="WS32" s="78">
        <v>190923.12</v>
      </c>
      <c r="WV32" s="77">
        <v>1</v>
      </c>
      <c r="WW32" s="78">
        <v>29.38</v>
      </c>
      <c r="WX32" s="77">
        <v>7</v>
      </c>
      <c r="WY32" s="78">
        <v>37.31</v>
      </c>
      <c r="WZ32" s="77">
        <v>1</v>
      </c>
      <c r="XA32" s="78">
        <v>7.49</v>
      </c>
      <c r="XB32" s="77">
        <v>1</v>
      </c>
      <c r="XC32" s="78">
        <v>29.96</v>
      </c>
      <c r="XD32" s="79">
        <v>40969</v>
      </c>
      <c r="XE32" s="78">
        <v>2326248.2599999998</v>
      </c>
      <c r="XF32" s="77">
        <v>3</v>
      </c>
      <c r="XG32" s="78">
        <v>158.43</v>
      </c>
      <c r="XH32" s="77">
        <v>336</v>
      </c>
      <c r="XI32" s="78">
        <v>129819.66</v>
      </c>
      <c r="XJ32" s="77">
        <v>501</v>
      </c>
      <c r="XK32" s="78">
        <v>6262.32</v>
      </c>
      <c r="XN32" s="79">
        <v>6107</v>
      </c>
      <c r="XO32" s="78">
        <v>778272.06</v>
      </c>
      <c r="XP32" s="79">
        <v>13624</v>
      </c>
      <c r="XQ32" s="78">
        <v>2268987.0299999998</v>
      </c>
      <c r="XR32" s="79">
        <v>1419</v>
      </c>
      <c r="XS32" s="78">
        <v>380558.46</v>
      </c>
      <c r="XT32" s="79">
        <v>2230</v>
      </c>
      <c r="XU32" s="78">
        <v>467067.61</v>
      </c>
      <c r="XV32" s="79">
        <v>96862</v>
      </c>
      <c r="XW32" s="78">
        <v>1072829.97</v>
      </c>
      <c r="XX32" s="79">
        <v>1465</v>
      </c>
      <c r="XY32" s="78">
        <v>77638.42</v>
      </c>
      <c r="YF32" s="77">
        <v>2</v>
      </c>
      <c r="YG32" s="78">
        <v>37.979999999999997</v>
      </c>
      <c r="YH32" s="79">
        <v>29045</v>
      </c>
      <c r="YI32" s="78">
        <v>2345238.34</v>
      </c>
      <c r="YP32" s="79">
        <v>1703</v>
      </c>
      <c r="YQ32" s="78">
        <v>38597.18</v>
      </c>
      <c r="YT32" s="79">
        <v>2256</v>
      </c>
      <c r="YU32" s="78">
        <v>278773.65999999997</v>
      </c>
      <c r="YV32" s="77">
        <v>118</v>
      </c>
      <c r="YW32" s="78">
        <v>13362.84</v>
      </c>
      <c r="YX32" s="79">
        <v>94935</v>
      </c>
      <c r="YY32" s="78">
        <v>2198504.86</v>
      </c>
      <c r="YZ32" s="79">
        <v>34947</v>
      </c>
      <c r="ZA32" s="78">
        <v>1593864.27</v>
      </c>
      <c r="ZF32" s="79">
        <v>1363</v>
      </c>
      <c r="ZG32" s="78">
        <v>109200.34</v>
      </c>
      <c r="ZH32" s="77">
        <v>547</v>
      </c>
      <c r="ZI32" s="78">
        <v>40113.65</v>
      </c>
      <c r="ZJ32" s="79">
        <v>52361</v>
      </c>
      <c r="ZK32" s="78">
        <v>9101058.1600000001</v>
      </c>
      <c r="ZL32" s="79">
        <v>58849</v>
      </c>
      <c r="ZM32" s="78">
        <v>8074634.8499999996</v>
      </c>
      <c r="ZR32" s="77">
        <v>60</v>
      </c>
      <c r="ZS32" s="78">
        <v>238.96</v>
      </c>
      <c r="ZT32" s="77">
        <v>189</v>
      </c>
      <c r="ZU32" s="78">
        <v>878.03</v>
      </c>
      <c r="AAB32" s="77">
        <v>49</v>
      </c>
      <c r="AAC32" s="78">
        <v>341.25</v>
      </c>
      <c r="AAD32" s="77">
        <v>4</v>
      </c>
      <c r="AAE32" s="78">
        <v>14.18</v>
      </c>
      <c r="AAF32" s="77">
        <v>15</v>
      </c>
      <c r="AAG32" s="78">
        <v>153.88999999999999</v>
      </c>
      <c r="AAH32" s="77">
        <v>111</v>
      </c>
      <c r="AAI32" s="78">
        <v>637.38</v>
      </c>
      <c r="AAN32" s="77">
        <v>8</v>
      </c>
      <c r="AAO32" s="78">
        <v>265.14</v>
      </c>
      <c r="AAP32" s="77">
        <v>905</v>
      </c>
      <c r="AAQ32" s="78">
        <v>4328.5</v>
      </c>
      <c r="AAV32" s="79">
        <v>2617</v>
      </c>
      <c r="AAW32" s="78">
        <v>176412.52</v>
      </c>
      <c r="ABB32" s="77">
        <v>2</v>
      </c>
      <c r="ABC32" s="78">
        <v>94.98</v>
      </c>
      <c r="ABD32" s="77">
        <v>369</v>
      </c>
      <c r="ABE32" s="78">
        <v>55901.919999999998</v>
      </c>
      <c r="ABL32" s="77">
        <v>2</v>
      </c>
      <c r="ABM32" s="78">
        <v>55.26</v>
      </c>
      <c r="ABP32" s="79">
        <v>3510</v>
      </c>
      <c r="ABQ32" s="78">
        <v>189284.94</v>
      </c>
      <c r="ABR32" s="79">
        <v>2160</v>
      </c>
      <c r="ABS32" s="78">
        <v>99512.78</v>
      </c>
      <c r="ABT32" s="79">
        <v>5017</v>
      </c>
      <c r="ABU32" s="78">
        <v>82218.070000000007</v>
      </c>
      <c r="ABV32" s="79">
        <v>4273</v>
      </c>
      <c r="ABW32" s="78">
        <v>95698.52</v>
      </c>
      <c r="ABX32" s="77">
        <v>388</v>
      </c>
      <c r="ABY32" s="78">
        <v>11923.42</v>
      </c>
      <c r="ACD32" s="77">
        <v>141</v>
      </c>
      <c r="ACE32" s="78">
        <v>8648.64</v>
      </c>
      <c r="ACF32" s="79">
        <v>17872</v>
      </c>
      <c r="ACG32" s="78">
        <v>628614.22</v>
      </c>
      <c r="ACH32" s="79">
        <v>5712</v>
      </c>
      <c r="ACI32" s="78">
        <v>298725.45</v>
      </c>
      <c r="ACJ32" s="79">
        <v>24852</v>
      </c>
      <c r="ACK32" s="78">
        <v>307021.06</v>
      </c>
      <c r="ACL32" s="77">
        <v>1</v>
      </c>
      <c r="ACM32" s="78">
        <v>7.25</v>
      </c>
      <c r="ACN32" s="77">
        <v>1</v>
      </c>
      <c r="ACO32" s="78">
        <v>5.52</v>
      </c>
      <c r="ACP32" s="79">
        <v>12684</v>
      </c>
      <c r="ACQ32" s="78">
        <v>504336.21</v>
      </c>
      <c r="ACV32" s="79">
        <v>3301</v>
      </c>
      <c r="ACW32" s="78">
        <v>105546.6</v>
      </c>
      <c r="ACX32" s="79">
        <v>58843</v>
      </c>
      <c r="ACY32" s="78">
        <v>2158425.98</v>
      </c>
      <c r="ACZ32" s="77">
        <v>388</v>
      </c>
      <c r="ADA32" s="78">
        <v>20306.21</v>
      </c>
      <c r="ADB32" s="79">
        <v>16126</v>
      </c>
      <c r="ADC32" s="78">
        <v>1025453.55</v>
      </c>
      <c r="ADF32" s="79">
        <v>2246</v>
      </c>
      <c r="ADG32" s="78">
        <v>335918.99</v>
      </c>
      <c r="ADJ32" s="77">
        <v>1</v>
      </c>
      <c r="ADK32" s="78">
        <v>16.2</v>
      </c>
      <c r="ADL32" s="79">
        <v>1287</v>
      </c>
      <c r="ADM32" s="78">
        <v>215173.63</v>
      </c>
      <c r="ADN32" s="77">
        <v>1</v>
      </c>
      <c r="ADO32" s="78">
        <v>4.38</v>
      </c>
      <c r="ADP32" s="79">
        <v>1604</v>
      </c>
      <c r="ADQ32" s="78">
        <v>988125.61</v>
      </c>
      <c r="ADT32" s="77">
        <v>2</v>
      </c>
      <c r="ADU32" s="78">
        <v>185.98</v>
      </c>
      <c r="ADX32" s="79">
        <v>6467</v>
      </c>
      <c r="ADY32" s="78">
        <v>464353.34</v>
      </c>
      <c r="ADZ32" s="79">
        <v>6299</v>
      </c>
      <c r="AEA32" s="78">
        <v>270045.56</v>
      </c>
      <c r="AEB32" s="77">
        <v>17</v>
      </c>
      <c r="AEC32" s="78">
        <v>1584.96</v>
      </c>
      <c r="AED32" s="77">
        <v>1</v>
      </c>
      <c r="AEE32" s="78">
        <v>35.86</v>
      </c>
      <c r="AEF32" s="79">
        <v>1955</v>
      </c>
      <c r="AEG32" s="78">
        <v>945279.29</v>
      </c>
      <c r="AEL32" s="77">
        <v>61</v>
      </c>
      <c r="AEM32" s="78">
        <v>448.06</v>
      </c>
      <c r="AER32" s="79">
        <v>17749</v>
      </c>
      <c r="AES32" s="78">
        <v>923436.36</v>
      </c>
      <c r="AET32" s="79">
        <v>6367</v>
      </c>
      <c r="AEU32" s="78">
        <v>195137.36</v>
      </c>
      <c r="AEZ32" s="77">
        <v>88</v>
      </c>
      <c r="AFA32" s="78">
        <v>14869.19</v>
      </c>
      <c r="AFB32" s="79">
        <v>6059</v>
      </c>
      <c r="AFC32" s="78">
        <v>339740.08</v>
      </c>
      <c r="AFD32" s="77">
        <v>5</v>
      </c>
      <c r="AFE32" s="78">
        <v>259.41000000000003</v>
      </c>
      <c r="AFH32" s="77">
        <v>2</v>
      </c>
      <c r="AFI32" s="78">
        <v>133.41</v>
      </c>
      <c r="AFN32" s="79">
        <v>2914</v>
      </c>
      <c r="AFO32" s="78">
        <v>1020824.69</v>
      </c>
      <c r="AFP32" s="77">
        <v>129</v>
      </c>
      <c r="AFQ32" s="78">
        <v>7687.26</v>
      </c>
      <c r="AFV32" s="79">
        <v>55060</v>
      </c>
      <c r="AFW32" s="78">
        <v>1755681.95</v>
      </c>
      <c r="AFX32" s="79">
        <v>5072</v>
      </c>
      <c r="AFY32" s="78">
        <v>198611.78</v>
      </c>
      <c r="AFZ32" s="77">
        <v>521</v>
      </c>
      <c r="AGA32" s="78">
        <v>56918.879999999997</v>
      </c>
      <c r="AGB32" s="77">
        <v>7</v>
      </c>
      <c r="AGC32" s="78">
        <v>344.64</v>
      </c>
      <c r="AGF32" s="77">
        <v>149</v>
      </c>
      <c r="AGG32" s="78">
        <v>971.78</v>
      </c>
      <c r="AGJ32" s="77">
        <v>3</v>
      </c>
      <c r="AGK32" s="78">
        <v>20.79</v>
      </c>
      <c r="AGL32" s="77">
        <v>17</v>
      </c>
      <c r="AGM32" s="78">
        <v>33429.26</v>
      </c>
      <c r="AGP32" s="79">
        <v>279059</v>
      </c>
      <c r="AGQ32" s="78">
        <v>66319763.549999997</v>
      </c>
      <c r="AGR32" s="77">
        <v>223</v>
      </c>
      <c r="AGS32" s="78">
        <v>289421.49</v>
      </c>
      <c r="AGT32" s="79">
        <v>14838</v>
      </c>
      <c r="AGU32" s="78">
        <v>8776879.2100000009</v>
      </c>
      <c r="AGV32" s="79">
        <v>13052</v>
      </c>
      <c r="AGW32" s="78">
        <v>4869320.5</v>
      </c>
      <c r="AGX32" s="79">
        <v>2583</v>
      </c>
      <c r="AGY32" s="78">
        <v>204391.46</v>
      </c>
      <c r="AGZ32" s="77">
        <v>160</v>
      </c>
      <c r="AHA32" s="78">
        <v>19635.8</v>
      </c>
      <c r="AHB32" s="77">
        <v>952</v>
      </c>
      <c r="AHC32" s="78">
        <v>121305.13</v>
      </c>
      <c r="AHH32" s="77">
        <v>48</v>
      </c>
      <c r="AHI32" s="78">
        <v>43600.54</v>
      </c>
      <c r="AHJ32" s="79">
        <v>2266</v>
      </c>
      <c r="AHK32" s="78">
        <v>211223.53</v>
      </c>
      <c r="AHL32" s="79">
        <v>3905</v>
      </c>
      <c r="AHM32" s="78">
        <v>240339.23</v>
      </c>
      <c r="AHN32" s="77">
        <v>963</v>
      </c>
      <c r="AHO32" s="78">
        <v>207506.85</v>
      </c>
      <c r="AHV32" s="77">
        <v>681</v>
      </c>
      <c r="AHW32" s="78">
        <v>75039.539999999994</v>
      </c>
      <c r="AHZ32" s="77">
        <v>96</v>
      </c>
      <c r="AIA32" s="78">
        <v>32044.04</v>
      </c>
      <c r="AIB32" s="77">
        <v>2</v>
      </c>
      <c r="AIC32" s="78">
        <v>163.80000000000001</v>
      </c>
      <c r="AIL32" s="77">
        <v>9</v>
      </c>
      <c r="AIM32" s="78">
        <v>1518.33</v>
      </c>
      <c r="AIN32" s="77">
        <v>4</v>
      </c>
      <c r="AIO32" s="78">
        <v>730.53</v>
      </c>
      <c r="AIP32" s="79">
        <v>52081</v>
      </c>
      <c r="AIQ32" s="78">
        <v>479554.51</v>
      </c>
      <c r="AIT32" s="77">
        <v>24</v>
      </c>
      <c r="AIU32" s="78">
        <v>208.91</v>
      </c>
      <c r="AIX32" s="79">
        <v>7555</v>
      </c>
      <c r="AIY32" s="78">
        <v>551285.44999999995</v>
      </c>
      <c r="AJB32" s="79">
        <v>8371</v>
      </c>
      <c r="AJC32" s="78">
        <v>167923.04</v>
      </c>
      <c r="AJD32" s="77">
        <v>3</v>
      </c>
      <c r="AJE32" s="78">
        <v>5.83</v>
      </c>
      <c r="AJF32" s="79">
        <v>9250</v>
      </c>
      <c r="AJG32" s="78">
        <v>426231.51</v>
      </c>
      <c r="AJL32" s="77">
        <v>1</v>
      </c>
      <c r="AJM32" s="78">
        <v>13.45</v>
      </c>
      <c r="AJN32" s="79">
        <v>1241</v>
      </c>
      <c r="AJO32" s="78">
        <v>175037.5</v>
      </c>
      <c r="AJX32" s="79">
        <v>131926</v>
      </c>
      <c r="AJY32" s="78">
        <v>1768248.52</v>
      </c>
      <c r="AJZ32" s="77">
        <v>193</v>
      </c>
      <c r="AKA32" s="78">
        <v>23595.599999999999</v>
      </c>
      <c r="AKF32" s="77">
        <v>5</v>
      </c>
      <c r="AKG32" s="78">
        <v>4.92</v>
      </c>
      <c r="AKN32" s="77">
        <v>19</v>
      </c>
      <c r="AKO32" s="78">
        <v>387.06</v>
      </c>
      <c r="AKV32" s="79">
        <v>11747</v>
      </c>
      <c r="AKW32" s="78">
        <v>296866.71999999997</v>
      </c>
      <c r="AKZ32" s="79">
        <v>126760</v>
      </c>
      <c r="ALA32" s="78">
        <v>1788477.24</v>
      </c>
      <c r="ALD32" s="77">
        <v>1</v>
      </c>
      <c r="ALE32" s="78">
        <v>3.57</v>
      </c>
      <c r="ALF32" s="77">
        <v>2</v>
      </c>
      <c r="ALG32" s="78">
        <v>48.24</v>
      </c>
      <c r="ALL32" s="77">
        <v>3</v>
      </c>
      <c r="ALM32" s="78">
        <v>95.46</v>
      </c>
      <c r="ALR32" s="77">
        <v>2</v>
      </c>
      <c r="ALS32" s="78">
        <v>9.58</v>
      </c>
      <c r="ALX32" s="79">
        <v>1522</v>
      </c>
      <c r="ALY32" s="78">
        <v>79402.25</v>
      </c>
      <c r="ALZ32" s="77">
        <v>142</v>
      </c>
      <c r="AMA32" s="78">
        <v>413.82</v>
      </c>
      <c r="AMB32" s="79">
        <v>2109</v>
      </c>
      <c r="AMC32" s="78">
        <v>146528</v>
      </c>
      <c r="AMF32" s="77">
        <v>169</v>
      </c>
      <c r="AMG32" s="78">
        <v>4002.36</v>
      </c>
      <c r="AMH32" s="77">
        <v>14</v>
      </c>
      <c r="AMI32" s="78">
        <v>7478.76</v>
      </c>
      <c r="AMJ32" s="79">
        <v>1635</v>
      </c>
      <c r="AMK32" s="78">
        <v>133424.82999999999</v>
      </c>
      <c r="AML32" s="79">
        <v>22581</v>
      </c>
      <c r="AMM32" s="78">
        <v>2174061.75</v>
      </c>
      <c r="AMN32" s="77">
        <v>171</v>
      </c>
      <c r="AMO32" s="78">
        <v>203716.71</v>
      </c>
      <c r="AMX32" s="77">
        <v>391</v>
      </c>
      <c r="AMY32" s="78">
        <v>18423.650000000001</v>
      </c>
      <c r="AMZ32" s="77">
        <v>1</v>
      </c>
      <c r="ANA32" s="78">
        <v>4.32</v>
      </c>
      <c r="ANB32" s="77">
        <v>1</v>
      </c>
      <c r="ANC32" s="78">
        <v>0.36</v>
      </c>
      <c r="ANF32" s="79">
        <v>1131</v>
      </c>
      <c r="ANG32" s="78">
        <v>1442849.55</v>
      </c>
      <c r="ANH32" s="79">
        <v>2718</v>
      </c>
      <c r="ANI32" s="78">
        <v>232792.91</v>
      </c>
      <c r="ANL32" s="77">
        <v>63</v>
      </c>
      <c r="ANM32" s="78">
        <v>1482.69</v>
      </c>
      <c r="ANP32" s="79">
        <v>2075</v>
      </c>
      <c r="ANQ32" s="78">
        <v>256835.15</v>
      </c>
      <c r="ANR32" s="77">
        <v>268</v>
      </c>
      <c r="ANS32" s="78">
        <v>48667.98</v>
      </c>
      <c r="ANT32" s="79">
        <v>12852</v>
      </c>
      <c r="ANU32" s="78">
        <v>2058615.19</v>
      </c>
      <c r="ANZ32" s="77">
        <v>938</v>
      </c>
      <c r="AOA32" s="78">
        <v>550229.54</v>
      </c>
      <c r="AOB32" s="77">
        <v>65</v>
      </c>
      <c r="AOC32" s="78">
        <v>92481.85</v>
      </c>
      <c r="AOD32" s="77">
        <v>453</v>
      </c>
      <c r="AOE32" s="78">
        <v>1428647.8</v>
      </c>
      <c r="AOP32" s="77">
        <v>46</v>
      </c>
      <c r="AOQ32" s="78">
        <v>4920.51</v>
      </c>
      <c r="AOR32" s="77">
        <v>6</v>
      </c>
      <c r="AOS32" s="78">
        <v>45.6</v>
      </c>
      <c r="AOV32" s="77">
        <v>628</v>
      </c>
      <c r="AOW32" s="78">
        <v>86752.06</v>
      </c>
      <c r="AOX32" s="77">
        <v>250</v>
      </c>
      <c r="AOY32" s="78">
        <v>3009.19</v>
      </c>
      <c r="APB32" s="77">
        <v>122</v>
      </c>
      <c r="APC32" s="78">
        <v>1544.29</v>
      </c>
      <c r="APH32" s="79">
        <v>15279</v>
      </c>
      <c r="API32" s="78">
        <v>3342053.08</v>
      </c>
      <c r="APJ32" s="79">
        <v>20835</v>
      </c>
      <c r="APK32" s="78">
        <v>334563.40000000002</v>
      </c>
      <c r="APN32" s="77">
        <v>6</v>
      </c>
      <c r="APO32" s="78">
        <v>193.16</v>
      </c>
      <c r="APP32" s="79">
        <v>2628</v>
      </c>
      <c r="APQ32" s="78">
        <v>1108980.5900000001</v>
      </c>
      <c r="APR32" s="77">
        <v>491</v>
      </c>
      <c r="APS32" s="78">
        <v>222283.15</v>
      </c>
      <c r="APT32" s="79">
        <v>2256</v>
      </c>
      <c r="APU32" s="78">
        <v>980205.68</v>
      </c>
      <c r="APV32" s="79">
        <v>1009</v>
      </c>
      <c r="APW32" s="78">
        <v>455982.94</v>
      </c>
      <c r="APX32" s="77">
        <v>745</v>
      </c>
      <c r="APY32" s="78">
        <v>258119.74</v>
      </c>
      <c r="APZ32" s="77">
        <v>328</v>
      </c>
      <c r="AQA32" s="78">
        <v>135499.68</v>
      </c>
      <c r="AQB32" s="79">
        <v>5190</v>
      </c>
      <c r="AQC32" s="78">
        <v>895397.03</v>
      </c>
      <c r="AQD32" s="77">
        <v>14</v>
      </c>
      <c r="AQE32" s="78">
        <v>640.28</v>
      </c>
      <c r="AQH32" s="77">
        <v>175</v>
      </c>
      <c r="AQI32" s="78">
        <v>50424.91</v>
      </c>
      <c r="AQJ32" s="79">
        <v>3569</v>
      </c>
      <c r="AQK32" s="78">
        <v>59214.65</v>
      </c>
      <c r="AQP32" s="79">
        <v>4535</v>
      </c>
      <c r="AQQ32" s="78">
        <v>1201497.8899999999</v>
      </c>
      <c r="AQR32" s="79">
        <v>2968</v>
      </c>
      <c r="AQS32" s="78">
        <v>1509153.15</v>
      </c>
      <c r="AQZ32" s="77">
        <v>128</v>
      </c>
      <c r="ARA32" s="78">
        <v>877524.92</v>
      </c>
      <c r="ARD32" s="77">
        <v>5</v>
      </c>
      <c r="ARE32" s="78">
        <v>96.94</v>
      </c>
      <c r="ARL32" s="79">
        <v>5428</v>
      </c>
      <c r="ARM32" s="78">
        <v>675785.95</v>
      </c>
      <c r="ARN32" s="79">
        <v>11104</v>
      </c>
      <c r="ARO32" s="78">
        <v>1265481.3600000001</v>
      </c>
      <c r="ARP32" s="79">
        <v>32237</v>
      </c>
      <c r="ARQ32" s="78">
        <v>3898429.23</v>
      </c>
      <c r="ARR32" s="79">
        <v>8215</v>
      </c>
      <c r="ARS32" s="78">
        <v>986903.4</v>
      </c>
      <c r="ART32" s="79">
        <v>56013</v>
      </c>
      <c r="ARU32" s="78">
        <v>1386592.05</v>
      </c>
      <c r="ARX32" s="79">
        <v>54914</v>
      </c>
      <c r="ARY32" s="78">
        <v>4565058.9400000004</v>
      </c>
      <c r="ARZ32" s="77">
        <v>79</v>
      </c>
      <c r="ASA32" s="78">
        <v>29272.15</v>
      </c>
      <c r="ASB32" s="77">
        <v>1</v>
      </c>
      <c r="ASC32" s="78">
        <v>13.8</v>
      </c>
      <c r="ASD32" s="79">
        <v>4044</v>
      </c>
      <c r="ASE32" s="78">
        <v>360540.35</v>
      </c>
      <c r="ASL32" s="77">
        <v>2</v>
      </c>
      <c r="ASM32" s="78">
        <v>7</v>
      </c>
      <c r="ASN32" s="77">
        <v>2</v>
      </c>
      <c r="ASO32" s="78">
        <v>1.2</v>
      </c>
      <c r="ASP32" s="77">
        <v>1</v>
      </c>
      <c r="ASQ32" s="78">
        <v>30.92</v>
      </c>
      <c r="AST32" s="77">
        <v>26</v>
      </c>
      <c r="ASU32" s="78">
        <v>488.46</v>
      </c>
      <c r="ASV32" s="77">
        <v>3</v>
      </c>
      <c r="ASW32" s="78">
        <v>2.88</v>
      </c>
      <c r="ASX32" s="77">
        <v>6</v>
      </c>
      <c r="ASY32" s="78">
        <v>195.5</v>
      </c>
      <c r="ASZ32" s="79">
        <v>1676</v>
      </c>
      <c r="ATA32" s="78">
        <v>39555.07</v>
      </c>
      <c r="ATB32" s="77">
        <v>46</v>
      </c>
      <c r="ATC32" s="78">
        <v>5546.75</v>
      </c>
      <c r="ATL32" s="77">
        <v>11</v>
      </c>
      <c r="ATM32" s="78">
        <v>4487.1000000000004</v>
      </c>
      <c r="ATN32" s="77">
        <v>862</v>
      </c>
      <c r="ATO32" s="78">
        <v>50461.599999999999</v>
      </c>
      <c r="ATP32" s="77">
        <v>44</v>
      </c>
      <c r="ATQ32" s="78">
        <v>1827.18</v>
      </c>
      <c r="ATT32" s="79">
        <v>13278</v>
      </c>
      <c r="ATU32" s="78">
        <v>682302.53</v>
      </c>
      <c r="ATV32" s="77">
        <v>6</v>
      </c>
      <c r="ATW32" s="78">
        <v>122.07</v>
      </c>
      <c r="ATX32" s="77">
        <v>13</v>
      </c>
      <c r="ATY32" s="78">
        <v>460.42</v>
      </c>
      <c r="ATZ32" s="77">
        <v>36</v>
      </c>
      <c r="AUA32" s="78">
        <v>439.44</v>
      </c>
      <c r="AUB32" s="77">
        <v>9</v>
      </c>
      <c r="AUC32" s="78">
        <v>48.46</v>
      </c>
      <c r="AUD32" s="77">
        <v>4</v>
      </c>
      <c r="AUE32" s="78">
        <v>28.32</v>
      </c>
      <c r="AUN32" s="79">
        <v>237057</v>
      </c>
      <c r="AUO32" s="78">
        <v>4030796.07</v>
      </c>
      <c r="AUP32" s="77">
        <v>5</v>
      </c>
      <c r="AUQ32" s="78">
        <v>70</v>
      </c>
      <c r="AUR32" s="79">
        <v>2274</v>
      </c>
      <c r="AUS32" s="78">
        <v>125085.93</v>
      </c>
      <c r="AUV32" s="77">
        <v>39</v>
      </c>
      <c r="AUW32" s="78">
        <v>330.5</v>
      </c>
      <c r="AVB32" s="77">
        <v>187</v>
      </c>
      <c r="AVC32" s="78">
        <v>167297.64000000001</v>
      </c>
      <c r="AVJ32" s="79">
        <v>2064</v>
      </c>
      <c r="AVK32" s="78">
        <v>216615.41</v>
      </c>
      <c r="AVX32" s="77">
        <v>7</v>
      </c>
      <c r="AVY32" s="78">
        <v>56.91</v>
      </c>
      <c r="AVZ32" s="77">
        <v>13</v>
      </c>
      <c r="AWA32" s="78">
        <v>126.15</v>
      </c>
      <c r="AWD32" s="77">
        <v>1</v>
      </c>
      <c r="AWE32" s="78">
        <v>88.83</v>
      </c>
      <c r="AWH32" s="77">
        <v>4</v>
      </c>
      <c r="AWI32" s="78">
        <v>3.6</v>
      </c>
      <c r="AWL32" s="77">
        <v>13</v>
      </c>
      <c r="AWM32" s="78">
        <v>61.26</v>
      </c>
      <c r="AWN32" s="77">
        <v>31</v>
      </c>
      <c r="AWO32" s="78">
        <v>2070.56</v>
      </c>
      <c r="AWP32" s="77">
        <v>179</v>
      </c>
      <c r="AWQ32" s="78">
        <v>30926.36</v>
      </c>
      <c r="AWR32" s="77">
        <v>161</v>
      </c>
      <c r="AWS32" s="78">
        <v>53288.88</v>
      </c>
      <c r="AWT32" s="77">
        <v>75</v>
      </c>
      <c r="AWU32" s="78">
        <v>4131.68</v>
      </c>
      <c r="AWV32" s="77">
        <v>487</v>
      </c>
      <c r="AWW32" s="78">
        <v>6228.79</v>
      </c>
      <c r="AWX32" s="77">
        <v>517</v>
      </c>
      <c r="AWY32" s="78">
        <v>208110.55</v>
      </c>
      <c r="AXD32" s="77">
        <v>21</v>
      </c>
      <c r="AXE32" s="78">
        <v>570.75</v>
      </c>
      <c r="AXP32" s="77">
        <v>1</v>
      </c>
      <c r="AXQ32" s="78">
        <v>77.39</v>
      </c>
      <c r="AYB32" s="77">
        <v>88</v>
      </c>
      <c r="AYC32" s="78">
        <v>7148.28</v>
      </c>
      <c r="AYD32" s="77">
        <v>38</v>
      </c>
      <c r="AYE32" s="78">
        <v>208.34</v>
      </c>
      <c r="AYF32" s="77">
        <v>17</v>
      </c>
      <c r="AYG32" s="78">
        <v>190.59</v>
      </c>
      <c r="AYL32" s="77">
        <v>9</v>
      </c>
      <c r="AYM32" s="78">
        <v>51.62</v>
      </c>
      <c r="AYP32" s="77">
        <v>2</v>
      </c>
      <c r="AYQ32" s="78">
        <v>151.16</v>
      </c>
      <c r="AYR32" s="77">
        <v>1</v>
      </c>
      <c r="AYS32" s="78">
        <v>3.51</v>
      </c>
      <c r="AYT32" s="77">
        <v>16</v>
      </c>
      <c r="AYU32" s="78">
        <v>39.71</v>
      </c>
      <c r="AYV32" s="77">
        <v>35</v>
      </c>
      <c r="AYW32" s="78">
        <v>4326.7299999999996</v>
      </c>
      <c r="AZB32" s="77">
        <v>88</v>
      </c>
      <c r="AZC32" s="78">
        <v>5664.11</v>
      </c>
      <c r="AZF32" s="77">
        <v>2</v>
      </c>
      <c r="AZG32" s="78">
        <v>12.74</v>
      </c>
      <c r="AZR32" s="77">
        <v>2</v>
      </c>
      <c r="AZS32" s="78">
        <v>53.04</v>
      </c>
      <c r="AZV32" s="77">
        <v>52</v>
      </c>
      <c r="AZW32" s="78">
        <v>38.270000000000003</v>
      </c>
    </row>
    <row r="33" spans="1:1377" x14ac:dyDescent="0.25">
      <c r="A33" s="87" t="s">
        <v>1366</v>
      </c>
      <c r="B33" s="83">
        <f>SUM(B20:B32)</f>
        <v>4226441</v>
      </c>
      <c r="C33" s="83">
        <f>SUM(C20:C32)</f>
        <v>548430933.92000008</v>
      </c>
      <c r="D33" s="83">
        <f t="shared" ref="D33:U33" si="76">SUM(D20:D32)</f>
        <v>3394921</v>
      </c>
      <c r="E33" s="83">
        <f t="shared" si="76"/>
        <v>505887604.08000004</v>
      </c>
      <c r="F33" s="89">
        <f t="shared" ref="F33" si="77">SUM(F20:F32)</f>
        <v>7621362</v>
      </c>
      <c r="G33" s="89">
        <f t="shared" ref="G33" si="78">SUM(G20:G32)</f>
        <v>1054318538</v>
      </c>
      <c r="H33" s="83">
        <f t="shared" si="76"/>
        <v>2546544</v>
      </c>
      <c r="I33" s="83">
        <f t="shared" si="76"/>
        <v>246699440.62</v>
      </c>
      <c r="J33" s="83">
        <f t="shared" si="76"/>
        <v>3971411</v>
      </c>
      <c r="K33" s="83">
        <f t="shared" si="76"/>
        <v>326361464.62</v>
      </c>
      <c r="L33" s="83">
        <f t="shared" si="76"/>
        <v>40293</v>
      </c>
      <c r="M33" s="83">
        <f t="shared" si="76"/>
        <v>184758253.75999999</v>
      </c>
      <c r="N33" s="83">
        <f t="shared" si="76"/>
        <v>321778</v>
      </c>
      <c r="O33" s="83">
        <f t="shared" si="76"/>
        <v>186036386.80999997</v>
      </c>
      <c r="P33" s="83">
        <f t="shared" si="76"/>
        <v>2457152</v>
      </c>
      <c r="Q33" s="83">
        <f t="shared" si="76"/>
        <v>144698770.94999999</v>
      </c>
      <c r="R33" s="83">
        <f t="shared" si="76"/>
        <v>2394474</v>
      </c>
      <c r="S33" s="83">
        <f t="shared" si="76"/>
        <v>135469493.10000002</v>
      </c>
      <c r="T33" s="83">
        <f t="shared" si="76"/>
        <v>118429</v>
      </c>
      <c r="U33" s="83">
        <f t="shared" si="76"/>
        <v>75850991.109999985</v>
      </c>
      <c r="V33" s="83">
        <f t="shared" ref="V33" si="79">SUM(V20:V32)</f>
        <v>364816</v>
      </c>
      <c r="W33" s="83">
        <f t="shared" ref="W33" si="80">SUM(W20:W32)</f>
        <v>104439498.61999999</v>
      </c>
      <c r="X33" s="83">
        <f t="shared" ref="X33" si="81">SUM(X20:X32)</f>
        <v>637872</v>
      </c>
      <c r="Y33" s="83">
        <f t="shared" ref="Y33" si="82">SUM(Y20:Y32)</f>
        <v>97153984.920000002</v>
      </c>
      <c r="Z33" s="83">
        <f t="shared" ref="Z33" si="83">SUM(Z20:Z32)</f>
        <v>2499695</v>
      </c>
      <c r="AA33" s="83">
        <f t="shared" ref="AA33" si="84">SUM(AA20:AA32)</f>
        <v>99636334.140000001</v>
      </c>
      <c r="AB33" s="83">
        <f t="shared" ref="AB33" si="85">SUM(AB20:AB32)</f>
        <v>1672323</v>
      </c>
      <c r="AC33" s="83">
        <f t="shared" ref="AC33" si="86">SUM(AC20:AC32)</f>
        <v>159818500.97999996</v>
      </c>
      <c r="AD33" s="83">
        <f t="shared" ref="AD33" si="87">SUM(AD20:AD32)</f>
        <v>384593</v>
      </c>
      <c r="AE33" s="78"/>
      <c r="AF33" s="79"/>
      <c r="AG33" s="78"/>
      <c r="AH33" s="79"/>
      <c r="AI33" s="78"/>
      <c r="AJ33" s="79"/>
      <c r="AK33" s="78"/>
      <c r="AL33" s="79"/>
      <c r="AM33" s="78"/>
      <c r="AN33" s="79"/>
      <c r="AO33" s="78"/>
      <c r="AP33" s="79"/>
      <c r="AQ33" s="78"/>
      <c r="AR33" s="79"/>
      <c r="AS33" s="78"/>
      <c r="AT33" s="79"/>
      <c r="AU33" s="78"/>
      <c r="AW33" s="78"/>
      <c r="AY33" s="78"/>
      <c r="AZ33" s="79"/>
      <c r="BA33" s="78"/>
      <c r="BB33" s="79"/>
      <c r="BC33" s="78"/>
      <c r="BD33" s="79"/>
      <c r="BE33" s="78"/>
      <c r="BF33" s="79"/>
      <c r="BG33" s="78"/>
      <c r="BH33" s="79"/>
      <c r="BI33" s="78"/>
      <c r="BJ33" s="79"/>
      <c r="BK33" s="78"/>
      <c r="BL33" s="79"/>
      <c r="BM33" s="78"/>
      <c r="BO33" s="78"/>
      <c r="BP33" s="79"/>
      <c r="BQ33" s="78"/>
      <c r="BR33" s="79"/>
      <c r="BS33" s="78"/>
      <c r="BT33" s="79"/>
      <c r="BU33" s="78"/>
      <c r="BV33" s="79"/>
      <c r="BW33" s="78"/>
      <c r="BY33" s="78"/>
      <c r="CI33" s="78"/>
      <c r="CM33" s="78"/>
      <c r="CO33" s="78"/>
      <c r="CP33" s="79"/>
      <c r="CQ33" s="78"/>
      <c r="CU33" s="78"/>
      <c r="CY33" s="78"/>
      <c r="DA33" s="78"/>
      <c r="DK33" s="78"/>
      <c r="DM33" s="78"/>
      <c r="DO33" s="78"/>
      <c r="DQ33" s="78"/>
      <c r="DZ33" s="79"/>
      <c r="EA33" s="78"/>
      <c r="EG33" s="78"/>
      <c r="EI33" s="78"/>
      <c r="ER33" s="79"/>
      <c r="ES33" s="78"/>
      <c r="EU33" s="78"/>
      <c r="EV33" s="79"/>
      <c r="EW33" s="78"/>
      <c r="FD33" s="79"/>
      <c r="FE33" s="78"/>
      <c r="FG33" s="78"/>
      <c r="FH33" s="79"/>
      <c r="FI33" s="78"/>
      <c r="FJ33" s="79"/>
      <c r="FK33" s="78"/>
      <c r="FM33" s="78"/>
      <c r="FQ33" s="78"/>
      <c r="FR33" s="79"/>
      <c r="FS33" s="78"/>
      <c r="FU33" s="78"/>
      <c r="FV33" s="79"/>
      <c r="FW33" s="78"/>
      <c r="FX33" s="79"/>
      <c r="FY33" s="78"/>
      <c r="GG33" s="78"/>
      <c r="GL33" s="79"/>
      <c r="GM33" s="78"/>
      <c r="GN33" s="79"/>
      <c r="GO33" s="78"/>
      <c r="GY33" s="78"/>
      <c r="HA33" s="78"/>
      <c r="HB33" s="79"/>
      <c r="HC33" s="78"/>
      <c r="HE33" s="78"/>
      <c r="HI33" s="78"/>
      <c r="HK33" s="78"/>
      <c r="HM33" s="78"/>
      <c r="HN33" s="79"/>
      <c r="HO33" s="78"/>
      <c r="HS33" s="78"/>
      <c r="HU33" s="78"/>
      <c r="HW33" s="78"/>
      <c r="HY33" s="78"/>
      <c r="HZ33" s="79"/>
      <c r="IA33" s="78"/>
      <c r="IB33" s="79"/>
      <c r="IC33" s="78"/>
      <c r="IE33" s="78"/>
      <c r="IG33" s="78"/>
      <c r="II33" s="78"/>
      <c r="IK33" s="78"/>
      <c r="IM33" s="78"/>
      <c r="IN33" s="79"/>
      <c r="IO33" s="78"/>
      <c r="IQ33" s="78"/>
      <c r="IS33" s="78"/>
      <c r="IY33" s="78"/>
      <c r="IZ33" s="79"/>
      <c r="JA33" s="78"/>
      <c r="JG33" s="78"/>
      <c r="JH33" s="79"/>
      <c r="JI33" s="78"/>
      <c r="JJ33" s="79"/>
      <c r="JK33" s="78"/>
      <c r="JO33" s="78"/>
      <c r="JP33" s="79"/>
      <c r="JQ33" s="78"/>
      <c r="JS33" s="78"/>
      <c r="JV33" s="79"/>
      <c r="JW33" s="78"/>
      <c r="JY33" s="78"/>
      <c r="KA33" s="78"/>
      <c r="KB33" s="79"/>
      <c r="KC33" s="78"/>
      <c r="KG33" s="78"/>
      <c r="KH33" s="79"/>
      <c r="KI33" s="78"/>
      <c r="KK33" s="78"/>
      <c r="KN33" s="79"/>
      <c r="KO33" s="78"/>
      <c r="KQ33" s="78"/>
      <c r="KR33" s="79"/>
      <c r="KS33" s="78"/>
      <c r="LA33" s="78"/>
      <c r="LC33" s="78"/>
      <c r="LD33" s="79"/>
      <c r="LE33" s="78"/>
      <c r="LG33" s="78"/>
      <c r="LI33" s="78"/>
      <c r="LK33" s="78"/>
      <c r="LS33" s="78"/>
      <c r="LT33" s="79"/>
      <c r="LU33" s="78"/>
      <c r="LW33" s="78"/>
      <c r="LY33" s="78"/>
      <c r="MB33" s="79"/>
      <c r="MC33" s="78"/>
      <c r="MG33" s="78"/>
      <c r="MO33" s="78"/>
      <c r="MP33" s="79"/>
      <c r="MQ33" s="78"/>
      <c r="MR33" s="79"/>
      <c r="MS33" s="78"/>
      <c r="MU33" s="78"/>
      <c r="MW33" s="78"/>
      <c r="ND33" s="79"/>
      <c r="NE33" s="78"/>
      <c r="NG33" s="78"/>
      <c r="NI33" s="78"/>
      <c r="NN33" s="79"/>
      <c r="NO33" s="78"/>
      <c r="NQ33" s="78"/>
      <c r="NS33" s="78"/>
      <c r="NU33" s="78"/>
      <c r="NV33" s="79"/>
      <c r="NW33" s="78"/>
      <c r="NY33" s="78"/>
      <c r="OA33" s="78"/>
      <c r="OC33" s="78"/>
      <c r="OG33" s="78"/>
      <c r="OI33" s="78"/>
      <c r="OK33" s="78"/>
      <c r="OO33" s="78"/>
      <c r="OP33" s="79"/>
      <c r="OQ33" s="78"/>
      <c r="OS33" s="78"/>
      <c r="OT33" s="79"/>
      <c r="OU33" s="78"/>
      <c r="OV33" s="79"/>
      <c r="OW33" s="78"/>
      <c r="OZ33" s="79"/>
      <c r="PA33" s="78"/>
      <c r="PJ33" s="79"/>
      <c r="PK33" s="78"/>
      <c r="PM33" s="78"/>
      <c r="PO33" s="78"/>
      <c r="PP33" s="79"/>
      <c r="PQ33" s="78"/>
      <c r="PR33" s="79"/>
      <c r="PS33" s="78"/>
      <c r="PU33" s="78"/>
      <c r="PW33" s="78"/>
      <c r="PY33" s="78"/>
      <c r="QA33" s="78"/>
      <c r="QF33" s="79"/>
      <c r="QG33" s="78"/>
      <c r="QI33" s="78"/>
      <c r="QK33" s="78"/>
      <c r="QM33" s="78"/>
      <c r="QO33" s="78"/>
      <c r="QY33" s="78"/>
      <c r="RC33" s="78"/>
      <c r="RE33" s="78"/>
      <c r="RK33" s="78"/>
      <c r="RL33" s="79"/>
      <c r="RM33" s="78"/>
      <c r="RN33" s="79"/>
      <c r="RO33" s="78"/>
      <c r="RQ33" s="78"/>
      <c r="RU33" s="78"/>
      <c r="RW33" s="78"/>
      <c r="RX33" s="79"/>
      <c r="RY33" s="78"/>
      <c r="RZ33" s="79"/>
      <c r="SA33" s="78"/>
      <c r="SD33" s="79"/>
      <c r="SE33" s="78"/>
      <c r="SF33" s="79"/>
      <c r="SG33" s="78"/>
      <c r="SI33" s="78"/>
      <c r="SJ33" s="79"/>
      <c r="SK33" s="78"/>
      <c r="SM33" s="78"/>
      <c r="SN33" s="79"/>
      <c r="SO33" s="78"/>
      <c r="SQ33" s="78"/>
      <c r="SR33" s="79"/>
      <c r="SS33" s="78"/>
      <c r="ST33" s="79"/>
      <c r="SU33" s="78"/>
      <c r="SW33" s="78"/>
      <c r="TE33" s="78"/>
      <c r="TF33" s="79"/>
      <c r="TG33" s="78"/>
      <c r="TH33" s="79"/>
      <c r="TI33" s="78"/>
      <c r="TJ33" s="79"/>
      <c r="TK33" s="78"/>
      <c r="TL33" s="79"/>
      <c r="TM33" s="78"/>
      <c r="TN33" s="79"/>
      <c r="TO33" s="78"/>
      <c r="UB33" s="79"/>
      <c r="UC33" s="78"/>
      <c r="UG33" s="78"/>
      <c r="UI33" s="78"/>
      <c r="UM33" s="78"/>
      <c r="UQ33" s="78"/>
      <c r="VC33" s="78"/>
      <c r="VD33" s="79"/>
      <c r="VE33" s="78"/>
      <c r="VG33" s="78"/>
      <c r="VH33" s="79"/>
      <c r="VI33" s="78"/>
      <c r="VK33" s="78"/>
      <c r="VM33" s="78"/>
      <c r="VO33" s="78"/>
      <c r="VP33" s="79"/>
      <c r="VQ33" s="78"/>
      <c r="VR33" s="79"/>
      <c r="VS33" s="78"/>
      <c r="VW33" s="78"/>
      <c r="VX33" s="79"/>
      <c r="VY33" s="78"/>
      <c r="WB33" s="79"/>
      <c r="WC33" s="78"/>
      <c r="WE33" s="78"/>
      <c r="WH33" s="79"/>
      <c r="WI33" s="78"/>
      <c r="WJ33" s="79"/>
      <c r="WK33" s="78"/>
      <c r="WM33" s="78"/>
      <c r="WN33" s="79"/>
      <c r="WO33" s="78"/>
      <c r="WQ33" s="78"/>
      <c r="WR33" s="79"/>
      <c r="WS33" s="78"/>
      <c r="WW33" s="78"/>
      <c r="WY33" s="78"/>
      <c r="XA33" s="78"/>
      <c r="XC33" s="78"/>
      <c r="XD33" s="79"/>
      <c r="XE33" s="78"/>
      <c r="XG33" s="78"/>
      <c r="XI33" s="78"/>
      <c r="XK33" s="78"/>
      <c r="XN33" s="79"/>
      <c r="XO33" s="78"/>
      <c r="XP33" s="79"/>
      <c r="XQ33" s="78"/>
      <c r="XR33" s="79"/>
      <c r="XS33" s="78"/>
      <c r="XT33" s="79"/>
      <c r="XU33" s="78"/>
      <c r="XV33" s="79"/>
      <c r="XW33" s="78"/>
      <c r="XX33" s="79"/>
      <c r="XY33" s="78"/>
      <c r="YG33" s="78"/>
      <c r="YH33" s="79"/>
      <c r="YI33" s="78"/>
      <c r="YP33" s="79"/>
      <c r="YQ33" s="78"/>
      <c r="YT33" s="79"/>
      <c r="YU33" s="78"/>
      <c r="YW33" s="78"/>
      <c r="YX33" s="79"/>
      <c r="YY33" s="78"/>
      <c r="YZ33" s="79"/>
      <c r="ZA33" s="78"/>
      <c r="ZF33" s="79"/>
      <c r="ZG33" s="78"/>
      <c r="ZI33" s="78"/>
      <c r="ZJ33" s="79"/>
      <c r="ZK33" s="78"/>
      <c r="ZL33" s="79"/>
      <c r="ZM33" s="78"/>
      <c r="ZS33" s="78"/>
      <c r="ZU33" s="78"/>
      <c r="AAC33" s="78"/>
      <c r="AAE33" s="78"/>
      <c r="AAG33" s="78"/>
      <c r="AAI33" s="78"/>
      <c r="AAO33" s="78"/>
      <c r="AAQ33" s="78"/>
      <c r="AAV33" s="79"/>
      <c r="AAW33" s="78"/>
      <c r="ABC33" s="78"/>
      <c r="ABE33" s="78"/>
      <c r="ABM33" s="78"/>
      <c r="ABP33" s="79"/>
      <c r="ABQ33" s="78"/>
      <c r="ABR33" s="79"/>
      <c r="ABS33" s="78"/>
      <c r="ABT33" s="79"/>
      <c r="ABU33" s="78"/>
      <c r="ABV33" s="79"/>
      <c r="ABW33" s="78"/>
      <c r="ABY33" s="78"/>
      <c r="ACE33" s="78"/>
      <c r="ACF33" s="79"/>
      <c r="ACG33" s="78"/>
      <c r="ACH33" s="79"/>
      <c r="ACI33" s="78"/>
      <c r="ACJ33" s="79"/>
      <c r="ACK33" s="78"/>
      <c r="ACM33" s="78"/>
      <c r="ACO33" s="78"/>
      <c r="ACP33" s="79"/>
      <c r="ACQ33" s="78"/>
      <c r="ACV33" s="79"/>
      <c r="ACW33" s="78"/>
      <c r="ACX33" s="79"/>
      <c r="ACY33" s="78"/>
      <c r="ADA33" s="78"/>
      <c r="ADB33" s="79"/>
      <c r="ADC33" s="78"/>
      <c r="ADF33" s="79"/>
      <c r="ADG33" s="78"/>
      <c r="ADK33" s="78"/>
      <c r="ADL33" s="79"/>
      <c r="ADM33" s="78"/>
      <c r="ADO33" s="78"/>
      <c r="ADP33" s="79"/>
      <c r="ADQ33" s="78"/>
      <c r="ADU33" s="78"/>
      <c r="ADX33" s="79"/>
      <c r="ADY33" s="78"/>
      <c r="ADZ33" s="79"/>
      <c r="AEA33" s="78"/>
      <c r="AEC33" s="78"/>
      <c r="AEE33" s="78"/>
      <c r="AEF33" s="79"/>
      <c r="AEG33" s="78"/>
      <c r="AEM33" s="78"/>
      <c r="AER33" s="79"/>
      <c r="AES33" s="78"/>
      <c r="AET33" s="79"/>
      <c r="AEU33" s="78"/>
      <c r="AFA33" s="78"/>
      <c r="AFB33" s="79"/>
      <c r="AFC33" s="78"/>
      <c r="AFE33" s="78"/>
      <c r="AFI33" s="78"/>
      <c r="AFN33" s="79"/>
      <c r="AFO33" s="78"/>
      <c r="AFQ33" s="78"/>
      <c r="AFV33" s="79"/>
      <c r="AFW33" s="78"/>
      <c r="AFX33" s="79"/>
      <c r="AFY33" s="78"/>
      <c r="AGA33" s="78"/>
      <c r="AGC33" s="78"/>
      <c r="AGG33" s="78"/>
      <c r="AGK33" s="78"/>
      <c r="AGM33" s="78"/>
      <c r="AGP33" s="79"/>
      <c r="AGQ33" s="78"/>
      <c r="AGS33" s="78"/>
      <c r="AGT33" s="79"/>
      <c r="AGU33" s="78"/>
      <c r="AGV33" s="79"/>
      <c r="AGW33" s="78"/>
      <c r="AGX33" s="79"/>
      <c r="AGY33" s="78"/>
      <c r="AHA33" s="78"/>
      <c r="AHC33" s="78"/>
      <c r="AHI33" s="78"/>
      <c r="AHJ33" s="79"/>
      <c r="AHK33" s="78"/>
      <c r="AHL33" s="79"/>
      <c r="AHM33" s="78"/>
      <c r="AHO33" s="78"/>
      <c r="AHW33" s="78"/>
      <c r="AIA33" s="78"/>
      <c r="AIC33" s="78"/>
      <c r="AIM33" s="78"/>
      <c r="AIO33" s="78"/>
      <c r="AIP33" s="79"/>
      <c r="AIQ33" s="78"/>
      <c r="AIU33" s="78"/>
      <c r="AIX33" s="79"/>
      <c r="AIY33" s="78"/>
      <c r="AJB33" s="79"/>
      <c r="AJC33" s="78"/>
      <c r="AJE33" s="78"/>
      <c r="AJF33" s="79"/>
      <c r="AJG33" s="78"/>
      <c r="AJM33" s="78"/>
      <c r="AJN33" s="79"/>
      <c r="AJO33" s="78"/>
      <c r="AJX33" s="79"/>
      <c r="AJY33" s="78"/>
      <c r="AKA33" s="78"/>
      <c r="AKG33" s="78"/>
      <c r="AKO33" s="78"/>
      <c r="AKV33" s="79"/>
      <c r="AKW33" s="78"/>
      <c r="AKZ33" s="79"/>
      <c r="ALA33" s="78"/>
      <c r="ALE33" s="78"/>
      <c r="ALG33" s="78"/>
      <c r="ALM33" s="78"/>
      <c r="ALS33" s="78"/>
      <c r="ALX33" s="79"/>
      <c r="ALY33" s="78"/>
      <c r="AMA33" s="78"/>
      <c r="AMB33" s="79"/>
      <c r="AMC33" s="78"/>
      <c r="AMG33" s="78"/>
      <c r="AMI33" s="78"/>
      <c r="AMJ33" s="79"/>
      <c r="AMK33" s="78"/>
      <c r="AML33" s="79"/>
      <c r="AMM33" s="78"/>
      <c r="AMO33" s="78"/>
      <c r="AMY33" s="78"/>
      <c r="ANA33" s="78"/>
      <c r="ANC33" s="78"/>
      <c r="ANF33" s="79"/>
      <c r="ANG33" s="78"/>
      <c r="ANH33" s="79"/>
      <c r="ANI33" s="78"/>
      <c r="ANM33" s="78"/>
      <c r="ANP33" s="79"/>
      <c r="ANQ33" s="78"/>
      <c r="ANS33" s="78"/>
      <c r="ANT33" s="79"/>
      <c r="ANU33" s="78"/>
      <c r="AOA33" s="78"/>
      <c r="AOC33" s="78"/>
      <c r="AOE33" s="78"/>
      <c r="AOQ33" s="78"/>
      <c r="AOS33" s="78"/>
      <c r="AOW33" s="78"/>
      <c r="AOY33" s="78"/>
      <c r="APC33" s="78"/>
      <c r="APH33" s="79"/>
      <c r="API33" s="78"/>
      <c r="APJ33" s="79"/>
      <c r="APK33" s="78"/>
      <c r="APO33" s="78"/>
      <c r="APP33" s="79"/>
      <c r="APQ33" s="78"/>
      <c r="APS33" s="78"/>
      <c r="APT33" s="79"/>
      <c r="APU33" s="78"/>
      <c r="APV33" s="79"/>
      <c r="APW33" s="78"/>
      <c r="APY33" s="78"/>
      <c r="AQA33" s="78"/>
      <c r="AQB33" s="79"/>
      <c r="AQC33" s="78"/>
      <c r="AQE33" s="78"/>
      <c r="AQI33" s="78"/>
      <c r="AQJ33" s="79"/>
      <c r="AQK33" s="78"/>
      <c r="AQP33" s="79"/>
      <c r="AQQ33" s="78"/>
      <c r="AQR33" s="79"/>
      <c r="AQS33" s="78"/>
      <c r="ARA33" s="78"/>
      <c r="ARE33" s="78"/>
      <c r="ARL33" s="79"/>
      <c r="ARM33" s="78"/>
      <c r="ARN33" s="79"/>
      <c r="ARO33" s="78"/>
      <c r="ARP33" s="79"/>
      <c r="ARQ33" s="78"/>
      <c r="ARR33" s="79"/>
      <c r="ARS33" s="78"/>
      <c r="ART33" s="79"/>
      <c r="ARU33" s="78"/>
      <c r="ARX33" s="79"/>
      <c r="ARY33" s="78"/>
      <c r="ASA33" s="78"/>
      <c r="ASC33" s="78"/>
      <c r="ASD33" s="79"/>
      <c r="ASE33" s="78"/>
      <c r="ASM33" s="78"/>
      <c r="ASO33" s="78"/>
      <c r="ASQ33" s="78"/>
      <c r="ASU33" s="78"/>
      <c r="ASW33" s="78"/>
      <c r="ASY33" s="78"/>
      <c r="ASZ33" s="79"/>
      <c r="ATA33" s="78"/>
      <c r="ATC33" s="78"/>
      <c r="ATM33" s="78"/>
      <c r="ATO33" s="78"/>
      <c r="ATQ33" s="78"/>
      <c r="ATT33" s="79"/>
      <c r="ATU33" s="78"/>
      <c r="ATW33" s="78"/>
      <c r="ATY33" s="78"/>
      <c r="AUA33" s="78"/>
      <c r="AUC33" s="78"/>
      <c r="AUE33" s="78"/>
      <c r="AUN33" s="79"/>
      <c r="AUO33" s="78"/>
      <c r="AUQ33" s="78"/>
      <c r="AUR33" s="79"/>
      <c r="AUS33" s="78"/>
      <c r="AUW33" s="78"/>
      <c r="AVC33" s="78"/>
      <c r="AVJ33" s="79"/>
      <c r="AVK33" s="78"/>
      <c r="AVY33" s="78"/>
      <c r="AWA33" s="78"/>
      <c r="AWE33" s="78"/>
      <c r="AWI33" s="78"/>
      <c r="AWM33" s="78"/>
      <c r="AWO33" s="78"/>
      <c r="AWQ33" s="78"/>
      <c r="AWS33" s="78"/>
      <c r="AWU33" s="78"/>
      <c r="AWW33" s="78"/>
      <c r="AWY33" s="78"/>
      <c r="AXE33" s="78"/>
      <c r="AXQ33" s="78"/>
      <c r="AYC33" s="78"/>
      <c r="AYE33" s="78"/>
      <c r="AYG33" s="78"/>
      <c r="AYM33" s="78"/>
      <c r="AYQ33" s="78"/>
      <c r="AYS33" s="78"/>
      <c r="AYU33" s="78"/>
      <c r="AYW33" s="78"/>
      <c r="AZC33" s="78"/>
      <c r="AZG33" s="78"/>
      <c r="AZS33" s="78"/>
      <c r="AZW33" s="78"/>
    </row>
    <row r="34" spans="1:1377" x14ac:dyDescent="0.25">
      <c r="A34" s="87"/>
      <c r="B34" s="83"/>
      <c r="C34" s="84"/>
      <c r="D34" s="83"/>
      <c r="E34" s="84"/>
      <c r="F34" s="84"/>
      <c r="G34" s="84"/>
      <c r="H34" s="83"/>
      <c r="I34" s="84"/>
      <c r="J34" s="83"/>
      <c r="K34" s="84"/>
      <c r="L34" s="83"/>
      <c r="M34" s="78"/>
      <c r="N34" s="79"/>
      <c r="O34" s="78"/>
      <c r="P34" s="79"/>
      <c r="Q34" s="78"/>
      <c r="R34" s="79"/>
      <c r="S34" s="78"/>
      <c r="T34" s="79"/>
      <c r="U34" s="78"/>
      <c r="V34" s="79"/>
      <c r="W34" s="78"/>
      <c r="X34" s="79"/>
      <c r="Y34" s="78"/>
      <c r="Z34" s="79"/>
      <c r="AA34" s="78"/>
      <c r="AB34" s="79"/>
      <c r="AC34" s="78"/>
      <c r="AD34" s="79"/>
      <c r="AE34" s="78"/>
      <c r="AF34" s="79"/>
      <c r="AG34" s="78"/>
      <c r="AH34" s="79"/>
      <c r="AI34" s="78"/>
      <c r="AJ34" s="79"/>
      <c r="AK34" s="78"/>
      <c r="AL34" s="79"/>
      <c r="AM34" s="78"/>
      <c r="AN34" s="79"/>
      <c r="AO34" s="78"/>
      <c r="AP34" s="79"/>
      <c r="AQ34" s="78"/>
      <c r="AR34" s="79"/>
      <c r="AS34" s="78"/>
      <c r="AT34" s="79"/>
      <c r="AU34" s="78"/>
      <c r="AW34" s="78"/>
      <c r="AY34" s="78"/>
      <c r="AZ34" s="79"/>
      <c r="BA34" s="78"/>
      <c r="BB34" s="79"/>
      <c r="BC34" s="78"/>
      <c r="BD34" s="79"/>
      <c r="BE34" s="78"/>
      <c r="BF34" s="79"/>
      <c r="BG34" s="78"/>
      <c r="BH34" s="79"/>
      <c r="BI34" s="78"/>
      <c r="BJ34" s="79"/>
      <c r="BK34" s="78"/>
      <c r="BL34" s="79"/>
      <c r="BM34" s="78"/>
      <c r="BO34" s="78"/>
      <c r="BP34" s="79"/>
      <c r="BQ34" s="78"/>
      <c r="BR34" s="79"/>
      <c r="BS34" s="78"/>
      <c r="BT34" s="79"/>
      <c r="BU34" s="78"/>
      <c r="BV34" s="79"/>
      <c r="BW34" s="78"/>
      <c r="BY34" s="78"/>
      <c r="CI34" s="78"/>
      <c r="CM34" s="78"/>
      <c r="CO34" s="78"/>
      <c r="CP34" s="79"/>
      <c r="CQ34" s="78"/>
      <c r="CU34" s="78"/>
      <c r="CY34" s="78"/>
      <c r="DA34" s="78"/>
      <c r="DK34" s="78"/>
      <c r="DM34" s="78"/>
      <c r="DO34" s="78"/>
      <c r="DQ34" s="78"/>
      <c r="DZ34" s="79"/>
      <c r="EA34" s="78"/>
      <c r="EG34" s="78"/>
      <c r="EI34" s="78"/>
      <c r="ER34" s="79"/>
      <c r="ES34" s="78"/>
      <c r="EU34" s="78"/>
      <c r="EV34" s="79"/>
      <c r="EW34" s="78"/>
      <c r="FD34" s="79"/>
      <c r="FE34" s="78"/>
      <c r="FG34" s="78"/>
      <c r="FH34" s="79"/>
      <c r="FI34" s="78"/>
      <c r="FJ34" s="79"/>
      <c r="FK34" s="78"/>
      <c r="FM34" s="78"/>
      <c r="FQ34" s="78"/>
      <c r="FR34" s="79"/>
      <c r="FS34" s="78"/>
      <c r="FU34" s="78"/>
      <c r="FV34" s="79"/>
      <c r="FW34" s="78"/>
      <c r="FX34" s="79"/>
      <c r="FY34" s="78"/>
      <c r="GG34" s="78"/>
      <c r="GL34" s="79"/>
      <c r="GM34" s="78"/>
      <c r="GN34" s="79"/>
      <c r="GO34" s="78"/>
      <c r="GY34" s="78"/>
      <c r="HA34" s="78"/>
      <c r="HB34" s="79"/>
      <c r="HC34" s="78"/>
      <c r="HE34" s="78"/>
      <c r="HI34" s="78"/>
      <c r="HK34" s="78"/>
      <c r="HM34" s="78"/>
      <c r="HN34" s="79"/>
      <c r="HO34" s="78"/>
      <c r="HS34" s="78"/>
      <c r="HU34" s="78"/>
      <c r="HW34" s="78"/>
      <c r="HY34" s="78"/>
      <c r="HZ34" s="79"/>
      <c r="IA34" s="78"/>
      <c r="IB34" s="79"/>
      <c r="IC34" s="78"/>
      <c r="IE34" s="78"/>
      <c r="IG34" s="78"/>
      <c r="II34" s="78"/>
      <c r="IK34" s="78"/>
      <c r="IM34" s="78"/>
      <c r="IN34" s="79"/>
      <c r="IO34" s="78"/>
      <c r="IQ34" s="78"/>
      <c r="IS34" s="78"/>
      <c r="IY34" s="78"/>
      <c r="IZ34" s="79"/>
      <c r="JA34" s="78"/>
      <c r="JG34" s="78"/>
      <c r="JH34" s="79"/>
      <c r="JI34" s="78"/>
      <c r="JJ34" s="79"/>
      <c r="JK34" s="78"/>
      <c r="JO34" s="78"/>
      <c r="JP34" s="79"/>
      <c r="JQ34" s="78"/>
      <c r="JS34" s="78"/>
      <c r="JV34" s="79"/>
      <c r="JW34" s="78"/>
      <c r="JY34" s="78"/>
      <c r="KA34" s="78"/>
      <c r="KB34" s="79"/>
      <c r="KC34" s="78"/>
      <c r="KG34" s="78"/>
      <c r="KH34" s="79"/>
      <c r="KI34" s="78"/>
      <c r="KK34" s="78"/>
      <c r="KN34" s="79"/>
      <c r="KO34" s="78"/>
      <c r="KQ34" s="78"/>
      <c r="KR34" s="79"/>
      <c r="KS34" s="78"/>
      <c r="LA34" s="78"/>
      <c r="LC34" s="78"/>
      <c r="LD34" s="79"/>
      <c r="LE34" s="78"/>
      <c r="LG34" s="78"/>
      <c r="LI34" s="78"/>
      <c r="LK34" s="78"/>
      <c r="LS34" s="78"/>
      <c r="LT34" s="79"/>
      <c r="LU34" s="78"/>
      <c r="LW34" s="78"/>
      <c r="LY34" s="78"/>
      <c r="MB34" s="79"/>
      <c r="MC34" s="78"/>
      <c r="MG34" s="78"/>
      <c r="MO34" s="78"/>
      <c r="MP34" s="79"/>
      <c r="MQ34" s="78"/>
      <c r="MR34" s="79"/>
      <c r="MS34" s="78"/>
      <c r="MU34" s="78"/>
      <c r="MW34" s="78"/>
      <c r="ND34" s="79"/>
      <c r="NE34" s="78"/>
      <c r="NG34" s="78"/>
      <c r="NI34" s="78"/>
      <c r="NN34" s="79"/>
      <c r="NO34" s="78"/>
      <c r="NQ34" s="78"/>
      <c r="NS34" s="78"/>
      <c r="NU34" s="78"/>
      <c r="NV34" s="79"/>
      <c r="NW34" s="78"/>
      <c r="NY34" s="78"/>
      <c r="OA34" s="78"/>
      <c r="OC34" s="78"/>
      <c r="OG34" s="78"/>
      <c r="OI34" s="78"/>
      <c r="OK34" s="78"/>
      <c r="OO34" s="78"/>
      <c r="OP34" s="79"/>
      <c r="OQ34" s="78"/>
      <c r="OS34" s="78"/>
      <c r="OT34" s="79"/>
      <c r="OU34" s="78"/>
      <c r="OV34" s="79"/>
      <c r="OW34" s="78"/>
      <c r="OZ34" s="79"/>
      <c r="PA34" s="78"/>
      <c r="PJ34" s="79"/>
      <c r="PK34" s="78"/>
      <c r="PM34" s="78"/>
      <c r="PO34" s="78"/>
      <c r="PP34" s="79"/>
      <c r="PQ34" s="78"/>
      <c r="PR34" s="79"/>
      <c r="PS34" s="78"/>
      <c r="PU34" s="78"/>
      <c r="PW34" s="78"/>
      <c r="PY34" s="78"/>
      <c r="QA34" s="78"/>
      <c r="QF34" s="79"/>
      <c r="QG34" s="78"/>
      <c r="QI34" s="78"/>
      <c r="QK34" s="78"/>
      <c r="QM34" s="78"/>
      <c r="QO34" s="78"/>
      <c r="QY34" s="78"/>
      <c r="RC34" s="78"/>
      <c r="RE34" s="78"/>
      <c r="RK34" s="78"/>
      <c r="RL34" s="79"/>
      <c r="RM34" s="78"/>
      <c r="RN34" s="79"/>
      <c r="RO34" s="78"/>
      <c r="RQ34" s="78"/>
      <c r="RU34" s="78"/>
      <c r="RW34" s="78"/>
      <c r="RX34" s="79"/>
      <c r="RY34" s="78"/>
      <c r="RZ34" s="79"/>
      <c r="SA34" s="78"/>
      <c r="SD34" s="79"/>
      <c r="SE34" s="78"/>
      <c r="SF34" s="79"/>
      <c r="SG34" s="78"/>
      <c r="SI34" s="78"/>
      <c r="SJ34" s="79"/>
      <c r="SK34" s="78"/>
      <c r="SM34" s="78"/>
      <c r="SN34" s="79"/>
      <c r="SO34" s="78"/>
      <c r="SQ34" s="78"/>
      <c r="SR34" s="79"/>
      <c r="SS34" s="78"/>
      <c r="ST34" s="79"/>
      <c r="SU34" s="78"/>
      <c r="SW34" s="78"/>
      <c r="TE34" s="78"/>
      <c r="TF34" s="79"/>
      <c r="TG34" s="78"/>
      <c r="TH34" s="79"/>
      <c r="TI34" s="78"/>
      <c r="TJ34" s="79"/>
      <c r="TK34" s="78"/>
      <c r="TL34" s="79"/>
      <c r="TM34" s="78"/>
      <c r="TN34" s="79"/>
      <c r="TO34" s="78"/>
      <c r="UB34" s="79"/>
      <c r="UC34" s="78"/>
      <c r="UG34" s="78"/>
      <c r="UI34" s="78"/>
      <c r="UM34" s="78"/>
      <c r="UQ34" s="78"/>
      <c r="VC34" s="78"/>
      <c r="VD34" s="79"/>
      <c r="VE34" s="78"/>
      <c r="VG34" s="78"/>
      <c r="VH34" s="79"/>
      <c r="VI34" s="78"/>
      <c r="VK34" s="78"/>
      <c r="VM34" s="78"/>
      <c r="VO34" s="78"/>
      <c r="VP34" s="79"/>
      <c r="VQ34" s="78"/>
      <c r="VR34" s="79"/>
      <c r="VS34" s="78"/>
      <c r="VW34" s="78"/>
      <c r="VX34" s="79"/>
      <c r="VY34" s="78"/>
      <c r="WB34" s="79"/>
      <c r="WC34" s="78"/>
      <c r="WE34" s="78"/>
      <c r="WH34" s="79"/>
      <c r="WI34" s="78"/>
      <c r="WJ34" s="79"/>
      <c r="WK34" s="78"/>
      <c r="WM34" s="78"/>
      <c r="WN34" s="79"/>
      <c r="WO34" s="78"/>
      <c r="WQ34" s="78"/>
      <c r="WR34" s="79"/>
      <c r="WS34" s="78"/>
      <c r="WW34" s="78"/>
      <c r="WY34" s="78"/>
      <c r="XA34" s="78"/>
      <c r="XC34" s="78"/>
      <c r="XD34" s="79"/>
      <c r="XE34" s="78"/>
      <c r="XG34" s="78"/>
      <c r="XI34" s="78"/>
      <c r="XK34" s="78"/>
      <c r="XN34" s="79"/>
      <c r="XO34" s="78"/>
      <c r="XP34" s="79"/>
      <c r="XQ34" s="78"/>
      <c r="XR34" s="79"/>
      <c r="XS34" s="78"/>
      <c r="XT34" s="79"/>
      <c r="XU34" s="78"/>
      <c r="XV34" s="79"/>
      <c r="XW34" s="78"/>
      <c r="XX34" s="79"/>
      <c r="XY34" s="78"/>
      <c r="YG34" s="78"/>
      <c r="YH34" s="79"/>
      <c r="YI34" s="78"/>
      <c r="YP34" s="79"/>
      <c r="YQ34" s="78"/>
      <c r="YT34" s="79"/>
      <c r="YU34" s="78"/>
      <c r="YW34" s="78"/>
      <c r="YX34" s="79"/>
      <c r="YY34" s="78"/>
      <c r="YZ34" s="79"/>
      <c r="ZA34" s="78"/>
      <c r="ZF34" s="79"/>
      <c r="ZG34" s="78"/>
      <c r="ZI34" s="78"/>
      <c r="ZJ34" s="79"/>
      <c r="ZK34" s="78"/>
      <c r="ZL34" s="79"/>
      <c r="ZM34" s="78"/>
      <c r="ZS34" s="78"/>
      <c r="ZU34" s="78"/>
      <c r="AAC34" s="78"/>
      <c r="AAE34" s="78"/>
      <c r="AAG34" s="78"/>
      <c r="AAI34" s="78"/>
      <c r="AAO34" s="78"/>
      <c r="AAQ34" s="78"/>
      <c r="AAV34" s="79"/>
      <c r="AAW34" s="78"/>
      <c r="ABC34" s="78"/>
      <c r="ABE34" s="78"/>
      <c r="ABM34" s="78"/>
      <c r="ABP34" s="79"/>
      <c r="ABQ34" s="78"/>
      <c r="ABR34" s="79"/>
      <c r="ABS34" s="78"/>
      <c r="ABT34" s="79"/>
      <c r="ABU34" s="78"/>
      <c r="ABV34" s="79"/>
      <c r="ABW34" s="78"/>
      <c r="ABY34" s="78"/>
      <c r="ACE34" s="78"/>
      <c r="ACF34" s="79"/>
      <c r="ACG34" s="78"/>
      <c r="ACH34" s="79"/>
      <c r="ACI34" s="78"/>
      <c r="ACJ34" s="79"/>
      <c r="ACK34" s="78"/>
      <c r="ACM34" s="78"/>
      <c r="ACO34" s="78"/>
      <c r="ACP34" s="79"/>
      <c r="ACQ34" s="78"/>
      <c r="ACV34" s="79"/>
      <c r="ACW34" s="78"/>
      <c r="ACX34" s="79"/>
      <c r="ACY34" s="78"/>
      <c r="ADA34" s="78"/>
      <c r="ADB34" s="79"/>
      <c r="ADC34" s="78"/>
      <c r="ADF34" s="79"/>
      <c r="ADG34" s="78"/>
      <c r="ADK34" s="78"/>
      <c r="ADL34" s="79"/>
      <c r="ADM34" s="78"/>
      <c r="ADO34" s="78"/>
      <c r="ADP34" s="79"/>
      <c r="ADQ34" s="78"/>
      <c r="ADU34" s="78"/>
      <c r="ADX34" s="79"/>
      <c r="ADY34" s="78"/>
      <c r="ADZ34" s="79"/>
      <c r="AEA34" s="78"/>
      <c r="AEC34" s="78"/>
      <c r="AEE34" s="78"/>
      <c r="AEF34" s="79"/>
      <c r="AEG34" s="78"/>
      <c r="AEM34" s="78"/>
      <c r="AER34" s="79"/>
      <c r="AES34" s="78"/>
      <c r="AET34" s="79"/>
      <c r="AEU34" s="78"/>
      <c r="AFA34" s="78"/>
      <c r="AFB34" s="79"/>
      <c r="AFC34" s="78"/>
      <c r="AFE34" s="78"/>
      <c r="AFI34" s="78"/>
      <c r="AFN34" s="79"/>
      <c r="AFO34" s="78"/>
      <c r="AFQ34" s="78"/>
      <c r="AFV34" s="79"/>
      <c r="AFW34" s="78"/>
      <c r="AFX34" s="79"/>
      <c r="AFY34" s="78"/>
      <c r="AGA34" s="78"/>
      <c r="AGC34" s="78"/>
      <c r="AGG34" s="78"/>
      <c r="AGK34" s="78"/>
      <c r="AGM34" s="78"/>
      <c r="AGP34" s="79"/>
      <c r="AGQ34" s="78"/>
      <c r="AGS34" s="78"/>
      <c r="AGT34" s="79"/>
      <c r="AGU34" s="78"/>
      <c r="AGV34" s="79"/>
      <c r="AGW34" s="78"/>
      <c r="AGX34" s="79"/>
      <c r="AGY34" s="78"/>
      <c r="AHA34" s="78"/>
      <c r="AHC34" s="78"/>
      <c r="AHI34" s="78"/>
      <c r="AHJ34" s="79"/>
      <c r="AHK34" s="78"/>
      <c r="AHL34" s="79"/>
      <c r="AHM34" s="78"/>
      <c r="AHO34" s="78"/>
      <c r="AHW34" s="78"/>
      <c r="AIA34" s="78"/>
      <c r="AIC34" s="78"/>
      <c r="AIM34" s="78"/>
      <c r="AIO34" s="78"/>
      <c r="AIP34" s="79"/>
      <c r="AIQ34" s="78"/>
      <c r="AIU34" s="78"/>
      <c r="AIX34" s="79"/>
      <c r="AIY34" s="78"/>
      <c r="AJB34" s="79"/>
      <c r="AJC34" s="78"/>
      <c r="AJE34" s="78"/>
      <c r="AJF34" s="79"/>
      <c r="AJG34" s="78"/>
      <c r="AJM34" s="78"/>
      <c r="AJN34" s="79"/>
      <c r="AJO34" s="78"/>
      <c r="AJX34" s="79"/>
      <c r="AJY34" s="78"/>
      <c r="AKA34" s="78"/>
      <c r="AKG34" s="78"/>
      <c r="AKO34" s="78"/>
      <c r="AKV34" s="79"/>
      <c r="AKW34" s="78"/>
      <c r="AKZ34" s="79"/>
      <c r="ALA34" s="78"/>
      <c r="ALE34" s="78"/>
      <c r="ALG34" s="78"/>
      <c r="ALM34" s="78"/>
      <c r="ALS34" s="78"/>
      <c r="ALX34" s="79"/>
      <c r="ALY34" s="78"/>
      <c r="AMA34" s="78"/>
      <c r="AMB34" s="79"/>
      <c r="AMC34" s="78"/>
      <c r="AMG34" s="78"/>
      <c r="AMI34" s="78"/>
      <c r="AMJ34" s="79"/>
      <c r="AMK34" s="78"/>
      <c r="AML34" s="79"/>
      <c r="AMM34" s="78"/>
      <c r="AMO34" s="78"/>
      <c r="AMY34" s="78"/>
      <c r="ANA34" s="78"/>
      <c r="ANC34" s="78"/>
      <c r="ANF34" s="79"/>
      <c r="ANG34" s="78"/>
      <c r="ANH34" s="79"/>
      <c r="ANI34" s="78"/>
      <c r="ANM34" s="78"/>
      <c r="ANP34" s="79"/>
      <c r="ANQ34" s="78"/>
      <c r="ANS34" s="78"/>
      <c r="ANT34" s="79"/>
      <c r="ANU34" s="78"/>
      <c r="AOA34" s="78"/>
      <c r="AOC34" s="78"/>
      <c r="AOE34" s="78"/>
      <c r="AOQ34" s="78"/>
      <c r="AOS34" s="78"/>
      <c r="AOW34" s="78"/>
      <c r="AOY34" s="78"/>
      <c r="APC34" s="78"/>
      <c r="APH34" s="79"/>
      <c r="API34" s="78"/>
      <c r="APJ34" s="79"/>
      <c r="APK34" s="78"/>
      <c r="APO34" s="78"/>
      <c r="APP34" s="79"/>
      <c r="APQ34" s="78"/>
      <c r="APS34" s="78"/>
      <c r="APT34" s="79"/>
      <c r="APU34" s="78"/>
      <c r="APV34" s="79"/>
      <c r="APW34" s="78"/>
      <c r="APY34" s="78"/>
      <c r="AQA34" s="78"/>
      <c r="AQB34" s="79"/>
      <c r="AQC34" s="78"/>
      <c r="AQE34" s="78"/>
      <c r="AQI34" s="78"/>
      <c r="AQJ34" s="79"/>
      <c r="AQK34" s="78"/>
      <c r="AQP34" s="79"/>
      <c r="AQQ34" s="78"/>
      <c r="AQR34" s="79"/>
      <c r="AQS34" s="78"/>
      <c r="ARA34" s="78"/>
      <c r="ARE34" s="78"/>
      <c r="ARL34" s="79"/>
      <c r="ARM34" s="78"/>
      <c r="ARN34" s="79"/>
      <c r="ARO34" s="78"/>
      <c r="ARP34" s="79"/>
      <c r="ARQ34" s="78"/>
      <c r="ARR34" s="79"/>
      <c r="ARS34" s="78"/>
      <c r="ART34" s="79"/>
      <c r="ARU34" s="78"/>
      <c r="ARX34" s="79"/>
      <c r="ARY34" s="78"/>
      <c r="ASA34" s="78"/>
      <c r="ASC34" s="78"/>
      <c r="ASD34" s="79"/>
      <c r="ASE34" s="78"/>
      <c r="ASM34" s="78"/>
      <c r="ASO34" s="78"/>
      <c r="ASQ34" s="78"/>
      <c r="ASU34" s="78"/>
      <c r="ASW34" s="78"/>
      <c r="ASY34" s="78"/>
      <c r="ASZ34" s="79"/>
      <c r="ATA34" s="78"/>
      <c r="ATC34" s="78"/>
      <c r="ATM34" s="78"/>
      <c r="ATO34" s="78"/>
      <c r="ATQ34" s="78"/>
      <c r="ATT34" s="79"/>
      <c r="ATU34" s="78"/>
      <c r="ATW34" s="78"/>
      <c r="ATY34" s="78"/>
      <c r="AUA34" s="78"/>
      <c r="AUC34" s="78"/>
      <c r="AUE34" s="78"/>
      <c r="AUN34" s="79"/>
      <c r="AUO34" s="78"/>
      <c r="AUQ34" s="78"/>
      <c r="AUR34" s="79"/>
      <c r="AUS34" s="78"/>
      <c r="AUW34" s="78"/>
      <c r="AVC34" s="78"/>
      <c r="AVJ34" s="79"/>
      <c r="AVK34" s="78"/>
      <c r="AVY34" s="78"/>
      <c r="AWA34" s="78"/>
      <c r="AWE34" s="78"/>
      <c r="AWI34" s="78"/>
      <c r="AWM34" s="78"/>
      <c r="AWO34" s="78"/>
      <c r="AWQ34" s="78"/>
      <c r="AWS34" s="78"/>
      <c r="AWU34" s="78"/>
      <c r="AWW34" s="78"/>
      <c r="AWY34" s="78"/>
      <c r="AXE34" s="78"/>
      <c r="AXQ34" s="78"/>
      <c r="AYC34" s="78"/>
      <c r="AYE34" s="78"/>
      <c r="AYG34" s="78"/>
      <c r="AYM34" s="78"/>
      <c r="AYQ34" s="78"/>
      <c r="AYS34" s="78"/>
      <c r="AYU34" s="78"/>
      <c r="AYW34" s="78"/>
      <c r="AZC34" s="78"/>
      <c r="AZG34" s="78"/>
      <c r="AZS34" s="78"/>
      <c r="AZW34" s="78"/>
    </row>
    <row r="35" spans="1:1377" x14ac:dyDescent="0.25">
      <c r="A35" s="87"/>
      <c r="B35" s="83"/>
      <c r="C35" s="84"/>
      <c r="D35" s="83"/>
      <c r="E35" s="84"/>
      <c r="F35" s="84"/>
      <c r="G35" s="84"/>
      <c r="H35" s="83"/>
      <c r="I35" s="84"/>
      <c r="J35" s="83"/>
      <c r="K35" s="84"/>
      <c r="L35" s="83"/>
      <c r="M35" s="78"/>
      <c r="N35" s="79"/>
      <c r="O35" s="78"/>
      <c r="P35" s="79"/>
      <c r="Q35" s="78"/>
      <c r="R35" s="79"/>
      <c r="S35" s="78"/>
      <c r="T35" s="79"/>
      <c r="U35" s="78"/>
      <c r="V35" s="79"/>
      <c r="W35" s="78"/>
      <c r="X35" s="79"/>
      <c r="Y35" s="78"/>
      <c r="Z35" s="79"/>
      <c r="AA35" s="78"/>
      <c r="AB35" s="79"/>
      <c r="AC35" s="78"/>
      <c r="AD35" s="79"/>
      <c r="AE35" s="78"/>
      <c r="AF35" s="79"/>
      <c r="AG35" s="78"/>
      <c r="AH35" s="79"/>
      <c r="AI35" s="78"/>
      <c r="AJ35" s="79"/>
      <c r="AK35" s="78"/>
      <c r="AL35" s="79"/>
      <c r="AM35" s="78"/>
      <c r="AN35" s="79"/>
      <c r="AO35" s="78"/>
      <c r="AP35" s="79"/>
      <c r="AQ35" s="78"/>
      <c r="AR35" s="79"/>
      <c r="AS35" s="78"/>
      <c r="AT35" s="79"/>
      <c r="AU35" s="78"/>
      <c r="AW35" s="78"/>
      <c r="AY35" s="78"/>
      <c r="AZ35" s="79"/>
      <c r="BA35" s="78"/>
      <c r="BB35" s="79"/>
      <c r="BC35" s="78"/>
      <c r="BD35" s="79"/>
      <c r="BE35" s="78"/>
      <c r="BF35" s="79"/>
      <c r="BG35" s="78"/>
      <c r="BH35" s="79"/>
      <c r="BI35" s="78"/>
      <c r="BJ35" s="79"/>
      <c r="BK35" s="78"/>
      <c r="BL35" s="79"/>
      <c r="BM35" s="78"/>
      <c r="BO35" s="78"/>
      <c r="BP35" s="79"/>
      <c r="BQ35" s="78"/>
      <c r="BR35" s="79"/>
      <c r="BS35" s="78"/>
      <c r="BT35" s="79"/>
      <c r="BU35" s="78"/>
      <c r="BV35" s="79"/>
      <c r="BW35" s="78"/>
      <c r="BY35" s="78"/>
      <c r="CI35" s="78"/>
      <c r="CM35" s="78"/>
      <c r="CO35" s="78"/>
      <c r="CP35" s="79"/>
      <c r="CQ35" s="78"/>
      <c r="CU35" s="78"/>
      <c r="CY35" s="78"/>
      <c r="DA35" s="78"/>
      <c r="DK35" s="78"/>
      <c r="DM35" s="78"/>
      <c r="DO35" s="78"/>
      <c r="DQ35" s="78"/>
      <c r="DZ35" s="79"/>
      <c r="EA35" s="78"/>
      <c r="EG35" s="78"/>
      <c r="EI35" s="78"/>
      <c r="ER35" s="79"/>
      <c r="ES35" s="78"/>
      <c r="EU35" s="78"/>
      <c r="EV35" s="79"/>
      <c r="EW35" s="78"/>
      <c r="FD35" s="79"/>
      <c r="FE35" s="78"/>
      <c r="FG35" s="78"/>
      <c r="FH35" s="79"/>
      <c r="FI35" s="78"/>
      <c r="FJ35" s="79"/>
      <c r="FK35" s="78"/>
      <c r="FM35" s="78"/>
      <c r="FQ35" s="78"/>
      <c r="FR35" s="79"/>
      <c r="FS35" s="78"/>
      <c r="FU35" s="78"/>
      <c r="FV35" s="79"/>
      <c r="FW35" s="78"/>
      <c r="FX35" s="79"/>
      <c r="FY35" s="78"/>
      <c r="GG35" s="78"/>
      <c r="GL35" s="79"/>
      <c r="GM35" s="78"/>
      <c r="GN35" s="79"/>
      <c r="GO35" s="78"/>
      <c r="GY35" s="78"/>
      <c r="HA35" s="78"/>
      <c r="HB35" s="79"/>
      <c r="HC35" s="78"/>
      <c r="HE35" s="78"/>
      <c r="HI35" s="78"/>
      <c r="HK35" s="78"/>
      <c r="HM35" s="78"/>
      <c r="HN35" s="79"/>
      <c r="HO35" s="78"/>
      <c r="HS35" s="78"/>
      <c r="HU35" s="78"/>
      <c r="HW35" s="78"/>
      <c r="HY35" s="78"/>
      <c r="HZ35" s="79"/>
      <c r="IA35" s="78"/>
      <c r="IB35" s="79"/>
      <c r="IC35" s="78"/>
      <c r="IE35" s="78"/>
      <c r="IG35" s="78"/>
      <c r="II35" s="78"/>
      <c r="IK35" s="78"/>
      <c r="IM35" s="78"/>
      <c r="IN35" s="79"/>
      <c r="IO35" s="78"/>
      <c r="IQ35" s="78"/>
      <c r="IS35" s="78"/>
      <c r="IY35" s="78"/>
      <c r="IZ35" s="79"/>
      <c r="JA35" s="78"/>
      <c r="JG35" s="78"/>
      <c r="JH35" s="79"/>
      <c r="JI35" s="78"/>
      <c r="JJ35" s="79"/>
      <c r="JK35" s="78"/>
      <c r="JO35" s="78"/>
      <c r="JP35" s="79"/>
      <c r="JQ35" s="78"/>
      <c r="JS35" s="78"/>
      <c r="JV35" s="79"/>
      <c r="JW35" s="78"/>
      <c r="JY35" s="78"/>
      <c r="KA35" s="78"/>
      <c r="KB35" s="79"/>
      <c r="KC35" s="78"/>
      <c r="KG35" s="78"/>
      <c r="KH35" s="79"/>
      <c r="KI35" s="78"/>
      <c r="KK35" s="78"/>
      <c r="KN35" s="79"/>
      <c r="KO35" s="78"/>
      <c r="KQ35" s="78"/>
      <c r="KR35" s="79"/>
      <c r="KS35" s="78"/>
      <c r="LA35" s="78"/>
      <c r="LC35" s="78"/>
      <c r="LD35" s="79"/>
      <c r="LE35" s="78"/>
      <c r="LG35" s="78"/>
      <c r="LI35" s="78"/>
      <c r="LK35" s="78"/>
      <c r="LS35" s="78"/>
      <c r="LT35" s="79"/>
      <c r="LU35" s="78"/>
      <c r="LW35" s="78"/>
      <c r="LY35" s="78"/>
      <c r="MB35" s="79"/>
      <c r="MC35" s="78"/>
      <c r="MG35" s="78"/>
      <c r="MO35" s="78"/>
      <c r="MP35" s="79"/>
      <c r="MQ35" s="78"/>
      <c r="MR35" s="79"/>
      <c r="MS35" s="78"/>
      <c r="MU35" s="78"/>
      <c r="MW35" s="78"/>
      <c r="ND35" s="79"/>
      <c r="NE35" s="78"/>
      <c r="NG35" s="78"/>
      <c r="NI35" s="78"/>
      <c r="NN35" s="79"/>
      <c r="NO35" s="78"/>
      <c r="NQ35" s="78"/>
      <c r="NS35" s="78"/>
      <c r="NU35" s="78"/>
      <c r="NV35" s="79"/>
      <c r="NW35" s="78"/>
      <c r="NY35" s="78"/>
      <c r="OA35" s="78"/>
      <c r="OC35" s="78"/>
      <c r="OG35" s="78"/>
      <c r="OI35" s="78"/>
      <c r="OK35" s="78"/>
      <c r="OO35" s="78"/>
      <c r="OP35" s="79"/>
      <c r="OQ35" s="78"/>
      <c r="OS35" s="78"/>
      <c r="OT35" s="79"/>
      <c r="OU35" s="78"/>
      <c r="OV35" s="79"/>
      <c r="OW35" s="78"/>
      <c r="OZ35" s="79"/>
      <c r="PA35" s="78"/>
      <c r="PJ35" s="79"/>
      <c r="PK35" s="78"/>
      <c r="PM35" s="78"/>
      <c r="PO35" s="78"/>
      <c r="PP35" s="79"/>
      <c r="PQ35" s="78"/>
      <c r="PR35" s="79"/>
      <c r="PS35" s="78"/>
      <c r="PU35" s="78"/>
      <c r="PW35" s="78"/>
      <c r="PY35" s="78"/>
      <c r="QA35" s="78"/>
      <c r="QF35" s="79"/>
      <c r="QG35" s="78"/>
      <c r="QI35" s="78"/>
      <c r="QK35" s="78"/>
      <c r="QM35" s="78"/>
      <c r="QO35" s="78"/>
      <c r="QY35" s="78"/>
      <c r="RC35" s="78"/>
      <c r="RE35" s="78"/>
      <c r="RK35" s="78"/>
      <c r="RL35" s="79"/>
      <c r="RM35" s="78"/>
      <c r="RN35" s="79"/>
      <c r="RO35" s="78"/>
      <c r="RQ35" s="78"/>
      <c r="RU35" s="78"/>
      <c r="RW35" s="78"/>
      <c r="RX35" s="79"/>
      <c r="RY35" s="78"/>
      <c r="RZ35" s="79"/>
      <c r="SA35" s="78"/>
      <c r="SD35" s="79"/>
      <c r="SE35" s="78"/>
      <c r="SF35" s="79"/>
      <c r="SG35" s="78"/>
      <c r="SI35" s="78"/>
      <c r="SJ35" s="79"/>
      <c r="SK35" s="78"/>
      <c r="SM35" s="78"/>
      <c r="SN35" s="79"/>
      <c r="SO35" s="78"/>
      <c r="SQ35" s="78"/>
      <c r="SR35" s="79"/>
      <c r="SS35" s="78"/>
      <c r="ST35" s="79"/>
      <c r="SU35" s="78"/>
      <c r="SW35" s="78"/>
      <c r="TE35" s="78"/>
      <c r="TF35" s="79"/>
      <c r="TG35" s="78"/>
      <c r="TH35" s="79"/>
      <c r="TI35" s="78"/>
      <c r="TJ35" s="79"/>
      <c r="TK35" s="78"/>
      <c r="TL35" s="79"/>
      <c r="TM35" s="78"/>
      <c r="TN35" s="79"/>
      <c r="TO35" s="78"/>
      <c r="UB35" s="79"/>
      <c r="UC35" s="78"/>
      <c r="UG35" s="78"/>
      <c r="UI35" s="78"/>
      <c r="UM35" s="78"/>
      <c r="UQ35" s="78"/>
      <c r="VC35" s="78"/>
      <c r="VD35" s="79"/>
      <c r="VE35" s="78"/>
      <c r="VG35" s="78"/>
      <c r="VH35" s="79"/>
      <c r="VI35" s="78"/>
      <c r="VK35" s="78"/>
      <c r="VM35" s="78"/>
      <c r="VO35" s="78"/>
      <c r="VP35" s="79"/>
      <c r="VQ35" s="78"/>
      <c r="VR35" s="79"/>
      <c r="VS35" s="78"/>
      <c r="VW35" s="78"/>
      <c r="VX35" s="79"/>
      <c r="VY35" s="78"/>
      <c r="WB35" s="79"/>
      <c r="WC35" s="78"/>
      <c r="WE35" s="78"/>
      <c r="WH35" s="79"/>
      <c r="WI35" s="78"/>
      <c r="WJ35" s="79"/>
      <c r="WK35" s="78"/>
      <c r="WM35" s="78"/>
      <c r="WN35" s="79"/>
      <c r="WO35" s="78"/>
      <c r="WQ35" s="78"/>
      <c r="WR35" s="79"/>
      <c r="WS35" s="78"/>
      <c r="WW35" s="78"/>
      <c r="WY35" s="78"/>
      <c r="XA35" s="78"/>
      <c r="XC35" s="78"/>
      <c r="XD35" s="79"/>
      <c r="XE35" s="78"/>
      <c r="XG35" s="78"/>
      <c r="XI35" s="78"/>
      <c r="XK35" s="78"/>
      <c r="XN35" s="79"/>
      <c r="XO35" s="78"/>
      <c r="XP35" s="79"/>
      <c r="XQ35" s="78"/>
      <c r="XR35" s="79"/>
      <c r="XS35" s="78"/>
      <c r="XT35" s="79"/>
      <c r="XU35" s="78"/>
      <c r="XV35" s="79"/>
      <c r="XW35" s="78"/>
      <c r="XX35" s="79"/>
      <c r="XY35" s="78"/>
      <c r="YG35" s="78"/>
      <c r="YH35" s="79"/>
      <c r="YI35" s="78"/>
      <c r="YP35" s="79"/>
      <c r="YQ35" s="78"/>
      <c r="YT35" s="79"/>
      <c r="YU35" s="78"/>
      <c r="YW35" s="78"/>
      <c r="YX35" s="79"/>
      <c r="YY35" s="78"/>
      <c r="YZ35" s="79"/>
      <c r="ZA35" s="78"/>
      <c r="ZF35" s="79"/>
      <c r="ZG35" s="78"/>
      <c r="ZI35" s="78"/>
      <c r="ZJ35" s="79"/>
      <c r="ZK35" s="78"/>
      <c r="ZL35" s="79"/>
      <c r="ZM35" s="78"/>
      <c r="ZS35" s="78"/>
      <c r="ZU35" s="78"/>
      <c r="AAC35" s="78"/>
      <c r="AAE35" s="78"/>
      <c r="AAG35" s="78"/>
      <c r="AAI35" s="78"/>
      <c r="AAO35" s="78"/>
      <c r="AAQ35" s="78"/>
      <c r="AAV35" s="79"/>
      <c r="AAW35" s="78"/>
      <c r="ABC35" s="78"/>
      <c r="ABE35" s="78"/>
      <c r="ABM35" s="78"/>
      <c r="ABP35" s="79"/>
      <c r="ABQ35" s="78"/>
      <c r="ABR35" s="79"/>
      <c r="ABS35" s="78"/>
      <c r="ABT35" s="79"/>
      <c r="ABU35" s="78"/>
      <c r="ABV35" s="79"/>
      <c r="ABW35" s="78"/>
      <c r="ABY35" s="78"/>
      <c r="ACE35" s="78"/>
      <c r="ACF35" s="79"/>
      <c r="ACG35" s="78"/>
      <c r="ACH35" s="79"/>
      <c r="ACI35" s="78"/>
      <c r="ACJ35" s="79"/>
      <c r="ACK35" s="78"/>
      <c r="ACM35" s="78"/>
      <c r="ACO35" s="78"/>
      <c r="ACP35" s="79"/>
      <c r="ACQ35" s="78"/>
      <c r="ACV35" s="79"/>
      <c r="ACW35" s="78"/>
      <c r="ACX35" s="79"/>
      <c r="ACY35" s="78"/>
      <c r="ADA35" s="78"/>
      <c r="ADB35" s="79"/>
      <c r="ADC35" s="78"/>
      <c r="ADF35" s="79"/>
      <c r="ADG35" s="78"/>
      <c r="ADK35" s="78"/>
      <c r="ADL35" s="79"/>
      <c r="ADM35" s="78"/>
      <c r="ADO35" s="78"/>
      <c r="ADP35" s="79"/>
      <c r="ADQ35" s="78"/>
      <c r="ADU35" s="78"/>
      <c r="ADX35" s="79"/>
      <c r="ADY35" s="78"/>
      <c r="ADZ35" s="79"/>
      <c r="AEA35" s="78"/>
      <c r="AEC35" s="78"/>
      <c r="AEE35" s="78"/>
      <c r="AEF35" s="79"/>
      <c r="AEG35" s="78"/>
      <c r="AEM35" s="78"/>
      <c r="AER35" s="79"/>
      <c r="AES35" s="78"/>
      <c r="AET35" s="79"/>
      <c r="AEU35" s="78"/>
      <c r="AFA35" s="78"/>
      <c r="AFB35" s="79"/>
      <c r="AFC35" s="78"/>
      <c r="AFE35" s="78"/>
      <c r="AFI35" s="78"/>
      <c r="AFN35" s="79"/>
      <c r="AFO35" s="78"/>
      <c r="AFQ35" s="78"/>
      <c r="AFV35" s="79"/>
      <c r="AFW35" s="78"/>
      <c r="AFX35" s="79"/>
      <c r="AFY35" s="78"/>
      <c r="AGA35" s="78"/>
      <c r="AGC35" s="78"/>
      <c r="AGG35" s="78"/>
      <c r="AGK35" s="78"/>
      <c r="AGM35" s="78"/>
      <c r="AGP35" s="79"/>
      <c r="AGQ35" s="78"/>
      <c r="AGS35" s="78"/>
      <c r="AGT35" s="79"/>
      <c r="AGU35" s="78"/>
      <c r="AGV35" s="79"/>
      <c r="AGW35" s="78"/>
      <c r="AGX35" s="79"/>
      <c r="AGY35" s="78"/>
      <c r="AHA35" s="78"/>
      <c r="AHC35" s="78"/>
      <c r="AHI35" s="78"/>
      <c r="AHJ35" s="79"/>
      <c r="AHK35" s="78"/>
      <c r="AHL35" s="79"/>
      <c r="AHM35" s="78"/>
      <c r="AHO35" s="78"/>
      <c r="AHW35" s="78"/>
      <c r="AIA35" s="78"/>
      <c r="AIC35" s="78"/>
      <c r="AIM35" s="78"/>
      <c r="AIO35" s="78"/>
      <c r="AIP35" s="79"/>
      <c r="AIQ35" s="78"/>
      <c r="AIU35" s="78"/>
      <c r="AIX35" s="79"/>
      <c r="AIY35" s="78"/>
      <c r="AJB35" s="79"/>
      <c r="AJC35" s="78"/>
      <c r="AJE35" s="78"/>
      <c r="AJF35" s="79"/>
      <c r="AJG35" s="78"/>
      <c r="AJM35" s="78"/>
      <c r="AJN35" s="79"/>
      <c r="AJO35" s="78"/>
      <c r="AJX35" s="79"/>
      <c r="AJY35" s="78"/>
      <c r="AKA35" s="78"/>
      <c r="AKG35" s="78"/>
      <c r="AKO35" s="78"/>
      <c r="AKV35" s="79"/>
      <c r="AKW35" s="78"/>
      <c r="AKZ35" s="79"/>
      <c r="ALA35" s="78"/>
      <c r="ALE35" s="78"/>
      <c r="ALG35" s="78"/>
      <c r="ALM35" s="78"/>
      <c r="ALS35" s="78"/>
      <c r="ALX35" s="79"/>
      <c r="ALY35" s="78"/>
      <c r="AMA35" s="78"/>
      <c r="AMB35" s="79"/>
      <c r="AMC35" s="78"/>
      <c r="AMG35" s="78"/>
      <c r="AMI35" s="78"/>
      <c r="AMJ35" s="79"/>
      <c r="AMK35" s="78"/>
      <c r="AML35" s="79"/>
      <c r="AMM35" s="78"/>
      <c r="AMO35" s="78"/>
      <c r="AMY35" s="78"/>
      <c r="ANA35" s="78"/>
      <c r="ANC35" s="78"/>
      <c r="ANF35" s="79"/>
      <c r="ANG35" s="78"/>
      <c r="ANH35" s="79"/>
      <c r="ANI35" s="78"/>
      <c r="ANM35" s="78"/>
      <c r="ANP35" s="79"/>
      <c r="ANQ35" s="78"/>
      <c r="ANS35" s="78"/>
      <c r="ANT35" s="79"/>
      <c r="ANU35" s="78"/>
      <c r="AOA35" s="78"/>
      <c r="AOC35" s="78"/>
      <c r="AOE35" s="78"/>
      <c r="AOQ35" s="78"/>
      <c r="AOS35" s="78"/>
      <c r="AOW35" s="78"/>
      <c r="AOY35" s="78"/>
      <c r="APC35" s="78"/>
      <c r="APH35" s="79"/>
      <c r="API35" s="78"/>
      <c r="APJ35" s="79"/>
      <c r="APK35" s="78"/>
      <c r="APO35" s="78"/>
      <c r="APP35" s="79"/>
      <c r="APQ35" s="78"/>
      <c r="APS35" s="78"/>
      <c r="APT35" s="79"/>
      <c r="APU35" s="78"/>
      <c r="APV35" s="79"/>
      <c r="APW35" s="78"/>
      <c r="APY35" s="78"/>
      <c r="AQA35" s="78"/>
      <c r="AQB35" s="79"/>
      <c r="AQC35" s="78"/>
      <c r="AQE35" s="78"/>
      <c r="AQI35" s="78"/>
      <c r="AQJ35" s="79"/>
      <c r="AQK35" s="78"/>
      <c r="AQP35" s="79"/>
      <c r="AQQ35" s="78"/>
      <c r="AQR35" s="79"/>
      <c r="AQS35" s="78"/>
      <c r="ARA35" s="78"/>
      <c r="ARE35" s="78"/>
      <c r="ARL35" s="79"/>
      <c r="ARM35" s="78"/>
      <c r="ARN35" s="79"/>
      <c r="ARO35" s="78"/>
      <c r="ARP35" s="79"/>
      <c r="ARQ35" s="78"/>
      <c r="ARR35" s="79"/>
      <c r="ARS35" s="78"/>
      <c r="ART35" s="79"/>
      <c r="ARU35" s="78"/>
      <c r="ARX35" s="79"/>
      <c r="ARY35" s="78"/>
      <c r="ASA35" s="78"/>
      <c r="ASC35" s="78"/>
      <c r="ASD35" s="79"/>
      <c r="ASE35" s="78"/>
      <c r="ASM35" s="78"/>
      <c r="ASO35" s="78"/>
      <c r="ASQ35" s="78"/>
      <c r="ASU35" s="78"/>
      <c r="ASW35" s="78"/>
      <c r="ASY35" s="78"/>
      <c r="ASZ35" s="79"/>
      <c r="ATA35" s="78"/>
      <c r="ATC35" s="78"/>
      <c r="ATM35" s="78"/>
      <c r="ATO35" s="78"/>
      <c r="ATQ35" s="78"/>
      <c r="ATT35" s="79"/>
      <c r="ATU35" s="78"/>
      <c r="ATW35" s="78"/>
      <c r="ATY35" s="78"/>
      <c r="AUA35" s="78"/>
      <c r="AUC35" s="78"/>
      <c r="AUE35" s="78"/>
      <c r="AUN35" s="79"/>
      <c r="AUO35" s="78"/>
      <c r="AUQ35" s="78"/>
      <c r="AUR35" s="79"/>
      <c r="AUS35" s="78"/>
      <c r="AUW35" s="78"/>
      <c r="AVC35" s="78"/>
      <c r="AVJ35" s="79"/>
      <c r="AVK35" s="78"/>
      <c r="AVY35" s="78"/>
      <c r="AWA35" s="78"/>
      <c r="AWE35" s="78"/>
      <c r="AWI35" s="78"/>
      <c r="AWM35" s="78"/>
      <c r="AWO35" s="78"/>
      <c r="AWQ35" s="78"/>
      <c r="AWS35" s="78"/>
      <c r="AWU35" s="78"/>
      <c r="AWW35" s="78"/>
      <c r="AWY35" s="78"/>
      <c r="AXE35" s="78"/>
      <c r="AXQ35" s="78"/>
      <c r="AYC35" s="78"/>
      <c r="AYE35" s="78"/>
      <c r="AYG35" s="78"/>
      <c r="AYM35" s="78"/>
      <c r="AYQ35" s="78"/>
      <c r="AYS35" s="78"/>
      <c r="AYU35" s="78"/>
      <c r="AYW35" s="78"/>
      <c r="AZC35" s="78"/>
      <c r="AZG35" s="78"/>
      <c r="AZS35" s="78"/>
      <c r="AZW35" s="78"/>
    </row>
    <row r="36" spans="1:1377" x14ac:dyDescent="0.25">
      <c r="A36" s="87">
        <v>40179</v>
      </c>
      <c r="B36" s="83">
        <v>315659</v>
      </c>
      <c r="C36" s="84">
        <v>37692113.439999998</v>
      </c>
      <c r="D36" s="83">
        <v>256739</v>
      </c>
      <c r="E36" s="84">
        <v>35118060.329999998</v>
      </c>
      <c r="F36" s="83">
        <f>B36+D36</f>
        <v>572398</v>
      </c>
      <c r="G36" s="83">
        <f t="shared" ref="G36:G48" si="88">C36+E36</f>
        <v>72810173.769999996</v>
      </c>
      <c r="H36" s="83">
        <v>178066</v>
      </c>
      <c r="I36" s="84">
        <v>17096878.309999999</v>
      </c>
      <c r="J36" s="83">
        <v>279173</v>
      </c>
      <c r="K36" s="84">
        <v>23112482.25</v>
      </c>
      <c r="L36" s="83">
        <v>2818</v>
      </c>
      <c r="M36" s="78">
        <v>12559713.51</v>
      </c>
      <c r="N36" s="79">
        <v>23343</v>
      </c>
      <c r="O36" s="78">
        <v>12322222.07</v>
      </c>
      <c r="P36" s="79">
        <v>170711</v>
      </c>
      <c r="Q36" s="78">
        <v>10369268</v>
      </c>
      <c r="R36" s="79">
        <v>159020</v>
      </c>
      <c r="S36" s="78">
        <v>8903121.2699999996</v>
      </c>
      <c r="T36" s="79">
        <v>7934</v>
      </c>
      <c r="U36" s="78">
        <v>5243450.3499999996</v>
      </c>
      <c r="V36" s="79">
        <v>25095</v>
      </c>
      <c r="W36" s="78">
        <v>6639402.0599999996</v>
      </c>
      <c r="X36" s="79">
        <v>47596</v>
      </c>
      <c r="Y36" s="78">
        <v>6700982.1100000003</v>
      </c>
      <c r="Z36" s="79">
        <v>182363</v>
      </c>
      <c r="AA36" s="78">
        <v>7157941</v>
      </c>
      <c r="AB36" s="79">
        <v>115135</v>
      </c>
      <c r="AC36" s="78">
        <v>10800129.34</v>
      </c>
      <c r="AD36" s="79">
        <v>28566</v>
      </c>
      <c r="AE36" s="78">
        <v>5213701.6100000003</v>
      </c>
      <c r="AF36" s="79">
        <v>35473</v>
      </c>
      <c r="AG36" s="78">
        <v>4879030.45</v>
      </c>
      <c r="AH36" s="79">
        <v>61781</v>
      </c>
      <c r="AI36" s="78">
        <v>6247334.6100000003</v>
      </c>
      <c r="AJ36" s="79">
        <v>156359</v>
      </c>
      <c r="AK36" s="78">
        <v>5881900.54</v>
      </c>
      <c r="AL36" s="79">
        <v>42915</v>
      </c>
      <c r="AM36" s="78">
        <v>5023330.92</v>
      </c>
      <c r="AN36" s="79">
        <v>46733</v>
      </c>
      <c r="AO36" s="78">
        <v>4662583.2300000004</v>
      </c>
      <c r="AP36" s="79">
        <v>59602</v>
      </c>
      <c r="AQ36" s="78">
        <v>4507119.45</v>
      </c>
      <c r="AR36" s="79">
        <v>32280</v>
      </c>
      <c r="AS36" s="78">
        <v>4922058.8</v>
      </c>
      <c r="AT36" s="79">
        <v>27661</v>
      </c>
      <c r="AU36" s="78">
        <v>2652366.08</v>
      </c>
      <c r="AV36" s="77">
        <v>799</v>
      </c>
      <c r="AW36" s="78">
        <v>3254410.59</v>
      </c>
      <c r="AX36" s="77">
        <v>321</v>
      </c>
      <c r="AY36" s="78">
        <v>1310189.04</v>
      </c>
      <c r="AZ36" s="79">
        <v>3342</v>
      </c>
      <c r="BA36" s="78">
        <v>2295764.7400000002</v>
      </c>
      <c r="BB36" s="79">
        <v>8374</v>
      </c>
      <c r="BC36" s="78">
        <v>2830185.58</v>
      </c>
      <c r="BD36" s="79">
        <v>3624</v>
      </c>
      <c r="BE36" s="78">
        <v>1815194.86</v>
      </c>
      <c r="BF36" s="79">
        <v>12597</v>
      </c>
      <c r="BG36" s="78">
        <v>1711161.69</v>
      </c>
      <c r="BH36" s="79">
        <v>246947</v>
      </c>
      <c r="BI36" s="78">
        <v>2271602.83</v>
      </c>
      <c r="BJ36" s="79">
        <v>3256</v>
      </c>
      <c r="BK36" s="78">
        <v>1324590.06</v>
      </c>
      <c r="BL36" s="79">
        <v>29298</v>
      </c>
      <c r="BM36" s="78">
        <v>1035191.22</v>
      </c>
      <c r="BN36" s="77">
        <v>169</v>
      </c>
      <c r="BO36" s="78">
        <v>1001650.14</v>
      </c>
      <c r="BP36" s="79">
        <v>52789</v>
      </c>
      <c r="BQ36" s="78">
        <v>1046806.02</v>
      </c>
      <c r="BR36" s="79">
        <v>17332</v>
      </c>
      <c r="BS36" s="78">
        <v>1312535.3799999999</v>
      </c>
      <c r="BT36" s="79">
        <v>6763</v>
      </c>
      <c r="BU36" s="78">
        <v>356776</v>
      </c>
      <c r="BV36" s="79">
        <v>5927</v>
      </c>
      <c r="BW36" s="78">
        <v>285786.3</v>
      </c>
      <c r="BX36" s="77">
        <v>185</v>
      </c>
      <c r="BY36" s="78">
        <v>183593.94</v>
      </c>
      <c r="CN36" s="77">
        <v>5</v>
      </c>
      <c r="CO36" s="78">
        <v>193.4</v>
      </c>
      <c r="CP36" s="79">
        <v>4790</v>
      </c>
      <c r="CQ36" s="78">
        <v>56377.2</v>
      </c>
      <c r="CT36" s="77">
        <v>14</v>
      </c>
      <c r="CU36" s="78">
        <v>9967.56</v>
      </c>
      <c r="CZ36" s="77">
        <v>1</v>
      </c>
      <c r="DA36" s="78">
        <v>1.66</v>
      </c>
      <c r="DJ36" s="77">
        <v>2</v>
      </c>
      <c r="DK36" s="78">
        <v>1365.4</v>
      </c>
      <c r="DL36" s="77">
        <v>2</v>
      </c>
      <c r="DM36" s="78">
        <v>170.82</v>
      </c>
      <c r="DN36" s="77">
        <v>6</v>
      </c>
      <c r="DO36" s="78">
        <v>12.64</v>
      </c>
      <c r="DP36" s="77">
        <v>31</v>
      </c>
      <c r="DQ36" s="78">
        <v>162.44999999999999</v>
      </c>
      <c r="DR36" s="77">
        <v>7</v>
      </c>
      <c r="DS36" s="78">
        <v>19.61</v>
      </c>
      <c r="DZ36" s="79">
        <v>11788</v>
      </c>
      <c r="EA36" s="78">
        <v>1053554.94</v>
      </c>
      <c r="ED36" s="77">
        <v>3</v>
      </c>
      <c r="EE36" s="78">
        <v>2.94</v>
      </c>
      <c r="EF36" s="77">
        <v>17</v>
      </c>
      <c r="EG36" s="78">
        <v>270.63</v>
      </c>
      <c r="EH36" s="77">
        <v>5</v>
      </c>
      <c r="EI36" s="78">
        <v>6.11</v>
      </c>
      <c r="ER36" s="79">
        <v>15288</v>
      </c>
      <c r="ES36" s="78">
        <v>589571.02</v>
      </c>
      <c r="ET36" s="77">
        <v>5</v>
      </c>
      <c r="EU36" s="78">
        <v>11.46</v>
      </c>
      <c r="EV36" s="77">
        <v>993</v>
      </c>
      <c r="EW36" s="78">
        <v>64080.46</v>
      </c>
      <c r="FD36" s="79">
        <v>1746</v>
      </c>
      <c r="FE36" s="78">
        <v>1041641.66</v>
      </c>
      <c r="FF36" s="77">
        <v>7</v>
      </c>
      <c r="FG36" s="78">
        <v>13.56</v>
      </c>
      <c r="FH36" s="79">
        <v>23007</v>
      </c>
      <c r="FI36" s="78">
        <v>1181574.6100000001</v>
      </c>
      <c r="FJ36" s="79">
        <v>16101</v>
      </c>
      <c r="FK36" s="78">
        <v>771533.92</v>
      </c>
      <c r="FL36" s="77">
        <v>14</v>
      </c>
      <c r="FM36" s="78">
        <v>68.67</v>
      </c>
      <c r="FP36" s="77">
        <v>3</v>
      </c>
      <c r="FQ36" s="78">
        <v>15.36</v>
      </c>
      <c r="FR36" s="79">
        <v>2168</v>
      </c>
      <c r="FS36" s="78">
        <v>336490.29</v>
      </c>
      <c r="FT36" s="77">
        <v>1</v>
      </c>
      <c r="FU36" s="78">
        <v>1.49</v>
      </c>
      <c r="FV36" s="79">
        <v>2322</v>
      </c>
      <c r="FW36" s="78">
        <v>59113.25</v>
      </c>
      <c r="FX36" s="79">
        <v>12642</v>
      </c>
      <c r="FY36" s="78">
        <v>745302.52</v>
      </c>
      <c r="GF36" s="77">
        <v>67</v>
      </c>
      <c r="GG36" s="78">
        <v>5384.3</v>
      </c>
      <c r="GL36" s="79">
        <v>4098</v>
      </c>
      <c r="GM36" s="78">
        <v>559174.89</v>
      </c>
      <c r="GN36" s="79">
        <v>3088</v>
      </c>
      <c r="GO36" s="78">
        <v>450966.98</v>
      </c>
      <c r="GP36" s="77">
        <v>2</v>
      </c>
      <c r="GQ36" s="78">
        <v>6.3</v>
      </c>
      <c r="GR36" s="77">
        <v>1</v>
      </c>
      <c r="GS36" s="78">
        <v>2.08</v>
      </c>
      <c r="GX36" s="77">
        <v>212</v>
      </c>
      <c r="GY36" s="78">
        <v>17097.68</v>
      </c>
      <c r="GZ36" s="77">
        <v>14</v>
      </c>
      <c r="HA36" s="78">
        <v>739</v>
      </c>
      <c r="HB36" s="79">
        <v>2147</v>
      </c>
      <c r="HC36" s="78">
        <v>223319.25</v>
      </c>
      <c r="HD36" s="77">
        <v>8</v>
      </c>
      <c r="HE36" s="78">
        <v>44</v>
      </c>
      <c r="HH36" s="77">
        <v>121</v>
      </c>
      <c r="HI36" s="78">
        <v>4725.16</v>
      </c>
      <c r="HJ36" s="77">
        <v>580</v>
      </c>
      <c r="HK36" s="78">
        <v>68291.41</v>
      </c>
      <c r="HL36" s="77">
        <v>339</v>
      </c>
      <c r="HM36" s="78">
        <v>61168.11</v>
      </c>
      <c r="HN36" s="79">
        <v>1790</v>
      </c>
      <c r="HO36" s="78">
        <v>233070.53</v>
      </c>
      <c r="HR36" s="77">
        <v>82</v>
      </c>
      <c r="HS36" s="78">
        <v>22236.62</v>
      </c>
      <c r="HT36" s="77">
        <v>365</v>
      </c>
      <c r="HU36" s="78">
        <v>19713.759999999998</v>
      </c>
      <c r="HV36" s="77">
        <v>12</v>
      </c>
      <c r="HW36" s="78">
        <v>419.07</v>
      </c>
      <c r="HX36" s="77">
        <v>4</v>
      </c>
      <c r="HY36" s="78">
        <v>976.04</v>
      </c>
      <c r="HZ36" s="77">
        <v>934</v>
      </c>
      <c r="IA36" s="78">
        <v>95206.47</v>
      </c>
      <c r="IB36" s="79">
        <v>6751</v>
      </c>
      <c r="IC36" s="78">
        <v>469284.88</v>
      </c>
      <c r="ID36" s="77">
        <v>43</v>
      </c>
      <c r="IE36" s="78">
        <v>13413.59</v>
      </c>
      <c r="IF36" s="77">
        <v>332</v>
      </c>
      <c r="IG36" s="78">
        <v>57154.26</v>
      </c>
      <c r="IH36" s="77">
        <v>2</v>
      </c>
      <c r="II36" s="78">
        <v>230.72</v>
      </c>
      <c r="IN36" s="79">
        <v>2552</v>
      </c>
      <c r="IO36" s="78">
        <v>115771.55</v>
      </c>
      <c r="IP36" s="77">
        <v>11</v>
      </c>
      <c r="IQ36" s="78">
        <v>15.56</v>
      </c>
      <c r="IZ36" s="79">
        <v>4203</v>
      </c>
      <c r="JA36" s="78">
        <v>174060.66</v>
      </c>
      <c r="JH36" s="79">
        <v>8679</v>
      </c>
      <c r="JI36" s="78">
        <v>1178659.48</v>
      </c>
      <c r="JJ36" s="79">
        <v>2323</v>
      </c>
      <c r="JK36" s="78">
        <v>282267.09999999998</v>
      </c>
      <c r="JN36" s="77">
        <v>560</v>
      </c>
      <c r="JO36" s="78">
        <v>72306.12</v>
      </c>
      <c r="JP36" s="79">
        <v>2751</v>
      </c>
      <c r="JQ36" s="78">
        <v>239130.09</v>
      </c>
      <c r="JR36" s="77">
        <v>11</v>
      </c>
      <c r="JS36" s="78">
        <v>1079.6500000000001</v>
      </c>
      <c r="JV36" s="79">
        <v>5307</v>
      </c>
      <c r="JW36" s="78">
        <v>474691.9</v>
      </c>
      <c r="JX36" s="77">
        <v>84</v>
      </c>
      <c r="JY36" s="78">
        <v>7245.8</v>
      </c>
      <c r="JZ36" s="77">
        <v>388</v>
      </c>
      <c r="KA36" s="78">
        <v>9354.07</v>
      </c>
      <c r="KB36" s="79">
        <v>7696</v>
      </c>
      <c r="KC36" s="78">
        <v>359760.7</v>
      </c>
      <c r="KD36" s="77">
        <v>2</v>
      </c>
      <c r="KE36" s="78">
        <v>42.9</v>
      </c>
      <c r="KF36" s="77">
        <v>379</v>
      </c>
      <c r="KG36" s="78">
        <v>45587.86</v>
      </c>
      <c r="KH36" s="79">
        <v>18531</v>
      </c>
      <c r="KI36" s="78">
        <v>669069.82999999996</v>
      </c>
      <c r="KN36" s="77">
        <v>965</v>
      </c>
      <c r="KO36" s="78">
        <v>518818.49</v>
      </c>
      <c r="KP36" s="77">
        <v>14</v>
      </c>
      <c r="KQ36" s="78">
        <v>1476.91</v>
      </c>
      <c r="KR36" s="79">
        <v>5526</v>
      </c>
      <c r="KS36" s="78">
        <v>399674.92</v>
      </c>
      <c r="KZ36" s="77">
        <v>11</v>
      </c>
      <c r="LA36" s="78">
        <v>8003.87</v>
      </c>
      <c r="LB36" s="77">
        <v>3</v>
      </c>
      <c r="LC36" s="78">
        <v>1.8</v>
      </c>
      <c r="LD36" s="79">
        <v>1369</v>
      </c>
      <c r="LE36" s="78">
        <v>118469.71</v>
      </c>
      <c r="LF36" s="77">
        <v>360</v>
      </c>
      <c r="LG36" s="78">
        <v>56701.27</v>
      </c>
      <c r="LH36" s="77">
        <v>390</v>
      </c>
      <c r="LI36" s="78">
        <v>91564.29</v>
      </c>
      <c r="LR36" s="77">
        <v>3</v>
      </c>
      <c r="LS36" s="78">
        <v>0.24</v>
      </c>
      <c r="LT36" s="79">
        <v>7849</v>
      </c>
      <c r="LU36" s="78">
        <v>348618.68</v>
      </c>
      <c r="LV36" s="77">
        <v>71</v>
      </c>
      <c r="LW36" s="78">
        <v>421.83</v>
      </c>
      <c r="LZ36" s="77">
        <v>1</v>
      </c>
      <c r="MA36" s="78">
        <v>3868.92</v>
      </c>
      <c r="MB36" s="79">
        <v>4757</v>
      </c>
      <c r="MC36" s="78">
        <v>530018.38</v>
      </c>
      <c r="MJ36" s="77">
        <v>2</v>
      </c>
      <c r="MK36" s="78">
        <v>21.18</v>
      </c>
      <c r="MP36" s="79">
        <v>3911</v>
      </c>
      <c r="MQ36" s="78">
        <v>308965.92</v>
      </c>
      <c r="MR36" s="77">
        <v>997</v>
      </c>
      <c r="MS36" s="78">
        <v>30780.68</v>
      </c>
      <c r="MV36" s="77">
        <v>1</v>
      </c>
      <c r="MW36" s="78">
        <v>1.1200000000000001</v>
      </c>
      <c r="MX36" s="77">
        <v>2</v>
      </c>
      <c r="MY36" s="78">
        <v>54</v>
      </c>
      <c r="MZ36" s="77">
        <v>1</v>
      </c>
      <c r="NA36" s="78">
        <v>60.87</v>
      </c>
      <c r="NB36" s="77">
        <v>2</v>
      </c>
      <c r="NC36" s="78">
        <v>3.68</v>
      </c>
      <c r="ND36" s="79">
        <v>13977</v>
      </c>
      <c r="NE36" s="78">
        <v>46840.76</v>
      </c>
      <c r="NF36" s="77">
        <v>41</v>
      </c>
      <c r="NG36" s="78">
        <v>737.25</v>
      </c>
      <c r="NN36" s="79">
        <v>1233</v>
      </c>
      <c r="NO36" s="78">
        <v>188965.99</v>
      </c>
      <c r="NP36" s="77">
        <v>8</v>
      </c>
      <c r="NQ36" s="78">
        <v>52.6</v>
      </c>
      <c r="NT36" s="77">
        <v>83</v>
      </c>
      <c r="NU36" s="78">
        <v>216.98</v>
      </c>
      <c r="NV36" s="79">
        <v>3536</v>
      </c>
      <c r="NW36" s="78">
        <v>376989.04</v>
      </c>
      <c r="NX36" s="77">
        <v>16</v>
      </c>
      <c r="NY36" s="78">
        <v>1036.5</v>
      </c>
      <c r="NZ36" s="77">
        <v>10</v>
      </c>
      <c r="OA36" s="78">
        <v>242.14</v>
      </c>
      <c r="OF36" s="77">
        <v>352</v>
      </c>
      <c r="OG36" s="78">
        <v>25026.98</v>
      </c>
      <c r="OH36" s="77">
        <v>215</v>
      </c>
      <c r="OI36" s="78">
        <v>13114.73</v>
      </c>
      <c r="OJ36" s="77">
        <v>74</v>
      </c>
      <c r="OK36" s="78">
        <v>527.28</v>
      </c>
      <c r="OP36" s="79">
        <v>11535</v>
      </c>
      <c r="OQ36" s="78">
        <v>1941292.32</v>
      </c>
      <c r="OR36" s="77">
        <v>113</v>
      </c>
      <c r="OS36" s="78">
        <v>3682.9</v>
      </c>
      <c r="OT36" s="79">
        <v>2624</v>
      </c>
      <c r="OU36" s="78">
        <v>127913.7</v>
      </c>
      <c r="OV36" s="79">
        <v>1074</v>
      </c>
      <c r="OW36" s="78">
        <v>175141.42</v>
      </c>
      <c r="OX36" s="77">
        <v>2</v>
      </c>
      <c r="OY36" s="78">
        <v>17.5</v>
      </c>
      <c r="OZ36" s="79">
        <v>6226</v>
      </c>
      <c r="PA36" s="78">
        <v>602738.04</v>
      </c>
      <c r="PJ36" s="79">
        <v>3257</v>
      </c>
      <c r="PK36" s="78">
        <v>286580.49</v>
      </c>
      <c r="PL36" s="77">
        <v>85</v>
      </c>
      <c r="PM36" s="78">
        <v>835.01</v>
      </c>
      <c r="PN36" s="77">
        <v>44</v>
      </c>
      <c r="PO36" s="78">
        <v>5541</v>
      </c>
      <c r="PP36" s="79">
        <v>9198</v>
      </c>
      <c r="PQ36" s="78">
        <v>640999.17000000004</v>
      </c>
      <c r="PR36" s="79">
        <v>6315</v>
      </c>
      <c r="PS36" s="78">
        <v>818981.68</v>
      </c>
      <c r="PT36" s="77">
        <v>13</v>
      </c>
      <c r="PU36" s="78">
        <v>36252.160000000003</v>
      </c>
      <c r="PV36" s="77">
        <v>7</v>
      </c>
      <c r="PW36" s="78">
        <v>71.849999999999994</v>
      </c>
      <c r="PZ36" s="77">
        <v>458</v>
      </c>
      <c r="QA36" s="78">
        <v>164754.21</v>
      </c>
      <c r="QF36" s="79">
        <v>11392</v>
      </c>
      <c r="QG36" s="78">
        <v>3493042.68</v>
      </c>
      <c r="QJ36" s="77">
        <v>7</v>
      </c>
      <c r="QK36" s="78">
        <v>12.92</v>
      </c>
      <c r="QL36" s="77">
        <v>18</v>
      </c>
      <c r="QM36" s="78">
        <v>22.16</v>
      </c>
      <c r="QN36" s="77">
        <v>1</v>
      </c>
      <c r="QO36" s="78">
        <v>52.99</v>
      </c>
      <c r="QX36" s="77">
        <v>1</v>
      </c>
      <c r="QY36" s="78">
        <v>5.78</v>
      </c>
      <c r="RB36" s="77">
        <v>18</v>
      </c>
      <c r="RC36" s="78">
        <v>402.62</v>
      </c>
      <c r="RD36" s="77">
        <v>4</v>
      </c>
      <c r="RE36" s="78">
        <v>3741.86</v>
      </c>
      <c r="RH36" s="77">
        <v>1</v>
      </c>
      <c r="RI36" s="78">
        <v>7.75</v>
      </c>
      <c r="RL36" s="79">
        <v>93606</v>
      </c>
      <c r="RM36" s="78">
        <v>13675420.34</v>
      </c>
      <c r="RN36" s="79">
        <v>2494</v>
      </c>
      <c r="RO36" s="78">
        <v>128498.06</v>
      </c>
      <c r="RT36" s="77">
        <v>30</v>
      </c>
      <c r="RU36" s="78">
        <v>6204.94</v>
      </c>
      <c r="RV36" s="77">
        <v>292</v>
      </c>
      <c r="RW36" s="78">
        <v>14240.31</v>
      </c>
      <c r="RX36" s="79">
        <v>1964</v>
      </c>
      <c r="RY36" s="78">
        <v>47493.86</v>
      </c>
      <c r="RZ36" s="79">
        <v>1056</v>
      </c>
      <c r="SA36" s="78">
        <v>116173.8</v>
      </c>
      <c r="SD36" s="79">
        <v>3457</v>
      </c>
      <c r="SE36" s="78">
        <v>228095.99</v>
      </c>
      <c r="SF36" s="79">
        <v>37149</v>
      </c>
      <c r="SG36" s="78">
        <v>6366183.7699999996</v>
      </c>
      <c r="SH36" s="77">
        <v>3</v>
      </c>
      <c r="SI36" s="78">
        <v>0.51</v>
      </c>
      <c r="SJ36" s="79">
        <v>1313</v>
      </c>
      <c r="SK36" s="78">
        <v>49833.11</v>
      </c>
      <c r="SL36" s="77">
        <v>710</v>
      </c>
      <c r="SM36" s="78">
        <v>48302.23</v>
      </c>
      <c r="SN36" s="79">
        <v>14152</v>
      </c>
      <c r="SO36" s="78">
        <v>778726.63</v>
      </c>
      <c r="SP36" s="77">
        <v>8</v>
      </c>
      <c r="SQ36" s="78">
        <v>905.76</v>
      </c>
      <c r="SR36" s="79">
        <v>84630</v>
      </c>
      <c r="SS36" s="78">
        <v>553986.34</v>
      </c>
      <c r="ST36" s="79">
        <v>1102</v>
      </c>
      <c r="SU36" s="78">
        <v>78672.850000000006</v>
      </c>
      <c r="SV36" s="77">
        <v>67</v>
      </c>
      <c r="SW36" s="78">
        <v>477.17</v>
      </c>
      <c r="TD36" s="77">
        <v>630</v>
      </c>
      <c r="TE36" s="78">
        <v>6229.71</v>
      </c>
      <c r="TF36" s="79">
        <v>2622</v>
      </c>
      <c r="TG36" s="78">
        <v>102015.84</v>
      </c>
      <c r="TH36" s="79">
        <v>29293</v>
      </c>
      <c r="TI36" s="78">
        <v>1043261.64</v>
      </c>
      <c r="TJ36" s="79">
        <v>2158</v>
      </c>
      <c r="TK36" s="78">
        <v>257399.52</v>
      </c>
      <c r="TL36" s="79">
        <v>46292</v>
      </c>
      <c r="TM36" s="78">
        <v>2288875.61</v>
      </c>
      <c r="TN36" s="79">
        <v>4426</v>
      </c>
      <c r="TO36" s="78">
        <v>368437.58</v>
      </c>
      <c r="TZ36" s="77">
        <v>1</v>
      </c>
      <c r="UA36" s="78">
        <v>136.66999999999999</v>
      </c>
      <c r="UB36" s="79">
        <v>7666</v>
      </c>
      <c r="UC36" s="78">
        <v>304839.26</v>
      </c>
      <c r="UH36" s="77">
        <v>4</v>
      </c>
      <c r="UI36" s="78">
        <v>52.92</v>
      </c>
      <c r="UP36" s="77">
        <v>2</v>
      </c>
      <c r="UQ36" s="78">
        <v>0.92</v>
      </c>
      <c r="UT36" s="77">
        <v>1</v>
      </c>
      <c r="UU36" s="78">
        <v>5.75</v>
      </c>
      <c r="UZ36" s="77">
        <v>1</v>
      </c>
      <c r="VA36" s="78">
        <v>2.9</v>
      </c>
      <c r="VB36" s="77">
        <v>39</v>
      </c>
      <c r="VC36" s="78">
        <v>855.78</v>
      </c>
      <c r="VD36" s="79">
        <v>9957</v>
      </c>
      <c r="VE36" s="78">
        <v>475412.08</v>
      </c>
      <c r="VH36" s="79">
        <v>29615</v>
      </c>
      <c r="VI36" s="78">
        <v>490225.03</v>
      </c>
      <c r="VJ36" s="77">
        <v>77</v>
      </c>
      <c r="VK36" s="78">
        <v>758.58</v>
      </c>
      <c r="VN36" s="77">
        <v>5</v>
      </c>
      <c r="VO36" s="78">
        <v>60.44</v>
      </c>
      <c r="VP36" s="79">
        <v>13099</v>
      </c>
      <c r="VQ36" s="78">
        <v>738351.48</v>
      </c>
      <c r="VR36" s="79">
        <v>13973</v>
      </c>
      <c r="VS36" s="78">
        <v>1231120.04</v>
      </c>
      <c r="VX36" s="79">
        <v>83131</v>
      </c>
      <c r="VY36" s="78">
        <v>833</v>
      </c>
      <c r="WB36" s="79">
        <v>14297</v>
      </c>
      <c r="WC36" s="78">
        <v>2105167.3199999998</v>
      </c>
      <c r="WD36" s="77">
        <v>1</v>
      </c>
      <c r="WE36" s="78">
        <v>1795.8</v>
      </c>
      <c r="WH36" s="79">
        <v>2140</v>
      </c>
      <c r="WI36" s="78">
        <v>9410.19</v>
      </c>
      <c r="WJ36" s="79">
        <v>8388</v>
      </c>
      <c r="WK36" s="78">
        <v>131316.87</v>
      </c>
      <c r="WL36" s="77">
        <v>191</v>
      </c>
      <c r="WM36" s="78">
        <v>24261.54</v>
      </c>
      <c r="WN36" s="79">
        <v>1640</v>
      </c>
      <c r="WO36" s="78">
        <v>710492.99</v>
      </c>
      <c r="WP36" s="77">
        <v>4</v>
      </c>
      <c r="WQ36" s="78">
        <v>936</v>
      </c>
      <c r="WR36" s="79">
        <v>6182</v>
      </c>
      <c r="WS36" s="78">
        <v>180596.96</v>
      </c>
      <c r="WV36" s="77">
        <v>1</v>
      </c>
      <c r="WW36" s="78">
        <v>58.76</v>
      </c>
      <c r="WX36" s="77">
        <v>8</v>
      </c>
      <c r="WY36" s="78">
        <v>42.64</v>
      </c>
      <c r="WZ36" s="77">
        <v>4</v>
      </c>
      <c r="XA36" s="78">
        <v>28.34</v>
      </c>
      <c r="XD36" s="79">
        <v>38153</v>
      </c>
      <c r="XE36" s="78">
        <v>2210672.85</v>
      </c>
      <c r="XH36" s="77">
        <v>292</v>
      </c>
      <c r="XI36" s="78">
        <v>124429.54</v>
      </c>
      <c r="XJ36" s="77">
        <v>420</v>
      </c>
      <c r="XK36" s="78">
        <v>5413.96</v>
      </c>
      <c r="XN36" s="79">
        <v>5585</v>
      </c>
      <c r="XO36" s="78">
        <v>706634.6</v>
      </c>
      <c r="XP36" s="79">
        <v>12899</v>
      </c>
      <c r="XQ36" s="78">
        <v>2126550.5699999998</v>
      </c>
      <c r="XR36" s="77">
        <v>885</v>
      </c>
      <c r="XS36" s="78">
        <v>236955.19</v>
      </c>
      <c r="XT36" s="79">
        <v>2169</v>
      </c>
      <c r="XU36" s="78">
        <v>461995.45</v>
      </c>
      <c r="XV36" s="79">
        <v>77789</v>
      </c>
      <c r="XW36" s="78">
        <v>865347.08</v>
      </c>
      <c r="XX36" s="79">
        <v>1337</v>
      </c>
      <c r="XY36" s="78">
        <v>71992.02</v>
      </c>
      <c r="XZ36" s="77">
        <v>3</v>
      </c>
      <c r="YA36" s="78">
        <v>12.31</v>
      </c>
      <c r="YD36" s="77">
        <v>2</v>
      </c>
      <c r="YE36" s="78">
        <v>112.32</v>
      </c>
      <c r="YH36" s="79">
        <v>26765</v>
      </c>
      <c r="YI36" s="78">
        <v>2408105.9500000002</v>
      </c>
      <c r="YP36" s="79">
        <v>1387</v>
      </c>
      <c r="YQ36" s="78">
        <v>30121.54</v>
      </c>
      <c r="YT36" s="79">
        <v>2191</v>
      </c>
      <c r="YU36" s="78">
        <v>265390.45</v>
      </c>
      <c r="YV36" s="77">
        <v>97</v>
      </c>
      <c r="YW36" s="78">
        <v>9835.73</v>
      </c>
      <c r="YX36" s="79">
        <v>85632</v>
      </c>
      <c r="YY36" s="78">
        <v>2020792.77</v>
      </c>
      <c r="YZ36" s="79">
        <v>29713</v>
      </c>
      <c r="ZA36" s="78">
        <v>1477217.28</v>
      </c>
      <c r="ZF36" s="79">
        <v>1234</v>
      </c>
      <c r="ZG36" s="78">
        <v>99113.79</v>
      </c>
      <c r="ZH36" s="77">
        <v>542</v>
      </c>
      <c r="ZI36" s="78">
        <v>39514.239999999998</v>
      </c>
      <c r="ZJ36" s="79">
        <v>48729</v>
      </c>
      <c r="ZK36" s="78">
        <v>8416811.7100000009</v>
      </c>
      <c r="ZL36" s="79">
        <v>47936</v>
      </c>
      <c r="ZM36" s="78">
        <v>6455891.3700000001</v>
      </c>
      <c r="ZR36" s="77">
        <v>35</v>
      </c>
      <c r="ZS36" s="78">
        <v>164.3</v>
      </c>
      <c r="ZT36" s="77">
        <v>133</v>
      </c>
      <c r="ZU36" s="78">
        <v>692.85</v>
      </c>
      <c r="AAB36" s="77">
        <v>54</v>
      </c>
      <c r="AAC36" s="78">
        <v>356.04</v>
      </c>
      <c r="AAD36" s="77">
        <v>2</v>
      </c>
      <c r="AAE36" s="78">
        <v>5.86</v>
      </c>
      <c r="AAF36" s="77">
        <v>24</v>
      </c>
      <c r="AAG36" s="78">
        <v>191.46</v>
      </c>
      <c r="AAH36" s="77">
        <v>81</v>
      </c>
      <c r="AAI36" s="78">
        <v>428.94</v>
      </c>
      <c r="AAN36" s="77">
        <v>4</v>
      </c>
      <c r="AAO36" s="78">
        <v>162.94999999999999</v>
      </c>
      <c r="AAP36" s="77">
        <v>783</v>
      </c>
      <c r="AAQ36" s="78">
        <v>3489.47</v>
      </c>
      <c r="AAV36" s="79">
        <v>1959</v>
      </c>
      <c r="AAW36" s="78">
        <v>124867.69</v>
      </c>
      <c r="ABD36" s="77">
        <v>320</v>
      </c>
      <c r="ABE36" s="78">
        <v>48326.54</v>
      </c>
      <c r="ABP36" s="79">
        <v>3067</v>
      </c>
      <c r="ABQ36" s="78">
        <v>171914.15</v>
      </c>
      <c r="ABR36" s="79">
        <v>2007</v>
      </c>
      <c r="ABS36" s="78">
        <v>91057.37</v>
      </c>
      <c r="ABT36" s="79">
        <v>3628</v>
      </c>
      <c r="ABU36" s="78">
        <v>64043.47</v>
      </c>
      <c r="ABV36" s="79">
        <v>3361</v>
      </c>
      <c r="ABW36" s="78">
        <v>72708.350000000006</v>
      </c>
      <c r="ABX36" s="77">
        <v>352</v>
      </c>
      <c r="ABY36" s="78">
        <v>11285.62</v>
      </c>
      <c r="ACB36" s="77">
        <v>1</v>
      </c>
      <c r="ACC36" s="78">
        <v>5.09</v>
      </c>
      <c r="ACD36" s="77">
        <v>107</v>
      </c>
      <c r="ACE36" s="78">
        <v>6539.56</v>
      </c>
      <c r="ACF36" s="79">
        <v>12719</v>
      </c>
      <c r="ACG36" s="78">
        <v>461926.69</v>
      </c>
      <c r="ACH36" s="79">
        <v>4168</v>
      </c>
      <c r="ACI36" s="78">
        <v>233397.81</v>
      </c>
      <c r="ACJ36" s="79">
        <v>19392</v>
      </c>
      <c r="ACK36" s="78">
        <v>242193.43</v>
      </c>
      <c r="ACL36" s="77">
        <v>5</v>
      </c>
      <c r="ACM36" s="78">
        <v>257.97000000000003</v>
      </c>
      <c r="ACN36" s="77">
        <v>3</v>
      </c>
      <c r="ACO36" s="78">
        <v>18.3</v>
      </c>
      <c r="ACP36" s="79">
        <v>11092</v>
      </c>
      <c r="ACQ36" s="78">
        <v>458975.99</v>
      </c>
      <c r="ACV36" s="79">
        <v>2935</v>
      </c>
      <c r="ACW36" s="78">
        <v>94237.61</v>
      </c>
      <c r="ACX36" s="79">
        <v>49160</v>
      </c>
      <c r="ACY36" s="78">
        <v>1789597.88</v>
      </c>
      <c r="ACZ36" s="77">
        <v>319</v>
      </c>
      <c r="ADA36" s="78">
        <v>16556.72</v>
      </c>
      <c r="ADB36" s="79">
        <v>12630</v>
      </c>
      <c r="ADC36" s="78">
        <v>807763.39</v>
      </c>
      <c r="ADF36" s="79">
        <v>2320</v>
      </c>
      <c r="ADG36" s="78">
        <v>342001.7</v>
      </c>
      <c r="ADJ36" s="77">
        <v>1</v>
      </c>
      <c r="ADK36" s="78">
        <v>16.02</v>
      </c>
      <c r="ADL36" s="79">
        <v>1150</v>
      </c>
      <c r="ADM36" s="78">
        <v>190818.47</v>
      </c>
      <c r="ADN36" s="77">
        <v>4</v>
      </c>
      <c r="ADO36" s="78">
        <v>17.52</v>
      </c>
      <c r="ADP36" s="79">
        <v>1369</v>
      </c>
      <c r="ADQ36" s="78">
        <v>854428.28</v>
      </c>
      <c r="ADX36" s="79">
        <v>5507</v>
      </c>
      <c r="ADY36" s="78">
        <v>399545.51</v>
      </c>
      <c r="ADZ36" s="79">
        <v>5139</v>
      </c>
      <c r="AEA36" s="78">
        <v>222478.42</v>
      </c>
      <c r="AEB36" s="77">
        <v>14</v>
      </c>
      <c r="AEC36" s="78">
        <v>577.74</v>
      </c>
      <c r="AED36" s="77">
        <v>1</v>
      </c>
      <c r="AEE36" s="78">
        <v>250</v>
      </c>
      <c r="AEF36" s="79">
        <v>1890</v>
      </c>
      <c r="AEG36" s="78">
        <v>959865.18</v>
      </c>
      <c r="AEL36" s="77">
        <v>57</v>
      </c>
      <c r="AEM36" s="78">
        <v>697.19</v>
      </c>
      <c r="AER36" s="79">
        <v>14626</v>
      </c>
      <c r="AES36" s="78">
        <v>779840.47</v>
      </c>
      <c r="AET36" s="79">
        <v>5434</v>
      </c>
      <c r="AEU36" s="78">
        <v>161503.20000000001</v>
      </c>
      <c r="AEV36" s="77">
        <v>3</v>
      </c>
      <c r="AEW36" s="78">
        <v>2462.0100000000002</v>
      </c>
      <c r="AEZ36" s="77">
        <v>58</v>
      </c>
      <c r="AFA36" s="78">
        <v>6879.56</v>
      </c>
      <c r="AFB36" s="79">
        <v>5177</v>
      </c>
      <c r="AFC36" s="78">
        <v>292159.34999999998</v>
      </c>
      <c r="AFD36" s="77">
        <v>7</v>
      </c>
      <c r="AFE36" s="78">
        <v>358.17</v>
      </c>
      <c r="AFH36" s="77">
        <v>3</v>
      </c>
      <c r="AFI36" s="78">
        <v>292.45999999999998</v>
      </c>
      <c r="AFJ36" s="77">
        <v>1</v>
      </c>
      <c r="AFK36" s="78">
        <v>29.34</v>
      </c>
      <c r="AFN36" s="79">
        <v>2880</v>
      </c>
      <c r="AFO36" s="78">
        <v>1009000.43</v>
      </c>
      <c r="AFP36" s="77">
        <v>96</v>
      </c>
      <c r="AFQ36" s="78">
        <v>5091.04</v>
      </c>
      <c r="AFT36" s="77">
        <v>2</v>
      </c>
      <c r="AFU36" s="78">
        <v>18.600000000000001</v>
      </c>
      <c r="AFV36" s="79">
        <v>46725</v>
      </c>
      <c r="AFW36" s="78">
        <v>1512266.07</v>
      </c>
      <c r="AFX36" s="79">
        <v>4754</v>
      </c>
      <c r="AFY36" s="78">
        <v>191223.53</v>
      </c>
      <c r="AFZ36" s="77">
        <v>500</v>
      </c>
      <c r="AGA36" s="78">
        <v>49125.59</v>
      </c>
      <c r="AGB36" s="77">
        <v>6</v>
      </c>
      <c r="AGC36" s="78">
        <v>70.209999999999994</v>
      </c>
      <c r="AGF36" s="77">
        <v>123</v>
      </c>
      <c r="AGG36" s="78">
        <v>889.6</v>
      </c>
      <c r="AGL36" s="77">
        <v>5</v>
      </c>
      <c r="AGM36" s="78">
        <v>3182.18</v>
      </c>
      <c r="AGP36" s="79">
        <v>261900</v>
      </c>
      <c r="AGQ36" s="78">
        <v>65637469.829999998</v>
      </c>
      <c r="AGR36" s="77">
        <v>164</v>
      </c>
      <c r="AGS36" s="78">
        <v>211792.17</v>
      </c>
      <c r="AGT36" s="79">
        <v>13262</v>
      </c>
      <c r="AGU36" s="78">
        <v>7760806.6200000001</v>
      </c>
      <c r="AGV36" s="79">
        <v>11389</v>
      </c>
      <c r="AGW36" s="78">
        <v>4407304.3600000003</v>
      </c>
      <c r="AGX36" s="79">
        <v>2156</v>
      </c>
      <c r="AGY36" s="78">
        <v>175063.44</v>
      </c>
      <c r="AGZ36" s="77">
        <v>163</v>
      </c>
      <c r="AHA36" s="78">
        <v>16524.3</v>
      </c>
      <c r="AHB36" s="77">
        <v>852</v>
      </c>
      <c r="AHC36" s="78">
        <v>124147.58</v>
      </c>
      <c r="AHF36" s="77">
        <v>1</v>
      </c>
      <c r="AHG36" s="78">
        <v>124.14</v>
      </c>
      <c r="AHH36" s="77">
        <v>51</v>
      </c>
      <c r="AHI36" s="78">
        <v>43559.09</v>
      </c>
      <c r="AHJ36" s="79">
        <v>2140</v>
      </c>
      <c r="AHK36" s="78">
        <v>203350.76</v>
      </c>
      <c r="AHL36" s="79">
        <v>3513</v>
      </c>
      <c r="AHM36" s="78">
        <v>223587.9</v>
      </c>
      <c r="AHN36" s="77">
        <v>566</v>
      </c>
      <c r="AHO36" s="78">
        <v>117573.01</v>
      </c>
      <c r="AHR36" s="77">
        <v>2</v>
      </c>
      <c r="AHS36" s="78">
        <v>17.100000000000001</v>
      </c>
      <c r="AHT36" s="77">
        <v>3</v>
      </c>
      <c r="AHU36" s="78">
        <v>1569.52</v>
      </c>
      <c r="AHV36" s="77">
        <v>613</v>
      </c>
      <c r="AHW36" s="78">
        <v>70073.289999999994</v>
      </c>
      <c r="AHZ36" s="77">
        <v>87</v>
      </c>
      <c r="AIA36" s="78">
        <v>31629.62</v>
      </c>
      <c r="AID36" s="77">
        <v>1</v>
      </c>
      <c r="AIE36" s="78">
        <v>27.2</v>
      </c>
      <c r="AIL36" s="77">
        <v>2</v>
      </c>
      <c r="AIM36" s="78">
        <v>84.36</v>
      </c>
      <c r="AIN36" s="77">
        <v>2</v>
      </c>
      <c r="AIO36" s="78">
        <v>113.32</v>
      </c>
      <c r="AIP36" s="79">
        <v>42877</v>
      </c>
      <c r="AIQ36" s="78">
        <v>402496.15</v>
      </c>
      <c r="AIT36" s="77">
        <v>22</v>
      </c>
      <c r="AIU36" s="78">
        <v>277.39</v>
      </c>
      <c r="AIX36" s="79">
        <v>6603</v>
      </c>
      <c r="AIY36" s="78">
        <v>488605.92</v>
      </c>
      <c r="AJB36" s="79">
        <v>6113</v>
      </c>
      <c r="AJC36" s="78">
        <v>122415.46</v>
      </c>
      <c r="AJD36" s="77">
        <v>8</v>
      </c>
      <c r="AJE36" s="78">
        <v>9.06</v>
      </c>
      <c r="AJF36" s="79">
        <v>7035</v>
      </c>
      <c r="AJG36" s="78">
        <v>327860.37</v>
      </c>
      <c r="AJL36" s="77">
        <v>5</v>
      </c>
      <c r="AJM36" s="78">
        <v>62.86</v>
      </c>
      <c r="AJN36" s="79">
        <v>1344</v>
      </c>
      <c r="AJO36" s="78">
        <v>192164.6</v>
      </c>
      <c r="AJX36" s="79">
        <v>111317</v>
      </c>
      <c r="AJY36" s="78">
        <v>1468785.99</v>
      </c>
      <c r="AJZ36" s="77">
        <v>145</v>
      </c>
      <c r="AKA36" s="78">
        <v>16609.439999999999</v>
      </c>
      <c r="AKN36" s="77">
        <v>16</v>
      </c>
      <c r="AKO36" s="78">
        <v>302.39999999999998</v>
      </c>
      <c r="AKV36" s="79">
        <v>9890</v>
      </c>
      <c r="AKW36" s="78">
        <v>256842.08</v>
      </c>
      <c r="AKZ36" s="79">
        <v>116191</v>
      </c>
      <c r="ALA36" s="78">
        <v>1648723.23</v>
      </c>
      <c r="ALH36" s="77">
        <v>2</v>
      </c>
      <c r="ALI36" s="78">
        <v>3.86</v>
      </c>
      <c r="ALL36" s="77">
        <v>2</v>
      </c>
      <c r="ALM36" s="78">
        <v>66.98</v>
      </c>
      <c r="ALX36" s="79">
        <v>1454</v>
      </c>
      <c r="ALY36" s="78">
        <v>74853.399999999994</v>
      </c>
      <c r="ALZ36" s="77">
        <v>84</v>
      </c>
      <c r="AMA36" s="78">
        <v>239.11</v>
      </c>
      <c r="AMB36" s="79">
        <v>1901</v>
      </c>
      <c r="AMC36" s="78">
        <v>125926.46</v>
      </c>
      <c r="AMF36" s="77">
        <v>129</v>
      </c>
      <c r="AMG36" s="78">
        <v>3250.25</v>
      </c>
      <c r="AMH36" s="77">
        <v>5</v>
      </c>
      <c r="AMI36" s="78">
        <v>1942.38</v>
      </c>
      <c r="AMJ36" s="79">
        <v>1365</v>
      </c>
      <c r="AMK36" s="78">
        <v>100848.46</v>
      </c>
      <c r="AML36" s="79">
        <v>19494</v>
      </c>
      <c r="AMM36" s="78">
        <v>1899705.37</v>
      </c>
      <c r="AMN36" s="77">
        <v>140</v>
      </c>
      <c r="AMO36" s="78">
        <v>161753.51999999999</v>
      </c>
      <c r="AMX36" s="77">
        <v>326</v>
      </c>
      <c r="AMY36" s="78">
        <v>12868.99</v>
      </c>
      <c r="AMZ36" s="77">
        <v>3</v>
      </c>
      <c r="ANA36" s="78">
        <v>12.96</v>
      </c>
      <c r="ANF36" s="79">
        <v>1002</v>
      </c>
      <c r="ANG36" s="78">
        <v>1238656.6399999999</v>
      </c>
      <c r="ANH36" s="79">
        <v>2393</v>
      </c>
      <c r="ANI36" s="78">
        <v>202583.12</v>
      </c>
      <c r="ANL36" s="77">
        <v>65</v>
      </c>
      <c r="ANM36" s="78">
        <v>1589.9</v>
      </c>
      <c r="ANP36" s="79">
        <v>1616</v>
      </c>
      <c r="ANQ36" s="78">
        <v>210981.89</v>
      </c>
      <c r="ANR36" s="77">
        <v>219</v>
      </c>
      <c r="ANS36" s="78">
        <v>42527.54</v>
      </c>
      <c r="ANT36" s="79">
        <v>9064</v>
      </c>
      <c r="ANU36" s="78">
        <v>1474060.82</v>
      </c>
      <c r="ANZ36" s="77">
        <v>878</v>
      </c>
      <c r="AOA36" s="78">
        <v>464956.52</v>
      </c>
      <c r="AOB36" s="77">
        <v>41</v>
      </c>
      <c r="AOC36" s="78">
        <v>92128.14</v>
      </c>
      <c r="AOD36" s="77">
        <v>365</v>
      </c>
      <c r="AOE36" s="78">
        <v>1121564.99</v>
      </c>
      <c r="AOP36" s="77">
        <v>47</v>
      </c>
      <c r="AOQ36" s="78">
        <v>4487.8500000000004</v>
      </c>
      <c r="AOR36" s="77">
        <v>2</v>
      </c>
      <c r="AOS36" s="78">
        <v>17.239999999999998</v>
      </c>
      <c r="AOV36" s="77">
        <v>628</v>
      </c>
      <c r="AOW36" s="78">
        <v>92093.55</v>
      </c>
      <c r="AOX36" s="77">
        <v>277</v>
      </c>
      <c r="AOY36" s="78">
        <v>2952.24</v>
      </c>
      <c r="APB36" s="77">
        <v>93</v>
      </c>
      <c r="APC36" s="78">
        <v>1095.98</v>
      </c>
      <c r="APH36" s="79">
        <v>13882</v>
      </c>
      <c r="API36" s="78">
        <v>3148459.43</v>
      </c>
      <c r="APJ36" s="79">
        <v>17589</v>
      </c>
      <c r="APK36" s="78">
        <v>282546.03999999998</v>
      </c>
      <c r="APP36" s="79">
        <v>2365</v>
      </c>
      <c r="APQ36" s="78">
        <v>992771.13</v>
      </c>
      <c r="APR36" s="77">
        <v>416</v>
      </c>
      <c r="APS36" s="78">
        <v>173535.85</v>
      </c>
      <c r="APT36" s="79">
        <v>2035</v>
      </c>
      <c r="APU36" s="78">
        <v>892785.13</v>
      </c>
      <c r="APV36" s="77">
        <v>858</v>
      </c>
      <c r="APW36" s="78">
        <v>372918.96</v>
      </c>
      <c r="APX36" s="77">
        <v>638</v>
      </c>
      <c r="APY36" s="78">
        <v>223998.97</v>
      </c>
      <c r="APZ36" s="77">
        <v>278</v>
      </c>
      <c r="AQA36" s="78">
        <v>107420.21</v>
      </c>
      <c r="AQB36" s="79">
        <v>4869</v>
      </c>
      <c r="AQC36" s="78">
        <v>819301.6</v>
      </c>
      <c r="AQD36" s="77">
        <v>6</v>
      </c>
      <c r="AQE36" s="78">
        <v>436.16</v>
      </c>
      <c r="AQH36" s="77">
        <v>127</v>
      </c>
      <c r="AQI36" s="78">
        <v>35347.839999999997</v>
      </c>
      <c r="AQJ36" s="79">
        <v>3179</v>
      </c>
      <c r="AQK36" s="78">
        <v>51466.83</v>
      </c>
      <c r="AQN36" s="77">
        <v>1</v>
      </c>
      <c r="AQO36" s="78">
        <v>50.38</v>
      </c>
      <c r="AQP36" s="79">
        <v>4321</v>
      </c>
      <c r="AQQ36" s="78">
        <v>1166953.08</v>
      </c>
      <c r="AQR36" s="79">
        <v>3175</v>
      </c>
      <c r="AQS36" s="78">
        <v>1597751.71</v>
      </c>
      <c r="AQZ36" s="77">
        <v>100</v>
      </c>
      <c r="ARA36" s="78">
        <v>641603.24</v>
      </c>
      <c r="ARD36" s="77">
        <v>2</v>
      </c>
      <c r="ARE36" s="78">
        <v>27.52</v>
      </c>
      <c r="ARJ36" s="77">
        <v>1</v>
      </c>
      <c r="ARK36" s="78">
        <v>6.72</v>
      </c>
      <c r="ARL36" s="79">
        <v>5149</v>
      </c>
      <c r="ARM36" s="78">
        <v>659168.94999999995</v>
      </c>
      <c r="ARN36" s="79">
        <v>10223</v>
      </c>
      <c r="ARO36" s="78">
        <v>1141820</v>
      </c>
      <c r="ARP36" s="79">
        <v>28913</v>
      </c>
      <c r="ARQ36" s="78">
        <v>3545632.61</v>
      </c>
      <c r="ARR36" s="79">
        <v>7260</v>
      </c>
      <c r="ARS36" s="78">
        <v>869063.61</v>
      </c>
      <c r="ART36" s="79">
        <v>47410</v>
      </c>
      <c r="ARU36" s="78">
        <v>1173834.8700000001</v>
      </c>
      <c r="ARX36" s="79">
        <v>48266</v>
      </c>
      <c r="ARY36" s="78">
        <v>4045882.55</v>
      </c>
      <c r="ARZ36" s="77">
        <v>72</v>
      </c>
      <c r="ASA36" s="78">
        <v>28576.02</v>
      </c>
      <c r="ASD36" s="79">
        <v>3149</v>
      </c>
      <c r="ASE36" s="78">
        <v>295680.28000000003</v>
      </c>
      <c r="ASH36" s="77">
        <v>2</v>
      </c>
      <c r="ASI36" s="78">
        <v>15.8</v>
      </c>
      <c r="ASJ36" s="77">
        <v>2</v>
      </c>
      <c r="ASK36" s="78">
        <v>471.68</v>
      </c>
      <c r="ASL36" s="77">
        <v>2</v>
      </c>
      <c r="ASM36" s="78">
        <v>4.7699999999999996</v>
      </c>
      <c r="AST36" s="77">
        <v>7</v>
      </c>
      <c r="ASU36" s="78">
        <v>67.260000000000005</v>
      </c>
      <c r="ASV36" s="77">
        <v>2</v>
      </c>
      <c r="ASW36" s="78">
        <v>1.92</v>
      </c>
      <c r="ASX36" s="77">
        <v>10</v>
      </c>
      <c r="ASY36" s="78">
        <v>260.69</v>
      </c>
      <c r="ASZ36" s="79">
        <v>1423</v>
      </c>
      <c r="ATA36" s="78">
        <v>37494.160000000003</v>
      </c>
      <c r="ATB36" s="77">
        <v>49</v>
      </c>
      <c r="ATC36" s="78">
        <v>4761.92</v>
      </c>
      <c r="ATF36" s="77">
        <v>2</v>
      </c>
      <c r="ATG36" s="78">
        <v>18.34</v>
      </c>
      <c r="ATL36" s="77">
        <v>8</v>
      </c>
      <c r="ATM36" s="78">
        <v>3671.55</v>
      </c>
      <c r="ATN36" s="77">
        <v>693</v>
      </c>
      <c r="ATO36" s="78">
        <v>39099.71</v>
      </c>
      <c r="ATP36" s="77">
        <v>31</v>
      </c>
      <c r="ATQ36" s="78">
        <v>1266.08</v>
      </c>
      <c r="ATT36" s="79">
        <v>11200</v>
      </c>
      <c r="ATU36" s="78">
        <v>592864.29</v>
      </c>
      <c r="ATV36" s="77">
        <v>8</v>
      </c>
      <c r="ATW36" s="78">
        <v>351.5</v>
      </c>
      <c r="ATX36" s="77">
        <v>14</v>
      </c>
      <c r="ATY36" s="78">
        <v>837.75</v>
      </c>
      <c r="ATZ36" s="77">
        <v>23</v>
      </c>
      <c r="AUA36" s="78">
        <v>304.17</v>
      </c>
      <c r="AUB36" s="77">
        <v>17</v>
      </c>
      <c r="AUC36" s="78">
        <v>80.47</v>
      </c>
      <c r="AUD36" s="77">
        <v>4</v>
      </c>
      <c r="AUE36" s="78">
        <v>19.04</v>
      </c>
      <c r="AUN36" s="79">
        <v>217381</v>
      </c>
      <c r="AUO36" s="78">
        <v>3710701.9</v>
      </c>
      <c r="AUP36" s="77">
        <v>3</v>
      </c>
      <c r="AUQ36" s="78">
        <v>340.06</v>
      </c>
      <c r="AUR36" s="79">
        <v>1818</v>
      </c>
      <c r="AUS36" s="78">
        <v>99877.33</v>
      </c>
      <c r="AUV36" s="77">
        <v>16</v>
      </c>
      <c r="AUW36" s="78">
        <v>103.4</v>
      </c>
      <c r="AVB36" s="77">
        <v>199</v>
      </c>
      <c r="AVC36" s="78">
        <v>170248.46</v>
      </c>
      <c r="AVD36" s="77">
        <v>1</v>
      </c>
      <c r="AVE36" s="78">
        <v>1.24</v>
      </c>
      <c r="AVJ36" s="79">
        <v>1729</v>
      </c>
      <c r="AVK36" s="78">
        <v>184982.36</v>
      </c>
      <c r="AVN36" s="77">
        <v>1</v>
      </c>
      <c r="AVO36" s="78">
        <v>20.05</v>
      </c>
      <c r="AVT36" s="77">
        <v>3</v>
      </c>
      <c r="AVU36" s="78">
        <v>29.19</v>
      </c>
      <c r="AVX36" s="77">
        <v>3</v>
      </c>
      <c r="AVY36" s="78">
        <v>24.39</v>
      </c>
      <c r="AVZ36" s="77">
        <v>17</v>
      </c>
      <c r="AWA36" s="78">
        <v>194.93</v>
      </c>
      <c r="AWB36" s="77">
        <v>2</v>
      </c>
      <c r="AWC36" s="78">
        <v>42.48</v>
      </c>
      <c r="AWH36" s="77">
        <v>2</v>
      </c>
      <c r="AWI36" s="78">
        <v>1.66</v>
      </c>
      <c r="AWL36" s="77">
        <v>7</v>
      </c>
      <c r="AWM36" s="78">
        <v>24.54</v>
      </c>
      <c r="AWN36" s="77">
        <v>39</v>
      </c>
      <c r="AWO36" s="78">
        <v>1931.93</v>
      </c>
      <c r="AWP36" s="77">
        <v>195</v>
      </c>
      <c r="AWQ36" s="78">
        <v>37589.910000000003</v>
      </c>
      <c r="AWR36" s="77">
        <v>140</v>
      </c>
      <c r="AWS36" s="78">
        <v>49395.96</v>
      </c>
      <c r="AWT36" s="77">
        <v>60</v>
      </c>
      <c r="AWU36" s="78">
        <v>3766.29</v>
      </c>
      <c r="AWV36" s="77">
        <v>396</v>
      </c>
      <c r="AWW36" s="78">
        <v>4939.3100000000004</v>
      </c>
      <c r="AWX36" s="77">
        <v>511</v>
      </c>
      <c r="AWY36" s="78">
        <v>229735.24</v>
      </c>
      <c r="AXD36" s="77">
        <v>30</v>
      </c>
      <c r="AXE36" s="78">
        <v>595.46</v>
      </c>
      <c r="AXR36" s="77">
        <v>1</v>
      </c>
      <c r="AXS36" s="78">
        <v>4.1900000000000004</v>
      </c>
      <c r="AXV36" s="77">
        <v>2</v>
      </c>
      <c r="AXW36" s="78">
        <v>21.58</v>
      </c>
      <c r="AYB36" s="77">
        <v>98</v>
      </c>
      <c r="AYC36" s="78">
        <v>9549.73</v>
      </c>
      <c r="AYD36" s="77">
        <v>40</v>
      </c>
      <c r="AYE36" s="78">
        <v>246.35</v>
      </c>
      <c r="AYF36" s="77">
        <v>14</v>
      </c>
      <c r="AYG36" s="78">
        <v>143.21</v>
      </c>
      <c r="AYL36" s="77">
        <v>3</v>
      </c>
      <c r="AYM36" s="78">
        <v>10.24</v>
      </c>
      <c r="AYT36" s="77">
        <v>7</v>
      </c>
      <c r="AYU36" s="78">
        <v>24.73</v>
      </c>
      <c r="AYV36" s="77">
        <v>32</v>
      </c>
      <c r="AYW36" s="78">
        <v>3084.76</v>
      </c>
      <c r="AZB36" s="77">
        <v>3</v>
      </c>
      <c r="AZC36" s="78">
        <v>35.64</v>
      </c>
      <c r="AZF36" s="77">
        <v>1</v>
      </c>
      <c r="AZG36" s="78">
        <v>12.75</v>
      </c>
      <c r="AZV36" s="77">
        <v>21</v>
      </c>
      <c r="AZW36" s="78">
        <v>12.48</v>
      </c>
    </row>
    <row r="37" spans="1:1377" x14ac:dyDescent="0.25">
      <c r="A37" s="87">
        <v>40172</v>
      </c>
      <c r="B37" s="83">
        <v>274951</v>
      </c>
      <c r="C37" s="84">
        <v>33489620.239999998</v>
      </c>
      <c r="D37" s="83">
        <v>225652</v>
      </c>
      <c r="E37" s="84">
        <v>31592304.23</v>
      </c>
      <c r="F37" s="83">
        <f t="shared" ref="F37:F48" si="89">B37+D37</f>
        <v>500603</v>
      </c>
      <c r="G37" s="83">
        <f t="shared" si="88"/>
        <v>65081924.469999999</v>
      </c>
      <c r="H37" s="83">
        <v>185674</v>
      </c>
      <c r="I37" s="84">
        <v>17881833.530000001</v>
      </c>
      <c r="J37" s="83">
        <v>256386</v>
      </c>
      <c r="K37" s="84">
        <v>21040310.969999999</v>
      </c>
      <c r="L37" s="83">
        <v>2459</v>
      </c>
      <c r="M37" s="78">
        <v>10717726.789999999</v>
      </c>
      <c r="N37" s="79">
        <v>20665</v>
      </c>
      <c r="O37" s="78">
        <v>11091983.5</v>
      </c>
      <c r="P37" s="79">
        <v>166615</v>
      </c>
      <c r="Q37" s="78">
        <v>10319519.220000001</v>
      </c>
      <c r="R37" s="79">
        <v>155525</v>
      </c>
      <c r="S37" s="78">
        <v>8565144.8800000008</v>
      </c>
      <c r="T37" s="79">
        <v>7298</v>
      </c>
      <c r="U37" s="78">
        <v>4816401.03</v>
      </c>
      <c r="V37" s="79">
        <v>23450</v>
      </c>
      <c r="W37" s="78">
        <v>6274884.3399999999</v>
      </c>
      <c r="X37" s="79">
        <v>42681</v>
      </c>
      <c r="Y37" s="78">
        <v>6175079.9299999997</v>
      </c>
      <c r="Z37" s="79">
        <v>183579</v>
      </c>
      <c r="AA37" s="78">
        <v>7301071.5800000001</v>
      </c>
      <c r="AB37" s="79">
        <v>112366</v>
      </c>
      <c r="AC37" s="78">
        <v>10746852.65</v>
      </c>
      <c r="AD37" s="79">
        <v>24608</v>
      </c>
      <c r="AE37" s="78">
        <v>4583902.62</v>
      </c>
      <c r="AF37" s="79">
        <v>31681</v>
      </c>
      <c r="AG37" s="78">
        <v>4293257.1900000004</v>
      </c>
      <c r="AH37" s="79">
        <v>59691</v>
      </c>
      <c r="AI37" s="78">
        <v>6061117.6299999999</v>
      </c>
      <c r="AJ37" s="79">
        <v>135799</v>
      </c>
      <c r="AK37" s="78">
        <v>5099103.9000000004</v>
      </c>
      <c r="AL37" s="79">
        <v>41630</v>
      </c>
      <c r="AM37" s="78">
        <v>4864491.9400000004</v>
      </c>
      <c r="AN37" s="79">
        <v>44860</v>
      </c>
      <c r="AO37" s="78">
        <v>4534482.8</v>
      </c>
      <c r="AP37" s="79">
        <v>54037</v>
      </c>
      <c r="AQ37" s="78">
        <v>4172911.94</v>
      </c>
      <c r="AR37" s="79">
        <v>27615</v>
      </c>
      <c r="AS37" s="78">
        <v>4279923.5</v>
      </c>
      <c r="AT37" s="79">
        <v>24428</v>
      </c>
      <c r="AU37" s="78">
        <v>2337086</v>
      </c>
      <c r="AV37" s="77">
        <v>677</v>
      </c>
      <c r="AW37" s="78">
        <v>2840426.08</v>
      </c>
      <c r="AX37" s="77">
        <v>408</v>
      </c>
      <c r="AY37" s="78">
        <v>1599377.8</v>
      </c>
      <c r="AZ37" s="79">
        <v>2811</v>
      </c>
      <c r="BA37" s="78">
        <v>1968566.89</v>
      </c>
      <c r="BB37" s="79">
        <v>8903</v>
      </c>
      <c r="BC37" s="78">
        <v>2944815.53</v>
      </c>
      <c r="BD37" s="79">
        <v>3649</v>
      </c>
      <c r="BE37" s="78">
        <v>1864967.4</v>
      </c>
      <c r="BF37" s="79">
        <v>12834</v>
      </c>
      <c r="BG37" s="78">
        <v>1717444.21</v>
      </c>
      <c r="BH37" s="79">
        <v>251596</v>
      </c>
      <c r="BI37" s="78">
        <v>2364438.8199999998</v>
      </c>
      <c r="BJ37" s="79">
        <v>2790</v>
      </c>
      <c r="BK37" s="78">
        <v>1167194.76</v>
      </c>
      <c r="BL37" s="79">
        <v>27847</v>
      </c>
      <c r="BM37" s="78">
        <v>996336.2</v>
      </c>
      <c r="BN37" s="77">
        <v>122</v>
      </c>
      <c r="BO37" s="78">
        <v>775141.84</v>
      </c>
      <c r="BP37" s="79">
        <v>48421</v>
      </c>
      <c r="BQ37" s="78">
        <v>956755.43</v>
      </c>
      <c r="BR37" s="79">
        <v>16984</v>
      </c>
      <c r="BS37" s="78">
        <v>1292719.8700000001</v>
      </c>
      <c r="BT37" s="79">
        <v>7105</v>
      </c>
      <c r="BU37" s="78">
        <v>387414.27</v>
      </c>
      <c r="BV37" s="79">
        <v>5428</v>
      </c>
      <c r="BW37" s="78">
        <v>264387.96000000002</v>
      </c>
      <c r="BX37" s="77">
        <v>143</v>
      </c>
      <c r="BY37" s="78">
        <v>140044.42000000001</v>
      </c>
      <c r="CH37" s="77">
        <v>2</v>
      </c>
      <c r="CI37" s="78">
        <v>29.82</v>
      </c>
      <c r="CL37" s="77">
        <v>1</v>
      </c>
      <c r="CM37" s="78">
        <v>51.84</v>
      </c>
      <c r="CN37" s="77">
        <v>4</v>
      </c>
      <c r="CO37" s="78">
        <v>143.72</v>
      </c>
      <c r="CP37" s="79">
        <v>5088</v>
      </c>
      <c r="CQ37" s="78">
        <v>57739.91</v>
      </c>
      <c r="CT37" s="77">
        <v>10</v>
      </c>
      <c r="CU37" s="78">
        <v>5249.99</v>
      </c>
      <c r="CZ37" s="77">
        <v>1</v>
      </c>
      <c r="DA37" s="78">
        <v>2.48</v>
      </c>
      <c r="DD37" s="77">
        <v>1</v>
      </c>
      <c r="DE37" s="78">
        <v>46.57</v>
      </c>
      <c r="DL37" s="77">
        <v>2</v>
      </c>
      <c r="DM37" s="78">
        <v>284.72000000000003</v>
      </c>
      <c r="DP37" s="77">
        <v>64</v>
      </c>
      <c r="DQ37" s="78">
        <v>177.51</v>
      </c>
      <c r="DR37" s="77">
        <v>2</v>
      </c>
      <c r="DS37" s="78">
        <v>8.26</v>
      </c>
      <c r="DZ37" s="79">
        <v>10902</v>
      </c>
      <c r="EA37" s="78">
        <v>972777.03</v>
      </c>
      <c r="ED37" s="77">
        <v>2</v>
      </c>
      <c r="EE37" s="78">
        <v>2.2400000000000002</v>
      </c>
      <c r="EF37" s="77">
        <v>11</v>
      </c>
      <c r="EG37" s="78">
        <v>129.05000000000001</v>
      </c>
      <c r="ER37" s="79">
        <v>13883</v>
      </c>
      <c r="ES37" s="78">
        <v>550976.15</v>
      </c>
      <c r="ET37" s="77">
        <v>3</v>
      </c>
      <c r="EU37" s="78">
        <v>8.9499999999999993</v>
      </c>
      <c r="EV37" s="77">
        <v>968</v>
      </c>
      <c r="EW37" s="78">
        <v>64425.53</v>
      </c>
      <c r="FD37" s="79">
        <v>1572</v>
      </c>
      <c r="FE37" s="78">
        <v>955452.36</v>
      </c>
      <c r="FF37" s="77">
        <v>8</v>
      </c>
      <c r="FG37" s="78">
        <v>11.36</v>
      </c>
      <c r="FH37" s="79">
        <v>22116</v>
      </c>
      <c r="FI37" s="78">
        <v>1139076.3600000001</v>
      </c>
      <c r="FJ37" s="79">
        <v>14197</v>
      </c>
      <c r="FK37" s="78">
        <v>701931.38</v>
      </c>
      <c r="FL37" s="77">
        <v>14</v>
      </c>
      <c r="FM37" s="78">
        <v>110.05</v>
      </c>
      <c r="FP37" s="77">
        <v>3</v>
      </c>
      <c r="FQ37" s="78">
        <v>1.92</v>
      </c>
      <c r="FR37" s="79">
        <v>2037</v>
      </c>
      <c r="FS37" s="78">
        <v>305126.40000000002</v>
      </c>
      <c r="FV37" s="79">
        <v>2109</v>
      </c>
      <c r="FW37" s="78">
        <v>57007.59</v>
      </c>
      <c r="FX37" s="79">
        <v>11683</v>
      </c>
      <c r="FY37" s="78">
        <v>696205.5</v>
      </c>
      <c r="GB37" s="77">
        <v>3</v>
      </c>
      <c r="GC37" s="78">
        <v>13.68</v>
      </c>
      <c r="GF37" s="77">
        <v>61</v>
      </c>
      <c r="GG37" s="78">
        <v>5687</v>
      </c>
      <c r="GL37" s="79">
        <v>3094</v>
      </c>
      <c r="GM37" s="78">
        <v>438129.83</v>
      </c>
      <c r="GN37" s="79">
        <v>2349</v>
      </c>
      <c r="GO37" s="78">
        <v>343715.11</v>
      </c>
      <c r="GT37" s="77">
        <v>1</v>
      </c>
      <c r="GU37" s="78">
        <v>3.36</v>
      </c>
      <c r="GX37" s="77">
        <v>194</v>
      </c>
      <c r="GY37" s="78">
        <v>14231.68</v>
      </c>
      <c r="GZ37" s="77">
        <v>16</v>
      </c>
      <c r="HA37" s="78">
        <v>566.41</v>
      </c>
      <c r="HB37" s="79">
        <v>1769</v>
      </c>
      <c r="HC37" s="78">
        <v>187633.33</v>
      </c>
      <c r="HD37" s="77">
        <v>5</v>
      </c>
      <c r="HE37" s="78">
        <v>27.5</v>
      </c>
      <c r="HH37" s="77">
        <v>105</v>
      </c>
      <c r="HI37" s="78">
        <v>3740.52</v>
      </c>
      <c r="HJ37" s="77">
        <v>510</v>
      </c>
      <c r="HK37" s="78">
        <v>66525.490000000005</v>
      </c>
      <c r="HL37" s="77">
        <v>415</v>
      </c>
      <c r="HM37" s="78">
        <v>69432.820000000007</v>
      </c>
      <c r="HN37" s="79">
        <v>1811</v>
      </c>
      <c r="HO37" s="78">
        <v>249492.95</v>
      </c>
      <c r="HR37" s="77">
        <v>86</v>
      </c>
      <c r="HS37" s="78">
        <v>36427.65</v>
      </c>
      <c r="HT37" s="77">
        <v>442</v>
      </c>
      <c r="HU37" s="78">
        <v>22303.88</v>
      </c>
      <c r="HV37" s="77">
        <v>9</v>
      </c>
      <c r="HW37" s="78">
        <v>489.57</v>
      </c>
      <c r="HX37" s="77">
        <v>5</v>
      </c>
      <c r="HY37" s="78">
        <v>1606.1</v>
      </c>
      <c r="HZ37" s="77">
        <v>830</v>
      </c>
      <c r="IA37" s="78">
        <v>79675.53</v>
      </c>
      <c r="IB37" s="79">
        <v>7033</v>
      </c>
      <c r="IC37" s="78">
        <v>499147.31</v>
      </c>
      <c r="ID37" s="77">
        <v>32</v>
      </c>
      <c r="IE37" s="78">
        <v>9251.08</v>
      </c>
      <c r="IF37" s="77">
        <v>325</v>
      </c>
      <c r="IG37" s="78">
        <v>48200.11</v>
      </c>
      <c r="IN37" s="79">
        <v>2460</v>
      </c>
      <c r="IO37" s="78">
        <v>113258</v>
      </c>
      <c r="IR37" s="77">
        <v>1</v>
      </c>
      <c r="IS37" s="78">
        <v>1.94</v>
      </c>
      <c r="IT37" s="77">
        <v>2</v>
      </c>
      <c r="IU37" s="78">
        <v>2.46</v>
      </c>
      <c r="IV37" s="77">
        <v>1</v>
      </c>
      <c r="IW37" s="78">
        <v>6.7</v>
      </c>
      <c r="IX37" s="77">
        <v>7</v>
      </c>
      <c r="IY37" s="78">
        <v>12.51</v>
      </c>
      <c r="IZ37" s="79">
        <v>3843</v>
      </c>
      <c r="JA37" s="78">
        <v>157194.03</v>
      </c>
      <c r="JH37" s="79">
        <v>7963</v>
      </c>
      <c r="JI37" s="78">
        <v>1055298.99</v>
      </c>
      <c r="JJ37" s="79">
        <v>2086</v>
      </c>
      <c r="JK37" s="78">
        <v>268288.65999999997</v>
      </c>
      <c r="JN37" s="77">
        <v>648</v>
      </c>
      <c r="JO37" s="78">
        <v>90037.84</v>
      </c>
      <c r="JP37" s="79">
        <v>2528</v>
      </c>
      <c r="JQ37" s="78">
        <v>220404.21</v>
      </c>
      <c r="JR37" s="77">
        <v>22</v>
      </c>
      <c r="JS37" s="78">
        <v>1796.34</v>
      </c>
      <c r="JV37" s="79">
        <v>4020</v>
      </c>
      <c r="JW37" s="78">
        <v>357437.15</v>
      </c>
      <c r="JX37" s="77">
        <v>77</v>
      </c>
      <c r="JY37" s="78">
        <v>6969.67</v>
      </c>
      <c r="JZ37" s="77">
        <v>356</v>
      </c>
      <c r="KA37" s="78">
        <v>8423.0300000000007</v>
      </c>
      <c r="KB37" s="79">
        <v>7383</v>
      </c>
      <c r="KC37" s="78">
        <v>345817.98</v>
      </c>
      <c r="KD37" s="77">
        <v>4</v>
      </c>
      <c r="KE37" s="78">
        <v>65.7</v>
      </c>
      <c r="KF37" s="77">
        <v>385</v>
      </c>
      <c r="KG37" s="78">
        <v>43739.63</v>
      </c>
      <c r="KH37" s="79">
        <v>17627</v>
      </c>
      <c r="KI37" s="78">
        <v>643477.64</v>
      </c>
      <c r="KN37" s="79">
        <v>1020</v>
      </c>
      <c r="KO37" s="78">
        <v>540283.15</v>
      </c>
      <c r="KP37" s="77">
        <v>15</v>
      </c>
      <c r="KQ37" s="78">
        <v>1231</v>
      </c>
      <c r="KR37" s="79">
        <v>5005</v>
      </c>
      <c r="KS37" s="78">
        <v>379459.08</v>
      </c>
      <c r="KZ37" s="77">
        <v>6</v>
      </c>
      <c r="LA37" s="78">
        <v>3956.94</v>
      </c>
      <c r="LB37" s="77">
        <v>6</v>
      </c>
      <c r="LC37" s="78">
        <v>49.2</v>
      </c>
      <c r="LD37" s="79">
        <v>1476</v>
      </c>
      <c r="LE37" s="78">
        <v>137624.82</v>
      </c>
      <c r="LF37" s="77">
        <v>415</v>
      </c>
      <c r="LG37" s="78">
        <v>66840.19</v>
      </c>
      <c r="LH37" s="77">
        <v>348</v>
      </c>
      <c r="LI37" s="78">
        <v>79223.41</v>
      </c>
      <c r="LT37" s="79">
        <v>8093</v>
      </c>
      <c r="LU37" s="78">
        <v>355279.56</v>
      </c>
      <c r="LV37" s="77">
        <v>69</v>
      </c>
      <c r="LW37" s="78">
        <v>352.21</v>
      </c>
      <c r="LX37" s="77">
        <v>4</v>
      </c>
      <c r="LY37" s="78">
        <v>7291.52</v>
      </c>
      <c r="MB37" s="79">
        <v>4485</v>
      </c>
      <c r="MC37" s="78">
        <v>512762.47</v>
      </c>
      <c r="MN37" s="77">
        <v>2</v>
      </c>
      <c r="MO37" s="78">
        <v>27.9</v>
      </c>
      <c r="MP37" s="79">
        <v>3345</v>
      </c>
      <c r="MQ37" s="78">
        <v>257353.54</v>
      </c>
      <c r="MR37" s="79">
        <v>1085</v>
      </c>
      <c r="MS37" s="78">
        <v>32305.22</v>
      </c>
      <c r="MV37" s="77">
        <v>2</v>
      </c>
      <c r="MW37" s="78">
        <v>10.08</v>
      </c>
      <c r="ND37" s="79">
        <v>11864</v>
      </c>
      <c r="NE37" s="78">
        <v>38601.97</v>
      </c>
      <c r="NF37" s="77">
        <v>29</v>
      </c>
      <c r="NG37" s="78">
        <v>545.76</v>
      </c>
      <c r="NN37" s="79">
        <v>1261</v>
      </c>
      <c r="NO37" s="78">
        <v>176316.1</v>
      </c>
      <c r="NP37" s="77">
        <v>8</v>
      </c>
      <c r="NQ37" s="78">
        <v>24.41</v>
      </c>
      <c r="NR37" s="77">
        <v>6</v>
      </c>
      <c r="NS37" s="78">
        <v>14.7</v>
      </c>
      <c r="NT37" s="77">
        <v>87</v>
      </c>
      <c r="NU37" s="78">
        <v>232.14</v>
      </c>
      <c r="NV37" s="79">
        <v>3058</v>
      </c>
      <c r="NW37" s="78">
        <v>324251.44</v>
      </c>
      <c r="NX37" s="77">
        <v>19</v>
      </c>
      <c r="NY37" s="78">
        <v>2206.2600000000002</v>
      </c>
      <c r="NZ37" s="77">
        <v>8</v>
      </c>
      <c r="OA37" s="78">
        <v>433.24</v>
      </c>
      <c r="OF37" s="77">
        <v>340</v>
      </c>
      <c r="OG37" s="78">
        <v>25704.14</v>
      </c>
      <c r="OH37" s="77">
        <v>275</v>
      </c>
      <c r="OI37" s="78">
        <v>14317.14</v>
      </c>
      <c r="OJ37" s="77">
        <v>69</v>
      </c>
      <c r="OK37" s="78">
        <v>257.25</v>
      </c>
      <c r="OP37" s="79">
        <v>10220</v>
      </c>
      <c r="OQ37" s="78">
        <v>1710705.78</v>
      </c>
      <c r="OR37" s="77">
        <v>112</v>
      </c>
      <c r="OS37" s="78">
        <v>3867.98</v>
      </c>
      <c r="OT37" s="79">
        <v>2634</v>
      </c>
      <c r="OU37" s="78">
        <v>123225.48</v>
      </c>
      <c r="OV37" s="77">
        <v>926</v>
      </c>
      <c r="OW37" s="78">
        <v>149292.29</v>
      </c>
      <c r="OX37" s="77">
        <v>2</v>
      </c>
      <c r="OY37" s="78">
        <v>28</v>
      </c>
      <c r="OZ37" s="79">
        <v>5691</v>
      </c>
      <c r="PA37" s="78">
        <v>543174.68999999994</v>
      </c>
      <c r="PJ37" s="79">
        <v>2972</v>
      </c>
      <c r="PK37" s="78">
        <v>265244.79999999999</v>
      </c>
      <c r="PL37" s="77">
        <v>76</v>
      </c>
      <c r="PM37" s="78">
        <v>667.19</v>
      </c>
      <c r="PN37" s="77">
        <v>51</v>
      </c>
      <c r="PO37" s="78">
        <v>8208.0300000000007</v>
      </c>
      <c r="PP37" s="79">
        <v>8027</v>
      </c>
      <c r="PQ37" s="78">
        <v>556742.99</v>
      </c>
      <c r="PR37" s="79">
        <v>6000</v>
      </c>
      <c r="PS37" s="78">
        <v>779271.05</v>
      </c>
      <c r="PT37" s="77">
        <v>15</v>
      </c>
      <c r="PU37" s="78">
        <v>28810.27</v>
      </c>
      <c r="PV37" s="77">
        <v>4</v>
      </c>
      <c r="PW37" s="78">
        <v>37.6</v>
      </c>
      <c r="PX37" s="77">
        <v>1</v>
      </c>
      <c r="PY37" s="78">
        <v>173.8</v>
      </c>
      <c r="PZ37" s="77">
        <v>420</v>
      </c>
      <c r="QA37" s="78">
        <v>153493.73000000001</v>
      </c>
      <c r="QF37" s="79">
        <v>11139</v>
      </c>
      <c r="QG37" s="78">
        <v>3371492.88</v>
      </c>
      <c r="QJ37" s="77">
        <v>7</v>
      </c>
      <c r="QK37" s="78">
        <v>12.36</v>
      </c>
      <c r="QL37" s="77">
        <v>25</v>
      </c>
      <c r="QM37" s="78">
        <v>22.01</v>
      </c>
      <c r="QN37" s="77">
        <v>2</v>
      </c>
      <c r="QO37" s="78">
        <v>235.52</v>
      </c>
      <c r="QX37" s="77">
        <v>2</v>
      </c>
      <c r="QY37" s="78">
        <v>97.1</v>
      </c>
      <c r="RB37" s="77">
        <v>10</v>
      </c>
      <c r="RC37" s="78">
        <v>162.41999999999999</v>
      </c>
      <c r="RD37" s="77">
        <v>3</v>
      </c>
      <c r="RE37" s="78">
        <v>3292.34</v>
      </c>
      <c r="RL37" s="79">
        <v>84440</v>
      </c>
      <c r="RM37" s="78">
        <v>12404098.08</v>
      </c>
      <c r="RN37" s="79">
        <v>1997</v>
      </c>
      <c r="RO37" s="78">
        <v>99711.12</v>
      </c>
      <c r="RT37" s="77">
        <v>38</v>
      </c>
      <c r="RU37" s="78">
        <v>8536.7000000000007</v>
      </c>
      <c r="RV37" s="77">
        <v>368</v>
      </c>
      <c r="RW37" s="78">
        <v>18516.91</v>
      </c>
      <c r="RX37" s="79">
        <v>2957</v>
      </c>
      <c r="RY37" s="78">
        <v>68912.600000000006</v>
      </c>
      <c r="RZ37" s="79">
        <v>1017</v>
      </c>
      <c r="SA37" s="78">
        <v>112748.28</v>
      </c>
      <c r="SD37" s="79">
        <v>3705</v>
      </c>
      <c r="SE37" s="78">
        <v>251912.95999999999</v>
      </c>
      <c r="SF37" s="79">
        <v>39172</v>
      </c>
      <c r="SG37" s="78">
        <v>6682781.3399999999</v>
      </c>
      <c r="SH37" s="77">
        <v>2</v>
      </c>
      <c r="SI37" s="78">
        <v>1.42</v>
      </c>
      <c r="SJ37" s="79">
        <v>1207</v>
      </c>
      <c r="SK37" s="78">
        <v>46052.06</v>
      </c>
      <c r="SL37" s="77">
        <v>739</v>
      </c>
      <c r="SM37" s="78">
        <v>48746.22</v>
      </c>
      <c r="SN37" s="79">
        <v>12209</v>
      </c>
      <c r="SO37" s="78">
        <v>721331.79</v>
      </c>
      <c r="SR37" s="79">
        <v>74526</v>
      </c>
      <c r="SS37" s="78">
        <v>501496.02</v>
      </c>
      <c r="ST37" s="77">
        <v>925</v>
      </c>
      <c r="SU37" s="78">
        <v>73671.360000000001</v>
      </c>
      <c r="SV37" s="77">
        <v>48</v>
      </c>
      <c r="SW37" s="78">
        <v>308.79000000000002</v>
      </c>
      <c r="SX37" s="77">
        <v>2</v>
      </c>
      <c r="SY37" s="78">
        <v>114.18</v>
      </c>
      <c r="TB37" s="77">
        <v>1</v>
      </c>
      <c r="TC37" s="78">
        <v>15.16</v>
      </c>
      <c r="TD37" s="77">
        <v>656</v>
      </c>
      <c r="TE37" s="78">
        <v>5760.94</v>
      </c>
      <c r="TF37" s="79">
        <v>2595</v>
      </c>
      <c r="TG37" s="78">
        <v>102636.13</v>
      </c>
      <c r="TH37" s="79">
        <v>25691</v>
      </c>
      <c r="TI37" s="78">
        <v>933785.24</v>
      </c>
      <c r="TJ37" s="79">
        <v>1958</v>
      </c>
      <c r="TK37" s="78">
        <v>236219.18</v>
      </c>
      <c r="TL37" s="79">
        <v>39665</v>
      </c>
      <c r="TM37" s="78">
        <v>1964974.81</v>
      </c>
      <c r="TN37" s="79">
        <v>4544</v>
      </c>
      <c r="TO37" s="78">
        <v>366202.58</v>
      </c>
      <c r="UB37" s="79">
        <v>6708</v>
      </c>
      <c r="UC37" s="78">
        <v>269920.40999999997</v>
      </c>
      <c r="UF37" s="77">
        <v>1</v>
      </c>
      <c r="UG37" s="78">
        <v>4.9800000000000004</v>
      </c>
      <c r="UH37" s="77">
        <v>2</v>
      </c>
      <c r="UI37" s="78">
        <v>15.47</v>
      </c>
      <c r="UZ37" s="77">
        <v>3</v>
      </c>
      <c r="VA37" s="78">
        <v>8.6999999999999993</v>
      </c>
      <c r="VB37" s="77">
        <v>30</v>
      </c>
      <c r="VC37" s="78">
        <v>850.67</v>
      </c>
      <c r="VD37" s="79">
        <v>8783</v>
      </c>
      <c r="VE37" s="78">
        <v>407703.11</v>
      </c>
      <c r="VH37" s="79">
        <v>27087</v>
      </c>
      <c r="VI37" s="78">
        <v>439532.59</v>
      </c>
      <c r="VJ37" s="77">
        <v>78</v>
      </c>
      <c r="VK37" s="78">
        <v>870.52</v>
      </c>
      <c r="VN37" s="77">
        <v>4</v>
      </c>
      <c r="VO37" s="78">
        <v>34.42</v>
      </c>
      <c r="VP37" s="79">
        <v>11972</v>
      </c>
      <c r="VQ37" s="78">
        <v>667654.28</v>
      </c>
      <c r="VR37" s="79">
        <v>12672</v>
      </c>
      <c r="VS37" s="78">
        <v>1100984.3600000001</v>
      </c>
      <c r="VX37" s="79">
        <v>81930</v>
      </c>
      <c r="VY37" s="78">
        <v>821.18</v>
      </c>
      <c r="WB37" s="79">
        <v>12153</v>
      </c>
      <c r="WC37" s="78">
        <v>1745538.46</v>
      </c>
      <c r="WD37" s="77">
        <v>13</v>
      </c>
      <c r="WE37" s="78">
        <v>32231.119999999999</v>
      </c>
      <c r="WH37" s="79">
        <v>2185</v>
      </c>
      <c r="WI37" s="78">
        <v>13688.91</v>
      </c>
      <c r="WJ37" s="79">
        <v>7242</v>
      </c>
      <c r="WK37" s="78">
        <v>117463.21</v>
      </c>
      <c r="WL37" s="77">
        <v>149</v>
      </c>
      <c r="WM37" s="78">
        <v>17515.09</v>
      </c>
      <c r="WN37" s="79">
        <v>1580</v>
      </c>
      <c r="WO37" s="78">
        <v>636947.85</v>
      </c>
      <c r="WP37" s="77">
        <v>11</v>
      </c>
      <c r="WQ37" s="78">
        <v>2789.15</v>
      </c>
      <c r="WR37" s="79">
        <v>6173</v>
      </c>
      <c r="WS37" s="78">
        <v>180932.15</v>
      </c>
      <c r="WX37" s="77">
        <v>2</v>
      </c>
      <c r="WY37" s="78">
        <v>10.66</v>
      </c>
      <c r="XD37" s="79">
        <v>33831</v>
      </c>
      <c r="XE37" s="78">
        <v>1990007.42</v>
      </c>
      <c r="XF37" s="77">
        <v>1</v>
      </c>
      <c r="XG37" s="78">
        <v>49.06</v>
      </c>
      <c r="XH37" s="77">
        <v>314</v>
      </c>
      <c r="XI37" s="78">
        <v>140918.57</v>
      </c>
      <c r="XJ37" s="77">
        <v>419</v>
      </c>
      <c r="XK37" s="78">
        <v>5213.8999999999996</v>
      </c>
      <c r="XN37" s="79">
        <v>4761</v>
      </c>
      <c r="XO37" s="78">
        <v>620200.36</v>
      </c>
      <c r="XP37" s="79">
        <v>11248</v>
      </c>
      <c r="XQ37" s="78">
        <v>1896786.56</v>
      </c>
      <c r="XR37" s="79">
        <v>1137</v>
      </c>
      <c r="XS37" s="78">
        <v>307600.56</v>
      </c>
      <c r="XT37" s="79">
        <v>2060</v>
      </c>
      <c r="XU37" s="78">
        <v>455455.73</v>
      </c>
      <c r="XV37" s="79">
        <v>70255</v>
      </c>
      <c r="XW37" s="78">
        <v>784173.27</v>
      </c>
      <c r="XX37" s="79">
        <v>1273</v>
      </c>
      <c r="XY37" s="78">
        <v>71521.94</v>
      </c>
      <c r="XZ37" s="77">
        <v>5</v>
      </c>
      <c r="YA37" s="78">
        <v>45.81</v>
      </c>
      <c r="YH37" s="79">
        <v>29044</v>
      </c>
      <c r="YI37" s="78">
        <v>2534095.06</v>
      </c>
      <c r="YP37" s="79">
        <v>1318</v>
      </c>
      <c r="YQ37" s="78">
        <v>30429.06</v>
      </c>
      <c r="YT37" s="79">
        <v>1934</v>
      </c>
      <c r="YU37" s="78">
        <v>243474.41</v>
      </c>
      <c r="YV37" s="77">
        <v>81</v>
      </c>
      <c r="YW37" s="78">
        <v>9748</v>
      </c>
      <c r="YX37" s="79">
        <v>72791</v>
      </c>
      <c r="YY37" s="78">
        <v>1717806.02</v>
      </c>
      <c r="YZ37" s="79">
        <v>28023</v>
      </c>
      <c r="ZA37" s="78">
        <v>1410778.75</v>
      </c>
      <c r="ZF37" s="79">
        <v>1068</v>
      </c>
      <c r="ZG37" s="78">
        <v>85550.04</v>
      </c>
      <c r="ZH37" s="77">
        <v>450</v>
      </c>
      <c r="ZI37" s="78">
        <v>32943.949999999997</v>
      </c>
      <c r="ZJ37" s="79">
        <v>43185</v>
      </c>
      <c r="ZK37" s="78">
        <v>7648705.4800000004</v>
      </c>
      <c r="ZL37" s="79">
        <v>41681</v>
      </c>
      <c r="ZM37" s="78">
        <v>5758714.0800000001</v>
      </c>
      <c r="ZR37" s="77">
        <v>45</v>
      </c>
      <c r="ZS37" s="78">
        <v>209.8</v>
      </c>
      <c r="ZT37" s="77">
        <v>147</v>
      </c>
      <c r="ZU37" s="78">
        <v>772.58</v>
      </c>
      <c r="AAB37" s="77">
        <v>28</v>
      </c>
      <c r="AAC37" s="78">
        <v>318.79000000000002</v>
      </c>
      <c r="AAD37" s="77">
        <v>1</v>
      </c>
      <c r="AAE37" s="78">
        <v>105.55</v>
      </c>
      <c r="AAF37" s="77">
        <v>8</v>
      </c>
      <c r="AAG37" s="78">
        <v>72.11</v>
      </c>
      <c r="AAH37" s="77">
        <v>55</v>
      </c>
      <c r="AAI37" s="78">
        <v>307.67</v>
      </c>
      <c r="AAJ37" s="77">
        <v>2</v>
      </c>
      <c r="AAK37" s="78">
        <v>15.14</v>
      </c>
      <c r="AAN37" s="77">
        <v>5</v>
      </c>
      <c r="AAO37" s="78">
        <v>178.2</v>
      </c>
      <c r="AAP37" s="77">
        <v>585</v>
      </c>
      <c r="AAQ37" s="78">
        <v>2760.05</v>
      </c>
      <c r="AAV37" s="79">
        <v>2379</v>
      </c>
      <c r="AAW37" s="78">
        <v>151543.26</v>
      </c>
      <c r="ABB37" s="77">
        <v>1</v>
      </c>
      <c r="ABC37" s="78">
        <v>21.4</v>
      </c>
      <c r="ABD37" s="77">
        <v>303</v>
      </c>
      <c r="ABE37" s="78">
        <v>45862.91</v>
      </c>
      <c r="ABP37" s="79">
        <v>2969</v>
      </c>
      <c r="ABQ37" s="78">
        <v>162019.51999999999</v>
      </c>
      <c r="ABR37" s="79">
        <v>1697</v>
      </c>
      <c r="ABS37" s="78">
        <v>81155.75</v>
      </c>
      <c r="ABT37" s="79">
        <v>4182</v>
      </c>
      <c r="ABU37" s="78">
        <v>68761.820000000007</v>
      </c>
      <c r="ABV37" s="79">
        <v>3129</v>
      </c>
      <c r="ABW37" s="78">
        <v>73352.83</v>
      </c>
      <c r="ABX37" s="77">
        <v>301</v>
      </c>
      <c r="ABY37" s="78">
        <v>9125.9500000000007</v>
      </c>
      <c r="ACD37" s="77">
        <v>107</v>
      </c>
      <c r="ACE37" s="78">
        <v>7263.22</v>
      </c>
      <c r="ACF37" s="79">
        <v>13414</v>
      </c>
      <c r="ACG37" s="78">
        <v>480581.18</v>
      </c>
      <c r="ACH37" s="79">
        <v>4187</v>
      </c>
      <c r="ACI37" s="78">
        <v>227402.67</v>
      </c>
      <c r="ACJ37" s="79">
        <v>17865</v>
      </c>
      <c r="ACK37" s="78">
        <v>223645.68</v>
      </c>
      <c r="ACL37" s="77">
        <v>3</v>
      </c>
      <c r="ACM37" s="78">
        <v>40.6</v>
      </c>
      <c r="ACP37" s="79">
        <v>10357</v>
      </c>
      <c r="ACQ37" s="78">
        <v>443246.33</v>
      </c>
      <c r="ACV37" s="79">
        <v>2545</v>
      </c>
      <c r="ACW37" s="78">
        <v>81381.39</v>
      </c>
      <c r="ACX37" s="79">
        <v>43073</v>
      </c>
      <c r="ACY37" s="78">
        <v>1581265.63</v>
      </c>
      <c r="ACZ37" s="77">
        <v>326</v>
      </c>
      <c r="ADA37" s="78">
        <v>17478.54</v>
      </c>
      <c r="ADB37" s="79">
        <v>13160</v>
      </c>
      <c r="ADC37" s="78">
        <v>834644.41</v>
      </c>
      <c r="ADD37" s="77">
        <v>2</v>
      </c>
      <c r="ADE37" s="78">
        <v>109.48</v>
      </c>
      <c r="ADF37" s="79">
        <v>1938</v>
      </c>
      <c r="ADG37" s="78">
        <v>291273.77</v>
      </c>
      <c r="ADJ37" s="77">
        <v>1</v>
      </c>
      <c r="ADK37" s="78">
        <v>9.7200000000000006</v>
      </c>
      <c r="ADL37" s="77">
        <v>967</v>
      </c>
      <c r="ADM37" s="78">
        <v>164961.57</v>
      </c>
      <c r="ADP37" s="79">
        <v>1293</v>
      </c>
      <c r="ADQ37" s="78">
        <v>792524.36</v>
      </c>
      <c r="ADT37" s="77">
        <v>6</v>
      </c>
      <c r="ADU37" s="78">
        <v>3640.5</v>
      </c>
      <c r="ADX37" s="79">
        <v>4543</v>
      </c>
      <c r="ADY37" s="78">
        <v>337676.47</v>
      </c>
      <c r="ADZ37" s="79">
        <v>4408</v>
      </c>
      <c r="AEA37" s="78">
        <v>187768.03</v>
      </c>
      <c r="AEB37" s="77">
        <v>12</v>
      </c>
      <c r="AEC37" s="78">
        <v>358.02</v>
      </c>
      <c r="AEF37" s="79">
        <v>1769</v>
      </c>
      <c r="AEG37" s="78">
        <v>863705.32</v>
      </c>
      <c r="AEL37" s="77">
        <v>51</v>
      </c>
      <c r="AEM37" s="78">
        <v>427.82</v>
      </c>
      <c r="AER37" s="79">
        <v>13524</v>
      </c>
      <c r="AES37" s="78">
        <v>708635.06</v>
      </c>
      <c r="AET37" s="79">
        <v>4914</v>
      </c>
      <c r="AEU37" s="78">
        <v>146278.76</v>
      </c>
      <c r="AEV37" s="77">
        <v>4</v>
      </c>
      <c r="AEW37" s="78">
        <v>2091.6</v>
      </c>
      <c r="AEZ37" s="77">
        <v>65</v>
      </c>
      <c r="AFA37" s="78">
        <v>7746.97</v>
      </c>
      <c r="AFB37" s="79">
        <v>4928</v>
      </c>
      <c r="AFC37" s="78">
        <v>275553.45</v>
      </c>
      <c r="AFD37" s="77">
        <v>9</v>
      </c>
      <c r="AFE37" s="78">
        <v>100.95</v>
      </c>
      <c r="AFH37" s="77">
        <v>3</v>
      </c>
      <c r="AFI37" s="78">
        <v>177.87</v>
      </c>
      <c r="AFN37" s="79">
        <v>2582</v>
      </c>
      <c r="AFO37" s="78">
        <v>915816.66</v>
      </c>
      <c r="AFP37" s="77">
        <v>89</v>
      </c>
      <c r="AFQ37" s="78">
        <v>5404.18</v>
      </c>
      <c r="AFV37" s="79">
        <v>44963</v>
      </c>
      <c r="AFW37" s="78">
        <v>1446723.57</v>
      </c>
      <c r="AFX37" s="79">
        <v>4038</v>
      </c>
      <c r="AFY37" s="78">
        <v>172479.73</v>
      </c>
      <c r="AFZ37" s="77">
        <v>375</v>
      </c>
      <c r="AGA37" s="78">
        <v>38643.69</v>
      </c>
      <c r="AGB37" s="77">
        <v>2</v>
      </c>
      <c r="AGC37" s="78">
        <v>24.72</v>
      </c>
      <c r="AGD37" s="77">
        <v>1</v>
      </c>
      <c r="AGE37" s="78">
        <v>4.54</v>
      </c>
      <c r="AGF37" s="77">
        <v>128</v>
      </c>
      <c r="AGG37" s="78">
        <v>874.37</v>
      </c>
      <c r="AGH37" s="77">
        <v>1</v>
      </c>
      <c r="AGI37" s="78">
        <v>9.08</v>
      </c>
      <c r="AGL37" s="77">
        <v>15</v>
      </c>
      <c r="AGM37" s="78">
        <v>16949.419999999998</v>
      </c>
      <c r="AGP37" s="79">
        <v>241234</v>
      </c>
      <c r="AGQ37" s="78">
        <v>61402126.600000001</v>
      </c>
      <c r="AGR37" s="77">
        <v>138</v>
      </c>
      <c r="AGS37" s="78">
        <v>208609.13</v>
      </c>
      <c r="AGT37" s="79">
        <v>12820</v>
      </c>
      <c r="AGU37" s="78">
        <v>7629296.4800000004</v>
      </c>
      <c r="AGV37" s="79">
        <v>11649</v>
      </c>
      <c r="AGW37" s="78">
        <v>4329886.45</v>
      </c>
      <c r="AGX37" s="79">
        <v>1745</v>
      </c>
      <c r="AGY37" s="78">
        <v>140863.54999999999</v>
      </c>
      <c r="AGZ37" s="77">
        <v>144</v>
      </c>
      <c r="AHA37" s="78">
        <v>15389.22</v>
      </c>
      <c r="AHB37" s="77">
        <v>787</v>
      </c>
      <c r="AHC37" s="78">
        <v>116446.18</v>
      </c>
      <c r="AHH37" s="77">
        <v>47</v>
      </c>
      <c r="AHI37" s="78">
        <v>41798.07</v>
      </c>
      <c r="AHJ37" s="79">
        <v>2091</v>
      </c>
      <c r="AHK37" s="78">
        <v>197948.81</v>
      </c>
      <c r="AHL37" s="79">
        <v>3243</v>
      </c>
      <c r="AHM37" s="78">
        <v>203477.9</v>
      </c>
      <c r="AHN37" s="77">
        <v>231</v>
      </c>
      <c r="AHO37" s="78">
        <v>42046.01</v>
      </c>
      <c r="AHT37" s="77">
        <v>4</v>
      </c>
      <c r="AHU37" s="78">
        <v>2593.58</v>
      </c>
      <c r="AHV37" s="77">
        <v>545</v>
      </c>
      <c r="AHW37" s="78">
        <v>64998.8</v>
      </c>
      <c r="AHZ37" s="77">
        <v>94</v>
      </c>
      <c r="AIA37" s="78">
        <v>30731.52</v>
      </c>
      <c r="AIL37" s="77">
        <v>9</v>
      </c>
      <c r="AIM37" s="78">
        <v>15882.34</v>
      </c>
      <c r="AIN37" s="77">
        <v>3</v>
      </c>
      <c r="AIO37" s="78">
        <v>622.78</v>
      </c>
      <c r="AIP37" s="79">
        <v>45384</v>
      </c>
      <c r="AIQ37" s="78">
        <v>430946.78</v>
      </c>
      <c r="AIT37" s="77">
        <v>27</v>
      </c>
      <c r="AIU37" s="78">
        <v>239.35</v>
      </c>
      <c r="AIX37" s="79">
        <v>5698</v>
      </c>
      <c r="AIY37" s="78">
        <v>415384.54</v>
      </c>
      <c r="AIZ37" s="77">
        <v>2</v>
      </c>
      <c r="AJA37" s="78">
        <v>11.21</v>
      </c>
      <c r="AJB37" s="79">
        <v>6522</v>
      </c>
      <c r="AJC37" s="78">
        <v>133859.64000000001</v>
      </c>
      <c r="AJD37" s="77">
        <v>6</v>
      </c>
      <c r="AJE37" s="78">
        <v>6.42</v>
      </c>
      <c r="AJF37" s="79">
        <v>7448</v>
      </c>
      <c r="AJG37" s="78">
        <v>352333.53</v>
      </c>
      <c r="AJL37" s="77">
        <v>2</v>
      </c>
      <c r="AJM37" s="78">
        <v>25.08</v>
      </c>
      <c r="AJN37" s="79">
        <v>1179</v>
      </c>
      <c r="AJO37" s="78">
        <v>159466.82999999999</v>
      </c>
      <c r="AJX37" s="79">
        <v>93897</v>
      </c>
      <c r="AJY37" s="78">
        <v>1236429.1000000001</v>
      </c>
      <c r="AJZ37" s="77">
        <v>140</v>
      </c>
      <c r="AKA37" s="78">
        <v>14378.99</v>
      </c>
      <c r="AKN37" s="77">
        <v>27</v>
      </c>
      <c r="AKO37" s="78">
        <v>390.74</v>
      </c>
      <c r="AKV37" s="79">
        <v>9972</v>
      </c>
      <c r="AKW37" s="78">
        <v>262434.42</v>
      </c>
      <c r="AKX37" s="77">
        <v>2</v>
      </c>
      <c r="AKY37" s="78">
        <v>5634.6</v>
      </c>
      <c r="AKZ37" s="79">
        <v>97517</v>
      </c>
      <c r="ALA37" s="78">
        <v>1378005.88</v>
      </c>
      <c r="ALH37" s="77">
        <v>3</v>
      </c>
      <c r="ALI37" s="78">
        <v>11.55</v>
      </c>
      <c r="ALX37" s="79">
        <v>1371</v>
      </c>
      <c r="ALY37" s="78">
        <v>70376.5</v>
      </c>
      <c r="ALZ37" s="77">
        <v>78</v>
      </c>
      <c r="AMA37" s="78">
        <v>232.48</v>
      </c>
      <c r="AMB37" s="79">
        <v>1724</v>
      </c>
      <c r="AMC37" s="78">
        <v>119388.11</v>
      </c>
      <c r="AMF37" s="77">
        <v>119</v>
      </c>
      <c r="AMG37" s="78">
        <v>3189.54</v>
      </c>
      <c r="AMH37" s="77">
        <v>18</v>
      </c>
      <c r="AMI37" s="78">
        <v>6894.41</v>
      </c>
      <c r="AMJ37" s="79">
        <v>1337</v>
      </c>
      <c r="AMK37" s="78">
        <v>100614.63</v>
      </c>
      <c r="AML37" s="79">
        <v>15738</v>
      </c>
      <c r="AMM37" s="78">
        <v>1543002.54</v>
      </c>
      <c r="AMN37" s="77">
        <v>171</v>
      </c>
      <c r="AMO37" s="78">
        <v>200428.18</v>
      </c>
      <c r="AMX37" s="77">
        <v>307</v>
      </c>
      <c r="AMY37" s="78">
        <v>12710.77</v>
      </c>
      <c r="ANB37" s="77">
        <v>1</v>
      </c>
      <c r="ANC37" s="78">
        <v>2.84</v>
      </c>
      <c r="ANF37" s="77">
        <v>817</v>
      </c>
      <c r="ANG37" s="78">
        <v>1037263.37</v>
      </c>
      <c r="ANH37" s="79">
        <v>2376</v>
      </c>
      <c r="ANI37" s="78">
        <v>207250.43</v>
      </c>
      <c r="ANL37" s="77">
        <v>52</v>
      </c>
      <c r="ANM37" s="78">
        <v>1516.38</v>
      </c>
      <c r="ANP37" s="79">
        <v>1765</v>
      </c>
      <c r="ANQ37" s="78">
        <v>236346.2</v>
      </c>
      <c r="ANR37" s="77">
        <v>263</v>
      </c>
      <c r="ANS37" s="78">
        <v>46011.51</v>
      </c>
      <c r="ANT37" s="79">
        <v>9570</v>
      </c>
      <c r="ANU37" s="78">
        <v>1530985.24</v>
      </c>
      <c r="ANZ37" s="77">
        <v>757</v>
      </c>
      <c r="AOA37" s="78">
        <v>435897.61</v>
      </c>
      <c r="AOB37" s="77">
        <v>55</v>
      </c>
      <c r="AOC37" s="78">
        <v>107445.01</v>
      </c>
      <c r="AOD37" s="77">
        <v>242</v>
      </c>
      <c r="AOE37" s="78">
        <v>755592.9</v>
      </c>
      <c r="AOL37" s="77">
        <v>1</v>
      </c>
      <c r="AOM37" s="78">
        <v>17.86</v>
      </c>
      <c r="AOP37" s="77">
        <v>47</v>
      </c>
      <c r="AOQ37" s="78">
        <v>4141.22</v>
      </c>
      <c r="AOR37" s="77">
        <v>6</v>
      </c>
      <c r="AOS37" s="78">
        <v>28.44</v>
      </c>
      <c r="AOV37" s="77">
        <v>551</v>
      </c>
      <c r="AOW37" s="78">
        <v>76744.11</v>
      </c>
      <c r="AOX37" s="77">
        <v>209</v>
      </c>
      <c r="AOY37" s="78">
        <v>2158</v>
      </c>
      <c r="AOZ37" s="77">
        <v>2</v>
      </c>
      <c r="APA37" s="78">
        <v>15</v>
      </c>
      <c r="APB37" s="77">
        <v>135</v>
      </c>
      <c r="APC37" s="78">
        <v>1623.25</v>
      </c>
      <c r="APD37" s="77">
        <v>1</v>
      </c>
      <c r="APE37" s="78">
        <v>17.04</v>
      </c>
      <c r="APH37" s="79">
        <v>12508</v>
      </c>
      <c r="API37" s="78">
        <v>2920793.51</v>
      </c>
      <c r="APJ37" s="79">
        <v>15479</v>
      </c>
      <c r="APK37" s="78">
        <v>249490.31</v>
      </c>
      <c r="APN37" s="77">
        <v>2</v>
      </c>
      <c r="APO37" s="78">
        <v>26.34</v>
      </c>
      <c r="APP37" s="79">
        <v>2022</v>
      </c>
      <c r="APQ37" s="78">
        <v>881829.31</v>
      </c>
      <c r="APR37" s="77">
        <v>352</v>
      </c>
      <c r="APS37" s="78">
        <v>156026.18</v>
      </c>
      <c r="APT37" s="79">
        <v>1713</v>
      </c>
      <c r="APU37" s="78">
        <v>756205</v>
      </c>
      <c r="APV37" s="77">
        <v>756</v>
      </c>
      <c r="APW37" s="78">
        <v>326682.63</v>
      </c>
      <c r="APX37" s="77">
        <v>513</v>
      </c>
      <c r="APY37" s="78">
        <v>185325.38</v>
      </c>
      <c r="APZ37" s="77">
        <v>257</v>
      </c>
      <c r="AQA37" s="78">
        <v>97336.9</v>
      </c>
      <c r="AQB37" s="79">
        <v>4324</v>
      </c>
      <c r="AQC37" s="78">
        <v>746056.81</v>
      </c>
      <c r="AQD37" s="77">
        <v>9</v>
      </c>
      <c r="AQE37" s="78">
        <v>373.55</v>
      </c>
      <c r="AQH37" s="77">
        <v>172</v>
      </c>
      <c r="AQI37" s="78">
        <v>54450.95</v>
      </c>
      <c r="AQJ37" s="79">
        <v>3273</v>
      </c>
      <c r="AQK37" s="78">
        <v>52031.94</v>
      </c>
      <c r="AQP37" s="79">
        <v>4132</v>
      </c>
      <c r="AQQ37" s="78">
        <v>1120912.3</v>
      </c>
      <c r="AQR37" s="79">
        <v>2758</v>
      </c>
      <c r="AQS37" s="78">
        <v>1416016.23</v>
      </c>
      <c r="AQZ37" s="77">
        <v>114</v>
      </c>
      <c r="ARA37" s="78">
        <v>765837.73</v>
      </c>
      <c r="ARD37" s="77">
        <v>3</v>
      </c>
      <c r="ARE37" s="78">
        <v>44.03</v>
      </c>
      <c r="ARH37" s="77">
        <v>1</v>
      </c>
      <c r="ARI37" s="78">
        <v>23.19</v>
      </c>
      <c r="ARL37" s="79">
        <v>4596</v>
      </c>
      <c r="ARM37" s="78">
        <v>565491.89</v>
      </c>
      <c r="ARN37" s="79">
        <v>9318</v>
      </c>
      <c r="ARO37" s="78">
        <v>1044366.15</v>
      </c>
      <c r="ARP37" s="79">
        <v>25775</v>
      </c>
      <c r="ARQ37" s="78">
        <v>3221516.86</v>
      </c>
      <c r="ARR37" s="79">
        <v>6789</v>
      </c>
      <c r="ARS37" s="78">
        <v>833407.86</v>
      </c>
      <c r="ART37" s="79">
        <v>41249</v>
      </c>
      <c r="ARU37" s="78">
        <v>1019835</v>
      </c>
      <c r="ARX37" s="79">
        <v>43331</v>
      </c>
      <c r="ARY37" s="78">
        <v>3705316.48</v>
      </c>
      <c r="ARZ37" s="77">
        <v>62</v>
      </c>
      <c r="ASA37" s="78">
        <v>22188.73</v>
      </c>
      <c r="ASD37" s="79">
        <v>2938</v>
      </c>
      <c r="ASE37" s="78">
        <v>266013.71999999997</v>
      </c>
      <c r="ASL37" s="77">
        <v>1</v>
      </c>
      <c r="ASM37" s="78">
        <v>0.91</v>
      </c>
      <c r="AST37" s="77">
        <v>7</v>
      </c>
      <c r="ASU37" s="78">
        <v>156.08000000000001</v>
      </c>
      <c r="ASV37" s="77">
        <v>2</v>
      </c>
      <c r="ASW37" s="78">
        <v>1.78</v>
      </c>
      <c r="ASX37" s="77">
        <v>6</v>
      </c>
      <c r="ASY37" s="78">
        <v>208.03</v>
      </c>
      <c r="ASZ37" s="79">
        <v>1198</v>
      </c>
      <c r="ATA37" s="78">
        <v>30117.66</v>
      </c>
      <c r="ATB37" s="77">
        <v>42</v>
      </c>
      <c r="ATC37" s="78">
        <v>2981.4</v>
      </c>
      <c r="ATF37" s="77">
        <v>2</v>
      </c>
      <c r="ATG37" s="78">
        <v>391.96</v>
      </c>
      <c r="ATL37" s="77">
        <v>4</v>
      </c>
      <c r="ATM37" s="78">
        <v>1458.28</v>
      </c>
      <c r="ATN37" s="77">
        <v>671</v>
      </c>
      <c r="ATO37" s="78">
        <v>34747.54</v>
      </c>
      <c r="ATP37" s="77">
        <v>25</v>
      </c>
      <c r="ATQ37" s="78">
        <v>1935.44</v>
      </c>
      <c r="ATT37" s="79">
        <v>10390</v>
      </c>
      <c r="ATU37" s="78">
        <v>542427.19999999995</v>
      </c>
      <c r="ATV37" s="77">
        <v>6</v>
      </c>
      <c r="ATW37" s="78">
        <v>394.01</v>
      </c>
      <c r="ATX37" s="77">
        <v>18</v>
      </c>
      <c r="ATY37" s="78">
        <v>903.47</v>
      </c>
      <c r="ATZ37" s="77">
        <v>30</v>
      </c>
      <c r="AUA37" s="78">
        <v>958.13</v>
      </c>
      <c r="AUB37" s="77">
        <v>13</v>
      </c>
      <c r="AUC37" s="78">
        <v>61.01</v>
      </c>
      <c r="AUH37" s="77">
        <v>1</v>
      </c>
      <c r="AUI37" s="78">
        <v>3.34</v>
      </c>
      <c r="AUN37" s="79">
        <v>195027</v>
      </c>
      <c r="AUO37" s="78">
        <v>3377699.68</v>
      </c>
      <c r="AUP37" s="77">
        <v>4</v>
      </c>
      <c r="AUQ37" s="78">
        <v>106.62</v>
      </c>
      <c r="AUR37" s="79">
        <v>1639</v>
      </c>
      <c r="AUS37" s="78">
        <v>93089.52</v>
      </c>
      <c r="AUV37" s="77">
        <v>25</v>
      </c>
      <c r="AUW37" s="78">
        <v>801.35</v>
      </c>
      <c r="AVB37" s="77">
        <v>176</v>
      </c>
      <c r="AVC37" s="78">
        <v>156444.07</v>
      </c>
      <c r="AVJ37" s="79">
        <v>1686</v>
      </c>
      <c r="AVK37" s="78">
        <v>176851.06</v>
      </c>
      <c r="AVN37" s="77">
        <v>1</v>
      </c>
      <c r="AVO37" s="78">
        <v>20.05</v>
      </c>
      <c r="AVX37" s="77">
        <v>5</v>
      </c>
      <c r="AVY37" s="78">
        <v>40.65</v>
      </c>
      <c r="AVZ37" s="77">
        <v>3</v>
      </c>
      <c r="AWA37" s="78">
        <v>28.25</v>
      </c>
      <c r="AWB37" s="77">
        <v>2</v>
      </c>
      <c r="AWC37" s="78">
        <v>16.600000000000001</v>
      </c>
      <c r="AWF37" s="77">
        <v>1</v>
      </c>
      <c r="AWG37" s="78">
        <v>1702.64</v>
      </c>
      <c r="AWH37" s="77">
        <v>5</v>
      </c>
      <c r="AWI37" s="78">
        <v>3.03</v>
      </c>
      <c r="AWL37" s="77">
        <v>4</v>
      </c>
      <c r="AWM37" s="78">
        <v>15.12</v>
      </c>
      <c r="AWN37" s="77">
        <v>26</v>
      </c>
      <c r="AWO37" s="78">
        <v>1417.93</v>
      </c>
      <c r="AWP37" s="77">
        <v>170</v>
      </c>
      <c r="AWQ37" s="78">
        <v>40106.959999999999</v>
      </c>
      <c r="AWR37" s="77">
        <v>147</v>
      </c>
      <c r="AWS37" s="78">
        <v>51690.68</v>
      </c>
      <c r="AWT37" s="77">
        <v>63</v>
      </c>
      <c r="AWU37" s="78">
        <v>5543.94</v>
      </c>
      <c r="AWV37" s="77">
        <v>324</v>
      </c>
      <c r="AWW37" s="78">
        <v>4804.3999999999996</v>
      </c>
      <c r="AWX37" s="77">
        <v>581</v>
      </c>
      <c r="AWY37" s="78">
        <v>256263.84</v>
      </c>
      <c r="AXD37" s="77">
        <v>12</v>
      </c>
      <c r="AXE37" s="78">
        <v>214.38</v>
      </c>
      <c r="AYB37" s="77">
        <v>121</v>
      </c>
      <c r="AYC37" s="78">
        <v>8741.5400000000009</v>
      </c>
      <c r="AYD37" s="77">
        <v>33</v>
      </c>
      <c r="AYE37" s="78">
        <v>204.71</v>
      </c>
      <c r="AYF37" s="77">
        <v>13</v>
      </c>
      <c r="AYG37" s="78">
        <v>134.5</v>
      </c>
      <c r="AYL37" s="77">
        <v>6</v>
      </c>
      <c r="AYM37" s="78">
        <v>23.28</v>
      </c>
      <c r="AYP37" s="77">
        <v>1</v>
      </c>
      <c r="AYQ37" s="78">
        <v>75.58</v>
      </c>
      <c r="AYT37" s="77">
        <v>8</v>
      </c>
      <c r="AYU37" s="78">
        <v>28.2</v>
      </c>
      <c r="AYV37" s="77">
        <v>27</v>
      </c>
      <c r="AYW37" s="78">
        <v>3029.55</v>
      </c>
      <c r="AZF37" s="77">
        <v>1</v>
      </c>
      <c r="AZG37" s="78">
        <v>8.73</v>
      </c>
      <c r="AZV37" s="77">
        <v>32</v>
      </c>
      <c r="AZW37" s="78">
        <v>30.13</v>
      </c>
    </row>
    <row r="38" spans="1:1377" x14ac:dyDescent="0.25">
      <c r="A38" s="87">
        <v>40165</v>
      </c>
      <c r="B38" s="83">
        <v>317255</v>
      </c>
      <c r="C38" s="84">
        <v>38324346.149999999</v>
      </c>
      <c r="D38" s="83">
        <v>258235</v>
      </c>
      <c r="E38" s="84">
        <v>36015446.780000001</v>
      </c>
      <c r="F38" s="83">
        <f t="shared" si="89"/>
        <v>575490</v>
      </c>
      <c r="G38" s="83">
        <f t="shared" si="88"/>
        <v>74339792.930000007</v>
      </c>
      <c r="H38" s="83">
        <v>198380</v>
      </c>
      <c r="I38" s="84">
        <v>19242262.77</v>
      </c>
      <c r="J38" s="83">
        <v>294046</v>
      </c>
      <c r="K38" s="84">
        <v>24323708.41</v>
      </c>
      <c r="L38" s="83">
        <v>2949</v>
      </c>
      <c r="M38" s="78">
        <v>13044764.41</v>
      </c>
      <c r="N38" s="79">
        <v>23979</v>
      </c>
      <c r="O38" s="78">
        <v>12824010.01</v>
      </c>
      <c r="P38" s="79">
        <v>179082</v>
      </c>
      <c r="Q38" s="78">
        <v>10830843.199999999</v>
      </c>
      <c r="R38" s="79">
        <v>187132</v>
      </c>
      <c r="S38" s="78">
        <v>10559581.220000001</v>
      </c>
      <c r="T38" s="79">
        <v>7958</v>
      </c>
      <c r="U38" s="78">
        <v>5351948.54</v>
      </c>
      <c r="V38" s="79">
        <v>27815</v>
      </c>
      <c r="W38" s="78">
        <v>7341649.3899999997</v>
      </c>
      <c r="X38" s="79">
        <v>48016</v>
      </c>
      <c r="Y38" s="78">
        <v>6861937.8099999996</v>
      </c>
      <c r="Z38" s="79">
        <v>193952</v>
      </c>
      <c r="AA38" s="78">
        <v>7650652.2000000002</v>
      </c>
      <c r="AB38" s="79">
        <v>126443</v>
      </c>
      <c r="AC38" s="78">
        <v>12141261.32</v>
      </c>
      <c r="AD38" s="79">
        <v>29052</v>
      </c>
      <c r="AE38" s="78">
        <v>5347935.54</v>
      </c>
      <c r="AF38" s="79">
        <v>35146</v>
      </c>
      <c r="AG38" s="78">
        <v>4843239.13</v>
      </c>
      <c r="AH38" s="79">
        <v>65255</v>
      </c>
      <c r="AI38" s="78">
        <v>6675490.4000000004</v>
      </c>
      <c r="AJ38" s="79">
        <v>162007</v>
      </c>
      <c r="AK38" s="78">
        <v>6168560.4900000002</v>
      </c>
      <c r="AL38" s="79">
        <v>47798</v>
      </c>
      <c r="AM38" s="78">
        <v>5445456.3499999996</v>
      </c>
      <c r="AN38" s="79">
        <v>53373</v>
      </c>
      <c r="AO38" s="78">
        <v>5270485.9000000004</v>
      </c>
      <c r="AP38" s="79">
        <v>62134</v>
      </c>
      <c r="AQ38" s="78">
        <v>4745436.2</v>
      </c>
      <c r="AR38" s="79">
        <v>31959</v>
      </c>
      <c r="AS38" s="78">
        <v>4870658.16</v>
      </c>
      <c r="AT38" s="79">
        <v>29128</v>
      </c>
      <c r="AU38" s="78">
        <v>2771366.9</v>
      </c>
      <c r="AV38" s="77">
        <v>809</v>
      </c>
      <c r="AW38" s="78">
        <v>3340296.88</v>
      </c>
      <c r="AX38" s="77">
        <v>563</v>
      </c>
      <c r="AY38" s="78">
        <v>2127952.14</v>
      </c>
      <c r="AZ38" s="79">
        <v>3456</v>
      </c>
      <c r="BA38" s="78">
        <v>2411906.48</v>
      </c>
      <c r="BB38" s="79">
        <v>10198</v>
      </c>
      <c r="BC38" s="78">
        <v>3332167.66</v>
      </c>
      <c r="BD38" s="79">
        <v>3894</v>
      </c>
      <c r="BE38" s="78">
        <v>1982340.93</v>
      </c>
      <c r="BF38" s="79">
        <v>14581</v>
      </c>
      <c r="BG38" s="78">
        <v>1979311.14</v>
      </c>
      <c r="BH38" s="79">
        <v>297982</v>
      </c>
      <c r="BI38" s="78">
        <v>2723148.76</v>
      </c>
      <c r="BJ38" s="79">
        <v>3161</v>
      </c>
      <c r="BK38" s="78">
        <v>1334791.56</v>
      </c>
      <c r="BL38" s="79">
        <v>31119</v>
      </c>
      <c r="BM38" s="78">
        <v>1131906.3899999999</v>
      </c>
      <c r="BN38" s="77">
        <v>182</v>
      </c>
      <c r="BO38" s="78">
        <v>1084037.56</v>
      </c>
      <c r="BP38" s="79">
        <v>57529</v>
      </c>
      <c r="BQ38" s="78">
        <v>1134235.3700000001</v>
      </c>
      <c r="BR38" s="79">
        <v>18586</v>
      </c>
      <c r="BS38" s="78">
        <v>1422427.27</v>
      </c>
      <c r="BT38" s="79">
        <v>8705</v>
      </c>
      <c r="BU38" s="78">
        <v>481649.35</v>
      </c>
      <c r="BV38" s="79">
        <v>6341</v>
      </c>
      <c r="BW38" s="78">
        <v>299936.37</v>
      </c>
      <c r="BX38" s="77">
        <v>205</v>
      </c>
      <c r="BY38" s="78">
        <v>200699.31</v>
      </c>
      <c r="CH38" s="77">
        <v>2</v>
      </c>
      <c r="CI38" s="78">
        <v>25.34</v>
      </c>
      <c r="CL38" s="77">
        <v>1</v>
      </c>
      <c r="CM38" s="78">
        <v>153.66999999999999</v>
      </c>
      <c r="CN38" s="77">
        <v>16</v>
      </c>
      <c r="CO38" s="78">
        <v>897.37</v>
      </c>
      <c r="CP38" s="79">
        <v>5932</v>
      </c>
      <c r="CQ38" s="78">
        <v>65853.06</v>
      </c>
      <c r="CT38" s="77">
        <v>12</v>
      </c>
      <c r="CU38" s="78">
        <v>12638.83</v>
      </c>
      <c r="CZ38" s="77">
        <v>5</v>
      </c>
      <c r="DA38" s="78">
        <v>14.38</v>
      </c>
      <c r="DJ38" s="77">
        <v>4</v>
      </c>
      <c r="DK38" s="78">
        <v>6795.71</v>
      </c>
      <c r="DL38" s="77">
        <v>5</v>
      </c>
      <c r="DM38" s="78">
        <v>142.16</v>
      </c>
      <c r="DP38" s="77">
        <v>54</v>
      </c>
      <c r="DQ38" s="78">
        <v>175.33</v>
      </c>
      <c r="DR38" s="77">
        <v>2</v>
      </c>
      <c r="DS38" s="78">
        <v>2.85</v>
      </c>
      <c r="DZ38" s="79">
        <v>12515</v>
      </c>
      <c r="EA38" s="78">
        <v>1122732.22</v>
      </c>
      <c r="EF38" s="77">
        <v>12</v>
      </c>
      <c r="EG38" s="78">
        <v>87.71</v>
      </c>
      <c r="ER38" s="79">
        <v>15685</v>
      </c>
      <c r="ES38" s="78">
        <v>625699.77</v>
      </c>
      <c r="EV38" s="79">
        <v>1320</v>
      </c>
      <c r="EW38" s="78">
        <v>83657.94</v>
      </c>
      <c r="FB38" s="77">
        <v>1</v>
      </c>
      <c r="FC38" s="78">
        <v>17.23</v>
      </c>
      <c r="FD38" s="79">
        <v>1862</v>
      </c>
      <c r="FE38" s="78">
        <v>1180523.07</v>
      </c>
      <c r="FF38" s="77">
        <v>4</v>
      </c>
      <c r="FG38" s="78">
        <v>0.46</v>
      </c>
      <c r="FH38" s="79">
        <v>24470</v>
      </c>
      <c r="FI38" s="78">
        <v>1250640.4099999999</v>
      </c>
      <c r="FJ38" s="79">
        <v>16019</v>
      </c>
      <c r="FK38" s="78">
        <v>776120.95</v>
      </c>
      <c r="FL38" s="77">
        <v>5</v>
      </c>
      <c r="FM38" s="78">
        <v>41.05</v>
      </c>
      <c r="FN38" s="77">
        <v>2</v>
      </c>
      <c r="FO38" s="78">
        <v>10.26</v>
      </c>
      <c r="FP38" s="77">
        <v>1</v>
      </c>
      <c r="FQ38" s="78">
        <v>0.48</v>
      </c>
      <c r="FR38" s="79">
        <v>2276</v>
      </c>
      <c r="FS38" s="78">
        <v>319015</v>
      </c>
      <c r="FT38" s="77">
        <v>2</v>
      </c>
      <c r="FU38" s="78">
        <v>3</v>
      </c>
      <c r="FV38" s="79">
        <v>2476</v>
      </c>
      <c r="FW38" s="78">
        <v>63189.06</v>
      </c>
      <c r="FX38" s="79">
        <v>13720</v>
      </c>
      <c r="FY38" s="78">
        <v>812583.76</v>
      </c>
      <c r="GF38" s="77">
        <v>81</v>
      </c>
      <c r="GG38" s="78">
        <v>5968.28</v>
      </c>
      <c r="GL38" s="79">
        <v>4034</v>
      </c>
      <c r="GM38" s="78">
        <v>556960.85</v>
      </c>
      <c r="GN38" s="79">
        <v>2429</v>
      </c>
      <c r="GO38" s="78">
        <v>354908.97</v>
      </c>
      <c r="GP38" s="77">
        <v>1</v>
      </c>
      <c r="GQ38" s="78">
        <v>3.05</v>
      </c>
      <c r="GX38" s="77">
        <v>187</v>
      </c>
      <c r="GY38" s="78">
        <v>15049.96</v>
      </c>
      <c r="GZ38" s="77">
        <v>11</v>
      </c>
      <c r="HA38" s="78">
        <v>520.88</v>
      </c>
      <c r="HB38" s="79">
        <v>1951</v>
      </c>
      <c r="HC38" s="78">
        <v>211916.44</v>
      </c>
      <c r="HD38" s="77">
        <v>8</v>
      </c>
      <c r="HE38" s="78">
        <v>44</v>
      </c>
      <c r="HH38" s="77">
        <v>162</v>
      </c>
      <c r="HI38" s="78">
        <v>6270.72</v>
      </c>
      <c r="HJ38" s="77">
        <v>613</v>
      </c>
      <c r="HK38" s="78">
        <v>74100.72</v>
      </c>
      <c r="HL38" s="77">
        <v>425</v>
      </c>
      <c r="HM38" s="78">
        <v>77201.070000000007</v>
      </c>
      <c r="HN38" s="79">
        <v>2034</v>
      </c>
      <c r="HO38" s="78">
        <v>282882.89</v>
      </c>
      <c r="HR38" s="77">
        <v>88</v>
      </c>
      <c r="HS38" s="78">
        <v>28660.1</v>
      </c>
      <c r="HT38" s="77">
        <v>506</v>
      </c>
      <c r="HU38" s="78">
        <v>25235.19</v>
      </c>
      <c r="HV38" s="77">
        <v>26</v>
      </c>
      <c r="HW38" s="78">
        <v>2494.64</v>
      </c>
      <c r="HX38" s="77">
        <v>6</v>
      </c>
      <c r="HY38" s="78">
        <v>682.18</v>
      </c>
      <c r="HZ38" s="77">
        <v>853</v>
      </c>
      <c r="IA38" s="78">
        <v>92726.39</v>
      </c>
      <c r="IB38" s="79">
        <v>8102</v>
      </c>
      <c r="IC38" s="78">
        <v>581013.31000000006</v>
      </c>
      <c r="ID38" s="77">
        <v>18</v>
      </c>
      <c r="IE38" s="78">
        <v>6574.15</v>
      </c>
      <c r="IF38" s="77">
        <v>443</v>
      </c>
      <c r="IG38" s="78">
        <v>48419.48</v>
      </c>
      <c r="IH38" s="77">
        <v>2</v>
      </c>
      <c r="II38" s="78">
        <v>280.14999999999998</v>
      </c>
      <c r="IL38" s="77">
        <v>1</v>
      </c>
      <c r="IM38" s="78">
        <v>22.57</v>
      </c>
      <c r="IN38" s="79">
        <v>2699</v>
      </c>
      <c r="IO38" s="78">
        <v>124128</v>
      </c>
      <c r="IR38" s="77">
        <v>2</v>
      </c>
      <c r="IS38" s="78">
        <v>19.8</v>
      </c>
      <c r="IZ38" s="79">
        <v>4594</v>
      </c>
      <c r="JA38" s="78">
        <v>186197.04</v>
      </c>
      <c r="JH38" s="79">
        <v>9716</v>
      </c>
      <c r="JI38" s="78">
        <v>1333796.6200000001</v>
      </c>
      <c r="JJ38" s="79">
        <v>2716</v>
      </c>
      <c r="JK38" s="78">
        <v>346629.39</v>
      </c>
      <c r="JN38" s="77">
        <v>742</v>
      </c>
      <c r="JO38" s="78">
        <v>99032.33</v>
      </c>
      <c r="JP38" s="79">
        <v>2825</v>
      </c>
      <c r="JQ38" s="78">
        <v>248843.45</v>
      </c>
      <c r="JR38" s="77">
        <v>15</v>
      </c>
      <c r="JS38" s="78">
        <v>1140.67</v>
      </c>
      <c r="JV38" s="79">
        <v>4096</v>
      </c>
      <c r="JW38" s="78">
        <v>369861.48</v>
      </c>
      <c r="JX38" s="77">
        <v>80</v>
      </c>
      <c r="JY38" s="78">
        <v>6585.61</v>
      </c>
      <c r="JZ38" s="77">
        <v>445</v>
      </c>
      <c r="KA38" s="78">
        <v>8906.5400000000009</v>
      </c>
      <c r="KB38" s="79">
        <v>9394</v>
      </c>
      <c r="KC38" s="78">
        <v>423599.43</v>
      </c>
      <c r="KD38" s="77">
        <v>2</v>
      </c>
      <c r="KE38" s="78">
        <v>22.86</v>
      </c>
      <c r="KF38" s="77">
        <v>423</v>
      </c>
      <c r="KG38" s="78">
        <v>55639.16</v>
      </c>
      <c r="KH38" s="79">
        <v>20860</v>
      </c>
      <c r="KI38" s="78">
        <v>767522.67</v>
      </c>
      <c r="KJ38" s="77">
        <v>2</v>
      </c>
      <c r="KK38" s="78">
        <v>13.82</v>
      </c>
      <c r="KN38" s="79">
        <v>1156</v>
      </c>
      <c r="KO38" s="78">
        <v>607624.12</v>
      </c>
      <c r="KP38" s="77">
        <v>17</v>
      </c>
      <c r="KQ38" s="78">
        <v>1447.68</v>
      </c>
      <c r="KR38" s="79">
        <v>5803</v>
      </c>
      <c r="KS38" s="78">
        <v>427722.77</v>
      </c>
      <c r="KZ38" s="77">
        <v>15</v>
      </c>
      <c r="LA38" s="78">
        <v>3939.72</v>
      </c>
      <c r="LB38" s="77">
        <v>3</v>
      </c>
      <c r="LC38" s="78">
        <v>5.25</v>
      </c>
      <c r="LD38" s="79">
        <v>1470</v>
      </c>
      <c r="LE38" s="78">
        <v>137906.23000000001</v>
      </c>
      <c r="LF38" s="77">
        <v>414</v>
      </c>
      <c r="LG38" s="78">
        <v>65173.5</v>
      </c>
      <c r="LH38" s="77">
        <v>441</v>
      </c>
      <c r="LI38" s="78">
        <v>107374.24</v>
      </c>
      <c r="LR38" s="77">
        <v>1</v>
      </c>
      <c r="LS38" s="78">
        <v>0.54</v>
      </c>
      <c r="LT38" s="79">
        <v>9914</v>
      </c>
      <c r="LU38" s="78">
        <v>425894.02</v>
      </c>
      <c r="LV38" s="77">
        <v>90</v>
      </c>
      <c r="LW38" s="78">
        <v>487.82</v>
      </c>
      <c r="LX38" s="77">
        <v>4</v>
      </c>
      <c r="LY38" s="78">
        <v>6848.64</v>
      </c>
      <c r="MB38" s="79">
        <v>5304</v>
      </c>
      <c r="MC38" s="78">
        <v>589048.49</v>
      </c>
      <c r="MF38" s="77">
        <v>2</v>
      </c>
      <c r="MG38" s="78">
        <v>119.16</v>
      </c>
      <c r="MN38" s="77">
        <v>1</v>
      </c>
      <c r="MO38" s="78">
        <v>7.25</v>
      </c>
      <c r="MP38" s="79">
        <v>4319</v>
      </c>
      <c r="MQ38" s="78">
        <v>326185</v>
      </c>
      <c r="MR38" s="79">
        <v>1198</v>
      </c>
      <c r="MS38" s="78">
        <v>35429.120000000003</v>
      </c>
      <c r="MT38" s="77">
        <v>1</v>
      </c>
      <c r="MU38" s="78">
        <v>3.49</v>
      </c>
      <c r="MZ38" s="77">
        <v>1</v>
      </c>
      <c r="NA38" s="78">
        <v>60.87</v>
      </c>
      <c r="ND38" s="79">
        <v>15262</v>
      </c>
      <c r="NE38" s="78">
        <v>49078.42</v>
      </c>
      <c r="NF38" s="77">
        <v>47</v>
      </c>
      <c r="NG38" s="78">
        <v>575.76</v>
      </c>
      <c r="NN38" s="79">
        <v>1362</v>
      </c>
      <c r="NO38" s="78">
        <v>197997.57</v>
      </c>
      <c r="NP38" s="77">
        <v>7</v>
      </c>
      <c r="NQ38" s="78">
        <v>44.13</v>
      </c>
      <c r="NR38" s="77">
        <v>1</v>
      </c>
      <c r="NS38" s="78">
        <v>1.7</v>
      </c>
      <c r="NT38" s="77">
        <v>104</v>
      </c>
      <c r="NU38" s="78">
        <v>281.85000000000002</v>
      </c>
      <c r="NV38" s="79">
        <v>3847</v>
      </c>
      <c r="NW38" s="78">
        <v>405786.19</v>
      </c>
      <c r="NX38" s="77">
        <v>25</v>
      </c>
      <c r="NY38" s="78">
        <v>2012.96</v>
      </c>
      <c r="NZ38" s="77">
        <v>7</v>
      </c>
      <c r="OA38" s="78">
        <v>307.7</v>
      </c>
      <c r="OB38" s="77">
        <v>3</v>
      </c>
      <c r="OC38" s="78">
        <v>12.92</v>
      </c>
      <c r="OD38" s="77">
        <v>3</v>
      </c>
      <c r="OE38" s="78">
        <v>24.96</v>
      </c>
      <c r="OF38" s="77">
        <v>475</v>
      </c>
      <c r="OG38" s="78">
        <v>38792.129999999997</v>
      </c>
      <c r="OH38" s="77">
        <v>344</v>
      </c>
      <c r="OI38" s="78">
        <v>20880.97</v>
      </c>
      <c r="OJ38" s="77">
        <v>81</v>
      </c>
      <c r="OK38" s="78">
        <v>376.34</v>
      </c>
      <c r="ON38" s="77">
        <v>1</v>
      </c>
      <c r="OO38" s="78">
        <v>16.43</v>
      </c>
      <c r="OP38" s="79">
        <v>13008</v>
      </c>
      <c r="OQ38" s="78">
        <v>2144997.87</v>
      </c>
      <c r="OR38" s="77">
        <v>128</v>
      </c>
      <c r="OS38" s="78">
        <v>4391.33</v>
      </c>
      <c r="OT38" s="79">
        <v>3116</v>
      </c>
      <c r="OU38" s="78">
        <v>153806.14000000001</v>
      </c>
      <c r="OV38" s="79">
        <v>1146</v>
      </c>
      <c r="OW38" s="78">
        <v>195353.84</v>
      </c>
      <c r="OZ38" s="79">
        <v>6887</v>
      </c>
      <c r="PA38" s="78">
        <v>661361.85</v>
      </c>
      <c r="PJ38" s="79">
        <v>3455</v>
      </c>
      <c r="PK38" s="78">
        <v>300429.17</v>
      </c>
      <c r="PL38" s="77">
        <v>71</v>
      </c>
      <c r="PM38" s="78">
        <v>648.52</v>
      </c>
      <c r="PN38" s="77">
        <v>55</v>
      </c>
      <c r="PO38" s="78">
        <v>7821.26</v>
      </c>
      <c r="PP38" s="79">
        <v>10227</v>
      </c>
      <c r="PQ38" s="78">
        <v>697861.72</v>
      </c>
      <c r="PR38" s="79">
        <v>7076</v>
      </c>
      <c r="PS38" s="78">
        <v>912390.52</v>
      </c>
      <c r="PT38" s="77">
        <v>10</v>
      </c>
      <c r="PU38" s="78">
        <v>24811.87</v>
      </c>
      <c r="PV38" s="77">
        <v>12</v>
      </c>
      <c r="PW38" s="78">
        <v>132.82</v>
      </c>
      <c r="PX38" s="77">
        <v>14</v>
      </c>
      <c r="PY38" s="78">
        <v>1375.48</v>
      </c>
      <c r="PZ38" s="77">
        <v>521</v>
      </c>
      <c r="QA38" s="78">
        <v>204321.16</v>
      </c>
      <c r="QF38" s="79">
        <v>12103</v>
      </c>
      <c r="QG38" s="78">
        <v>3531305.12</v>
      </c>
      <c r="QJ38" s="77">
        <v>1</v>
      </c>
      <c r="QK38" s="78">
        <v>1.44</v>
      </c>
      <c r="QL38" s="77">
        <v>12</v>
      </c>
      <c r="QM38" s="78">
        <v>22.89</v>
      </c>
      <c r="QN38" s="77">
        <v>1</v>
      </c>
      <c r="QO38" s="78">
        <v>17.66</v>
      </c>
      <c r="RB38" s="77">
        <v>8</v>
      </c>
      <c r="RC38" s="78">
        <v>421.48</v>
      </c>
      <c r="RD38" s="77">
        <v>2</v>
      </c>
      <c r="RE38" s="78">
        <v>124.72</v>
      </c>
      <c r="RJ38" s="77">
        <v>1</v>
      </c>
      <c r="RK38" s="78">
        <v>20</v>
      </c>
      <c r="RL38" s="79">
        <v>102514</v>
      </c>
      <c r="RM38" s="78">
        <v>15046755.1</v>
      </c>
      <c r="RN38" s="79">
        <v>2582</v>
      </c>
      <c r="RO38" s="78">
        <v>123357.2</v>
      </c>
      <c r="RT38" s="77">
        <v>50</v>
      </c>
      <c r="RU38" s="78">
        <v>8753.1299999999992</v>
      </c>
      <c r="RV38" s="77">
        <v>352</v>
      </c>
      <c r="RW38" s="78">
        <v>16228.8</v>
      </c>
      <c r="RX38" s="79">
        <v>3602</v>
      </c>
      <c r="RY38" s="78">
        <v>81419.33</v>
      </c>
      <c r="RZ38" s="79">
        <v>1007</v>
      </c>
      <c r="SA38" s="78">
        <v>117663.38</v>
      </c>
      <c r="SD38" s="79">
        <v>4775</v>
      </c>
      <c r="SE38" s="78">
        <v>305708.77</v>
      </c>
      <c r="SF38" s="79">
        <v>52843</v>
      </c>
      <c r="SG38" s="78">
        <v>8813620.7599999998</v>
      </c>
      <c r="SH38" s="77">
        <v>2</v>
      </c>
      <c r="SI38" s="78">
        <v>0.73</v>
      </c>
      <c r="SJ38" s="79">
        <v>1304</v>
      </c>
      <c r="SK38" s="78">
        <v>49726.92</v>
      </c>
      <c r="SL38" s="77">
        <v>907</v>
      </c>
      <c r="SM38" s="78">
        <v>60488</v>
      </c>
      <c r="SN38" s="79">
        <v>13527</v>
      </c>
      <c r="SO38" s="78">
        <v>780612.85</v>
      </c>
      <c r="SP38" s="77">
        <v>3</v>
      </c>
      <c r="SQ38" s="78">
        <v>270</v>
      </c>
      <c r="SR38" s="79">
        <v>89042</v>
      </c>
      <c r="SS38" s="78">
        <v>578467.92000000004</v>
      </c>
      <c r="ST38" s="79">
        <v>1330</v>
      </c>
      <c r="SU38" s="78">
        <v>108284.91</v>
      </c>
      <c r="SV38" s="77">
        <v>73</v>
      </c>
      <c r="SW38" s="78">
        <v>470.77</v>
      </c>
      <c r="TB38" s="77">
        <v>1</v>
      </c>
      <c r="TC38" s="78">
        <v>4.16</v>
      </c>
      <c r="TD38" s="77">
        <v>798</v>
      </c>
      <c r="TE38" s="78">
        <v>7249.22</v>
      </c>
      <c r="TF38" s="79">
        <v>3042</v>
      </c>
      <c r="TG38" s="78">
        <v>110015.8</v>
      </c>
      <c r="TH38" s="79">
        <v>29086</v>
      </c>
      <c r="TI38" s="78">
        <v>1029481.77</v>
      </c>
      <c r="TJ38" s="79">
        <v>2251</v>
      </c>
      <c r="TK38" s="78">
        <v>259297.31</v>
      </c>
      <c r="TL38" s="79">
        <v>46149</v>
      </c>
      <c r="TM38" s="78">
        <v>2307654.0499999998</v>
      </c>
      <c r="TN38" s="79">
        <v>4791</v>
      </c>
      <c r="TO38" s="78">
        <v>395350.91</v>
      </c>
      <c r="UB38" s="79">
        <v>8107</v>
      </c>
      <c r="UC38" s="78">
        <v>318703.13</v>
      </c>
      <c r="UF38" s="77">
        <v>3</v>
      </c>
      <c r="UG38" s="78">
        <v>22.41</v>
      </c>
      <c r="UH38" s="77">
        <v>5</v>
      </c>
      <c r="UI38" s="78">
        <v>66.150000000000006</v>
      </c>
      <c r="UN38" s="77">
        <v>2</v>
      </c>
      <c r="UO38" s="78">
        <v>3.22</v>
      </c>
      <c r="UP38" s="77">
        <v>1</v>
      </c>
      <c r="UQ38" s="78">
        <v>2.21</v>
      </c>
      <c r="UV38" s="77">
        <v>2</v>
      </c>
      <c r="UW38" s="78">
        <v>1.42</v>
      </c>
      <c r="UZ38" s="77">
        <v>1</v>
      </c>
      <c r="VA38" s="78">
        <v>3.05</v>
      </c>
      <c r="VB38" s="77">
        <v>34</v>
      </c>
      <c r="VC38" s="78">
        <v>1282.58</v>
      </c>
      <c r="VD38" s="79">
        <v>10424</v>
      </c>
      <c r="VE38" s="78">
        <v>489104.64000000001</v>
      </c>
      <c r="VF38" s="77">
        <v>3</v>
      </c>
      <c r="VG38" s="78">
        <v>25.86</v>
      </c>
      <c r="VH38" s="79">
        <v>33708</v>
      </c>
      <c r="VI38" s="78">
        <v>550864.21</v>
      </c>
      <c r="VJ38" s="77">
        <v>79</v>
      </c>
      <c r="VK38" s="78">
        <v>883.53</v>
      </c>
      <c r="VN38" s="77">
        <v>8</v>
      </c>
      <c r="VO38" s="78">
        <v>80.97</v>
      </c>
      <c r="VP38" s="79">
        <v>14259</v>
      </c>
      <c r="VQ38" s="78">
        <v>792367.52</v>
      </c>
      <c r="VR38" s="79">
        <v>15176</v>
      </c>
      <c r="VS38" s="78">
        <v>1340580.6299999999</v>
      </c>
      <c r="VX38" s="79">
        <v>89355</v>
      </c>
      <c r="VY38" s="78">
        <v>903.48</v>
      </c>
      <c r="WB38" s="79">
        <v>14499</v>
      </c>
      <c r="WC38" s="78">
        <v>2107859.52</v>
      </c>
      <c r="WD38" s="77">
        <v>20</v>
      </c>
      <c r="WE38" s="78">
        <v>55560.33</v>
      </c>
      <c r="WH38" s="79">
        <v>2658</v>
      </c>
      <c r="WI38" s="78">
        <v>11730.86</v>
      </c>
      <c r="WJ38" s="79">
        <v>8513</v>
      </c>
      <c r="WK38" s="78">
        <v>135347.45000000001</v>
      </c>
      <c r="WL38" s="77">
        <v>173</v>
      </c>
      <c r="WM38" s="78">
        <v>19195.07</v>
      </c>
      <c r="WN38" s="79">
        <v>2011</v>
      </c>
      <c r="WO38" s="78">
        <v>808855.35</v>
      </c>
      <c r="WP38" s="77">
        <v>2</v>
      </c>
      <c r="WQ38" s="78">
        <v>468</v>
      </c>
      <c r="WR38" s="79">
        <v>7103</v>
      </c>
      <c r="WS38" s="78">
        <v>200782.56</v>
      </c>
      <c r="WV38" s="77">
        <v>1</v>
      </c>
      <c r="WW38" s="78">
        <v>29.38</v>
      </c>
      <c r="WX38" s="77">
        <v>7</v>
      </c>
      <c r="WY38" s="78">
        <v>45.42</v>
      </c>
      <c r="XD38" s="79">
        <v>38682</v>
      </c>
      <c r="XE38" s="78">
        <v>2257985.9700000002</v>
      </c>
      <c r="XH38" s="77">
        <v>351</v>
      </c>
      <c r="XI38" s="78">
        <v>138871.31</v>
      </c>
      <c r="XJ38" s="77">
        <v>584</v>
      </c>
      <c r="XK38" s="78">
        <v>7665.9</v>
      </c>
      <c r="XN38" s="79">
        <v>5627</v>
      </c>
      <c r="XO38" s="78">
        <v>724828.33</v>
      </c>
      <c r="XP38" s="79">
        <v>12972</v>
      </c>
      <c r="XQ38" s="78">
        <v>2161543.0699999998</v>
      </c>
      <c r="XR38" s="79">
        <v>1194</v>
      </c>
      <c r="XS38" s="78">
        <v>325431.62</v>
      </c>
      <c r="XT38" s="79">
        <v>2513</v>
      </c>
      <c r="XU38" s="78">
        <v>539473.27</v>
      </c>
      <c r="XV38" s="79">
        <v>84959</v>
      </c>
      <c r="XW38" s="78">
        <v>959785.19</v>
      </c>
      <c r="XX38" s="79">
        <v>1499</v>
      </c>
      <c r="XY38" s="78">
        <v>79037.95</v>
      </c>
      <c r="XZ38" s="77">
        <v>7</v>
      </c>
      <c r="YA38" s="78">
        <v>42.38</v>
      </c>
      <c r="YF38" s="77">
        <v>2</v>
      </c>
      <c r="YG38" s="78">
        <v>63.24</v>
      </c>
      <c r="YH38" s="79">
        <v>28731</v>
      </c>
      <c r="YI38" s="78">
        <v>2555432.85</v>
      </c>
      <c r="YP38" s="79">
        <v>1714</v>
      </c>
      <c r="YQ38" s="78">
        <v>39774.68</v>
      </c>
      <c r="YT38" s="79">
        <v>2192</v>
      </c>
      <c r="YU38" s="78">
        <v>273992.40000000002</v>
      </c>
      <c r="YV38" s="77">
        <v>122</v>
      </c>
      <c r="YW38" s="78">
        <v>14235.25</v>
      </c>
      <c r="YX38" s="79">
        <v>100098</v>
      </c>
      <c r="YY38" s="78">
        <v>2380394.06</v>
      </c>
      <c r="YZ38" s="79">
        <v>32539</v>
      </c>
      <c r="ZA38" s="78">
        <v>1529884.79</v>
      </c>
      <c r="ZF38" s="79">
        <v>1196</v>
      </c>
      <c r="ZG38" s="78">
        <v>99608.85</v>
      </c>
      <c r="ZH38" s="77">
        <v>553</v>
      </c>
      <c r="ZI38" s="78">
        <v>43024.03</v>
      </c>
      <c r="ZJ38" s="79">
        <v>49373</v>
      </c>
      <c r="ZK38" s="78">
        <v>8672963.1999999993</v>
      </c>
      <c r="ZL38" s="79">
        <v>50813</v>
      </c>
      <c r="ZM38" s="78">
        <v>6981426.7699999996</v>
      </c>
      <c r="ZP38" s="77">
        <v>1</v>
      </c>
      <c r="ZQ38" s="78">
        <v>455.65</v>
      </c>
      <c r="ZR38" s="77">
        <v>64</v>
      </c>
      <c r="ZS38" s="78">
        <v>275.33999999999997</v>
      </c>
      <c r="ZT38" s="77">
        <v>151</v>
      </c>
      <c r="ZU38" s="78">
        <v>729.33</v>
      </c>
      <c r="ZX38" s="77">
        <v>3</v>
      </c>
      <c r="ZY38" s="78">
        <v>33.36</v>
      </c>
      <c r="ZZ38" s="77">
        <v>2</v>
      </c>
      <c r="AAA38" s="78">
        <v>7.78</v>
      </c>
      <c r="AAB38" s="77">
        <v>42</v>
      </c>
      <c r="AAC38" s="78">
        <v>344.81</v>
      </c>
      <c r="AAD38" s="77">
        <v>4</v>
      </c>
      <c r="AAE38" s="78">
        <v>9.74</v>
      </c>
      <c r="AAF38" s="77">
        <v>7</v>
      </c>
      <c r="AAG38" s="78">
        <v>65.31</v>
      </c>
      <c r="AAH38" s="77">
        <v>84</v>
      </c>
      <c r="AAI38" s="78">
        <v>417.61</v>
      </c>
      <c r="AAJ38" s="77">
        <v>3</v>
      </c>
      <c r="AAK38" s="78">
        <v>22.71</v>
      </c>
      <c r="AAN38" s="77">
        <v>12</v>
      </c>
      <c r="AAO38" s="78">
        <v>664.87</v>
      </c>
      <c r="AAP38" s="77">
        <v>819</v>
      </c>
      <c r="AAQ38" s="78">
        <v>3650.04</v>
      </c>
      <c r="AAV38" s="79">
        <v>3217</v>
      </c>
      <c r="AAW38" s="78">
        <v>197619.93</v>
      </c>
      <c r="ABD38" s="77">
        <v>314</v>
      </c>
      <c r="ABE38" s="78">
        <v>45246.41</v>
      </c>
      <c r="ABH38" s="77">
        <v>1</v>
      </c>
      <c r="ABI38" s="78">
        <v>9.35</v>
      </c>
      <c r="ABP38" s="79">
        <v>3198</v>
      </c>
      <c r="ABQ38" s="78">
        <v>177335.03</v>
      </c>
      <c r="ABR38" s="79">
        <v>2127</v>
      </c>
      <c r="ABS38" s="78">
        <v>95657.23</v>
      </c>
      <c r="ABT38" s="79">
        <v>4879</v>
      </c>
      <c r="ABU38" s="78">
        <v>71984.179999999993</v>
      </c>
      <c r="ABV38" s="79">
        <v>3739</v>
      </c>
      <c r="ABW38" s="78">
        <v>82662.399999999994</v>
      </c>
      <c r="ABX38" s="77">
        <v>364</v>
      </c>
      <c r="ABY38" s="78">
        <v>11405.26</v>
      </c>
      <c r="ACD38" s="77">
        <v>130</v>
      </c>
      <c r="ACE38" s="78">
        <v>6478.49</v>
      </c>
      <c r="ACF38" s="79">
        <v>17047</v>
      </c>
      <c r="ACG38" s="78">
        <v>598986.92000000004</v>
      </c>
      <c r="ACH38" s="79">
        <v>5735</v>
      </c>
      <c r="ACI38" s="78">
        <v>309536.78000000003</v>
      </c>
      <c r="ACJ38" s="79">
        <v>23387</v>
      </c>
      <c r="ACK38" s="78">
        <v>292827.75</v>
      </c>
      <c r="ACL38" s="77">
        <v>4</v>
      </c>
      <c r="ACM38" s="78">
        <v>20.3</v>
      </c>
      <c r="ACP38" s="79">
        <v>11763</v>
      </c>
      <c r="ACQ38" s="78">
        <v>477596.87</v>
      </c>
      <c r="ACV38" s="79">
        <v>3106</v>
      </c>
      <c r="ACW38" s="78">
        <v>99646.84</v>
      </c>
      <c r="ACX38" s="79">
        <v>51077</v>
      </c>
      <c r="ACY38" s="78">
        <v>1927890.69</v>
      </c>
      <c r="ACZ38" s="77">
        <v>434</v>
      </c>
      <c r="ADA38" s="78">
        <v>21864.78</v>
      </c>
      <c r="ADB38" s="79">
        <v>17009</v>
      </c>
      <c r="ADC38" s="78">
        <v>1079997.04</v>
      </c>
      <c r="ADF38" s="79">
        <v>2427</v>
      </c>
      <c r="ADG38" s="78">
        <v>378319.48</v>
      </c>
      <c r="ADJ38" s="77">
        <v>2</v>
      </c>
      <c r="ADK38" s="78">
        <v>144.78</v>
      </c>
      <c r="ADL38" s="79">
        <v>1190</v>
      </c>
      <c r="ADM38" s="78">
        <v>206326.2</v>
      </c>
      <c r="ADN38" s="77">
        <v>1</v>
      </c>
      <c r="ADO38" s="78">
        <v>4.38</v>
      </c>
      <c r="ADP38" s="79">
        <v>1448</v>
      </c>
      <c r="ADQ38" s="78">
        <v>880293.24</v>
      </c>
      <c r="ADT38" s="77">
        <v>2</v>
      </c>
      <c r="ADU38" s="78">
        <v>185.98</v>
      </c>
      <c r="ADX38" s="79">
        <v>5575</v>
      </c>
      <c r="ADY38" s="78">
        <v>413947.78</v>
      </c>
      <c r="ADZ38" s="79">
        <v>6143</v>
      </c>
      <c r="AEA38" s="78">
        <v>269260.64</v>
      </c>
      <c r="AEB38" s="77">
        <v>13</v>
      </c>
      <c r="AEC38" s="78">
        <v>712.08</v>
      </c>
      <c r="AED38" s="77">
        <v>6</v>
      </c>
      <c r="AEE38" s="78">
        <v>222.51</v>
      </c>
      <c r="AEF38" s="79">
        <v>2126</v>
      </c>
      <c r="AEG38" s="78">
        <v>1080281.73</v>
      </c>
      <c r="AEL38" s="77">
        <v>73</v>
      </c>
      <c r="AEM38" s="78">
        <v>535.55999999999995</v>
      </c>
      <c r="AER38" s="79">
        <v>15955</v>
      </c>
      <c r="AES38" s="78">
        <v>836280.81</v>
      </c>
      <c r="AET38" s="79">
        <v>5536</v>
      </c>
      <c r="AEU38" s="78">
        <v>168466.02</v>
      </c>
      <c r="AEV38" s="77">
        <v>4</v>
      </c>
      <c r="AEW38" s="78">
        <v>2697.64</v>
      </c>
      <c r="AEZ38" s="77">
        <v>81</v>
      </c>
      <c r="AFA38" s="78">
        <v>9254.4</v>
      </c>
      <c r="AFB38" s="79">
        <v>6160</v>
      </c>
      <c r="AFC38" s="78">
        <v>348387.86</v>
      </c>
      <c r="AFD38" s="77">
        <v>12</v>
      </c>
      <c r="AFE38" s="78">
        <v>605.89</v>
      </c>
      <c r="AFH38" s="77">
        <v>3</v>
      </c>
      <c r="AFI38" s="78">
        <v>292.62</v>
      </c>
      <c r="AFN38" s="79">
        <v>2949</v>
      </c>
      <c r="AFO38" s="78">
        <v>1001761.69</v>
      </c>
      <c r="AFP38" s="77">
        <v>118</v>
      </c>
      <c r="AFQ38" s="78">
        <v>6330.7</v>
      </c>
      <c r="AFT38" s="77">
        <v>6</v>
      </c>
      <c r="AFU38" s="78">
        <v>210.54</v>
      </c>
      <c r="AFV38" s="79">
        <v>53671</v>
      </c>
      <c r="AFW38" s="78">
        <v>1695302.28</v>
      </c>
      <c r="AFX38" s="79">
        <v>4484</v>
      </c>
      <c r="AFY38" s="78">
        <v>184927.93</v>
      </c>
      <c r="AFZ38" s="77">
        <v>487</v>
      </c>
      <c r="AGA38" s="78">
        <v>51137.16</v>
      </c>
      <c r="AGB38" s="77">
        <v>3</v>
      </c>
      <c r="AGC38" s="78">
        <v>47.36</v>
      </c>
      <c r="AGF38" s="77">
        <v>138</v>
      </c>
      <c r="AGG38" s="78">
        <v>965.4</v>
      </c>
      <c r="AGJ38" s="77">
        <v>2</v>
      </c>
      <c r="AGK38" s="78">
        <v>5.0999999999999996</v>
      </c>
      <c r="AGL38" s="77">
        <v>18</v>
      </c>
      <c r="AGM38" s="78">
        <v>24590.25</v>
      </c>
      <c r="AGP38" s="79">
        <v>268457</v>
      </c>
      <c r="AGQ38" s="78">
        <v>67112699.890000001</v>
      </c>
      <c r="AGR38" s="77">
        <v>216</v>
      </c>
      <c r="AGS38" s="78">
        <v>321001.34999999998</v>
      </c>
      <c r="AGT38" s="79">
        <v>13945</v>
      </c>
      <c r="AGU38" s="78">
        <v>8374869.8499999996</v>
      </c>
      <c r="AGV38" s="79">
        <v>12256</v>
      </c>
      <c r="AGW38" s="78">
        <v>4698469.67</v>
      </c>
      <c r="AGX38" s="79">
        <v>2219</v>
      </c>
      <c r="AGY38" s="78">
        <v>180094.76</v>
      </c>
      <c r="AGZ38" s="77">
        <v>167</v>
      </c>
      <c r="AHA38" s="78">
        <v>20641.91</v>
      </c>
      <c r="AHB38" s="77">
        <v>939</v>
      </c>
      <c r="AHC38" s="78">
        <v>132178.81</v>
      </c>
      <c r="AHH38" s="77">
        <v>51</v>
      </c>
      <c r="AHI38" s="78">
        <v>47940.65</v>
      </c>
      <c r="AHJ38" s="79">
        <v>2479</v>
      </c>
      <c r="AHK38" s="78">
        <v>235304.59</v>
      </c>
      <c r="AHL38" s="79">
        <v>3869</v>
      </c>
      <c r="AHM38" s="78">
        <v>243112.54</v>
      </c>
      <c r="AHN38" s="77">
        <v>66</v>
      </c>
      <c r="AHO38" s="78">
        <v>13420.61</v>
      </c>
      <c r="AHT38" s="77">
        <v>5</v>
      </c>
      <c r="AHU38" s="78">
        <v>1353.31</v>
      </c>
      <c r="AHV38" s="77">
        <v>699</v>
      </c>
      <c r="AHW38" s="78">
        <v>83755.06</v>
      </c>
      <c r="AHZ38" s="77">
        <v>107</v>
      </c>
      <c r="AIA38" s="78">
        <v>39421.54</v>
      </c>
      <c r="AIL38" s="77">
        <v>3</v>
      </c>
      <c r="AIM38" s="78">
        <v>1162.79</v>
      </c>
      <c r="AIN38" s="77">
        <v>3</v>
      </c>
      <c r="AIO38" s="78">
        <v>934.21</v>
      </c>
      <c r="AIP38" s="79">
        <v>53787</v>
      </c>
      <c r="AIQ38" s="78">
        <v>501402.18</v>
      </c>
      <c r="AIT38" s="77">
        <v>40</v>
      </c>
      <c r="AIU38" s="78">
        <v>365.88</v>
      </c>
      <c r="AIX38" s="79">
        <v>7011</v>
      </c>
      <c r="AIY38" s="78">
        <v>508455.61</v>
      </c>
      <c r="AIZ38" s="77">
        <v>5</v>
      </c>
      <c r="AJA38" s="78">
        <v>196.71</v>
      </c>
      <c r="AJB38" s="79">
        <v>8354</v>
      </c>
      <c r="AJC38" s="78">
        <v>171235.03</v>
      </c>
      <c r="AJD38" s="77">
        <v>5</v>
      </c>
      <c r="AJE38" s="78">
        <v>8.66</v>
      </c>
      <c r="AJF38" s="79">
        <v>8937</v>
      </c>
      <c r="AJG38" s="78">
        <v>419024.53</v>
      </c>
      <c r="AJL38" s="77">
        <v>2</v>
      </c>
      <c r="AJM38" s="78">
        <v>24.5</v>
      </c>
      <c r="AJN38" s="79">
        <v>1505</v>
      </c>
      <c r="AJO38" s="78">
        <v>207978.84</v>
      </c>
      <c r="AJX38" s="79">
        <v>113715</v>
      </c>
      <c r="AJY38" s="78">
        <v>1500851.37</v>
      </c>
      <c r="AJZ38" s="77">
        <v>174</v>
      </c>
      <c r="AKA38" s="78">
        <v>17604.8</v>
      </c>
      <c r="AKF38" s="77">
        <v>7</v>
      </c>
      <c r="AKG38" s="78">
        <v>29.89</v>
      </c>
      <c r="AKN38" s="77">
        <v>26</v>
      </c>
      <c r="AKO38" s="78">
        <v>531.1</v>
      </c>
      <c r="AKV38" s="79">
        <v>11591</v>
      </c>
      <c r="AKW38" s="78">
        <v>303283.51</v>
      </c>
      <c r="AKZ38" s="79">
        <v>118470</v>
      </c>
      <c r="ALA38" s="78">
        <v>1669290.79</v>
      </c>
      <c r="ALB38" s="77">
        <v>1</v>
      </c>
      <c r="ALC38" s="78">
        <v>7.06</v>
      </c>
      <c r="ALF38" s="77">
        <v>1</v>
      </c>
      <c r="ALG38" s="78">
        <v>6.62</v>
      </c>
      <c r="ALR38" s="77">
        <v>5</v>
      </c>
      <c r="ALS38" s="78">
        <v>157.08000000000001</v>
      </c>
      <c r="ALX38" s="79">
        <v>1680</v>
      </c>
      <c r="ALY38" s="78">
        <v>88554.87</v>
      </c>
      <c r="ALZ38" s="77">
        <v>124</v>
      </c>
      <c r="AMA38" s="78">
        <v>418.71</v>
      </c>
      <c r="AMB38" s="79">
        <v>2019</v>
      </c>
      <c r="AMC38" s="78">
        <v>143511.16</v>
      </c>
      <c r="AMF38" s="77">
        <v>126</v>
      </c>
      <c r="AMG38" s="78">
        <v>3266.71</v>
      </c>
      <c r="AMH38" s="77">
        <v>20</v>
      </c>
      <c r="AMI38" s="78">
        <v>12793.77</v>
      </c>
      <c r="AMJ38" s="79">
        <v>1432</v>
      </c>
      <c r="AMK38" s="78">
        <v>111571.5</v>
      </c>
      <c r="AML38" s="79">
        <v>19435</v>
      </c>
      <c r="AMM38" s="78">
        <v>1904699.74</v>
      </c>
      <c r="AMN38" s="77">
        <v>262</v>
      </c>
      <c r="AMO38" s="78">
        <v>315555.53000000003</v>
      </c>
      <c r="AMX38" s="77">
        <v>411</v>
      </c>
      <c r="AMY38" s="78">
        <v>17959.63</v>
      </c>
      <c r="AMZ38" s="77">
        <v>1</v>
      </c>
      <c r="ANA38" s="78">
        <v>4.32</v>
      </c>
      <c r="ANB38" s="77">
        <v>1</v>
      </c>
      <c r="ANC38" s="78">
        <v>2.84</v>
      </c>
      <c r="ANF38" s="77">
        <v>987</v>
      </c>
      <c r="ANG38" s="78">
        <v>1239664.45</v>
      </c>
      <c r="ANH38" s="79">
        <v>2765</v>
      </c>
      <c r="ANI38" s="78">
        <v>235731.03</v>
      </c>
      <c r="ANJ38" s="77">
        <v>1</v>
      </c>
      <c r="ANK38" s="78">
        <v>115.99</v>
      </c>
      <c r="ANL38" s="77">
        <v>54</v>
      </c>
      <c r="ANM38" s="78">
        <v>1596.54</v>
      </c>
      <c r="ANP38" s="79">
        <v>2142</v>
      </c>
      <c r="ANQ38" s="78">
        <v>262679.19</v>
      </c>
      <c r="ANR38" s="77">
        <v>274</v>
      </c>
      <c r="ANS38" s="78">
        <v>44550.38</v>
      </c>
      <c r="ANT38" s="79">
        <v>12179</v>
      </c>
      <c r="ANU38" s="78">
        <v>1907559.23</v>
      </c>
      <c r="ANZ38" s="77">
        <v>840</v>
      </c>
      <c r="AOA38" s="78">
        <v>462915.71</v>
      </c>
      <c r="AOB38" s="77">
        <v>49</v>
      </c>
      <c r="AOC38" s="78">
        <v>95101.89</v>
      </c>
      <c r="AOD38" s="77">
        <v>398</v>
      </c>
      <c r="AOE38" s="78">
        <v>1256100.6599999999</v>
      </c>
      <c r="AOJ38" s="77">
        <v>2</v>
      </c>
      <c r="AOK38" s="78">
        <v>30.69</v>
      </c>
      <c r="AOP38" s="77">
        <v>45</v>
      </c>
      <c r="AOQ38" s="78">
        <v>4763.0600000000004</v>
      </c>
      <c r="AOR38" s="77">
        <v>3</v>
      </c>
      <c r="AOS38" s="78">
        <v>34.479999999999997</v>
      </c>
      <c r="AOV38" s="77">
        <v>729</v>
      </c>
      <c r="AOW38" s="78">
        <v>104489.33</v>
      </c>
      <c r="AOX38" s="77">
        <v>266</v>
      </c>
      <c r="AOY38" s="78">
        <v>2850.78</v>
      </c>
      <c r="AOZ38" s="77">
        <v>1</v>
      </c>
      <c r="APA38" s="78">
        <v>3.57</v>
      </c>
      <c r="APB38" s="77">
        <v>111</v>
      </c>
      <c r="APC38" s="78">
        <v>1451.11</v>
      </c>
      <c r="APF38" s="77">
        <v>1</v>
      </c>
      <c r="APG38" s="78">
        <v>5.0599999999999996</v>
      </c>
      <c r="APH38" s="79">
        <v>14345</v>
      </c>
      <c r="API38" s="78">
        <v>3246497.08</v>
      </c>
      <c r="APJ38" s="79">
        <v>19004</v>
      </c>
      <c r="APK38" s="78">
        <v>308070.95</v>
      </c>
      <c r="APN38" s="77">
        <v>6</v>
      </c>
      <c r="APO38" s="78">
        <v>140.47999999999999</v>
      </c>
      <c r="APP38" s="79">
        <v>2356</v>
      </c>
      <c r="APQ38" s="78">
        <v>1000111.26</v>
      </c>
      <c r="APR38" s="77">
        <v>402</v>
      </c>
      <c r="APS38" s="78">
        <v>171152.3</v>
      </c>
      <c r="APT38" s="79">
        <v>1983</v>
      </c>
      <c r="APU38" s="78">
        <v>862322.06</v>
      </c>
      <c r="APV38" s="77">
        <v>833</v>
      </c>
      <c r="APW38" s="78">
        <v>348754.58</v>
      </c>
      <c r="APX38" s="77">
        <v>636</v>
      </c>
      <c r="APY38" s="78">
        <v>233372.89</v>
      </c>
      <c r="APZ38" s="77">
        <v>254</v>
      </c>
      <c r="AQA38" s="78">
        <v>103038.39</v>
      </c>
      <c r="AQB38" s="79">
        <v>4983</v>
      </c>
      <c r="AQC38" s="78">
        <v>872028.65</v>
      </c>
      <c r="AQD38" s="77">
        <v>5</v>
      </c>
      <c r="AQE38" s="78">
        <v>305.16000000000003</v>
      </c>
      <c r="AQH38" s="77">
        <v>164</v>
      </c>
      <c r="AQI38" s="78">
        <v>45154.23</v>
      </c>
      <c r="AQJ38" s="79">
        <v>3979</v>
      </c>
      <c r="AQK38" s="78">
        <v>65621.23</v>
      </c>
      <c r="AQP38" s="79">
        <v>4581</v>
      </c>
      <c r="AQQ38" s="78">
        <v>1241058.98</v>
      </c>
      <c r="AQR38" s="79">
        <v>3084</v>
      </c>
      <c r="AQS38" s="78">
        <v>1550636.19</v>
      </c>
      <c r="AQT38" s="77">
        <v>1</v>
      </c>
      <c r="AQU38" s="78">
        <v>10.23</v>
      </c>
      <c r="AQZ38" s="77">
        <v>97</v>
      </c>
      <c r="ARA38" s="78">
        <v>623285.78</v>
      </c>
      <c r="ARD38" s="77">
        <v>4</v>
      </c>
      <c r="ARE38" s="78">
        <v>80.92</v>
      </c>
      <c r="ARJ38" s="77">
        <v>3</v>
      </c>
      <c r="ARK38" s="78">
        <v>28.17</v>
      </c>
      <c r="ARL38" s="79">
        <v>5268</v>
      </c>
      <c r="ARM38" s="78">
        <v>662720.89</v>
      </c>
      <c r="ARN38" s="79">
        <v>10605</v>
      </c>
      <c r="ARO38" s="78">
        <v>1197908.04</v>
      </c>
      <c r="ARP38" s="79">
        <v>29590</v>
      </c>
      <c r="ARQ38" s="78">
        <v>3668228.76</v>
      </c>
      <c r="ARR38" s="79">
        <v>7776</v>
      </c>
      <c r="ARS38" s="78">
        <v>959678.29</v>
      </c>
      <c r="ART38" s="79">
        <v>50394</v>
      </c>
      <c r="ARU38" s="78">
        <v>1253737.48</v>
      </c>
      <c r="ARX38" s="79">
        <v>50672</v>
      </c>
      <c r="ARY38" s="78">
        <v>4299562.92</v>
      </c>
      <c r="ARZ38" s="77">
        <v>89</v>
      </c>
      <c r="ASA38" s="78">
        <v>31268.34</v>
      </c>
      <c r="ASD38" s="79">
        <v>3526</v>
      </c>
      <c r="ASE38" s="78">
        <v>319652.09000000003</v>
      </c>
      <c r="AST38" s="77">
        <v>8</v>
      </c>
      <c r="ASU38" s="78">
        <v>75.41</v>
      </c>
      <c r="ASX38" s="77">
        <v>7</v>
      </c>
      <c r="ASY38" s="78">
        <v>228.26</v>
      </c>
      <c r="ASZ38" s="79">
        <v>1349</v>
      </c>
      <c r="ATA38" s="78">
        <v>37029.089999999997</v>
      </c>
      <c r="ATB38" s="77">
        <v>49</v>
      </c>
      <c r="ATC38" s="78">
        <v>4685.87</v>
      </c>
      <c r="ATF38" s="77">
        <v>1</v>
      </c>
      <c r="ATG38" s="78">
        <v>382.4</v>
      </c>
      <c r="ATL38" s="77">
        <v>5</v>
      </c>
      <c r="ATM38" s="78">
        <v>671.52</v>
      </c>
      <c r="ATN38" s="77">
        <v>960</v>
      </c>
      <c r="ATO38" s="78">
        <v>51538.98</v>
      </c>
      <c r="ATP38" s="77">
        <v>36</v>
      </c>
      <c r="ATQ38" s="78">
        <v>1791.83</v>
      </c>
      <c r="ATT38" s="79">
        <v>13448</v>
      </c>
      <c r="ATU38" s="78">
        <v>680700.13</v>
      </c>
      <c r="ATV38" s="77">
        <v>4</v>
      </c>
      <c r="ATW38" s="78">
        <v>122.06</v>
      </c>
      <c r="ATX38" s="77">
        <v>11</v>
      </c>
      <c r="ATY38" s="78">
        <v>572.27</v>
      </c>
      <c r="ATZ38" s="77">
        <v>64</v>
      </c>
      <c r="AUA38" s="78">
        <v>1386.43</v>
      </c>
      <c r="AUB38" s="77">
        <v>17</v>
      </c>
      <c r="AUC38" s="78">
        <v>89.89</v>
      </c>
      <c r="AUD38" s="77">
        <v>2</v>
      </c>
      <c r="AUE38" s="78">
        <v>9.5299999999999994</v>
      </c>
      <c r="AUN38" s="79">
        <v>220564</v>
      </c>
      <c r="AUO38" s="78">
        <v>3848024.05</v>
      </c>
      <c r="AUP38" s="77">
        <v>10</v>
      </c>
      <c r="AUQ38" s="78">
        <v>485.55</v>
      </c>
      <c r="AUR38" s="79">
        <v>1880</v>
      </c>
      <c r="AUS38" s="78">
        <v>99120.23</v>
      </c>
      <c r="AUV38" s="77">
        <v>25</v>
      </c>
      <c r="AUW38" s="78">
        <v>207.59</v>
      </c>
      <c r="AVB38" s="77">
        <v>193</v>
      </c>
      <c r="AVC38" s="78">
        <v>153774.56</v>
      </c>
      <c r="AVJ38" s="79">
        <v>1932</v>
      </c>
      <c r="AVK38" s="78">
        <v>202948.77</v>
      </c>
      <c r="AVT38" s="77">
        <v>2</v>
      </c>
      <c r="AVU38" s="78">
        <v>19.46</v>
      </c>
      <c r="AVX38" s="77">
        <v>5</v>
      </c>
      <c r="AVY38" s="78">
        <v>40.65</v>
      </c>
      <c r="AVZ38" s="77">
        <v>22</v>
      </c>
      <c r="AWA38" s="78">
        <v>235.49</v>
      </c>
      <c r="AWB38" s="77">
        <v>3</v>
      </c>
      <c r="AWC38" s="78">
        <v>99.81</v>
      </c>
      <c r="AWH38" s="77">
        <v>5</v>
      </c>
      <c r="AWI38" s="78">
        <v>8.2899999999999991</v>
      </c>
      <c r="AWL38" s="77">
        <v>8</v>
      </c>
      <c r="AWM38" s="78">
        <v>27.17</v>
      </c>
      <c r="AWN38" s="77">
        <v>43</v>
      </c>
      <c r="AWO38" s="78">
        <v>2066.2800000000002</v>
      </c>
      <c r="AWP38" s="77">
        <v>194</v>
      </c>
      <c r="AWQ38" s="78">
        <v>35792.67</v>
      </c>
      <c r="AWR38" s="77">
        <v>131</v>
      </c>
      <c r="AWS38" s="78">
        <v>49906.2</v>
      </c>
      <c r="AWT38" s="77">
        <v>85</v>
      </c>
      <c r="AWU38" s="78">
        <v>5509.64</v>
      </c>
      <c r="AWV38" s="77">
        <v>511</v>
      </c>
      <c r="AWW38" s="78">
        <v>6779.48</v>
      </c>
      <c r="AWX38" s="77">
        <v>546</v>
      </c>
      <c r="AWY38" s="78">
        <v>221078.7</v>
      </c>
      <c r="AXD38" s="77">
        <v>16</v>
      </c>
      <c r="AXE38" s="78">
        <v>693.88</v>
      </c>
      <c r="AXT38" s="77">
        <v>1</v>
      </c>
      <c r="AXU38" s="78">
        <v>23.54</v>
      </c>
      <c r="AXV38" s="77">
        <v>3</v>
      </c>
      <c r="AXW38" s="78">
        <v>32.369999999999997</v>
      </c>
      <c r="AYB38" s="77">
        <v>115</v>
      </c>
      <c r="AYC38" s="78">
        <v>10156.700000000001</v>
      </c>
      <c r="AYD38" s="77">
        <v>36</v>
      </c>
      <c r="AYE38" s="78">
        <v>212.1</v>
      </c>
      <c r="AYF38" s="77">
        <v>10</v>
      </c>
      <c r="AYG38" s="78">
        <v>69.290000000000006</v>
      </c>
      <c r="AYL38" s="77">
        <v>3</v>
      </c>
      <c r="AYM38" s="78">
        <v>21.24</v>
      </c>
      <c r="AYP38" s="77">
        <v>3</v>
      </c>
      <c r="AYQ38" s="78">
        <v>453.49</v>
      </c>
      <c r="AYT38" s="77">
        <v>14</v>
      </c>
      <c r="AYU38" s="78">
        <v>35.57</v>
      </c>
      <c r="AYV38" s="77">
        <v>25</v>
      </c>
      <c r="AYW38" s="78">
        <v>2572.42</v>
      </c>
      <c r="AZV38" s="77">
        <v>43</v>
      </c>
      <c r="AZW38" s="78">
        <v>47.82</v>
      </c>
    </row>
    <row r="39" spans="1:1377" x14ac:dyDescent="0.25">
      <c r="A39" s="87">
        <v>40158</v>
      </c>
      <c r="B39" s="83">
        <v>311420</v>
      </c>
      <c r="C39" s="84">
        <v>37172961.450000003</v>
      </c>
      <c r="D39" s="83">
        <v>253845</v>
      </c>
      <c r="E39" s="84">
        <v>34793165.590000004</v>
      </c>
      <c r="F39" s="83">
        <f t="shared" si="89"/>
        <v>565265</v>
      </c>
      <c r="G39" s="83">
        <f t="shared" si="88"/>
        <v>71966127.040000007</v>
      </c>
      <c r="H39" s="83">
        <v>198525</v>
      </c>
      <c r="I39" s="84">
        <v>19262475.149999999</v>
      </c>
      <c r="J39" s="83">
        <v>283212</v>
      </c>
      <c r="K39" s="84">
        <v>23415260.109999999</v>
      </c>
      <c r="L39" s="83">
        <v>2795</v>
      </c>
      <c r="M39" s="78">
        <v>12510615.619999999</v>
      </c>
      <c r="N39" s="79">
        <v>22981</v>
      </c>
      <c r="O39" s="78">
        <v>12200168.789999999</v>
      </c>
      <c r="P39" s="79">
        <v>169875</v>
      </c>
      <c r="Q39" s="78">
        <v>9607913.4600000009</v>
      </c>
      <c r="R39" s="79">
        <v>181859</v>
      </c>
      <c r="S39" s="78">
        <v>10313003.83</v>
      </c>
      <c r="T39" s="79">
        <v>7776</v>
      </c>
      <c r="U39" s="78">
        <v>5151371.59</v>
      </c>
      <c r="V39" s="79">
        <v>27776</v>
      </c>
      <c r="W39" s="78">
        <v>7230072.79</v>
      </c>
      <c r="X39" s="79">
        <v>47008</v>
      </c>
      <c r="Y39" s="78">
        <v>6574034.4199999999</v>
      </c>
      <c r="Z39" s="79">
        <v>193922</v>
      </c>
      <c r="AA39" s="78">
        <v>7672850.9500000002</v>
      </c>
      <c r="AB39" s="79">
        <v>116528</v>
      </c>
      <c r="AC39" s="78">
        <v>11202036.23</v>
      </c>
      <c r="AD39" s="79">
        <v>29141</v>
      </c>
      <c r="AE39" s="78">
        <v>5280522.91</v>
      </c>
      <c r="AF39" s="79">
        <v>32313</v>
      </c>
      <c r="AG39" s="78">
        <v>4465921.0999999996</v>
      </c>
      <c r="AH39" s="79">
        <v>66049</v>
      </c>
      <c r="AI39" s="78">
        <v>6721921.0199999996</v>
      </c>
      <c r="AJ39" s="79">
        <v>159353</v>
      </c>
      <c r="AK39" s="78">
        <v>6031922.5199999996</v>
      </c>
      <c r="AL39" s="79">
        <v>46544</v>
      </c>
      <c r="AM39" s="78">
        <v>5086134.42</v>
      </c>
      <c r="AN39" s="79">
        <v>53345</v>
      </c>
      <c r="AO39" s="78">
        <v>5279330.09</v>
      </c>
      <c r="AP39" s="79">
        <v>58926</v>
      </c>
      <c r="AQ39" s="78">
        <v>4448276.5999999996</v>
      </c>
      <c r="AR39" s="79">
        <v>30821</v>
      </c>
      <c r="AS39" s="78">
        <v>4672218.63</v>
      </c>
      <c r="AT39" s="79">
        <v>28037</v>
      </c>
      <c r="AU39" s="78">
        <v>2676765.58</v>
      </c>
      <c r="AV39" s="77">
        <v>811</v>
      </c>
      <c r="AW39" s="78">
        <v>3301841.14</v>
      </c>
      <c r="AX39" s="77">
        <v>457</v>
      </c>
      <c r="AY39" s="78">
        <v>1881064.57</v>
      </c>
      <c r="AZ39" s="79">
        <v>3314</v>
      </c>
      <c r="BA39" s="78">
        <v>2267711.77</v>
      </c>
      <c r="BB39" s="79">
        <v>10214</v>
      </c>
      <c r="BC39" s="78">
        <v>3298996.43</v>
      </c>
      <c r="BD39" s="79">
        <v>3729</v>
      </c>
      <c r="BE39" s="78">
        <v>1900214.74</v>
      </c>
      <c r="BF39" s="79">
        <v>14161</v>
      </c>
      <c r="BG39" s="78">
        <v>1917438.08</v>
      </c>
      <c r="BH39" s="79">
        <v>287114</v>
      </c>
      <c r="BI39" s="78">
        <v>2600654.5699999998</v>
      </c>
      <c r="BJ39" s="79">
        <v>3209</v>
      </c>
      <c r="BK39" s="78">
        <v>1322599.6100000001</v>
      </c>
      <c r="BL39" s="79">
        <v>31865</v>
      </c>
      <c r="BM39" s="78">
        <v>1127448.2</v>
      </c>
      <c r="BN39" s="77">
        <v>163</v>
      </c>
      <c r="BO39" s="78">
        <v>1071556.6299999999</v>
      </c>
      <c r="BP39" s="79">
        <v>58044</v>
      </c>
      <c r="BQ39" s="78">
        <v>1141029.6399999999</v>
      </c>
      <c r="BR39" s="79">
        <v>18119</v>
      </c>
      <c r="BS39" s="78">
        <v>1368855.19</v>
      </c>
      <c r="BT39" s="79">
        <v>8651</v>
      </c>
      <c r="BU39" s="78">
        <v>523670.29</v>
      </c>
      <c r="BV39" s="79">
        <v>6431</v>
      </c>
      <c r="BW39" s="78">
        <v>298900.76</v>
      </c>
      <c r="BX39" s="77">
        <v>203</v>
      </c>
      <c r="BY39" s="78">
        <v>206930.21</v>
      </c>
      <c r="CD39" s="77">
        <v>2</v>
      </c>
      <c r="CE39" s="78">
        <v>4.1399999999999997</v>
      </c>
      <c r="CN39" s="77">
        <v>2</v>
      </c>
      <c r="CO39" s="78">
        <v>56.14</v>
      </c>
      <c r="CP39" s="79">
        <v>5864</v>
      </c>
      <c r="CQ39" s="78">
        <v>65921.63</v>
      </c>
      <c r="CT39" s="77">
        <v>16</v>
      </c>
      <c r="CU39" s="78">
        <v>14574.83</v>
      </c>
      <c r="CX39" s="77">
        <v>2</v>
      </c>
      <c r="CY39" s="78">
        <v>11.6</v>
      </c>
      <c r="CZ39" s="77">
        <v>1</v>
      </c>
      <c r="DA39" s="78">
        <v>7.45</v>
      </c>
      <c r="DF39" s="77">
        <v>1</v>
      </c>
      <c r="DG39" s="78">
        <v>10.43</v>
      </c>
      <c r="DJ39" s="77">
        <v>8</v>
      </c>
      <c r="DK39" s="78">
        <v>5597.26</v>
      </c>
      <c r="DL39" s="77">
        <v>5</v>
      </c>
      <c r="DM39" s="78">
        <v>291.7</v>
      </c>
      <c r="DN39" s="77">
        <v>14</v>
      </c>
      <c r="DO39" s="78">
        <v>31.25</v>
      </c>
      <c r="DP39" s="77">
        <v>75</v>
      </c>
      <c r="DQ39" s="78">
        <v>312.62</v>
      </c>
      <c r="DR39" s="77">
        <v>1</v>
      </c>
      <c r="DS39" s="78">
        <v>2.85</v>
      </c>
      <c r="DZ39" s="79">
        <v>12309</v>
      </c>
      <c r="EA39" s="78">
        <v>1087493.57</v>
      </c>
      <c r="EF39" s="77">
        <v>15</v>
      </c>
      <c r="EG39" s="78">
        <v>158.19</v>
      </c>
      <c r="EH39" s="77">
        <v>7</v>
      </c>
      <c r="EI39" s="78">
        <v>12.27</v>
      </c>
      <c r="EJ39" s="77">
        <v>2</v>
      </c>
      <c r="EK39" s="78">
        <v>65.260000000000005</v>
      </c>
      <c r="ER39" s="79">
        <v>14678</v>
      </c>
      <c r="ES39" s="78">
        <v>548479.49</v>
      </c>
      <c r="EV39" s="79">
        <v>1128</v>
      </c>
      <c r="EW39" s="78">
        <v>69885.399999999994</v>
      </c>
      <c r="FB39" s="77">
        <v>2</v>
      </c>
      <c r="FC39" s="78">
        <v>108.03</v>
      </c>
      <c r="FD39" s="79">
        <v>1757</v>
      </c>
      <c r="FE39" s="78">
        <v>1083695.9099999999</v>
      </c>
      <c r="FF39" s="77">
        <v>7</v>
      </c>
      <c r="FG39" s="78">
        <v>4.55</v>
      </c>
      <c r="FH39" s="79">
        <v>24169</v>
      </c>
      <c r="FI39" s="78">
        <v>1174029.54</v>
      </c>
      <c r="FJ39" s="79">
        <v>15592</v>
      </c>
      <c r="FK39" s="78">
        <v>726990.15</v>
      </c>
      <c r="FL39" s="77">
        <v>13</v>
      </c>
      <c r="FM39" s="78">
        <v>139.34</v>
      </c>
      <c r="FN39" s="77">
        <v>2</v>
      </c>
      <c r="FO39" s="78">
        <v>49.23</v>
      </c>
      <c r="FP39" s="77">
        <v>11</v>
      </c>
      <c r="FQ39" s="78">
        <v>26.33</v>
      </c>
      <c r="FR39" s="79">
        <v>2116</v>
      </c>
      <c r="FS39" s="78">
        <v>312445.13</v>
      </c>
      <c r="FT39" s="77">
        <v>2</v>
      </c>
      <c r="FU39" s="78">
        <v>1.9</v>
      </c>
      <c r="FV39" s="79">
        <v>2345</v>
      </c>
      <c r="FW39" s="78">
        <v>60004.75</v>
      </c>
      <c r="FX39" s="79">
        <v>12673</v>
      </c>
      <c r="FY39" s="78">
        <v>744668.23</v>
      </c>
      <c r="FZ39" s="77">
        <v>2</v>
      </c>
      <c r="GA39" s="78">
        <v>4.26</v>
      </c>
      <c r="GB39" s="77">
        <v>2</v>
      </c>
      <c r="GC39" s="78">
        <v>12.16</v>
      </c>
      <c r="GF39" s="77">
        <v>82</v>
      </c>
      <c r="GG39" s="78">
        <v>7212.53</v>
      </c>
      <c r="GL39" s="79">
        <v>3965</v>
      </c>
      <c r="GM39" s="78">
        <v>548232.56000000006</v>
      </c>
      <c r="GN39" s="79">
        <v>1968</v>
      </c>
      <c r="GO39" s="78">
        <v>287156.31</v>
      </c>
      <c r="GT39" s="77">
        <v>2</v>
      </c>
      <c r="GU39" s="78">
        <v>4.2</v>
      </c>
      <c r="GX39" s="77">
        <v>196</v>
      </c>
      <c r="GY39" s="78">
        <v>17268.68</v>
      </c>
      <c r="GZ39" s="77">
        <v>4</v>
      </c>
      <c r="HA39" s="78">
        <v>92.07</v>
      </c>
      <c r="HB39" s="79">
        <v>1880</v>
      </c>
      <c r="HC39" s="78">
        <v>194941.48</v>
      </c>
      <c r="HD39" s="77">
        <v>5</v>
      </c>
      <c r="HE39" s="78">
        <v>44</v>
      </c>
      <c r="HH39" s="77">
        <v>135</v>
      </c>
      <c r="HI39" s="78">
        <v>4873.5</v>
      </c>
      <c r="HJ39" s="77">
        <v>576</v>
      </c>
      <c r="HK39" s="78">
        <v>78114.720000000001</v>
      </c>
      <c r="HL39" s="77">
        <v>422</v>
      </c>
      <c r="HM39" s="78">
        <v>74330.2</v>
      </c>
      <c r="HN39" s="79">
        <v>1922</v>
      </c>
      <c r="HO39" s="78">
        <v>262348.03999999998</v>
      </c>
      <c r="HR39" s="77">
        <v>63</v>
      </c>
      <c r="HS39" s="78">
        <v>17921.830000000002</v>
      </c>
      <c r="HT39" s="77">
        <v>568</v>
      </c>
      <c r="HU39" s="78">
        <v>26723.279999999999</v>
      </c>
      <c r="HV39" s="77">
        <v>24</v>
      </c>
      <c r="HW39" s="78">
        <v>2106.37</v>
      </c>
      <c r="HX39" s="77">
        <v>9</v>
      </c>
      <c r="HY39" s="78">
        <v>1326.32</v>
      </c>
      <c r="HZ39" s="77">
        <v>749</v>
      </c>
      <c r="IA39" s="78">
        <v>80733.36</v>
      </c>
      <c r="IB39" s="79">
        <v>7496</v>
      </c>
      <c r="IC39" s="78">
        <v>533088.49</v>
      </c>
      <c r="ID39" s="77">
        <v>38</v>
      </c>
      <c r="IE39" s="78">
        <v>10060.09</v>
      </c>
      <c r="IF39" s="77">
        <v>341</v>
      </c>
      <c r="IG39" s="78">
        <v>44504.95</v>
      </c>
      <c r="IN39" s="79">
        <v>2647</v>
      </c>
      <c r="IO39" s="78">
        <v>124654.73</v>
      </c>
      <c r="IP39" s="77">
        <v>5</v>
      </c>
      <c r="IQ39" s="78">
        <v>0.66</v>
      </c>
      <c r="IR39" s="77">
        <v>5</v>
      </c>
      <c r="IS39" s="78">
        <v>16.36</v>
      </c>
      <c r="IT39" s="77">
        <v>2</v>
      </c>
      <c r="IU39" s="78">
        <v>9.48</v>
      </c>
      <c r="IX39" s="77">
        <v>5</v>
      </c>
      <c r="IY39" s="78">
        <v>4</v>
      </c>
      <c r="IZ39" s="79">
        <v>4450</v>
      </c>
      <c r="JA39" s="78">
        <v>182505.16</v>
      </c>
      <c r="JD39" s="77">
        <v>1</v>
      </c>
      <c r="JE39" s="78">
        <v>6.15</v>
      </c>
      <c r="JH39" s="79">
        <v>9487</v>
      </c>
      <c r="JI39" s="78">
        <v>1316511.97</v>
      </c>
      <c r="JJ39" s="79">
        <v>2443</v>
      </c>
      <c r="JK39" s="78">
        <v>319083.08</v>
      </c>
      <c r="JN39" s="77">
        <v>766</v>
      </c>
      <c r="JO39" s="78">
        <v>106212.9</v>
      </c>
      <c r="JP39" s="79">
        <v>2926</v>
      </c>
      <c r="JQ39" s="78">
        <v>264552.90000000002</v>
      </c>
      <c r="JR39" s="77">
        <v>20</v>
      </c>
      <c r="JS39" s="78">
        <v>1493.34</v>
      </c>
      <c r="JV39" s="79">
        <v>4046</v>
      </c>
      <c r="JW39" s="78">
        <v>361674.06</v>
      </c>
      <c r="JX39" s="77">
        <v>98</v>
      </c>
      <c r="JY39" s="78">
        <v>8313.7800000000007</v>
      </c>
      <c r="JZ39" s="77">
        <v>419</v>
      </c>
      <c r="KA39" s="78">
        <v>8496.23</v>
      </c>
      <c r="KB39" s="79">
        <v>9195</v>
      </c>
      <c r="KC39" s="78">
        <v>409268.23</v>
      </c>
      <c r="KF39" s="77">
        <v>388</v>
      </c>
      <c r="KG39" s="78">
        <v>43702.83</v>
      </c>
      <c r="KH39" s="79">
        <v>19754</v>
      </c>
      <c r="KI39" s="78">
        <v>721206.89</v>
      </c>
      <c r="KJ39" s="77">
        <v>3</v>
      </c>
      <c r="KK39" s="78">
        <v>4.3099999999999996</v>
      </c>
      <c r="KN39" s="79">
        <v>1089</v>
      </c>
      <c r="KO39" s="78">
        <v>567774.04</v>
      </c>
      <c r="KP39" s="77">
        <v>17</v>
      </c>
      <c r="KQ39" s="78">
        <v>1447.68</v>
      </c>
      <c r="KR39" s="79">
        <v>5563</v>
      </c>
      <c r="KS39" s="78">
        <v>404026.85</v>
      </c>
      <c r="KZ39" s="77">
        <v>5</v>
      </c>
      <c r="LA39" s="78">
        <v>719.46</v>
      </c>
      <c r="LB39" s="77">
        <v>3</v>
      </c>
      <c r="LC39" s="78">
        <v>6.15</v>
      </c>
      <c r="LD39" s="79">
        <v>1600</v>
      </c>
      <c r="LE39" s="78">
        <v>135229.82</v>
      </c>
      <c r="LF39" s="77">
        <v>377</v>
      </c>
      <c r="LG39" s="78">
        <v>55712.66</v>
      </c>
      <c r="LH39" s="77">
        <v>433</v>
      </c>
      <c r="LI39" s="78">
        <v>103928.78</v>
      </c>
      <c r="LP39" s="77">
        <v>1</v>
      </c>
      <c r="LQ39" s="78">
        <v>7.88</v>
      </c>
      <c r="LR39" s="77">
        <v>4</v>
      </c>
      <c r="LS39" s="78">
        <v>3.12</v>
      </c>
      <c r="LT39" s="79">
        <v>8590</v>
      </c>
      <c r="LU39" s="78">
        <v>376162.61</v>
      </c>
      <c r="LV39" s="77">
        <v>91</v>
      </c>
      <c r="LW39" s="78">
        <v>480.61</v>
      </c>
      <c r="LX39" s="77">
        <v>4</v>
      </c>
      <c r="LY39" s="78">
        <v>7291.52</v>
      </c>
      <c r="MB39" s="79">
        <v>5235</v>
      </c>
      <c r="MC39" s="78">
        <v>598670.46</v>
      </c>
      <c r="MF39" s="77">
        <v>2</v>
      </c>
      <c r="MG39" s="78">
        <v>59.58</v>
      </c>
      <c r="MJ39" s="77">
        <v>1</v>
      </c>
      <c r="MK39" s="78">
        <v>10.59</v>
      </c>
      <c r="MN39" s="77">
        <v>3</v>
      </c>
      <c r="MO39" s="78">
        <v>22.32</v>
      </c>
      <c r="MP39" s="79">
        <v>4152</v>
      </c>
      <c r="MQ39" s="78">
        <v>313023.71000000002</v>
      </c>
      <c r="MR39" s="79">
        <v>1166</v>
      </c>
      <c r="MS39" s="78">
        <v>34475.79</v>
      </c>
      <c r="MX39" s="77">
        <v>1</v>
      </c>
      <c r="MY39" s="78">
        <v>2.69</v>
      </c>
      <c r="ND39" s="79">
        <v>15206</v>
      </c>
      <c r="NE39" s="78">
        <v>49722.2</v>
      </c>
      <c r="NF39" s="77">
        <v>42</v>
      </c>
      <c r="NG39" s="78">
        <v>715.43</v>
      </c>
      <c r="NN39" s="79">
        <v>1398</v>
      </c>
      <c r="NO39" s="78">
        <v>196106.1</v>
      </c>
      <c r="NP39" s="77">
        <v>15</v>
      </c>
      <c r="NQ39" s="78">
        <v>74.930000000000007</v>
      </c>
      <c r="NR39" s="77">
        <v>5</v>
      </c>
      <c r="NS39" s="78">
        <v>12.23</v>
      </c>
      <c r="NT39" s="77">
        <v>95</v>
      </c>
      <c r="NU39" s="78">
        <v>279.42</v>
      </c>
      <c r="NV39" s="79">
        <v>3618</v>
      </c>
      <c r="NW39" s="78">
        <v>384469.75</v>
      </c>
      <c r="NX39" s="77">
        <v>41</v>
      </c>
      <c r="NY39" s="78">
        <v>2738.11</v>
      </c>
      <c r="NZ39" s="77">
        <v>1</v>
      </c>
      <c r="OA39" s="78">
        <v>28.4</v>
      </c>
      <c r="OB39" s="77">
        <v>1</v>
      </c>
      <c r="OC39" s="78">
        <v>19.5</v>
      </c>
      <c r="OD39" s="77">
        <v>2</v>
      </c>
      <c r="OE39" s="78">
        <v>17.48</v>
      </c>
      <c r="OF39" s="77">
        <v>400</v>
      </c>
      <c r="OG39" s="78">
        <v>29573.26</v>
      </c>
      <c r="OH39" s="77">
        <v>325</v>
      </c>
      <c r="OI39" s="78">
        <v>20669.13</v>
      </c>
      <c r="OJ39" s="77">
        <v>96</v>
      </c>
      <c r="OK39" s="78">
        <v>321.06</v>
      </c>
      <c r="OP39" s="79">
        <v>12890</v>
      </c>
      <c r="OQ39" s="78">
        <v>2106955.9700000002</v>
      </c>
      <c r="OR39" s="77">
        <v>150</v>
      </c>
      <c r="OS39" s="78">
        <v>5381.18</v>
      </c>
      <c r="OT39" s="79">
        <v>3077</v>
      </c>
      <c r="OU39" s="78">
        <v>150132.89000000001</v>
      </c>
      <c r="OV39" s="79">
        <v>1118</v>
      </c>
      <c r="OW39" s="78">
        <v>191730.55</v>
      </c>
      <c r="OX39" s="77">
        <v>2</v>
      </c>
      <c r="OY39" s="78">
        <v>17.5</v>
      </c>
      <c r="OZ39" s="79">
        <v>6790</v>
      </c>
      <c r="PA39" s="78">
        <v>641641.96</v>
      </c>
      <c r="PH39" s="77">
        <v>1</v>
      </c>
      <c r="PI39" s="78">
        <v>4.75</v>
      </c>
      <c r="PJ39" s="79">
        <v>3276</v>
      </c>
      <c r="PK39" s="78">
        <v>290145.43</v>
      </c>
      <c r="PL39" s="77">
        <v>91</v>
      </c>
      <c r="PM39" s="78">
        <v>710.99</v>
      </c>
      <c r="PN39" s="77">
        <v>59</v>
      </c>
      <c r="PO39" s="78">
        <v>7945.78</v>
      </c>
      <c r="PP39" s="79">
        <v>9992</v>
      </c>
      <c r="PQ39" s="78">
        <v>680993.63</v>
      </c>
      <c r="PR39" s="79">
        <v>6496</v>
      </c>
      <c r="PS39" s="78">
        <v>836573.19</v>
      </c>
      <c r="PT39" s="77">
        <v>6</v>
      </c>
      <c r="PU39" s="78">
        <v>15561.02</v>
      </c>
      <c r="PV39" s="77">
        <v>10</v>
      </c>
      <c r="PW39" s="78">
        <v>110.47</v>
      </c>
      <c r="PX39" s="77">
        <v>10</v>
      </c>
      <c r="PY39" s="78">
        <v>652.4</v>
      </c>
      <c r="PZ39" s="77">
        <v>499</v>
      </c>
      <c r="QA39" s="78">
        <v>187887.46</v>
      </c>
      <c r="QF39" s="79">
        <v>11539</v>
      </c>
      <c r="QG39" s="78">
        <v>3356864.54</v>
      </c>
      <c r="QJ39" s="77">
        <v>9</v>
      </c>
      <c r="QK39" s="78">
        <v>17.62</v>
      </c>
      <c r="QL39" s="77">
        <v>12</v>
      </c>
      <c r="QM39" s="78">
        <v>19.170000000000002</v>
      </c>
      <c r="QX39" s="77">
        <v>2</v>
      </c>
      <c r="QY39" s="78">
        <v>97.1</v>
      </c>
      <c r="RB39" s="77">
        <v>12</v>
      </c>
      <c r="RC39" s="78">
        <v>207.07</v>
      </c>
      <c r="RD39" s="77">
        <v>3</v>
      </c>
      <c r="RE39" s="78">
        <v>435.24</v>
      </c>
      <c r="RL39" s="79">
        <v>100591</v>
      </c>
      <c r="RM39" s="78">
        <v>14706031.289999999</v>
      </c>
      <c r="RN39" s="79">
        <v>2606</v>
      </c>
      <c r="RO39" s="78">
        <v>125170.18</v>
      </c>
      <c r="RT39" s="77">
        <v>57</v>
      </c>
      <c r="RU39" s="78">
        <v>9727.5</v>
      </c>
      <c r="RV39" s="77">
        <v>341</v>
      </c>
      <c r="RW39" s="78">
        <v>16672.400000000001</v>
      </c>
      <c r="RX39" s="79">
        <v>4596</v>
      </c>
      <c r="RY39" s="78">
        <v>108731.33</v>
      </c>
      <c r="RZ39" s="77">
        <v>985</v>
      </c>
      <c r="SA39" s="78">
        <v>107373.34</v>
      </c>
      <c r="SD39" s="79">
        <v>4958</v>
      </c>
      <c r="SE39" s="78">
        <v>326130.78000000003</v>
      </c>
      <c r="SF39" s="79">
        <v>53163</v>
      </c>
      <c r="SG39" s="78">
        <v>8796500.25</v>
      </c>
      <c r="SH39" s="77">
        <v>4</v>
      </c>
      <c r="SI39" s="78">
        <v>1.02</v>
      </c>
      <c r="SJ39" s="79">
        <v>1364</v>
      </c>
      <c r="SK39" s="78">
        <v>52873.66</v>
      </c>
      <c r="SL39" s="77">
        <v>932</v>
      </c>
      <c r="SM39" s="78">
        <v>62964.87</v>
      </c>
      <c r="SN39" s="79">
        <v>12460</v>
      </c>
      <c r="SO39" s="78">
        <v>668436.55000000005</v>
      </c>
      <c r="SP39" s="77">
        <v>4</v>
      </c>
      <c r="SQ39" s="78">
        <v>545.76</v>
      </c>
      <c r="SR39" s="79">
        <v>86764</v>
      </c>
      <c r="SS39" s="78">
        <v>552568.30000000005</v>
      </c>
      <c r="ST39" s="79">
        <v>1425</v>
      </c>
      <c r="SU39" s="78">
        <v>106908.02</v>
      </c>
      <c r="SV39" s="77">
        <v>88</v>
      </c>
      <c r="SW39" s="78">
        <v>638.16</v>
      </c>
      <c r="TB39" s="77">
        <v>4</v>
      </c>
      <c r="TC39" s="78">
        <v>51.82</v>
      </c>
      <c r="TD39" s="77">
        <v>803</v>
      </c>
      <c r="TE39" s="78">
        <v>7530.47</v>
      </c>
      <c r="TF39" s="79">
        <v>2935</v>
      </c>
      <c r="TG39" s="78">
        <v>117007.77</v>
      </c>
      <c r="TH39" s="79">
        <v>26847</v>
      </c>
      <c r="TI39" s="78">
        <v>905824.93</v>
      </c>
      <c r="TJ39" s="79">
        <v>2068</v>
      </c>
      <c r="TK39" s="78">
        <v>243013.5</v>
      </c>
      <c r="TL39" s="79">
        <v>46501</v>
      </c>
      <c r="TM39" s="78">
        <v>2309077.73</v>
      </c>
      <c r="TN39" s="79">
        <v>4957</v>
      </c>
      <c r="TO39" s="78">
        <v>411284.84</v>
      </c>
      <c r="TZ39" s="77">
        <v>2</v>
      </c>
      <c r="UA39" s="78">
        <v>183.21</v>
      </c>
      <c r="UB39" s="79">
        <v>8102</v>
      </c>
      <c r="UC39" s="78">
        <v>328774.78000000003</v>
      </c>
      <c r="UF39" s="77">
        <v>3</v>
      </c>
      <c r="UG39" s="78">
        <v>18.68</v>
      </c>
      <c r="UH39" s="77">
        <v>6</v>
      </c>
      <c r="UI39" s="78">
        <v>70.3</v>
      </c>
      <c r="UP39" s="77">
        <v>6</v>
      </c>
      <c r="UQ39" s="78">
        <v>15.78</v>
      </c>
      <c r="UT39" s="77">
        <v>1</v>
      </c>
      <c r="UU39" s="78">
        <v>4.3099999999999996</v>
      </c>
      <c r="UV39" s="77">
        <v>2</v>
      </c>
      <c r="UW39" s="78">
        <v>39</v>
      </c>
      <c r="UZ39" s="77">
        <v>3</v>
      </c>
      <c r="VA39" s="78">
        <v>61.04</v>
      </c>
      <c r="VB39" s="77">
        <v>49</v>
      </c>
      <c r="VC39" s="78">
        <v>1662.91</v>
      </c>
      <c r="VD39" s="79">
        <v>10388</v>
      </c>
      <c r="VE39" s="78">
        <v>488210.73</v>
      </c>
      <c r="VF39" s="77">
        <v>2</v>
      </c>
      <c r="VG39" s="78">
        <v>13.26</v>
      </c>
      <c r="VH39" s="79">
        <v>33218</v>
      </c>
      <c r="VI39" s="78">
        <v>544491.9</v>
      </c>
      <c r="VJ39" s="77">
        <v>126</v>
      </c>
      <c r="VK39" s="78">
        <v>1453.12</v>
      </c>
      <c r="VN39" s="77">
        <v>3</v>
      </c>
      <c r="VO39" s="78">
        <v>14.04</v>
      </c>
      <c r="VP39" s="79">
        <v>13766</v>
      </c>
      <c r="VQ39" s="78">
        <v>735994.93</v>
      </c>
      <c r="VR39" s="79">
        <v>14672</v>
      </c>
      <c r="VS39" s="78">
        <v>1261769.32</v>
      </c>
      <c r="VV39" s="77">
        <v>3</v>
      </c>
      <c r="VW39" s="78">
        <v>74.239999999999995</v>
      </c>
      <c r="VX39" s="79">
        <v>43640</v>
      </c>
      <c r="VY39" s="78">
        <v>438.13</v>
      </c>
      <c r="WB39" s="79">
        <v>13968</v>
      </c>
      <c r="WC39" s="78">
        <v>2057269.39</v>
      </c>
      <c r="WD39" s="77">
        <v>2</v>
      </c>
      <c r="WE39" s="78">
        <v>9664.9</v>
      </c>
      <c r="WH39" s="79">
        <v>2421</v>
      </c>
      <c r="WI39" s="78">
        <v>10568.81</v>
      </c>
      <c r="WJ39" s="79">
        <v>8523</v>
      </c>
      <c r="WK39" s="78">
        <v>134829.41</v>
      </c>
      <c r="WL39" s="77">
        <v>171</v>
      </c>
      <c r="WM39" s="78">
        <v>19429.29</v>
      </c>
      <c r="WN39" s="79">
        <v>1841</v>
      </c>
      <c r="WO39" s="78">
        <v>765452.51</v>
      </c>
      <c r="WP39" s="77">
        <v>4</v>
      </c>
      <c r="WQ39" s="78">
        <v>936</v>
      </c>
      <c r="WR39" s="79">
        <v>7118</v>
      </c>
      <c r="WS39" s="78">
        <v>200053.84</v>
      </c>
      <c r="WV39" s="77">
        <v>4</v>
      </c>
      <c r="WW39" s="78">
        <v>95</v>
      </c>
      <c r="WX39" s="77">
        <v>10</v>
      </c>
      <c r="WY39" s="78">
        <v>53.3</v>
      </c>
      <c r="WZ39" s="77">
        <v>6</v>
      </c>
      <c r="XA39" s="78">
        <v>42</v>
      </c>
      <c r="XD39" s="79">
        <v>37964</v>
      </c>
      <c r="XE39" s="78">
        <v>2191773.94</v>
      </c>
      <c r="XF39" s="77">
        <v>3</v>
      </c>
      <c r="XG39" s="78">
        <v>77.66</v>
      </c>
      <c r="XH39" s="77">
        <v>372</v>
      </c>
      <c r="XI39" s="78">
        <v>144072.32999999999</v>
      </c>
      <c r="XJ39" s="77">
        <v>587</v>
      </c>
      <c r="XK39" s="78">
        <v>8205.4</v>
      </c>
      <c r="XN39" s="79">
        <v>5650</v>
      </c>
      <c r="XO39" s="78">
        <v>727001.25</v>
      </c>
      <c r="XP39" s="79">
        <v>12639</v>
      </c>
      <c r="XQ39" s="78">
        <v>2079589.48</v>
      </c>
      <c r="XR39" s="79">
        <v>1148</v>
      </c>
      <c r="XS39" s="78">
        <v>300842.23999999999</v>
      </c>
      <c r="XT39" s="79">
        <v>2547</v>
      </c>
      <c r="XU39" s="78">
        <v>562841</v>
      </c>
      <c r="XV39" s="79">
        <v>80666</v>
      </c>
      <c r="XW39" s="78">
        <v>912758.43</v>
      </c>
      <c r="XX39" s="79">
        <v>1508</v>
      </c>
      <c r="XY39" s="78">
        <v>79725.53</v>
      </c>
      <c r="XZ39" s="77">
        <v>1</v>
      </c>
      <c r="YA39" s="78">
        <v>4.62</v>
      </c>
      <c r="YH39" s="79">
        <v>25607</v>
      </c>
      <c r="YI39" s="78">
        <v>2170156.2200000002</v>
      </c>
      <c r="YJ39" s="77">
        <v>1</v>
      </c>
      <c r="YK39" s="78">
        <v>7.66</v>
      </c>
      <c r="YP39" s="79">
        <v>1577</v>
      </c>
      <c r="YQ39" s="78">
        <v>36018.49</v>
      </c>
      <c r="YT39" s="79">
        <v>2169</v>
      </c>
      <c r="YU39" s="78">
        <v>268324.07</v>
      </c>
      <c r="YV39" s="77">
        <v>106</v>
      </c>
      <c r="YW39" s="78">
        <v>10808.77</v>
      </c>
      <c r="YX39" s="79">
        <v>104319</v>
      </c>
      <c r="YY39" s="78">
        <v>2470714.6</v>
      </c>
      <c r="YZ39" s="79">
        <v>30602</v>
      </c>
      <c r="ZA39" s="78">
        <v>1402555.28</v>
      </c>
      <c r="ZF39" s="79">
        <v>1213</v>
      </c>
      <c r="ZG39" s="78">
        <v>99066.63</v>
      </c>
      <c r="ZH39" s="77">
        <v>529</v>
      </c>
      <c r="ZI39" s="78">
        <v>38157.69</v>
      </c>
      <c r="ZJ39" s="79">
        <v>48101</v>
      </c>
      <c r="ZK39" s="78">
        <v>8263455</v>
      </c>
      <c r="ZL39" s="79">
        <v>50168</v>
      </c>
      <c r="ZM39" s="78">
        <v>6956832.1500000004</v>
      </c>
      <c r="ZP39" s="77">
        <v>2</v>
      </c>
      <c r="ZQ39" s="78">
        <v>58.22</v>
      </c>
      <c r="ZR39" s="77">
        <v>66</v>
      </c>
      <c r="ZS39" s="78">
        <v>279.81</v>
      </c>
      <c r="ZT39" s="77">
        <v>164</v>
      </c>
      <c r="ZU39" s="78">
        <v>876.4</v>
      </c>
      <c r="ZX39" s="77">
        <v>2</v>
      </c>
      <c r="ZY39" s="78">
        <v>9.7799999999999994</v>
      </c>
      <c r="AAB39" s="77">
        <v>32</v>
      </c>
      <c r="AAC39" s="78">
        <v>223.42</v>
      </c>
      <c r="AAD39" s="77">
        <v>3</v>
      </c>
      <c r="AAE39" s="78">
        <v>13.74</v>
      </c>
      <c r="AAF39" s="77">
        <v>7</v>
      </c>
      <c r="AAG39" s="78">
        <v>49.82</v>
      </c>
      <c r="AAH39" s="77">
        <v>79</v>
      </c>
      <c r="AAI39" s="78">
        <v>482.3</v>
      </c>
      <c r="AAN39" s="77">
        <v>7</v>
      </c>
      <c r="AAO39" s="78">
        <v>163.38999999999999</v>
      </c>
      <c r="AAP39" s="77">
        <v>732</v>
      </c>
      <c r="AAQ39" s="78">
        <v>3451.34</v>
      </c>
      <c r="AAV39" s="79">
        <v>3172</v>
      </c>
      <c r="AAW39" s="78">
        <v>185181.29</v>
      </c>
      <c r="ABB39" s="77">
        <v>1</v>
      </c>
      <c r="ABC39" s="78">
        <v>68.47</v>
      </c>
      <c r="ABD39" s="77">
        <v>364</v>
      </c>
      <c r="ABE39" s="78">
        <v>53998.879999999997</v>
      </c>
      <c r="ABP39" s="79">
        <v>3134</v>
      </c>
      <c r="ABQ39" s="78">
        <v>171497.31</v>
      </c>
      <c r="ABR39" s="79">
        <v>1994</v>
      </c>
      <c r="ABS39" s="78">
        <v>88736</v>
      </c>
      <c r="ABT39" s="79">
        <v>4896</v>
      </c>
      <c r="ABU39" s="78">
        <v>74420.679999999993</v>
      </c>
      <c r="ABV39" s="79">
        <v>3787</v>
      </c>
      <c r="ABW39" s="78">
        <v>85652.71</v>
      </c>
      <c r="ABX39" s="77">
        <v>380</v>
      </c>
      <c r="ABY39" s="78">
        <v>12809.35</v>
      </c>
      <c r="ACD39" s="77">
        <v>165</v>
      </c>
      <c r="ACE39" s="78">
        <v>8704.86</v>
      </c>
      <c r="ACF39" s="79">
        <v>16754</v>
      </c>
      <c r="ACG39" s="78">
        <v>589912.34</v>
      </c>
      <c r="ACH39" s="79">
        <v>5409</v>
      </c>
      <c r="ACI39" s="78">
        <v>287991.15000000002</v>
      </c>
      <c r="ACJ39" s="79">
        <v>21982</v>
      </c>
      <c r="ACK39" s="78">
        <v>278073.26</v>
      </c>
      <c r="ACL39" s="77">
        <v>1</v>
      </c>
      <c r="ACM39" s="78">
        <v>7.25</v>
      </c>
      <c r="ACN39" s="77">
        <v>2</v>
      </c>
      <c r="ACO39" s="78">
        <v>23.82</v>
      </c>
      <c r="ACP39" s="79">
        <v>11576</v>
      </c>
      <c r="ACQ39" s="78">
        <v>464084.06</v>
      </c>
      <c r="ACV39" s="79">
        <v>3116</v>
      </c>
      <c r="ACW39" s="78">
        <v>100951.18</v>
      </c>
      <c r="ACX39" s="79">
        <v>50143</v>
      </c>
      <c r="ACY39" s="78">
        <v>1857771.45</v>
      </c>
      <c r="ACZ39" s="77">
        <v>400</v>
      </c>
      <c r="ADA39" s="78">
        <v>20239.990000000002</v>
      </c>
      <c r="ADB39" s="79">
        <v>16326</v>
      </c>
      <c r="ADC39" s="78">
        <v>1041977.78</v>
      </c>
      <c r="ADF39" s="79">
        <v>2422</v>
      </c>
      <c r="ADG39" s="78">
        <v>368020.19</v>
      </c>
      <c r="ADJ39" s="77">
        <v>2</v>
      </c>
      <c r="ADK39" s="78">
        <v>25.92</v>
      </c>
      <c r="ADL39" s="79">
        <v>1089</v>
      </c>
      <c r="ADM39" s="78">
        <v>200177.74</v>
      </c>
      <c r="ADP39" s="79">
        <v>1459</v>
      </c>
      <c r="ADQ39" s="78">
        <v>877272.9</v>
      </c>
      <c r="ADX39" s="79">
        <v>5614</v>
      </c>
      <c r="ADY39" s="78">
        <v>415185.08</v>
      </c>
      <c r="ADZ39" s="79">
        <v>5736</v>
      </c>
      <c r="AEA39" s="78">
        <v>244643.89</v>
      </c>
      <c r="AEB39" s="77">
        <v>18</v>
      </c>
      <c r="AEC39" s="78">
        <v>624.37</v>
      </c>
      <c r="AEF39" s="79">
        <v>2151</v>
      </c>
      <c r="AEG39" s="78">
        <v>1003502.89</v>
      </c>
      <c r="AEL39" s="77">
        <v>47</v>
      </c>
      <c r="AEM39" s="78">
        <v>395.74</v>
      </c>
      <c r="AEN39" s="77">
        <v>1</v>
      </c>
      <c r="AEO39" s="78">
        <v>34.65</v>
      </c>
      <c r="AER39" s="79">
        <v>16174</v>
      </c>
      <c r="AES39" s="78">
        <v>840627.68</v>
      </c>
      <c r="AET39" s="79">
        <v>5556</v>
      </c>
      <c r="AEU39" s="78">
        <v>167105.39000000001</v>
      </c>
      <c r="AEV39" s="77">
        <v>3</v>
      </c>
      <c r="AEW39" s="78">
        <v>2158.16</v>
      </c>
      <c r="AEZ39" s="77">
        <v>61</v>
      </c>
      <c r="AFA39" s="78">
        <v>8270.23</v>
      </c>
      <c r="AFB39" s="79">
        <v>6056</v>
      </c>
      <c r="AFC39" s="78">
        <v>331934.17</v>
      </c>
      <c r="AFD39" s="77">
        <v>17</v>
      </c>
      <c r="AFE39" s="78">
        <v>507.7</v>
      </c>
      <c r="AFH39" s="77">
        <v>4</v>
      </c>
      <c r="AFI39" s="78">
        <v>246.64</v>
      </c>
      <c r="AFN39" s="79">
        <v>2889</v>
      </c>
      <c r="AFO39" s="78">
        <v>986588.24</v>
      </c>
      <c r="AFP39" s="77">
        <v>150</v>
      </c>
      <c r="AFQ39" s="78">
        <v>7668.28</v>
      </c>
      <c r="AFV39" s="79">
        <v>51665</v>
      </c>
      <c r="AFW39" s="78">
        <v>1627655.57</v>
      </c>
      <c r="AFX39" s="79">
        <v>4739</v>
      </c>
      <c r="AFY39" s="78">
        <v>193139.03</v>
      </c>
      <c r="AFZ39" s="77">
        <v>495</v>
      </c>
      <c r="AGA39" s="78">
        <v>47921.58</v>
      </c>
      <c r="AGB39" s="77">
        <v>6</v>
      </c>
      <c r="AGC39" s="78">
        <v>329.95</v>
      </c>
      <c r="AGF39" s="77">
        <v>103</v>
      </c>
      <c r="AGG39" s="78">
        <v>715.42</v>
      </c>
      <c r="AGL39" s="77">
        <v>11</v>
      </c>
      <c r="AGM39" s="78">
        <v>20808.05</v>
      </c>
      <c r="AGP39" s="79">
        <v>258895</v>
      </c>
      <c r="AGQ39" s="78">
        <v>62380436.82</v>
      </c>
      <c r="AGR39" s="77">
        <v>186</v>
      </c>
      <c r="AGS39" s="78">
        <v>285201.46999999997</v>
      </c>
      <c r="AGT39" s="79">
        <v>13502</v>
      </c>
      <c r="AGU39" s="78">
        <v>8088932.4299999997</v>
      </c>
      <c r="AGV39" s="79">
        <v>11434</v>
      </c>
      <c r="AGW39" s="78">
        <v>4408586.74</v>
      </c>
      <c r="AGX39" s="79">
        <v>2194</v>
      </c>
      <c r="AGY39" s="78">
        <v>173431.32</v>
      </c>
      <c r="AGZ39" s="77">
        <v>148</v>
      </c>
      <c r="AHA39" s="78">
        <v>18043.88</v>
      </c>
      <c r="AHB39" s="79">
        <v>1028</v>
      </c>
      <c r="AHC39" s="78">
        <v>138152.92000000001</v>
      </c>
      <c r="AHF39" s="77">
        <v>1</v>
      </c>
      <c r="AHG39" s="78">
        <v>206.07</v>
      </c>
      <c r="AHH39" s="77">
        <v>55</v>
      </c>
      <c r="AHI39" s="78">
        <v>48575.16</v>
      </c>
      <c r="AHJ39" s="79">
        <v>2327</v>
      </c>
      <c r="AHK39" s="78">
        <v>214612.34</v>
      </c>
      <c r="AHL39" s="79">
        <v>3712</v>
      </c>
      <c r="AHM39" s="78">
        <v>232871.49</v>
      </c>
      <c r="AHN39" s="77">
        <v>48</v>
      </c>
      <c r="AHO39" s="78">
        <v>8353.5300000000007</v>
      </c>
      <c r="AHT39" s="77">
        <v>2</v>
      </c>
      <c r="AHU39" s="78">
        <v>980.12</v>
      </c>
      <c r="AHV39" s="77">
        <v>766</v>
      </c>
      <c r="AHW39" s="78">
        <v>88344.52</v>
      </c>
      <c r="AHZ39" s="77">
        <v>104</v>
      </c>
      <c r="AIA39" s="78">
        <v>36633.050000000003</v>
      </c>
      <c r="AIL39" s="77">
        <v>1</v>
      </c>
      <c r="AIM39" s="78">
        <v>915.94</v>
      </c>
      <c r="AIN39" s="77">
        <v>2</v>
      </c>
      <c r="AIO39" s="78">
        <v>143.72</v>
      </c>
      <c r="AIP39" s="79">
        <v>50808</v>
      </c>
      <c r="AIQ39" s="78">
        <v>474638.82</v>
      </c>
      <c r="AIT39" s="77">
        <v>32</v>
      </c>
      <c r="AIU39" s="78">
        <v>285.75</v>
      </c>
      <c r="AIX39" s="79">
        <v>6980</v>
      </c>
      <c r="AIY39" s="78">
        <v>508448.46</v>
      </c>
      <c r="AIZ39" s="77">
        <v>2</v>
      </c>
      <c r="AJA39" s="78">
        <v>24.9</v>
      </c>
      <c r="AJB39" s="79">
        <v>8205</v>
      </c>
      <c r="AJC39" s="78">
        <v>164934.41</v>
      </c>
      <c r="AJD39" s="77">
        <v>4</v>
      </c>
      <c r="AJE39" s="78">
        <v>5.44</v>
      </c>
      <c r="AJF39" s="79">
        <v>9030</v>
      </c>
      <c r="AJG39" s="78">
        <v>425502.02</v>
      </c>
      <c r="AJN39" s="79">
        <v>1579</v>
      </c>
      <c r="AJO39" s="78">
        <v>218282.22</v>
      </c>
      <c r="AJX39" s="79">
        <v>112188</v>
      </c>
      <c r="AJY39" s="78">
        <v>1481379.18</v>
      </c>
      <c r="AJZ39" s="77">
        <v>192</v>
      </c>
      <c r="AKA39" s="78">
        <v>22577.78</v>
      </c>
      <c r="AKN39" s="77">
        <v>22</v>
      </c>
      <c r="AKO39" s="78">
        <v>249.29</v>
      </c>
      <c r="AKV39" s="79">
        <v>11248</v>
      </c>
      <c r="AKW39" s="78">
        <v>288138.43</v>
      </c>
      <c r="AKZ39" s="79">
        <v>111913</v>
      </c>
      <c r="ALA39" s="78">
        <v>1607366.09</v>
      </c>
      <c r="ALL39" s="77">
        <v>2</v>
      </c>
      <c r="ALM39" s="78">
        <v>66.98</v>
      </c>
      <c r="ALR39" s="77">
        <v>4</v>
      </c>
      <c r="ALS39" s="78">
        <v>31.54</v>
      </c>
      <c r="ALX39" s="79">
        <v>1705</v>
      </c>
      <c r="ALY39" s="78">
        <v>86814.03</v>
      </c>
      <c r="ALZ39" s="77">
        <v>143</v>
      </c>
      <c r="AMA39" s="78">
        <v>397.75</v>
      </c>
      <c r="AMB39" s="79">
        <v>1972</v>
      </c>
      <c r="AMC39" s="78">
        <v>133101.35999999999</v>
      </c>
      <c r="AMF39" s="77">
        <v>141</v>
      </c>
      <c r="AMG39" s="78">
        <v>3533.86</v>
      </c>
      <c r="AMH39" s="77">
        <v>8</v>
      </c>
      <c r="AMI39" s="78">
        <v>4322.3100000000004</v>
      </c>
      <c r="AMJ39" s="79">
        <v>1384</v>
      </c>
      <c r="AMK39" s="78">
        <v>104289.16</v>
      </c>
      <c r="AML39" s="79">
        <v>19100</v>
      </c>
      <c r="AMM39" s="78">
        <v>1824425.76</v>
      </c>
      <c r="AMN39" s="77">
        <v>223</v>
      </c>
      <c r="AMO39" s="78">
        <v>269948.93</v>
      </c>
      <c r="AMX39" s="77">
        <v>369</v>
      </c>
      <c r="AMY39" s="78">
        <v>16192.52</v>
      </c>
      <c r="ANF39" s="79">
        <v>1035</v>
      </c>
      <c r="ANG39" s="78">
        <v>1251430.3500000001</v>
      </c>
      <c r="ANH39" s="79">
        <v>2777</v>
      </c>
      <c r="ANI39" s="78">
        <v>231829.64</v>
      </c>
      <c r="ANL39" s="77">
        <v>92</v>
      </c>
      <c r="ANM39" s="78">
        <v>2356.61</v>
      </c>
      <c r="ANP39" s="79">
        <v>2201</v>
      </c>
      <c r="ANQ39" s="78">
        <v>259836.5</v>
      </c>
      <c r="ANR39" s="77">
        <v>296</v>
      </c>
      <c r="ANS39" s="78">
        <v>50128.92</v>
      </c>
      <c r="ANT39" s="79">
        <v>12451</v>
      </c>
      <c r="ANU39" s="78">
        <v>1934730.91</v>
      </c>
      <c r="ANX39" s="77">
        <v>2</v>
      </c>
      <c r="ANY39" s="78">
        <v>35.94</v>
      </c>
      <c r="ANZ39" s="77">
        <v>855</v>
      </c>
      <c r="AOA39" s="78">
        <v>444615.64</v>
      </c>
      <c r="AOB39" s="77">
        <v>84</v>
      </c>
      <c r="AOC39" s="78">
        <v>129454.22</v>
      </c>
      <c r="AOD39" s="77">
        <v>455</v>
      </c>
      <c r="AOE39" s="78">
        <v>1392900.17</v>
      </c>
      <c r="AOH39" s="77">
        <v>1</v>
      </c>
      <c r="AOI39" s="78">
        <v>170.36</v>
      </c>
      <c r="AOP39" s="77">
        <v>39</v>
      </c>
      <c r="AOQ39" s="78">
        <v>4321.54</v>
      </c>
      <c r="AOR39" s="77">
        <v>5</v>
      </c>
      <c r="AOS39" s="78">
        <v>43.1</v>
      </c>
      <c r="AOV39" s="77">
        <v>663</v>
      </c>
      <c r="AOW39" s="78">
        <v>95882.32</v>
      </c>
      <c r="AOX39" s="77">
        <v>251</v>
      </c>
      <c r="AOY39" s="78">
        <v>2746.65</v>
      </c>
      <c r="APB39" s="77">
        <v>138</v>
      </c>
      <c r="APC39" s="78">
        <v>1823.54</v>
      </c>
      <c r="APD39" s="77">
        <v>2</v>
      </c>
      <c r="APE39" s="78">
        <v>25.56</v>
      </c>
      <c r="APH39" s="79">
        <v>13745</v>
      </c>
      <c r="API39" s="78">
        <v>3032299.4</v>
      </c>
      <c r="APJ39" s="79">
        <v>18423</v>
      </c>
      <c r="APK39" s="78">
        <v>295626.39</v>
      </c>
      <c r="APN39" s="77">
        <v>2</v>
      </c>
      <c r="APO39" s="78">
        <v>15.28</v>
      </c>
      <c r="APP39" s="79">
        <v>2250</v>
      </c>
      <c r="APQ39" s="78">
        <v>938437.45</v>
      </c>
      <c r="APR39" s="77">
        <v>378</v>
      </c>
      <c r="APS39" s="78">
        <v>160250.69</v>
      </c>
      <c r="APT39" s="79">
        <v>1946</v>
      </c>
      <c r="APU39" s="78">
        <v>840368.98</v>
      </c>
      <c r="APV39" s="77">
        <v>800</v>
      </c>
      <c r="APW39" s="78">
        <v>343381.15</v>
      </c>
      <c r="APX39" s="77">
        <v>626</v>
      </c>
      <c r="APY39" s="78">
        <v>239225.4</v>
      </c>
      <c r="APZ39" s="77">
        <v>240</v>
      </c>
      <c r="AQA39" s="78">
        <v>91293.43</v>
      </c>
      <c r="AQB39" s="79">
        <v>5089</v>
      </c>
      <c r="AQC39" s="78">
        <v>865011.89</v>
      </c>
      <c r="AQD39" s="77">
        <v>2</v>
      </c>
      <c r="AQE39" s="78">
        <v>59.88</v>
      </c>
      <c r="AQH39" s="77">
        <v>173</v>
      </c>
      <c r="AQI39" s="78">
        <v>46683.42</v>
      </c>
      <c r="AQJ39" s="79">
        <v>3708</v>
      </c>
      <c r="AQK39" s="78">
        <v>58968.89</v>
      </c>
      <c r="AQP39" s="79">
        <v>4388</v>
      </c>
      <c r="AQQ39" s="78">
        <v>1181772.21</v>
      </c>
      <c r="AQR39" s="79">
        <v>2837</v>
      </c>
      <c r="AQS39" s="78">
        <v>1457677.81</v>
      </c>
      <c r="AQZ39" s="77">
        <v>118</v>
      </c>
      <c r="ARA39" s="78">
        <v>814535.71</v>
      </c>
      <c r="ARD39" s="77">
        <v>5</v>
      </c>
      <c r="ARE39" s="78">
        <v>72.56</v>
      </c>
      <c r="ARH39" s="77">
        <v>2</v>
      </c>
      <c r="ARI39" s="78">
        <v>46.38</v>
      </c>
      <c r="ARJ39" s="77">
        <v>3</v>
      </c>
      <c r="ARK39" s="78">
        <v>28.17</v>
      </c>
      <c r="ARL39" s="79">
        <v>5155</v>
      </c>
      <c r="ARM39" s="78">
        <v>636456.18999999994</v>
      </c>
      <c r="ARN39" s="79">
        <v>10579</v>
      </c>
      <c r="ARO39" s="78">
        <v>1191615.97</v>
      </c>
      <c r="ARP39" s="79">
        <v>28991</v>
      </c>
      <c r="ARQ39" s="78">
        <v>3524124.59</v>
      </c>
      <c r="ARR39" s="79">
        <v>7615</v>
      </c>
      <c r="ARS39" s="78">
        <v>913362.95</v>
      </c>
      <c r="ART39" s="79">
        <v>50055</v>
      </c>
      <c r="ARU39" s="78">
        <v>1231705.7</v>
      </c>
      <c r="ARX39" s="79">
        <v>49076</v>
      </c>
      <c r="ARY39" s="78">
        <v>4105482.2400000002</v>
      </c>
      <c r="ARZ39" s="77">
        <v>83</v>
      </c>
      <c r="ASA39" s="78">
        <v>33939.69</v>
      </c>
      <c r="ASD39" s="79">
        <v>3216</v>
      </c>
      <c r="ASE39" s="78">
        <v>285703.59999999998</v>
      </c>
      <c r="ASH39" s="77">
        <v>2</v>
      </c>
      <c r="ASI39" s="78">
        <v>43.9</v>
      </c>
      <c r="ASJ39" s="77">
        <v>1</v>
      </c>
      <c r="ASK39" s="78">
        <v>235.84</v>
      </c>
      <c r="AST39" s="77">
        <v>22</v>
      </c>
      <c r="ASU39" s="78">
        <v>250.39</v>
      </c>
      <c r="ASX39" s="77">
        <v>6</v>
      </c>
      <c r="ASY39" s="78">
        <v>287.63</v>
      </c>
      <c r="ASZ39" s="79">
        <v>1419</v>
      </c>
      <c r="ATA39" s="78">
        <v>33222.589999999997</v>
      </c>
      <c r="ATB39" s="77">
        <v>55</v>
      </c>
      <c r="ATC39" s="78">
        <v>4987.7</v>
      </c>
      <c r="ATF39" s="77">
        <v>1</v>
      </c>
      <c r="ATG39" s="78">
        <v>56.7</v>
      </c>
      <c r="ATL39" s="77">
        <v>4</v>
      </c>
      <c r="ATM39" s="78">
        <v>431.85</v>
      </c>
      <c r="ATN39" s="77">
        <v>886</v>
      </c>
      <c r="ATO39" s="78">
        <v>49830.95</v>
      </c>
      <c r="ATP39" s="77">
        <v>38</v>
      </c>
      <c r="ATQ39" s="78">
        <v>1321.04</v>
      </c>
      <c r="ATT39" s="79">
        <v>12243</v>
      </c>
      <c r="ATU39" s="78">
        <v>620132.01</v>
      </c>
      <c r="ATV39" s="77">
        <v>7</v>
      </c>
      <c r="ATW39" s="78">
        <v>146.72</v>
      </c>
      <c r="ATX39" s="77">
        <v>19</v>
      </c>
      <c r="ATY39" s="78">
        <v>872.84</v>
      </c>
      <c r="ATZ39" s="77">
        <v>42</v>
      </c>
      <c r="AUA39" s="78">
        <v>904.7</v>
      </c>
      <c r="AUB39" s="77">
        <v>15</v>
      </c>
      <c r="AUC39" s="78">
        <v>77.599999999999994</v>
      </c>
      <c r="AUD39" s="77">
        <v>7</v>
      </c>
      <c r="AUE39" s="78">
        <v>31.81</v>
      </c>
      <c r="AUN39" s="79">
        <v>210723</v>
      </c>
      <c r="AUO39" s="78">
        <v>3655170.18</v>
      </c>
      <c r="AUP39" s="77">
        <v>7</v>
      </c>
      <c r="AUQ39" s="78">
        <v>170.24</v>
      </c>
      <c r="AUR39" s="79">
        <v>2078</v>
      </c>
      <c r="AUS39" s="78">
        <v>113075.73</v>
      </c>
      <c r="AUV39" s="77">
        <v>30</v>
      </c>
      <c r="AUW39" s="78">
        <v>316.02</v>
      </c>
      <c r="AVB39" s="77">
        <v>212</v>
      </c>
      <c r="AVC39" s="78">
        <v>167360.97</v>
      </c>
      <c r="AVJ39" s="79">
        <v>1687</v>
      </c>
      <c r="AVK39" s="78">
        <v>178518.54</v>
      </c>
      <c r="AVP39" s="77">
        <v>1</v>
      </c>
      <c r="AVQ39" s="78">
        <v>15.02</v>
      </c>
      <c r="AVT39" s="77">
        <v>3</v>
      </c>
      <c r="AVU39" s="78">
        <v>29.19</v>
      </c>
      <c r="AVX39" s="77">
        <v>8</v>
      </c>
      <c r="AVY39" s="78">
        <v>65.040000000000006</v>
      </c>
      <c r="AVZ39" s="77">
        <v>27</v>
      </c>
      <c r="AWA39" s="78">
        <v>282.70999999999998</v>
      </c>
      <c r="AWB39" s="77">
        <v>8</v>
      </c>
      <c r="AWC39" s="78">
        <v>121</v>
      </c>
      <c r="AWH39" s="77">
        <v>5</v>
      </c>
      <c r="AWI39" s="78">
        <v>4.05</v>
      </c>
      <c r="AWL39" s="77">
        <v>10</v>
      </c>
      <c r="AWM39" s="78">
        <v>40.869999999999997</v>
      </c>
      <c r="AWN39" s="77">
        <v>33</v>
      </c>
      <c r="AWO39" s="78">
        <v>2218.46</v>
      </c>
      <c r="AWP39" s="77">
        <v>232</v>
      </c>
      <c r="AWQ39" s="78">
        <v>46279.96</v>
      </c>
      <c r="AWR39" s="77">
        <v>130</v>
      </c>
      <c r="AWS39" s="78">
        <v>38300.04</v>
      </c>
      <c r="AWT39" s="77">
        <v>77</v>
      </c>
      <c r="AWU39" s="78">
        <v>5451.98</v>
      </c>
      <c r="AWV39" s="77">
        <v>569</v>
      </c>
      <c r="AWW39" s="78">
        <v>7453.02</v>
      </c>
      <c r="AWX39" s="77">
        <v>510</v>
      </c>
      <c r="AWY39" s="78">
        <v>225546.52</v>
      </c>
      <c r="AXD39" s="77">
        <v>21</v>
      </c>
      <c r="AXE39" s="78">
        <v>411.13</v>
      </c>
      <c r="AXF39" s="77">
        <v>1</v>
      </c>
      <c r="AXG39" s="78">
        <v>222.48</v>
      </c>
      <c r="AXV39" s="77">
        <v>2</v>
      </c>
      <c r="AXW39" s="78">
        <v>21.58</v>
      </c>
      <c r="AYB39" s="77">
        <v>78</v>
      </c>
      <c r="AYC39" s="78">
        <v>6483.34</v>
      </c>
      <c r="AYD39" s="77">
        <v>38</v>
      </c>
      <c r="AYE39" s="78">
        <v>212.5</v>
      </c>
      <c r="AYF39" s="77">
        <v>11</v>
      </c>
      <c r="AYG39" s="78">
        <v>124.68</v>
      </c>
      <c r="AYL39" s="77">
        <v>5</v>
      </c>
      <c r="AYM39" s="78">
        <v>27.93</v>
      </c>
      <c r="AYR39" s="77">
        <v>1</v>
      </c>
      <c r="AYS39" s="78">
        <v>0.48</v>
      </c>
      <c r="AYT39" s="77">
        <v>9</v>
      </c>
      <c r="AYU39" s="78">
        <v>20.66</v>
      </c>
      <c r="AYV39" s="77">
        <v>25</v>
      </c>
      <c r="AYW39" s="78">
        <v>3614.6</v>
      </c>
      <c r="AZF39" s="77">
        <v>1</v>
      </c>
      <c r="AZG39" s="78">
        <v>51</v>
      </c>
      <c r="AZV39" s="77">
        <v>44</v>
      </c>
      <c r="AZW39" s="78">
        <v>50.93</v>
      </c>
    </row>
    <row r="40" spans="1:1377" x14ac:dyDescent="0.25">
      <c r="A40" s="87">
        <v>40151</v>
      </c>
      <c r="B40" s="83">
        <v>350896</v>
      </c>
      <c r="C40" s="84">
        <v>41691773.18</v>
      </c>
      <c r="D40" s="83">
        <v>285856</v>
      </c>
      <c r="E40" s="84">
        <v>38876707.710000001</v>
      </c>
      <c r="F40" s="83">
        <f t="shared" si="89"/>
        <v>636752</v>
      </c>
      <c r="G40" s="83">
        <f t="shared" si="88"/>
        <v>80568480.890000001</v>
      </c>
      <c r="H40" s="83">
        <v>217368</v>
      </c>
      <c r="I40" s="84">
        <v>20830629.399999999</v>
      </c>
      <c r="J40" s="83">
        <v>295687</v>
      </c>
      <c r="K40" s="84">
        <v>24480083.52</v>
      </c>
      <c r="L40" s="83">
        <v>3213</v>
      </c>
      <c r="M40" s="78">
        <v>14332972.1</v>
      </c>
      <c r="N40" s="79">
        <v>26368</v>
      </c>
      <c r="O40" s="78">
        <v>13942847.75</v>
      </c>
      <c r="P40" s="79">
        <v>192332</v>
      </c>
      <c r="Q40" s="78">
        <v>11254310.939999999</v>
      </c>
      <c r="R40" s="79">
        <v>199434</v>
      </c>
      <c r="S40" s="78">
        <v>11411130.68</v>
      </c>
      <c r="T40" s="79">
        <v>8555</v>
      </c>
      <c r="U40" s="78">
        <v>5476730.8099999996</v>
      </c>
      <c r="V40" s="79">
        <v>29587</v>
      </c>
      <c r="W40" s="78">
        <v>7769271.7800000003</v>
      </c>
      <c r="X40" s="79">
        <v>52355</v>
      </c>
      <c r="Y40" s="78">
        <v>7318560.4800000004</v>
      </c>
      <c r="Z40" s="79">
        <v>195516</v>
      </c>
      <c r="AA40" s="78">
        <v>7606413.7599999998</v>
      </c>
      <c r="AB40" s="79">
        <v>117653</v>
      </c>
      <c r="AC40" s="78">
        <v>11238988.130000001</v>
      </c>
      <c r="AD40" s="79">
        <v>32610</v>
      </c>
      <c r="AE40" s="78">
        <v>5862659.3899999997</v>
      </c>
      <c r="AF40" s="79">
        <v>29609</v>
      </c>
      <c r="AG40" s="78">
        <v>4109512.75</v>
      </c>
      <c r="AH40" s="79">
        <v>74064</v>
      </c>
      <c r="AI40" s="78">
        <v>7487105.79</v>
      </c>
      <c r="AJ40" s="79">
        <v>178668</v>
      </c>
      <c r="AK40" s="78">
        <v>6667529.3600000003</v>
      </c>
      <c r="AL40" s="79">
        <v>51507</v>
      </c>
      <c r="AM40" s="78">
        <v>5756986.46</v>
      </c>
      <c r="AN40" s="79">
        <v>57516</v>
      </c>
      <c r="AO40" s="78">
        <v>5641564.5099999998</v>
      </c>
      <c r="AP40" s="79">
        <v>64839</v>
      </c>
      <c r="AQ40" s="78">
        <v>4933850.1399999997</v>
      </c>
      <c r="AR40" s="79">
        <v>35246</v>
      </c>
      <c r="AS40" s="78">
        <v>5310283.6500000004</v>
      </c>
      <c r="AT40" s="79">
        <v>25893</v>
      </c>
      <c r="AU40" s="78">
        <v>2378224.23</v>
      </c>
      <c r="AV40" s="77">
        <v>890</v>
      </c>
      <c r="AW40" s="78">
        <v>3658762.78</v>
      </c>
      <c r="AX40" s="77">
        <v>465</v>
      </c>
      <c r="AY40" s="78">
        <v>1834451.55</v>
      </c>
      <c r="AZ40" s="79">
        <v>3848</v>
      </c>
      <c r="BA40" s="78">
        <v>2712644.16</v>
      </c>
      <c r="BB40" s="79">
        <v>11001</v>
      </c>
      <c r="BC40" s="78">
        <v>3649691.87</v>
      </c>
      <c r="BD40" s="79">
        <v>4022</v>
      </c>
      <c r="BE40" s="78">
        <v>2041797.88</v>
      </c>
      <c r="BF40" s="79">
        <v>15140</v>
      </c>
      <c r="BG40" s="78">
        <v>2047283.79</v>
      </c>
      <c r="BH40" s="79">
        <v>289837</v>
      </c>
      <c r="BI40" s="78">
        <v>2607458.63</v>
      </c>
      <c r="BJ40" s="79">
        <v>3488</v>
      </c>
      <c r="BK40" s="78">
        <v>1478156.14</v>
      </c>
      <c r="BL40" s="79">
        <v>35814</v>
      </c>
      <c r="BM40" s="78">
        <v>1246532.71</v>
      </c>
      <c r="BN40" s="77">
        <v>184</v>
      </c>
      <c r="BO40" s="78">
        <v>1057519.8899999999</v>
      </c>
      <c r="BP40" s="79">
        <v>64245</v>
      </c>
      <c r="BQ40" s="78">
        <v>1250507.8999999999</v>
      </c>
      <c r="BR40" s="79">
        <v>19766</v>
      </c>
      <c r="BS40" s="78">
        <v>1458496.88</v>
      </c>
      <c r="BT40" s="79">
        <v>9425</v>
      </c>
      <c r="BU40" s="78">
        <v>596066.92000000004</v>
      </c>
      <c r="BV40" s="79">
        <v>7060</v>
      </c>
      <c r="BW40" s="78">
        <v>321294.58</v>
      </c>
      <c r="BX40" s="77">
        <v>250</v>
      </c>
      <c r="BY40" s="78">
        <v>247574.3</v>
      </c>
      <c r="CD40" s="77">
        <v>2</v>
      </c>
      <c r="CE40" s="78">
        <v>4.1399999999999997</v>
      </c>
      <c r="CH40" s="77">
        <v>1</v>
      </c>
      <c r="CI40" s="78">
        <v>8.9700000000000006</v>
      </c>
      <c r="CL40" s="77">
        <v>3</v>
      </c>
      <c r="CM40" s="78">
        <v>470.14</v>
      </c>
      <c r="CN40" s="77">
        <v>5</v>
      </c>
      <c r="CO40" s="78">
        <v>317.82</v>
      </c>
      <c r="CP40" s="79">
        <v>5706</v>
      </c>
      <c r="CQ40" s="78">
        <v>64600.15</v>
      </c>
      <c r="CT40" s="77">
        <v>14</v>
      </c>
      <c r="CU40" s="78">
        <v>10224.4</v>
      </c>
      <c r="CX40" s="77">
        <v>3</v>
      </c>
      <c r="CY40" s="78">
        <v>87</v>
      </c>
      <c r="CZ40" s="77">
        <v>1</v>
      </c>
      <c r="DA40" s="78">
        <v>1.24</v>
      </c>
      <c r="DD40" s="77">
        <v>1</v>
      </c>
      <c r="DE40" s="78">
        <v>69.849999999999994</v>
      </c>
      <c r="DJ40" s="77">
        <v>4</v>
      </c>
      <c r="DK40" s="78">
        <v>2467</v>
      </c>
      <c r="DN40" s="77">
        <v>13</v>
      </c>
      <c r="DO40" s="78">
        <v>31.59</v>
      </c>
      <c r="DP40" s="77">
        <v>58</v>
      </c>
      <c r="DQ40" s="78">
        <v>283.82</v>
      </c>
      <c r="DR40" s="77">
        <v>3</v>
      </c>
      <c r="DS40" s="78">
        <v>14.33</v>
      </c>
      <c r="DZ40" s="79">
        <v>13395</v>
      </c>
      <c r="EA40" s="78">
        <v>1187627.46</v>
      </c>
      <c r="ED40" s="77">
        <v>2</v>
      </c>
      <c r="EE40" s="78">
        <v>2.2400000000000002</v>
      </c>
      <c r="EF40" s="77">
        <v>16</v>
      </c>
      <c r="EG40" s="78">
        <v>272.62</v>
      </c>
      <c r="EH40" s="77">
        <v>2</v>
      </c>
      <c r="EI40" s="78">
        <v>3.9</v>
      </c>
      <c r="EN40" s="77">
        <v>3</v>
      </c>
      <c r="EO40" s="78">
        <v>63.57</v>
      </c>
      <c r="ER40" s="79">
        <v>16515</v>
      </c>
      <c r="ES40" s="78">
        <v>621385.47</v>
      </c>
      <c r="ET40" s="77">
        <v>2</v>
      </c>
      <c r="EU40" s="78">
        <v>7.84</v>
      </c>
      <c r="EV40" s="79">
        <v>1173</v>
      </c>
      <c r="EW40" s="78">
        <v>73795.08</v>
      </c>
      <c r="FD40" s="79">
        <v>2074</v>
      </c>
      <c r="FE40" s="78">
        <v>1272026.5900000001</v>
      </c>
      <c r="FF40" s="77">
        <v>13</v>
      </c>
      <c r="FG40" s="78">
        <v>8.64</v>
      </c>
      <c r="FH40" s="79">
        <v>26554</v>
      </c>
      <c r="FI40" s="78">
        <v>1301833.6100000001</v>
      </c>
      <c r="FJ40" s="79">
        <v>17367</v>
      </c>
      <c r="FK40" s="78">
        <v>815550.38</v>
      </c>
      <c r="FL40" s="77">
        <v>11</v>
      </c>
      <c r="FM40" s="78">
        <v>139.34</v>
      </c>
      <c r="FP40" s="77">
        <v>1</v>
      </c>
      <c r="FQ40" s="78">
        <v>0.72</v>
      </c>
      <c r="FR40" s="79">
        <v>2286</v>
      </c>
      <c r="FS40" s="78">
        <v>336331.6</v>
      </c>
      <c r="FT40" s="77">
        <v>6</v>
      </c>
      <c r="FU40" s="78">
        <v>11.98</v>
      </c>
      <c r="FV40" s="79">
        <v>2675</v>
      </c>
      <c r="FW40" s="78">
        <v>72203.92</v>
      </c>
      <c r="FX40" s="79">
        <v>13762</v>
      </c>
      <c r="FY40" s="78">
        <v>818427.51</v>
      </c>
      <c r="GF40" s="77">
        <v>79</v>
      </c>
      <c r="GG40" s="78">
        <v>6359.65</v>
      </c>
      <c r="GL40" s="79">
        <v>4548</v>
      </c>
      <c r="GM40" s="78">
        <v>617236.69999999995</v>
      </c>
      <c r="GN40" s="79">
        <v>1676</v>
      </c>
      <c r="GO40" s="78">
        <v>247041.62</v>
      </c>
      <c r="GP40" s="77">
        <v>1</v>
      </c>
      <c r="GQ40" s="78">
        <v>3.05</v>
      </c>
      <c r="GT40" s="77">
        <v>1</v>
      </c>
      <c r="GU40" s="78">
        <v>3.36</v>
      </c>
      <c r="GX40" s="77">
        <v>269</v>
      </c>
      <c r="GY40" s="78">
        <v>22705.83</v>
      </c>
      <c r="GZ40" s="77">
        <v>13</v>
      </c>
      <c r="HA40" s="78">
        <v>545.29</v>
      </c>
      <c r="HB40" s="79">
        <v>2120</v>
      </c>
      <c r="HC40" s="78">
        <v>220035.72</v>
      </c>
      <c r="HD40" s="77">
        <v>8</v>
      </c>
      <c r="HE40" s="78">
        <v>37.35</v>
      </c>
      <c r="HH40" s="77">
        <v>157</v>
      </c>
      <c r="HI40" s="78">
        <v>5857.83</v>
      </c>
      <c r="HJ40" s="77">
        <v>565</v>
      </c>
      <c r="HK40" s="78">
        <v>67971.22</v>
      </c>
      <c r="HL40" s="77">
        <v>464</v>
      </c>
      <c r="HM40" s="78">
        <v>80301.440000000002</v>
      </c>
      <c r="HN40" s="79">
        <v>2045</v>
      </c>
      <c r="HO40" s="78">
        <v>284728.61</v>
      </c>
      <c r="HR40" s="77">
        <v>67</v>
      </c>
      <c r="HS40" s="78">
        <v>17380.330000000002</v>
      </c>
      <c r="HT40" s="77">
        <v>483</v>
      </c>
      <c r="HU40" s="78">
        <v>25284.44</v>
      </c>
      <c r="HV40" s="77">
        <v>35</v>
      </c>
      <c r="HW40" s="78">
        <v>3105.86</v>
      </c>
      <c r="HX40" s="77">
        <v>15</v>
      </c>
      <c r="HY40" s="78">
        <v>2030.77</v>
      </c>
      <c r="HZ40" s="77">
        <v>879</v>
      </c>
      <c r="IA40" s="78">
        <v>93212.6</v>
      </c>
      <c r="IB40" s="79">
        <v>7200</v>
      </c>
      <c r="IC40" s="78">
        <v>519223.64</v>
      </c>
      <c r="ID40" s="77">
        <v>40</v>
      </c>
      <c r="IE40" s="78">
        <v>9876.59</v>
      </c>
      <c r="IF40" s="77">
        <v>320</v>
      </c>
      <c r="IG40" s="78">
        <v>31678.14</v>
      </c>
      <c r="IN40" s="79">
        <v>2910</v>
      </c>
      <c r="IO40" s="78">
        <v>136478.82999999999</v>
      </c>
      <c r="IP40" s="77">
        <v>7</v>
      </c>
      <c r="IQ40" s="78">
        <v>0.78</v>
      </c>
      <c r="IR40" s="77">
        <v>2</v>
      </c>
      <c r="IS40" s="78">
        <v>2.89</v>
      </c>
      <c r="IX40" s="77">
        <v>3</v>
      </c>
      <c r="IY40" s="78">
        <v>7.96</v>
      </c>
      <c r="IZ40" s="79">
        <v>4947</v>
      </c>
      <c r="JA40" s="78">
        <v>208296.21</v>
      </c>
      <c r="JB40" s="77">
        <v>1</v>
      </c>
      <c r="JC40" s="78">
        <v>8.0399999999999991</v>
      </c>
      <c r="JH40" s="79">
        <v>10115</v>
      </c>
      <c r="JI40" s="78">
        <v>1369707.23</v>
      </c>
      <c r="JJ40" s="79">
        <v>2688</v>
      </c>
      <c r="JK40" s="78">
        <v>326371</v>
      </c>
      <c r="JN40" s="77">
        <v>756</v>
      </c>
      <c r="JO40" s="78">
        <v>100365.52</v>
      </c>
      <c r="JP40" s="79">
        <v>3104</v>
      </c>
      <c r="JQ40" s="78">
        <v>275049.36</v>
      </c>
      <c r="JR40" s="77">
        <v>19</v>
      </c>
      <c r="JS40" s="78">
        <v>1416.64</v>
      </c>
      <c r="JV40" s="79">
        <v>4411</v>
      </c>
      <c r="JW40" s="78">
        <v>392558.01</v>
      </c>
      <c r="JX40" s="77">
        <v>69</v>
      </c>
      <c r="JY40" s="78">
        <v>5640.07</v>
      </c>
      <c r="JZ40" s="77">
        <v>478</v>
      </c>
      <c r="KA40" s="78">
        <v>9325.52</v>
      </c>
      <c r="KB40" s="79">
        <v>9287</v>
      </c>
      <c r="KC40" s="78">
        <v>408418.82</v>
      </c>
      <c r="KF40" s="77">
        <v>442</v>
      </c>
      <c r="KG40" s="78">
        <v>46444.95</v>
      </c>
      <c r="KH40" s="79">
        <v>21756</v>
      </c>
      <c r="KI40" s="78">
        <v>797262.02</v>
      </c>
      <c r="KJ40" s="77">
        <v>1</v>
      </c>
      <c r="KK40" s="78">
        <v>3.27</v>
      </c>
      <c r="KN40" s="79">
        <v>1132</v>
      </c>
      <c r="KO40" s="78">
        <v>622866.12</v>
      </c>
      <c r="KP40" s="77">
        <v>16</v>
      </c>
      <c r="KQ40" s="78">
        <v>1224.78</v>
      </c>
      <c r="KR40" s="79">
        <v>5990</v>
      </c>
      <c r="KS40" s="78">
        <v>441741.88</v>
      </c>
      <c r="KZ40" s="77">
        <v>9</v>
      </c>
      <c r="LA40" s="78">
        <v>4512.12</v>
      </c>
      <c r="LD40" s="79">
        <v>1475</v>
      </c>
      <c r="LE40" s="78">
        <v>138086.21</v>
      </c>
      <c r="LF40" s="77">
        <v>426</v>
      </c>
      <c r="LG40" s="78">
        <v>62623.53</v>
      </c>
      <c r="LH40" s="77">
        <v>466</v>
      </c>
      <c r="LI40" s="78">
        <v>115635.09</v>
      </c>
      <c r="LR40" s="77">
        <v>6</v>
      </c>
      <c r="LS40" s="78">
        <v>8.7799999999999994</v>
      </c>
      <c r="LT40" s="79">
        <v>8151</v>
      </c>
      <c r="LU40" s="78">
        <v>358939.4</v>
      </c>
      <c r="LV40" s="77">
        <v>53</v>
      </c>
      <c r="LW40" s="78">
        <v>442.25</v>
      </c>
      <c r="MB40" s="79">
        <v>5667</v>
      </c>
      <c r="MC40" s="78">
        <v>617014.67000000004</v>
      </c>
      <c r="MF40" s="77">
        <v>4</v>
      </c>
      <c r="MG40" s="78">
        <v>178.74</v>
      </c>
      <c r="MN40" s="77">
        <v>1</v>
      </c>
      <c r="MO40" s="78">
        <v>11.5</v>
      </c>
      <c r="MP40" s="79">
        <v>4648</v>
      </c>
      <c r="MQ40" s="78">
        <v>359542.97</v>
      </c>
      <c r="MR40" s="79">
        <v>1215</v>
      </c>
      <c r="MS40" s="78">
        <v>34453.620000000003</v>
      </c>
      <c r="MV40" s="77">
        <v>1</v>
      </c>
      <c r="MW40" s="78">
        <v>3.36</v>
      </c>
      <c r="MX40" s="77">
        <v>1</v>
      </c>
      <c r="MY40" s="78">
        <v>23.22</v>
      </c>
      <c r="NB40" s="77">
        <v>2</v>
      </c>
      <c r="NC40" s="78">
        <v>3.68</v>
      </c>
      <c r="ND40" s="79">
        <v>17251</v>
      </c>
      <c r="NE40" s="78">
        <v>56958.04</v>
      </c>
      <c r="NF40" s="77">
        <v>48</v>
      </c>
      <c r="NG40" s="78">
        <v>1225.6300000000001</v>
      </c>
      <c r="NH40" s="77">
        <v>1</v>
      </c>
      <c r="NI40" s="78">
        <v>9.18</v>
      </c>
      <c r="NN40" s="79">
        <v>1330</v>
      </c>
      <c r="NO40" s="78">
        <v>197184.62</v>
      </c>
      <c r="NP40" s="77">
        <v>13</v>
      </c>
      <c r="NQ40" s="78">
        <v>49.89</v>
      </c>
      <c r="NR40" s="77">
        <v>4</v>
      </c>
      <c r="NS40" s="78">
        <v>18.09</v>
      </c>
      <c r="NT40" s="77">
        <v>115</v>
      </c>
      <c r="NU40" s="78">
        <v>279.57</v>
      </c>
      <c r="NV40" s="79">
        <v>3897</v>
      </c>
      <c r="NW40" s="78">
        <v>416381.84</v>
      </c>
      <c r="NX40" s="77">
        <v>24</v>
      </c>
      <c r="NY40" s="78">
        <v>2212.46</v>
      </c>
      <c r="NZ40" s="77">
        <v>7</v>
      </c>
      <c r="OA40" s="78">
        <v>339.37</v>
      </c>
      <c r="OD40" s="77">
        <v>2</v>
      </c>
      <c r="OE40" s="78">
        <v>42.84</v>
      </c>
      <c r="OF40" s="77">
        <v>456</v>
      </c>
      <c r="OG40" s="78">
        <v>37593.06</v>
      </c>
      <c r="OH40" s="77">
        <v>322</v>
      </c>
      <c r="OI40" s="78">
        <v>17789.55</v>
      </c>
      <c r="OJ40" s="77">
        <v>97</v>
      </c>
      <c r="OK40" s="78">
        <v>336.24</v>
      </c>
      <c r="OP40" s="79">
        <v>13087</v>
      </c>
      <c r="OQ40" s="78">
        <v>2143986.21</v>
      </c>
      <c r="OR40" s="77">
        <v>167</v>
      </c>
      <c r="OS40" s="78">
        <v>6342.9</v>
      </c>
      <c r="OT40" s="79">
        <v>3286</v>
      </c>
      <c r="OU40" s="78">
        <v>159714.35</v>
      </c>
      <c r="OV40" s="79">
        <v>1187</v>
      </c>
      <c r="OW40" s="78">
        <v>199104.88</v>
      </c>
      <c r="OZ40" s="79">
        <v>7328</v>
      </c>
      <c r="PA40" s="78">
        <v>705454.67</v>
      </c>
      <c r="PJ40" s="79">
        <v>3592</v>
      </c>
      <c r="PK40" s="78">
        <v>304271.34999999998</v>
      </c>
      <c r="PL40" s="77">
        <v>75</v>
      </c>
      <c r="PM40" s="78">
        <v>709.32</v>
      </c>
      <c r="PN40" s="77">
        <v>57</v>
      </c>
      <c r="PO40" s="78">
        <v>7809.66</v>
      </c>
      <c r="PP40" s="79">
        <v>10971</v>
      </c>
      <c r="PQ40" s="78">
        <v>757817.9</v>
      </c>
      <c r="PR40" s="79">
        <v>6853</v>
      </c>
      <c r="PS40" s="78">
        <v>888140.13</v>
      </c>
      <c r="PT40" s="77">
        <v>10</v>
      </c>
      <c r="PU40" s="78">
        <v>25335.61</v>
      </c>
      <c r="PV40" s="77">
        <v>13</v>
      </c>
      <c r="PW40" s="78">
        <v>123.82</v>
      </c>
      <c r="PX40" s="77">
        <v>5</v>
      </c>
      <c r="PY40" s="78">
        <v>347.6</v>
      </c>
      <c r="PZ40" s="77">
        <v>545</v>
      </c>
      <c r="QA40" s="78">
        <v>210577.34</v>
      </c>
      <c r="QF40" s="79">
        <v>12557</v>
      </c>
      <c r="QG40" s="78">
        <v>3730981.36</v>
      </c>
      <c r="QJ40" s="77">
        <v>10</v>
      </c>
      <c r="QK40" s="78">
        <v>14.33</v>
      </c>
      <c r="QL40" s="77">
        <v>14</v>
      </c>
      <c r="QM40" s="78">
        <v>18.190000000000001</v>
      </c>
      <c r="QN40" s="77">
        <v>1</v>
      </c>
      <c r="QO40" s="78">
        <v>11.78</v>
      </c>
      <c r="QX40" s="77">
        <v>2</v>
      </c>
      <c r="QY40" s="78">
        <v>11.56</v>
      </c>
      <c r="RB40" s="77">
        <v>11</v>
      </c>
      <c r="RC40" s="78">
        <v>1158.99</v>
      </c>
      <c r="RD40" s="77">
        <v>11</v>
      </c>
      <c r="RE40" s="78">
        <v>920.68</v>
      </c>
      <c r="RL40" s="79">
        <v>115347</v>
      </c>
      <c r="RM40" s="78">
        <v>16928253.52</v>
      </c>
      <c r="RN40" s="79">
        <v>2999</v>
      </c>
      <c r="RO40" s="78">
        <v>144150.79999999999</v>
      </c>
      <c r="RR40" s="77">
        <v>1</v>
      </c>
      <c r="RS40" s="78">
        <v>11.25</v>
      </c>
      <c r="RT40" s="77">
        <v>64</v>
      </c>
      <c r="RU40" s="78">
        <v>11629.76</v>
      </c>
      <c r="RV40" s="77">
        <v>311</v>
      </c>
      <c r="RW40" s="78">
        <v>13966.36</v>
      </c>
      <c r="RX40" s="79">
        <v>5699</v>
      </c>
      <c r="RY40" s="78">
        <v>128231.13</v>
      </c>
      <c r="RZ40" s="77">
        <v>932</v>
      </c>
      <c r="SA40" s="78">
        <v>109856.71</v>
      </c>
      <c r="SD40" s="79">
        <v>5167</v>
      </c>
      <c r="SE40" s="78">
        <v>333045.69</v>
      </c>
      <c r="SF40" s="79">
        <v>54902</v>
      </c>
      <c r="SG40" s="78">
        <v>9154906.5299999993</v>
      </c>
      <c r="SH40" s="77">
        <v>4</v>
      </c>
      <c r="SI40" s="78">
        <v>1.68</v>
      </c>
      <c r="SJ40" s="79">
        <v>1529</v>
      </c>
      <c r="SK40" s="78">
        <v>57050.39</v>
      </c>
      <c r="SL40" s="79">
        <v>1031</v>
      </c>
      <c r="SM40" s="78">
        <v>66543.91</v>
      </c>
      <c r="SN40" s="79">
        <v>13795</v>
      </c>
      <c r="SO40" s="78">
        <v>696599.21</v>
      </c>
      <c r="SP40" s="77">
        <v>4</v>
      </c>
      <c r="SQ40" s="78">
        <v>406.44</v>
      </c>
      <c r="SR40" s="79">
        <v>99597</v>
      </c>
      <c r="SS40" s="78">
        <v>637232.62</v>
      </c>
      <c r="ST40" s="79">
        <v>1691</v>
      </c>
      <c r="SU40" s="78">
        <v>126341.19</v>
      </c>
      <c r="SV40" s="77">
        <v>88</v>
      </c>
      <c r="SW40" s="78">
        <v>698.3</v>
      </c>
      <c r="SZ40" s="77">
        <v>2</v>
      </c>
      <c r="TA40" s="78">
        <v>29.44</v>
      </c>
      <c r="TD40" s="77">
        <v>844</v>
      </c>
      <c r="TE40" s="78">
        <v>8926.3700000000008</v>
      </c>
      <c r="TF40" s="79">
        <v>3165</v>
      </c>
      <c r="TG40" s="78">
        <v>115933.1</v>
      </c>
      <c r="TH40" s="79">
        <v>30197</v>
      </c>
      <c r="TI40" s="78">
        <v>1029379.19</v>
      </c>
      <c r="TJ40" s="79">
        <v>2306</v>
      </c>
      <c r="TK40" s="78">
        <v>265636.15999999997</v>
      </c>
      <c r="TL40" s="79">
        <v>53711</v>
      </c>
      <c r="TM40" s="78">
        <v>2635979.94</v>
      </c>
      <c r="TN40" s="79">
        <v>5479</v>
      </c>
      <c r="TO40" s="78">
        <v>445176.05</v>
      </c>
      <c r="UB40" s="79">
        <v>9230</v>
      </c>
      <c r="UC40" s="78">
        <v>386691.03</v>
      </c>
      <c r="UH40" s="77">
        <v>1</v>
      </c>
      <c r="UI40" s="78">
        <v>13.23</v>
      </c>
      <c r="UN40" s="77">
        <v>2</v>
      </c>
      <c r="UO40" s="78">
        <v>0.62</v>
      </c>
      <c r="UV40" s="77">
        <v>2</v>
      </c>
      <c r="UW40" s="78">
        <v>14.16</v>
      </c>
      <c r="UZ40" s="77">
        <v>4</v>
      </c>
      <c r="VA40" s="78">
        <v>8.56</v>
      </c>
      <c r="VB40" s="77">
        <v>32</v>
      </c>
      <c r="VC40" s="78">
        <v>1115.3399999999999</v>
      </c>
      <c r="VD40" s="79">
        <v>11362</v>
      </c>
      <c r="VE40" s="78">
        <v>534924.05000000005</v>
      </c>
      <c r="VF40" s="77">
        <v>1</v>
      </c>
      <c r="VG40" s="78">
        <v>4.1100000000000003</v>
      </c>
      <c r="VH40" s="79">
        <v>36082</v>
      </c>
      <c r="VI40" s="78">
        <v>597211.89</v>
      </c>
      <c r="VJ40" s="77">
        <v>116</v>
      </c>
      <c r="VK40" s="78">
        <v>1151.1300000000001</v>
      </c>
      <c r="VN40" s="77">
        <v>4</v>
      </c>
      <c r="VO40" s="78">
        <v>58.48</v>
      </c>
      <c r="VP40" s="79">
        <v>15596</v>
      </c>
      <c r="VQ40" s="78">
        <v>851757.48</v>
      </c>
      <c r="VR40" s="79">
        <v>16201</v>
      </c>
      <c r="VS40" s="78">
        <v>1405353.69</v>
      </c>
      <c r="VT40" s="77">
        <v>3</v>
      </c>
      <c r="VU40" s="78">
        <v>92.74</v>
      </c>
      <c r="VX40" s="79">
        <v>23832</v>
      </c>
      <c r="VY40" s="78">
        <v>238.34</v>
      </c>
      <c r="WB40" s="79">
        <v>15482</v>
      </c>
      <c r="WC40" s="78">
        <v>2302028.34</v>
      </c>
      <c r="WD40" s="77">
        <v>25</v>
      </c>
      <c r="WE40" s="78">
        <v>59945.24</v>
      </c>
      <c r="WH40" s="79">
        <v>2715</v>
      </c>
      <c r="WI40" s="78">
        <v>12082.38</v>
      </c>
      <c r="WJ40" s="79">
        <v>10040</v>
      </c>
      <c r="WK40" s="78">
        <v>157637.51</v>
      </c>
      <c r="WL40" s="77">
        <v>221</v>
      </c>
      <c r="WM40" s="78">
        <v>22059.91</v>
      </c>
      <c r="WN40" s="79">
        <v>2015</v>
      </c>
      <c r="WO40" s="78">
        <v>855941.38</v>
      </c>
      <c r="WP40" s="77">
        <v>2</v>
      </c>
      <c r="WQ40" s="78">
        <v>468</v>
      </c>
      <c r="WR40" s="79">
        <v>7251</v>
      </c>
      <c r="WS40" s="78">
        <v>211162.61</v>
      </c>
      <c r="WV40" s="77">
        <v>1</v>
      </c>
      <c r="WW40" s="78">
        <v>19.59</v>
      </c>
      <c r="WX40" s="77">
        <v>1</v>
      </c>
      <c r="WY40" s="78">
        <v>5.33</v>
      </c>
      <c r="XD40" s="79">
        <v>42171</v>
      </c>
      <c r="XE40" s="78">
        <v>2444101.5699999998</v>
      </c>
      <c r="XF40" s="77">
        <v>4</v>
      </c>
      <c r="XG40" s="78">
        <v>184.9</v>
      </c>
      <c r="XH40" s="77">
        <v>379</v>
      </c>
      <c r="XI40" s="78">
        <v>171339.27</v>
      </c>
      <c r="XJ40" s="77">
        <v>627</v>
      </c>
      <c r="XK40" s="78">
        <v>8627.2800000000007</v>
      </c>
      <c r="XN40" s="79">
        <v>6354</v>
      </c>
      <c r="XO40" s="78">
        <v>818216.55</v>
      </c>
      <c r="XP40" s="79">
        <v>14524</v>
      </c>
      <c r="XQ40" s="78">
        <v>2380075.63</v>
      </c>
      <c r="XR40" s="79">
        <v>1030</v>
      </c>
      <c r="XS40" s="78">
        <v>299137.59999999998</v>
      </c>
      <c r="XT40" s="79">
        <v>3009</v>
      </c>
      <c r="XU40" s="78">
        <v>637786.34</v>
      </c>
      <c r="XV40" s="79">
        <v>86039</v>
      </c>
      <c r="XW40" s="78">
        <v>965929.67</v>
      </c>
      <c r="XX40" s="79">
        <v>1580</v>
      </c>
      <c r="XY40" s="78">
        <v>84088.52</v>
      </c>
      <c r="XZ40" s="77">
        <v>4</v>
      </c>
      <c r="YA40" s="78">
        <v>44.51</v>
      </c>
      <c r="YD40" s="77">
        <v>4</v>
      </c>
      <c r="YE40" s="78">
        <v>224.64</v>
      </c>
      <c r="YH40" s="79">
        <v>27503</v>
      </c>
      <c r="YI40" s="78">
        <v>2491491.12</v>
      </c>
      <c r="YJ40" s="77">
        <v>1</v>
      </c>
      <c r="YK40" s="78">
        <v>6.26</v>
      </c>
      <c r="YP40" s="79">
        <v>1745</v>
      </c>
      <c r="YQ40" s="78">
        <v>41895.81</v>
      </c>
      <c r="YT40" s="79">
        <v>2399</v>
      </c>
      <c r="YU40" s="78">
        <v>290113.15999999997</v>
      </c>
      <c r="YV40" s="77">
        <v>121</v>
      </c>
      <c r="YW40" s="78">
        <v>12432.14</v>
      </c>
      <c r="YX40" s="79">
        <v>116939</v>
      </c>
      <c r="YY40" s="78">
        <v>2775554.67</v>
      </c>
      <c r="YZ40" s="79">
        <v>35349</v>
      </c>
      <c r="ZA40" s="78">
        <v>1632322.59</v>
      </c>
      <c r="ZF40" s="79">
        <v>1459</v>
      </c>
      <c r="ZG40" s="78">
        <v>116416.15</v>
      </c>
      <c r="ZH40" s="77">
        <v>596</v>
      </c>
      <c r="ZI40" s="78">
        <v>43430.82</v>
      </c>
      <c r="ZJ40" s="79">
        <v>55305</v>
      </c>
      <c r="ZK40" s="78">
        <v>9464660.6999999993</v>
      </c>
      <c r="ZL40" s="79">
        <v>57782</v>
      </c>
      <c r="ZM40" s="78">
        <v>7840549.7000000002</v>
      </c>
      <c r="ZR40" s="77">
        <v>47</v>
      </c>
      <c r="ZS40" s="78">
        <v>155.04</v>
      </c>
      <c r="ZT40" s="77">
        <v>186</v>
      </c>
      <c r="ZU40" s="78">
        <v>839.82</v>
      </c>
      <c r="AAB40" s="77">
        <v>58</v>
      </c>
      <c r="AAC40" s="78">
        <v>465.98</v>
      </c>
      <c r="AAD40" s="77">
        <v>2</v>
      </c>
      <c r="AAE40" s="78">
        <v>10.56</v>
      </c>
      <c r="AAF40" s="77">
        <v>14</v>
      </c>
      <c r="AAG40" s="78">
        <v>96.72</v>
      </c>
      <c r="AAH40" s="77">
        <v>129</v>
      </c>
      <c r="AAI40" s="78">
        <v>712.71</v>
      </c>
      <c r="AAN40" s="77">
        <v>13</v>
      </c>
      <c r="AAO40" s="78">
        <v>407.43</v>
      </c>
      <c r="AAP40" s="77">
        <v>978</v>
      </c>
      <c r="AAQ40" s="78">
        <v>4575.13</v>
      </c>
      <c r="AAT40" s="77">
        <v>2</v>
      </c>
      <c r="AAU40" s="78">
        <v>5.16</v>
      </c>
      <c r="AAV40" s="79">
        <v>3171</v>
      </c>
      <c r="AAW40" s="78">
        <v>191161.01</v>
      </c>
      <c r="ABD40" s="77">
        <v>375</v>
      </c>
      <c r="ABE40" s="78">
        <v>55521.95</v>
      </c>
      <c r="ABP40" s="79">
        <v>3563</v>
      </c>
      <c r="ABQ40" s="78">
        <v>198165.56</v>
      </c>
      <c r="ABR40" s="79">
        <v>2195</v>
      </c>
      <c r="ABS40" s="78">
        <v>102689.82</v>
      </c>
      <c r="ABT40" s="79">
        <v>4505</v>
      </c>
      <c r="ABU40" s="78">
        <v>75113.05</v>
      </c>
      <c r="ABV40" s="79">
        <v>3974</v>
      </c>
      <c r="ABW40" s="78">
        <v>87117.59</v>
      </c>
      <c r="ABX40" s="77">
        <v>470</v>
      </c>
      <c r="ABY40" s="78">
        <v>15986.03</v>
      </c>
      <c r="ACD40" s="77">
        <v>129</v>
      </c>
      <c r="ACE40" s="78">
        <v>6519.84</v>
      </c>
      <c r="ACF40" s="79">
        <v>17931</v>
      </c>
      <c r="ACG40" s="78">
        <v>624332.1</v>
      </c>
      <c r="ACH40" s="79">
        <v>5728</v>
      </c>
      <c r="ACI40" s="78">
        <v>306717.39</v>
      </c>
      <c r="ACJ40" s="79">
        <v>22777</v>
      </c>
      <c r="ACK40" s="78">
        <v>284147.51</v>
      </c>
      <c r="ACL40" s="77">
        <v>1</v>
      </c>
      <c r="ACM40" s="78">
        <v>7.25</v>
      </c>
      <c r="ACN40" s="77">
        <v>3</v>
      </c>
      <c r="ACO40" s="78">
        <v>11.1</v>
      </c>
      <c r="ACP40" s="79">
        <v>13086</v>
      </c>
      <c r="ACQ40" s="78">
        <v>526540.93999999994</v>
      </c>
      <c r="ACV40" s="79">
        <v>3472</v>
      </c>
      <c r="ACW40" s="78">
        <v>111073.71</v>
      </c>
      <c r="ACX40" s="79">
        <v>57325</v>
      </c>
      <c r="ACY40" s="78">
        <v>2097285.84</v>
      </c>
      <c r="ACZ40" s="77">
        <v>390</v>
      </c>
      <c r="ADA40" s="78">
        <v>19937.43</v>
      </c>
      <c r="ADB40" s="79">
        <v>15962</v>
      </c>
      <c r="ADC40" s="78">
        <v>1021741.7</v>
      </c>
      <c r="ADF40" s="79">
        <v>2793</v>
      </c>
      <c r="ADG40" s="78">
        <v>406527.67</v>
      </c>
      <c r="ADJ40" s="77">
        <v>1</v>
      </c>
      <c r="ADK40" s="78">
        <v>16.02</v>
      </c>
      <c r="ADL40" s="79">
        <v>1221</v>
      </c>
      <c r="ADM40" s="78">
        <v>201166.07</v>
      </c>
      <c r="ADN40" s="77">
        <v>3</v>
      </c>
      <c r="ADO40" s="78">
        <v>11.51</v>
      </c>
      <c r="ADP40" s="79">
        <v>1636</v>
      </c>
      <c r="ADQ40" s="78">
        <v>999025.79</v>
      </c>
      <c r="ADX40" s="79">
        <v>6107</v>
      </c>
      <c r="ADY40" s="78">
        <v>433868.99</v>
      </c>
      <c r="ADZ40" s="79">
        <v>5832</v>
      </c>
      <c r="AEA40" s="78">
        <v>252107.02</v>
      </c>
      <c r="AEB40" s="77">
        <v>19</v>
      </c>
      <c r="AEC40" s="78">
        <v>1179.95</v>
      </c>
      <c r="AEF40" s="79">
        <v>2603</v>
      </c>
      <c r="AEG40" s="78">
        <v>1262262.4099999999</v>
      </c>
      <c r="AEL40" s="77">
        <v>75</v>
      </c>
      <c r="AEM40" s="78">
        <v>583.15</v>
      </c>
      <c r="AER40" s="79">
        <v>18294</v>
      </c>
      <c r="AES40" s="78">
        <v>945812.87</v>
      </c>
      <c r="AET40" s="79">
        <v>5947</v>
      </c>
      <c r="AEU40" s="78">
        <v>177057.76</v>
      </c>
      <c r="AEV40" s="77">
        <v>4</v>
      </c>
      <c r="AEW40" s="78">
        <v>9502.2199999999993</v>
      </c>
      <c r="AEZ40" s="77">
        <v>56</v>
      </c>
      <c r="AFA40" s="78">
        <v>6049.5</v>
      </c>
      <c r="AFB40" s="79">
        <v>6255</v>
      </c>
      <c r="AFC40" s="78">
        <v>345950.02</v>
      </c>
      <c r="AFD40" s="77">
        <v>6</v>
      </c>
      <c r="AFE40" s="78">
        <v>230.55</v>
      </c>
      <c r="AFH40" s="77">
        <v>2</v>
      </c>
      <c r="AFI40" s="78">
        <v>59.68</v>
      </c>
      <c r="AFN40" s="79">
        <v>3268</v>
      </c>
      <c r="AFO40" s="78">
        <v>1160893.31</v>
      </c>
      <c r="AFP40" s="77">
        <v>122</v>
      </c>
      <c r="AFQ40" s="78">
        <v>7038.98</v>
      </c>
      <c r="AFV40" s="79">
        <v>53907</v>
      </c>
      <c r="AFW40" s="78">
        <v>1714747.96</v>
      </c>
      <c r="AFX40" s="79">
        <v>5528</v>
      </c>
      <c r="AFY40" s="78">
        <v>224735.92</v>
      </c>
      <c r="AFZ40" s="77">
        <v>550</v>
      </c>
      <c r="AGA40" s="78">
        <v>54175.46</v>
      </c>
      <c r="AGB40" s="77">
        <v>7</v>
      </c>
      <c r="AGC40" s="78">
        <v>154.36000000000001</v>
      </c>
      <c r="AGF40" s="77">
        <v>135</v>
      </c>
      <c r="AGG40" s="78">
        <v>947.37</v>
      </c>
      <c r="AGL40" s="77">
        <v>15</v>
      </c>
      <c r="AGM40" s="78">
        <v>23067.65</v>
      </c>
      <c r="AGP40" s="79">
        <v>292072</v>
      </c>
      <c r="AGQ40" s="78">
        <v>71375750.980000004</v>
      </c>
      <c r="AGR40" s="77">
        <v>208</v>
      </c>
      <c r="AGS40" s="78">
        <v>280919.33</v>
      </c>
      <c r="AGT40" s="79">
        <v>13357</v>
      </c>
      <c r="AGU40" s="78">
        <v>7911818.7599999998</v>
      </c>
      <c r="AGV40" s="79">
        <v>11786</v>
      </c>
      <c r="AGW40" s="78">
        <v>4627058.7699999996</v>
      </c>
      <c r="AGX40" s="79">
        <v>2350</v>
      </c>
      <c r="AGY40" s="78">
        <v>191346.14</v>
      </c>
      <c r="AGZ40" s="77">
        <v>185</v>
      </c>
      <c r="AHA40" s="78">
        <v>21364.97</v>
      </c>
      <c r="AHB40" s="77">
        <v>968</v>
      </c>
      <c r="AHC40" s="78">
        <v>138261.87</v>
      </c>
      <c r="AHH40" s="77">
        <v>43</v>
      </c>
      <c r="AHI40" s="78">
        <v>33100.5</v>
      </c>
      <c r="AHJ40" s="79">
        <v>2626</v>
      </c>
      <c r="AHK40" s="78">
        <v>246138.14</v>
      </c>
      <c r="AHL40" s="79">
        <v>4202</v>
      </c>
      <c r="AHM40" s="78">
        <v>266323.65000000002</v>
      </c>
      <c r="AHN40" s="77">
        <v>53</v>
      </c>
      <c r="AHO40" s="78">
        <v>11090.9</v>
      </c>
      <c r="AHT40" s="77">
        <v>5</v>
      </c>
      <c r="AHU40" s="78">
        <v>2109.66</v>
      </c>
      <c r="AHV40" s="77">
        <v>915</v>
      </c>
      <c r="AHW40" s="78">
        <v>103838.66</v>
      </c>
      <c r="AHZ40" s="77">
        <v>109</v>
      </c>
      <c r="AIA40" s="78">
        <v>35129</v>
      </c>
      <c r="AIB40" s="77">
        <v>1</v>
      </c>
      <c r="AIC40" s="78">
        <v>89.3</v>
      </c>
      <c r="AIH40" s="77">
        <v>1</v>
      </c>
      <c r="AII40" s="78">
        <v>13.2</v>
      </c>
      <c r="AIL40" s="77">
        <v>1</v>
      </c>
      <c r="AIM40" s="78">
        <v>882.2</v>
      </c>
      <c r="AIN40" s="77">
        <v>4</v>
      </c>
      <c r="AIO40" s="78">
        <v>8900.94</v>
      </c>
      <c r="AIP40" s="79">
        <v>50576</v>
      </c>
      <c r="AIQ40" s="78">
        <v>472900.42</v>
      </c>
      <c r="AIT40" s="77">
        <v>36</v>
      </c>
      <c r="AIU40" s="78">
        <v>508.41</v>
      </c>
      <c r="AIX40" s="79">
        <v>7940</v>
      </c>
      <c r="AIY40" s="78">
        <v>579817.55000000005</v>
      </c>
      <c r="AIZ40" s="77">
        <v>7</v>
      </c>
      <c r="AJA40" s="78">
        <v>29.85</v>
      </c>
      <c r="AJB40" s="79">
        <v>8368</v>
      </c>
      <c r="AJC40" s="78">
        <v>170716.39</v>
      </c>
      <c r="AJD40" s="77">
        <v>8</v>
      </c>
      <c r="AJE40" s="78">
        <v>7.69</v>
      </c>
      <c r="AJF40" s="79">
        <v>9296</v>
      </c>
      <c r="AJG40" s="78">
        <v>429822.2</v>
      </c>
      <c r="AJN40" s="79">
        <v>2048</v>
      </c>
      <c r="AJO40" s="78">
        <v>308645.34000000003</v>
      </c>
      <c r="AJX40" s="79">
        <v>129191</v>
      </c>
      <c r="AJY40" s="78">
        <v>1678315.26</v>
      </c>
      <c r="AJZ40" s="77">
        <v>171</v>
      </c>
      <c r="AKA40" s="78">
        <v>19691.16</v>
      </c>
      <c r="AKD40" s="77">
        <v>2</v>
      </c>
      <c r="AKE40" s="78">
        <v>6.52</v>
      </c>
      <c r="AKF40" s="77">
        <v>1</v>
      </c>
      <c r="AKG40" s="78">
        <v>5.08</v>
      </c>
      <c r="AKN40" s="77">
        <v>23</v>
      </c>
      <c r="AKO40" s="78">
        <v>277</v>
      </c>
      <c r="AKV40" s="79">
        <v>11811</v>
      </c>
      <c r="AKW40" s="78">
        <v>313921.61</v>
      </c>
      <c r="AKZ40" s="79">
        <v>122125</v>
      </c>
      <c r="ALA40" s="78">
        <v>1808778.5</v>
      </c>
      <c r="ALD40" s="77">
        <v>1</v>
      </c>
      <c r="ALE40" s="78">
        <v>2.68</v>
      </c>
      <c r="ALH40" s="77">
        <v>2</v>
      </c>
      <c r="ALI40" s="78">
        <v>3.86</v>
      </c>
      <c r="ALL40" s="77">
        <v>3</v>
      </c>
      <c r="ALM40" s="78">
        <v>73.680000000000007</v>
      </c>
      <c r="ALR40" s="77">
        <v>2</v>
      </c>
      <c r="ALS40" s="78">
        <v>57.42</v>
      </c>
      <c r="ALX40" s="79">
        <v>2048</v>
      </c>
      <c r="ALY40" s="78">
        <v>105231.35</v>
      </c>
      <c r="ALZ40" s="77">
        <v>127</v>
      </c>
      <c r="AMA40" s="78">
        <v>363.56</v>
      </c>
      <c r="AMB40" s="79">
        <v>2248</v>
      </c>
      <c r="AMC40" s="78">
        <v>154007.06</v>
      </c>
      <c r="AMF40" s="77">
        <v>136</v>
      </c>
      <c r="AMG40" s="78">
        <v>3461.63</v>
      </c>
      <c r="AMH40" s="77">
        <v>11</v>
      </c>
      <c r="AMI40" s="78">
        <v>5320.26</v>
      </c>
      <c r="AMJ40" s="79">
        <v>1511</v>
      </c>
      <c r="AMK40" s="78">
        <v>111738.87</v>
      </c>
      <c r="AML40" s="79">
        <v>21670</v>
      </c>
      <c r="AMM40" s="78">
        <v>2048607.3</v>
      </c>
      <c r="AMN40" s="77">
        <v>243</v>
      </c>
      <c r="AMO40" s="78">
        <v>289786.82</v>
      </c>
      <c r="AMX40" s="77">
        <v>433</v>
      </c>
      <c r="AMY40" s="78">
        <v>18647.240000000002</v>
      </c>
      <c r="AMZ40" s="77">
        <v>2</v>
      </c>
      <c r="ANA40" s="78">
        <v>8.64</v>
      </c>
      <c r="ANF40" s="79">
        <v>1117</v>
      </c>
      <c r="ANG40" s="78">
        <v>1370542.6</v>
      </c>
      <c r="ANH40" s="79">
        <v>2839</v>
      </c>
      <c r="ANI40" s="78">
        <v>233420.05</v>
      </c>
      <c r="ANL40" s="77">
        <v>108</v>
      </c>
      <c r="ANM40" s="78">
        <v>3086.98</v>
      </c>
      <c r="ANP40" s="79">
        <v>2184</v>
      </c>
      <c r="ANQ40" s="78">
        <v>268412.05</v>
      </c>
      <c r="ANR40" s="77">
        <v>279</v>
      </c>
      <c r="ANS40" s="78">
        <v>43854.55</v>
      </c>
      <c r="ANT40" s="79">
        <v>13196</v>
      </c>
      <c r="ANU40" s="78">
        <v>2038649.23</v>
      </c>
      <c r="ANZ40" s="77">
        <v>957</v>
      </c>
      <c r="AOA40" s="78">
        <v>532815.76</v>
      </c>
      <c r="AOB40" s="77">
        <v>57</v>
      </c>
      <c r="AOC40" s="78">
        <v>92485.58</v>
      </c>
      <c r="AOD40" s="77">
        <v>436</v>
      </c>
      <c r="AOE40" s="78">
        <v>1371227.33</v>
      </c>
      <c r="AOH40" s="77">
        <v>1</v>
      </c>
      <c r="AOI40" s="78">
        <v>170.36</v>
      </c>
      <c r="AOL40" s="77">
        <v>1</v>
      </c>
      <c r="AOM40" s="78">
        <v>53.57</v>
      </c>
      <c r="AOP40" s="77">
        <v>55</v>
      </c>
      <c r="AOQ40" s="78">
        <v>6132.46</v>
      </c>
      <c r="AOR40" s="77">
        <v>7</v>
      </c>
      <c r="AOS40" s="78">
        <v>63.15</v>
      </c>
      <c r="AOT40" s="77">
        <v>1</v>
      </c>
      <c r="AOU40" s="78">
        <v>2342.67</v>
      </c>
      <c r="AOV40" s="77">
        <v>849</v>
      </c>
      <c r="AOW40" s="78">
        <v>117070.93</v>
      </c>
      <c r="AOX40" s="77">
        <v>277</v>
      </c>
      <c r="AOY40" s="78">
        <v>3067.11</v>
      </c>
      <c r="AOZ40" s="77">
        <v>4</v>
      </c>
      <c r="APA40" s="78">
        <v>42.6</v>
      </c>
      <c r="APB40" s="77">
        <v>155</v>
      </c>
      <c r="APC40" s="78">
        <v>1768.54</v>
      </c>
      <c r="APH40" s="79">
        <v>15785</v>
      </c>
      <c r="API40" s="78">
        <v>3525421.09</v>
      </c>
      <c r="APJ40" s="79">
        <v>20460</v>
      </c>
      <c r="APK40" s="78">
        <v>326685.45</v>
      </c>
      <c r="APN40" s="77">
        <v>5</v>
      </c>
      <c r="APO40" s="78">
        <v>52.68</v>
      </c>
      <c r="APP40" s="79">
        <v>2591</v>
      </c>
      <c r="APQ40" s="78">
        <v>1069397.72</v>
      </c>
      <c r="APR40" s="77">
        <v>394</v>
      </c>
      <c r="APS40" s="78">
        <v>168180.47</v>
      </c>
      <c r="APT40" s="79">
        <v>2126</v>
      </c>
      <c r="APU40" s="78">
        <v>925346.09</v>
      </c>
      <c r="APV40" s="77">
        <v>862</v>
      </c>
      <c r="APW40" s="78">
        <v>359480.95</v>
      </c>
      <c r="APX40" s="77">
        <v>676</v>
      </c>
      <c r="APY40" s="78">
        <v>243395.96</v>
      </c>
      <c r="APZ40" s="77">
        <v>291</v>
      </c>
      <c r="AQA40" s="78">
        <v>108066.27</v>
      </c>
      <c r="AQB40" s="79">
        <v>6208</v>
      </c>
      <c r="AQC40" s="78">
        <v>1049917.8500000001</v>
      </c>
      <c r="AQD40" s="77">
        <v>23</v>
      </c>
      <c r="AQE40" s="78">
        <v>1374.15</v>
      </c>
      <c r="AQH40" s="77">
        <v>169</v>
      </c>
      <c r="AQI40" s="78">
        <v>46084.81</v>
      </c>
      <c r="AQJ40" s="79">
        <v>3655</v>
      </c>
      <c r="AQK40" s="78">
        <v>61730.39</v>
      </c>
      <c r="AQP40" s="79">
        <v>4688</v>
      </c>
      <c r="AQQ40" s="78">
        <v>1243524.51</v>
      </c>
      <c r="AQR40" s="79">
        <v>3247</v>
      </c>
      <c r="AQS40" s="78">
        <v>1650668.41</v>
      </c>
      <c r="AQZ40" s="77">
        <v>133</v>
      </c>
      <c r="ARA40" s="78">
        <v>924308.84</v>
      </c>
      <c r="ARD40" s="77">
        <v>1</v>
      </c>
      <c r="ARE40" s="78">
        <v>4.16</v>
      </c>
      <c r="ARH40" s="77">
        <v>3</v>
      </c>
      <c r="ARI40" s="78">
        <v>38.65</v>
      </c>
      <c r="ARJ40" s="77">
        <v>1</v>
      </c>
      <c r="ARK40" s="78">
        <v>9.39</v>
      </c>
      <c r="ARL40" s="79">
        <v>5701</v>
      </c>
      <c r="ARM40" s="78">
        <v>705424.1</v>
      </c>
      <c r="ARN40" s="79">
        <v>11752</v>
      </c>
      <c r="ARO40" s="78">
        <v>1325159.05</v>
      </c>
      <c r="ARP40" s="79">
        <v>32242</v>
      </c>
      <c r="ARQ40" s="78">
        <v>3899986.87</v>
      </c>
      <c r="ARR40" s="79">
        <v>7961</v>
      </c>
      <c r="ARS40" s="78">
        <v>953351.91</v>
      </c>
      <c r="ART40" s="79">
        <v>56872</v>
      </c>
      <c r="ARU40" s="78">
        <v>1399457.3</v>
      </c>
      <c r="ARX40" s="79">
        <v>54582</v>
      </c>
      <c r="ARY40" s="78">
        <v>4548208.95</v>
      </c>
      <c r="ARZ40" s="77">
        <v>103</v>
      </c>
      <c r="ASA40" s="78">
        <v>37130.1</v>
      </c>
      <c r="ASD40" s="79">
        <v>3245</v>
      </c>
      <c r="ASE40" s="78">
        <v>289425.95</v>
      </c>
      <c r="ASJ40" s="77">
        <v>4</v>
      </c>
      <c r="ASK40" s="78">
        <v>353.76</v>
      </c>
      <c r="ASP40" s="77">
        <v>1</v>
      </c>
      <c r="ASQ40" s="78">
        <v>7.75</v>
      </c>
      <c r="AST40" s="77">
        <v>22</v>
      </c>
      <c r="ASU40" s="78">
        <v>139.56</v>
      </c>
      <c r="ASV40" s="77">
        <v>2</v>
      </c>
      <c r="ASW40" s="78">
        <v>1.92</v>
      </c>
      <c r="ASX40" s="77">
        <v>9</v>
      </c>
      <c r="ASY40" s="78">
        <v>236.58</v>
      </c>
      <c r="ASZ40" s="79">
        <v>1608</v>
      </c>
      <c r="ATA40" s="78">
        <v>43116.42</v>
      </c>
      <c r="ATB40" s="77">
        <v>38</v>
      </c>
      <c r="ATC40" s="78">
        <v>2972.88</v>
      </c>
      <c r="ATF40" s="77">
        <v>1</v>
      </c>
      <c r="ATG40" s="78">
        <v>56.7</v>
      </c>
      <c r="ATL40" s="77">
        <v>2</v>
      </c>
      <c r="ATM40" s="78">
        <v>700.27</v>
      </c>
      <c r="ATN40" s="79">
        <v>1001</v>
      </c>
      <c r="ATO40" s="78">
        <v>55945.53</v>
      </c>
      <c r="ATP40" s="77">
        <v>40</v>
      </c>
      <c r="ATQ40" s="78">
        <v>2123.58</v>
      </c>
      <c r="ATT40" s="79">
        <v>12354</v>
      </c>
      <c r="ATU40" s="78">
        <v>648522.6</v>
      </c>
      <c r="ATV40" s="77">
        <v>9</v>
      </c>
      <c r="ATW40" s="78">
        <v>460.96</v>
      </c>
      <c r="ATX40" s="77">
        <v>7</v>
      </c>
      <c r="ATY40" s="78">
        <v>340.91</v>
      </c>
      <c r="ATZ40" s="77">
        <v>55</v>
      </c>
      <c r="AUA40" s="78">
        <v>932.06</v>
      </c>
      <c r="AUB40" s="77">
        <v>33</v>
      </c>
      <c r="AUC40" s="78">
        <v>161.15</v>
      </c>
      <c r="AUD40" s="77">
        <v>5</v>
      </c>
      <c r="AUE40" s="78">
        <v>23.87</v>
      </c>
      <c r="AUN40" s="79">
        <v>230101</v>
      </c>
      <c r="AUO40" s="78">
        <v>3975612.46</v>
      </c>
      <c r="AUP40" s="77">
        <v>7</v>
      </c>
      <c r="AUQ40" s="78">
        <v>24.57</v>
      </c>
      <c r="AUR40" s="79">
        <v>2271</v>
      </c>
      <c r="AUS40" s="78">
        <v>124573.11</v>
      </c>
      <c r="AUV40" s="77">
        <v>11</v>
      </c>
      <c r="AUW40" s="78">
        <v>53.24</v>
      </c>
      <c r="AVB40" s="77">
        <v>233</v>
      </c>
      <c r="AVC40" s="78">
        <v>197488.42</v>
      </c>
      <c r="AVJ40" s="79">
        <v>1669</v>
      </c>
      <c r="AVK40" s="78">
        <v>177557.08</v>
      </c>
      <c r="AVN40" s="77">
        <v>1</v>
      </c>
      <c r="AVO40" s="78">
        <v>20.05</v>
      </c>
      <c r="AVX40" s="77">
        <v>5</v>
      </c>
      <c r="AVY40" s="78">
        <v>40.65</v>
      </c>
      <c r="AVZ40" s="77">
        <v>19</v>
      </c>
      <c r="AWA40" s="78">
        <v>191.26</v>
      </c>
      <c r="AWB40" s="77">
        <v>2</v>
      </c>
      <c r="AWC40" s="78">
        <v>27.44</v>
      </c>
      <c r="AWH40" s="77">
        <v>4</v>
      </c>
      <c r="AWI40" s="78">
        <v>3</v>
      </c>
      <c r="AWL40" s="77">
        <v>6</v>
      </c>
      <c r="AWM40" s="78">
        <v>25.39</v>
      </c>
      <c r="AWN40" s="77">
        <v>38</v>
      </c>
      <c r="AWO40" s="78">
        <v>1991.12</v>
      </c>
      <c r="AWP40" s="77">
        <v>258</v>
      </c>
      <c r="AWQ40" s="78">
        <v>53539.07</v>
      </c>
      <c r="AWR40" s="77">
        <v>170</v>
      </c>
      <c r="AWS40" s="78">
        <v>55788.26</v>
      </c>
      <c r="AWT40" s="77">
        <v>92</v>
      </c>
      <c r="AWU40" s="78">
        <v>6384.49</v>
      </c>
      <c r="AWV40" s="77">
        <v>537</v>
      </c>
      <c r="AWW40" s="78">
        <v>7063.4</v>
      </c>
      <c r="AWX40" s="77">
        <v>601</v>
      </c>
      <c r="AWY40" s="78">
        <v>265595.39</v>
      </c>
      <c r="AXD40" s="77">
        <v>19</v>
      </c>
      <c r="AXE40" s="78">
        <v>342.36</v>
      </c>
      <c r="AYB40" s="77">
        <v>127</v>
      </c>
      <c r="AYC40" s="78">
        <v>10957.51</v>
      </c>
      <c r="AYD40" s="77">
        <v>45</v>
      </c>
      <c r="AYE40" s="78">
        <v>246.39</v>
      </c>
      <c r="AYF40" s="77">
        <v>17</v>
      </c>
      <c r="AYG40" s="78">
        <v>101.64</v>
      </c>
      <c r="AYL40" s="77">
        <v>12</v>
      </c>
      <c r="AYM40" s="78">
        <v>78.89</v>
      </c>
      <c r="AYP40" s="77">
        <v>2</v>
      </c>
      <c r="AYQ40" s="78">
        <v>151.16</v>
      </c>
      <c r="AYT40" s="77">
        <v>8</v>
      </c>
      <c r="AYU40" s="78">
        <v>22.18</v>
      </c>
      <c r="AYV40" s="77">
        <v>39</v>
      </c>
      <c r="AYW40" s="78">
        <v>4475.67</v>
      </c>
      <c r="AZV40" s="77">
        <v>37</v>
      </c>
      <c r="AZW40" s="78">
        <v>25.17</v>
      </c>
    </row>
    <row r="41" spans="1:1377" x14ac:dyDescent="0.25">
      <c r="A41" s="87">
        <v>40144</v>
      </c>
      <c r="B41" s="83">
        <v>278764</v>
      </c>
      <c r="C41" s="84">
        <v>33682367.850000001</v>
      </c>
      <c r="D41" s="83">
        <v>228419</v>
      </c>
      <c r="E41" s="84">
        <v>31819859.84</v>
      </c>
      <c r="F41" s="83">
        <f t="shared" si="89"/>
        <v>507183</v>
      </c>
      <c r="G41" s="83">
        <f t="shared" si="88"/>
        <v>65502227.689999998</v>
      </c>
      <c r="H41" s="83">
        <v>166402</v>
      </c>
      <c r="I41" s="84">
        <v>16009609.18</v>
      </c>
      <c r="J41" s="83">
        <v>224688</v>
      </c>
      <c r="K41" s="84">
        <v>18465984.100000001</v>
      </c>
      <c r="L41" s="83">
        <v>2450</v>
      </c>
      <c r="M41" s="78">
        <v>10825060.789999999</v>
      </c>
      <c r="N41" s="79">
        <v>21490</v>
      </c>
      <c r="O41" s="78">
        <v>11526742.66</v>
      </c>
      <c r="P41" s="79">
        <v>163585</v>
      </c>
      <c r="Q41" s="78">
        <v>9981142.75</v>
      </c>
      <c r="R41" s="79">
        <v>153243</v>
      </c>
      <c r="S41" s="78">
        <v>8648630.6300000008</v>
      </c>
      <c r="T41" s="79">
        <v>6967</v>
      </c>
      <c r="U41" s="78">
        <v>4662414.8499999996</v>
      </c>
      <c r="V41" s="79">
        <v>23939</v>
      </c>
      <c r="W41" s="78">
        <v>6312043.0599999996</v>
      </c>
      <c r="X41" s="79">
        <v>42433</v>
      </c>
      <c r="Y41" s="78">
        <v>6034505.7199999997</v>
      </c>
      <c r="Z41" s="79">
        <v>151531</v>
      </c>
      <c r="AA41" s="78">
        <v>6015195.5099999998</v>
      </c>
      <c r="AB41" s="79">
        <v>93200</v>
      </c>
      <c r="AC41" s="78">
        <v>8952037.1799999997</v>
      </c>
      <c r="AD41" s="79">
        <v>25338</v>
      </c>
      <c r="AE41" s="78">
        <v>4666138.6100000003</v>
      </c>
      <c r="AF41" s="79">
        <v>21573</v>
      </c>
      <c r="AG41" s="78">
        <v>3103352.31</v>
      </c>
      <c r="AH41" s="79">
        <v>56660</v>
      </c>
      <c r="AI41" s="78">
        <v>5757143.25</v>
      </c>
      <c r="AJ41" s="79">
        <v>138341</v>
      </c>
      <c r="AK41" s="78">
        <v>5174579.04</v>
      </c>
      <c r="AL41" s="79">
        <v>42487</v>
      </c>
      <c r="AM41" s="78">
        <v>4918566.5999999996</v>
      </c>
      <c r="AN41" s="79">
        <v>45327</v>
      </c>
      <c r="AO41" s="78">
        <v>4502096.74</v>
      </c>
      <c r="AP41" s="79">
        <v>53932</v>
      </c>
      <c r="AQ41" s="78">
        <v>4121306.39</v>
      </c>
      <c r="AR41" s="79">
        <v>29095</v>
      </c>
      <c r="AS41" s="78">
        <v>4455795.83</v>
      </c>
      <c r="AT41" s="79">
        <v>17354</v>
      </c>
      <c r="AU41" s="78">
        <v>1568719.14</v>
      </c>
      <c r="AV41" s="77">
        <v>652</v>
      </c>
      <c r="AW41" s="78">
        <v>2654361.66</v>
      </c>
      <c r="AX41" s="77">
        <v>452</v>
      </c>
      <c r="AY41" s="78">
        <v>1738808.45</v>
      </c>
      <c r="AZ41" s="79">
        <v>2836</v>
      </c>
      <c r="BA41" s="78">
        <v>1988521.88</v>
      </c>
      <c r="BB41" s="79">
        <v>9272</v>
      </c>
      <c r="BC41" s="78">
        <v>2987637.57</v>
      </c>
      <c r="BD41" s="79">
        <v>3087</v>
      </c>
      <c r="BE41" s="78">
        <v>1537941.85</v>
      </c>
      <c r="BF41" s="79">
        <v>12255</v>
      </c>
      <c r="BG41" s="78">
        <v>1655568.52</v>
      </c>
      <c r="BH41" s="79">
        <v>230255</v>
      </c>
      <c r="BI41" s="78">
        <v>2124722.86</v>
      </c>
      <c r="BJ41" s="79">
        <v>3007</v>
      </c>
      <c r="BK41" s="78">
        <v>1187099.07</v>
      </c>
      <c r="BL41" s="79">
        <v>27172</v>
      </c>
      <c r="BM41" s="78">
        <v>952374.9</v>
      </c>
      <c r="BN41" s="77">
        <v>145</v>
      </c>
      <c r="BO41" s="78">
        <v>848802.55</v>
      </c>
      <c r="BP41" s="79">
        <v>47822</v>
      </c>
      <c r="BQ41" s="78">
        <v>937199.76</v>
      </c>
      <c r="BR41" s="79">
        <v>14055</v>
      </c>
      <c r="BS41" s="78">
        <v>1078048.1299999999</v>
      </c>
      <c r="BT41" s="79">
        <v>8240</v>
      </c>
      <c r="BU41" s="78">
        <v>566059.65</v>
      </c>
      <c r="BV41" s="79">
        <v>5733</v>
      </c>
      <c r="BW41" s="78">
        <v>265131.90000000002</v>
      </c>
      <c r="BX41" s="77">
        <v>145</v>
      </c>
      <c r="BY41" s="78">
        <v>147373.06</v>
      </c>
      <c r="CJ41" s="77">
        <v>1</v>
      </c>
      <c r="CK41" s="78">
        <v>2.33</v>
      </c>
      <c r="CL41" s="77">
        <v>4</v>
      </c>
      <c r="CM41" s="78">
        <v>976.92</v>
      </c>
      <c r="CN41" s="77">
        <v>7</v>
      </c>
      <c r="CO41" s="78">
        <v>273.8</v>
      </c>
      <c r="CP41" s="79">
        <v>4934</v>
      </c>
      <c r="CQ41" s="78">
        <v>56087.57</v>
      </c>
      <c r="CT41" s="77">
        <v>4</v>
      </c>
      <c r="CU41" s="78">
        <v>1407.2</v>
      </c>
      <c r="CZ41" s="77">
        <v>3</v>
      </c>
      <c r="DA41" s="78">
        <v>6.35</v>
      </c>
      <c r="DF41" s="77">
        <v>1</v>
      </c>
      <c r="DG41" s="78">
        <v>41.29</v>
      </c>
      <c r="DL41" s="77">
        <v>4</v>
      </c>
      <c r="DM41" s="78">
        <v>142.19999999999999</v>
      </c>
      <c r="DN41" s="77">
        <v>1</v>
      </c>
      <c r="DO41" s="78">
        <v>0.12</v>
      </c>
      <c r="DP41" s="77">
        <v>44</v>
      </c>
      <c r="DQ41" s="78">
        <v>151.52000000000001</v>
      </c>
      <c r="DZ41" s="79">
        <v>10656</v>
      </c>
      <c r="EA41" s="78">
        <v>938507.56</v>
      </c>
      <c r="ED41" s="77">
        <v>1</v>
      </c>
      <c r="EE41" s="78">
        <v>1.1200000000000001</v>
      </c>
      <c r="EF41" s="77">
        <v>15</v>
      </c>
      <c r="EG41" s="78">
        <v>261.54000000000002</v>
      </c>
      <c r="EH41" s="77">
        <v>1</v>
      </c>
      <c r="EI41" s="78">
        <v>1.95</v>
      </c>
      <c r="ER41" s="79">
        <v>13201</v>
      </c>
      <c r="ES41" s="78">
        <v>519688.05</v>
      </c>
      <c r="ET41" s="77">
        <v>4</v>
      </c>
      <c r="EU41" s="78">
        <v>16.32</v>
      </c>
      <c r="EV41" s="77">
        <v>895</v>
      </c>
      <c r="EW41" s="78">
        <v>57750.02</v>
      </c>
      <c r="FD41" s="79">
        <v>1595</v>
      </c>
      <c r="FE41" s="78">
        <v>957880.9</v>
      </c>
      <c r="FF41" s="77">
        <v>2</v>
      </c>
      <c r="FG41" s="78">
        <v>1.62</v>
      </c>
      <c r="FH41" s="79">
        <v>21926</v>
      </c>
      <c r="FI41" s="78">
        <v>1101862.1599999999</v>
      </c>
      <c r="FJ41" s="79">
        <v>14588</v>
      </c>
      <c r="FK41" s="78">
        <v>700950.52</v>
      </c>
      <c r="FL41" s="77">
        <v>13</v>
      </c>
      <c r="FM41" s="78">
        <v>178.24</v>
      </c>
      <c r="FP41" s="77">
        <v>5</v>
      </c>
      <c r="FQ41" s="78">
        <v>2.4</v>
      </c>
      <c r="FR41" s="79">
        <v>2017</v>
      </c>
      <c r="FS41" s="78">
        <v>299374.42</v>
      </c>
      <c r="FT41" s="77">
        <v>3</v>
      </c>
      <c r="FU41" s="78">
        <v>9</v>
      </c>
      <c r="FV41" s="79">
        <v>2165</v>
      </c>
      <c r="FW41" s="78">
        <v>55968.66</v>
      </c>
      <c r="FX41" s="79">
        <v>10837</v>
      </c>
      <c r="FY41" s="78">
        <v>644246.62</v>
      </c>
      <c r="GF41" s="77">
        <v>70</v>
      </c>
      <c r="GG41" s="78">
        <v>6980.15</v>
      </c>
      <c r="GL41" s="79">
        <v>3160</v>
      </c>
      <c r="GM41" s="78">
        <v>429457.19</v>
      </c>
      <c r="GN41" s="77">
        <v>932</v>
      </c>
      <c r="GO41" s="78">
        <v>133071.93</v>
      </c>
      <c r="GP41" s="77">
        <v>1</v>
      </c>
      <c r="GQ41" s="78">
        <v>3.95</v>
      </c>
      <c r="GX41" s="77">
        <v>212</v>
      </c>
      <c r="GY41" s="78">
        <v>19084.93</v>
      </c>
      <c r="GZ41" s="77">
        <v>14</v>
      </c>
      <c r="HA41" s="78">
        <v>341.98</v>
      </c>
      <c r="HB41" s="79">
        <v>1651</v>
      </c>
      <c r="HC41" s="78">
        <v>168342.42</v>
      </c>
      <c r="HD41" s="77">
        <v>8</v>
      </c>
      <c r="HE41" s="78">
        <v>44</v>
      </c>
      <c r="HH41" s="77">
        <v>145</v>
      </c>
      <c r="HI41" s="78">
        <v>5494.66</v>
      </c>
      <c r="HJ41" s="77">
        <v>508</v>
      </c>
      <c r="HK41" s="78">
        <v>66936.820000000007</v>
      </c>
      <c r="HL41" s="77">
        <v>324</v>
      </c>
      <c r="HM41" s="78">
        <v>52501.91</v>
      </c>
      <c r="HN41" s="79">
        <v>1738</v>
      </c>
      <c r="HO41" s="78">
        <v>246251.04</v>
      </c>
      <c r="HR41" s="77">
        <v>56</v>
      </c>
      <c r="HS41" s="78">
        <v>16939.29</v>
      </c>
      <c r="HT41" s="77">
        <v>432</v>
      </c>
      <c r="HU41" s="78">
        <v>23590.5</v>
      </c>
      <c r="HV41" s="77">
        <v>22</v>
      </c>
      <c r="HW41" s="78">
        <v>3034.71</v>
      </c>
      <c r="HX41" s="77">
        <v>3</v>
      </c>
      <c r="HY41" s="78">
        <v>467.67</v>
      </c>
      <c r="HZ41" s="77">
        <v>620</v>
      </c>
      <c r="IA41" s="78">
        <v>69231.490000000005</v>
      </c>
      <c r="IB41" s="79">
        <v>5857</v>
      </c>
      <c r="IC41" s="78">
        <v>413737.5</v>
      </c>
      <c r="ID41" s="77">
        <v>26</v>
      </c>
      <c r="IE41" s="78">
        <v>7266.1</v>
      </c>
      <c r="IF41" s="77">
        <v>257</v>
      </c>
      <c r="IG41" s="78">
        <v>38413.730000000003</v>
      </c>
      <c r="IN41" s="79">
        <v>2176</v>
      </c>
      <c r="IO41" s="78">
        <v>103665.7</v>
      </c>
      <c r="IP41" s="77">
        <v>4</v>
      </c>
      <c r="IQ41" s="78">
        <v>0.52</v>
      </c>
      <c r="IX41" s="77">
        <v>7</v>
      </c>
      <c r="IY41" s="78">
        <v>23.38</v>
      </c>
      <c r="IZ41" s="79">
        <v>3874</v>
      </c>
      <c r="JA41" s="78">
        <v>162993.34</v>
      </c>
      <c r="JH41" s="79">
        <v>8170</v>
      </c>
      <c r="JI41" s="78">
        <v>1109529.6399999999</v>
      </c>
      <c r="JJ41" s="79">
        <v>2029</v>
      </c>
      <c r="JK41" s="78">
        <v>249002.88</v>
      </c>
      <c r="JN41" s="77">
        <v>692</v>
      </c>
      <c r="JO41" s="78">
        <v>93113.7</v>
      </c>
      <c r="JP41" s="79">
        <v>2380</v>
      </c>
      <c r="JQ41" s="78">
        <v>214359.18</v>
      </c>
      <c r="JR41" s="77">
        <v>12</v>
      </c>
      <c r="JS41" s="78">
        <v>715.25</v>
      </c>
      <c r="JV41" s="79">
        <v>3195</v>
      </c>
      <c r="JW41" s="78">
        <v>285099.7</v>
      </c>
      <c r="JX41" s="77">
        <v>65</v>
      </c>
      <c r="JY41" s="78">
        <v>6486.08</v>
      </c>
      <c r="JZ41" s="77">
        <v>375</v>
      </c>
      <c r="KA41" s="78">
        <v>7784.69</v>
      </c>
      <c r="KB41" s="79">
        <v>7475</v>
      </c>
      <c r="KC41" s="78">
        <v>325562.55</v>
      </c>
      <c r="KF41" s="77">
        <v>399</v>
      </c>
      <c r="KG41" s="78">
        <v>40622.129999999997</v>
      </c>
      <c r="KH41" s="79">
        <v>17191</v>
      </c>
      <c r="KI41" s="78">
        <v>637188.01</v>
      </c>
      <c r="KN41" s="79">
        <v>1045</v>
      </c>
      <c r="KO41" s="78">
        <v>561155.23</v>
      </c>
      <c r="KP41" s="77">
        <v>14</v>
      </c>
      <c r="KQ41" s="78">
        <v>1046.6300000000001</v>
      </c>
      <c r="KR41" s="79">
        <v>5018</v>
      </c>
      <c r="KS41" s="78">
        <v>378173.86</v>
      </c>
      <c r="KZ41" s="77">
        <v>10</v>
      </c>
      <c r="LA41" s="78">
        <v>2278.2600000000002</v>
      </c>
      <c r="LD41" s="79">
        <v>1511</v>
      </c>
      <c r="LE41" s="78">
        <v>141032.01999999999</v>
      </c>
      <c r="LF41" s="77">
        <v>351</v>
      </c>
      <c r="LG41" s="78">
        <v>50112.92</v>
      </c>
      <c r="LH41" s="77">
        <v>342</v>
      </c>
      <c r="LI41" s="78">
        <v>87319.87</v>
      </c>
      <c r="LR41" s="77">
        <v>2</v>
      </c>
      <c r="LS41" s="78">
        <v>1.8</v>
      </c>
      <c r="LT41" s="79">
        <v>6131</v>
      </c>
      <c r="LU41" s="78">
        <v>265368.49</v>
      </c>
      <c r="LV41" s="77">
        <v>81</v>
      </c>
      <c r="LW41" s="78">
        <v>425.27</v>
      </c>
      <c r="LX41" s="77">
        <v>3</v>
      </c>
      <c r="LY41" s="78">
        <v>5468.73</v>
      </c>
      <c r="LZ41" s="77">
        <v>1</v>
      </c>
      <c r="MA41" s="78">
        <v>3868.92</v>
      </c>
      <c r="MB41" s="79">
        <v>4581</v>
      </c>
      <c r="MC41" s="78">
        <v>503606.33</v>
      </c>
      <c r="MF41" s="77">
        <v>6</v>
      </c>
      <c r="MG41" s="78">
        <v>178.74</v>
      </c>
      <c r="MN41" s="77">
        <v>2</v>
      </c>
      <c r="MO41" s="78">
        <v>25.03</v>
      </c>
      <c r="MP41" s="79">
        <v>3529</v>
      </c>
      <c r="MQ41" s="78">
        <v>260840.92</v>
      </c>
      <c r="MR41" s="79">
        <v>1051</v>
      </c>
      <c r="MS41" s="78">
        <v>30319.96</v>
      </c>
      <c r="MV41" s="77">
        <v>1</v>
      </c>
      <c r="MW41" s="78">
        <v>5.04</v>
      </c>
      <c r="MX41" s="77">
        <v>1</v>
      </c>
      <c r="MY41" s="78">
        <v>26.98</v>
      </c>
      <c r="ND41" s="79">
        <v>12744</v>
      </c>
      <c r="NE41" s="78">
        <v>40704.39</v>
      </c>
      <c r="NF41" s="77">
        <v>38</v>
      </c>
      <c r="NG41" s="78">
        <v>622.47</v>
      </c>
      <c r="NN41" s="79">
        <v>1374</v>
      </c>
      <c r="NO41" s="78">
        <v>209757.15</v>
      </c>
      <c r="NP41" s="77">
        <v>8</v>
      </c>
      <c r="NQ41" s="78">
        <v>38.14</v>
      </c>
      <c r="NR41" s="77">
        <v>6</v>
      </c>
      <c r="NS41" s="78">
        <v>16.39</v>
      </c>
      <c r="NT41" s="77">
        <v>102</v>
      </c>
      <c r="NU41" s="78">
        <v>235.22</v>
      </c>
      <c r="NV41" s="79">
        <v>2870</v>
      </c>
      <c r="NW41" s="78">
        <v>304312.55</v>
      </c>
      <c r="NX41" s="77">
        <v>34</v>
      </c>
      <c r="NY41" s="78">
        <v>2732.13</v>
      </c>
      <c r="NZ41" s="77">
        <v>2</v>
      </c>
      <c r="OA41" s="78">
        <v>55.4</v>
      </c>
      <c r="OB41" s="77">
        <v>1</v>
      </c>
      <c r="OC41" s="78">
        <v>3.48</v>
      </c>
      <c r="OD41" s="77">
        <v>5</v>
      </c>
      <c r="OE41" s="78">
        <v>47.77</v>
      </c>
      <c r="OF41" s="77">
        <v>362</v>
      </c>
      <c r="OG41" s="78">
        <v>26235.62</v>
      </c>
      <c r="OH41" s="77">
        <v>256</v>
      </c>
      <c r="OI41" s="78">
        <v>15246.78</v>
      </c>
      <c r="OJ41" s="77">
        <v>97</v>
      </c>
      <c r="OK41" s="78">
        <v>597.75</v>
      </c>
      <c r="OP41" s="79">
        <v>9770</v>
      </c>
      <c r="OQ41" s="78">
        <v>1603795.16</v>
      </c>
      <c r="OR41" s="77">
        <v>108</v>
      </c>
      <c r="OS41" s="78">
        <v>3543.15</v>
      </c>
      <c r="OT41" s="79">
        <v>2777</v>
      </c>
      <c r="OU41" s="78">
        <v>131401.41</v>
      </c>
      <c r="OV41" s="77">
        <v>948</v>
      </c>
      <c r="OW41" s="78">
        <v>157455.51</v>
      </c>
      <c r="OZ41" s="79">
        <v>5968</v>
      </c>
      <c r="PA41" s="78">
        <v>572424.37</v>
      </c>
      <c r="PH41" s="77">
        <v>1</v>
      </c>
      <c r="PI41" s="78">
        <v>4.75</v>
      </c>
      <c r="PJ41" s="79">
        <v>2991</v>
      </c>
      <c r="PK41" s="78">
        <v>262337.75</v>
      </c>
      <c r="PL41" s="77">
        <v>73</v>
      </c>
      <c r="PM41" s="78">
        <v>761.21</v>
      </c>
      <c r="PN41" s="77">
        <v>57</v>
      </c>
      <c r="PO41" s="78">
        <v>9113.15</v>
      </c>
      <c r="PP41" s="79">
        <v>8167</v>
      </c>
      <c r="PQ41" s="78">
        <v>563944.14</v>
      </c>
      <c r="PR41" s="79">
        <v>5367</v>
      </c>
      <c r="PS41" s="78">
        <v>686146.48</v>
      </c>
      <c r="PT41" s="77">
        <v>5</v>
      </c>
      <c r="PU41" s="78">
        <v>14757.02</v>
      </c>
      <c r="PV41" s="77">
        <v>18</v>
      </c>
      <c r="PW41" s="78">
        <v>185.4</v>
      </c>
      <c r="PX41" s="77">
        <v>7</v>
      </c>
      <c r="PY41" s="78">
        <v>1006.65</v>
      </c>
      <c r="PZ41" s="77">
        <v>401</v>
      </c>
      <c r="QA41" s="78">
        <v>152456.5</v>
      </c>
      <c r="QF41" s="79">
        <v>10272</v>
      </c>
      <c r="QG41" s="78">
        <v>2999731.12</v>
      </c>
      <c r="QJ41" s="77">
        <v>2</v>
      </c>
      <c r="QK41" s="78">
        <v>2.83</v>
      </c>
      <c r="QL41" s="77">
        <v>17</v>
      </c>
      <c r="QM41" s="78">
        <v>29.03</v>
      </c>
      <c r="QX41" s="77">
        <v>2</v>
      </c>
      <c r="QY41" s="78">
        <v>97.1</v>
      </c>
      <c r="RB41" s="77">
        <v>7</v>
      </c>
      <c r="RC41" s="78">
        <v>212.61</v>
      </c>
      <c r="RD41" s="77">
        <v>2</v>
      </c>
      <c r="RE41" s="78">
        <v>37.9</v>
      </c>
      <c r="RL41" s="79">
        <v>92940</v>
      </c>
      <c r="RM41" s="78">
        <v>13737742.050000001</v>
      </c>
      <c r="RN41" s="79">
        <v>2093</v>
      </c>
      <c r="RO41" s="78">
        <v>100513.06</v>
      </c>
      <c r="RT41" s="77">
        <v>42</v>
      </c>
      <c r="RU41" s="78">
        <v>8698.41</v>
      </c>
      <c r="RV41" s="77">
        <v>299</v>
      </c>
      <c r="RW41" s="78">
        <v>15468.32</v>
      </c>
      <c r="RX41" s="79">
        <v>7728</v>
      </c>
      <c r="RY41" s="78">
        <v>188314.54</v>
      </c>
      <c r="RZ41" s="77">
        <v>834</v>
      </c>
      <c r="SA41" s="78">
        <v>93326.95</v>
      </c>
      <c r="SD41" s="79">
        <v>4153</v>
      </c>
      <c r="SE41" s="78">
        <v>271441.06</v>
      </c>
      <c r="SF41" s="79">
        <v>42147</v>
      </c>
      <c r="SG41" s="78">
        <v>7081743.9400000004</v>
      </c>
      <c r="SH41" s="77">
        <v>4</v>
      </c>
      <c r="SI41" s="78">
        <v>1.76</v>
      </c>
      <c r="SJ41" s="79">
        <v>1174</v>
      </c>
      <c r="SK41" s="78">
        <v>43405.85</v>
      </c>
      <c r="SL41" s="77">
        <v>895</v>
      </c>
      <c r="SM41" s="78">
        <v>60021.16</v>
      </c>
      <c r="SN41" s="79">
        <v>10944</v>
      </c>
      <c r="SO41" s="78">
        <v>593272.62</v>
      </c>
      <c r="SP41" s="77">
        <v>3</v>
      </c>
      <c r="SQ41" s="78">
        <v>725.76</v>
      </c>
      <c r="SR41" s="79">
        <v>74628</v>
      </c>
      <c r="SS41" s="78">
        <v>499030.07</v>
      </c>
      <c r="ST41" s="79">
        <v>1240</v>
      </c>
      <c r="SU41" s="78">
        <v>96348.13</v>
      </c>
      <c r="SV41" s="77">
        <v>82</v>
      </c>
      <c r="SW41" s="78">
        <v>569.99</v>
      </c>
      <c r="SZ41" s="77">
        <v>1</v>
      </c>
      <c r="TA41" s="78">
        <v>8.81</v>
      </c>
      <c r="TB41" s="77">
        <v>2</v>
      </c>
      <c r="TC41" s="78">
        <v>28.76</v>
      </c>
      <c r="TD41" s="77">
        <v>691</v>
      </c>
      <c r="TE41" s="78">
        <v>6281.05</v>
      </c>
      <c r="TF41" s="79">
        <v>2678</v>
      </c>
      <c r="TG41" s="78">
        <v>91539.76</v>
      </c>
      <c r="TH41" s="79">
        <v>24151</v>
      </c>
      <c r="TI41" s="78">
        <v>860588.88</v>
      </c>
      <c r="TJ41" s="79">
        <v>1968</v>
      </c>
      <c r="TK41" s="78">
        <v>230741.41</v>
      </c>
      <c r="TL41" s="79">
        <v>40615</v>
      </c>
      <c r="TM41" s="78">
        <v>2018820.37</v>
      </c>
      <c r="TN41" s="79">
        <v>4333</v>
      </c>
      <c r="TO41" s="78">
        <v>362079.15</v>
      </c>
      <c r="TZ41" s="77">
        <v>1</v>
      </c>
      <c r="UA41" s="78">
        <v>273.33999999999997</v>
      </c>
      <c r="UB41" s="79">
        <v>6906</v>
      </c>
      <c r="UC41" s="78">
        <v>283343.69</v>
      </c>
      <c r="UD41" s="77">
        <v>2</v>
      </c>
      <c r="UE41" s="78">
        <v>68.92</v>
      </c>
      <c r="UF41" s="77">
        <v>2</v>
      </c>
      <c r="UG41" s="78">
        <v>24.9</v>
      </c>
      <c r="UT41" s="77">
        <v>2</v>
      </c>
      <c r="UU41" s="78">
        <v>4.32</v>
      </c>
      <c r="VB41" s="77">
        <v>29</v>
      </c>
      <c r="VC41" s="78">
        <v>942.15</v>
      </c>
      <c r="VD41" s="79">
        <v>9119</v>
      </c>
      <c r="VE41" s="78">
        <v>437622.9</v>
      </c>
      <c r="VF41" s="77">
        <v>2</v>
      </c>
      <c r="VG41" s="78">
        <v>13.26</v>
      </c>
      <c r="VH41" s="79">
        <v>27160</v>
      </c>
      <c r="VI41" s="78">
        <v>438747.49</v>
      </c>
      <c r="VJ41" s="77">
        <v>74</v>
      </c>
      <c r="VK41" s="78">
        <v>788.39</v>
      </c>
      <c r="VN41" s="77">
        <v>3</v>
      </c>
      <c r="VO41" s="78">
        <v>13.07</v>
      </c>
      <c r="VP41" s="79">
        <v>11841</v>
      </c>
      <c r="VQ41" s="78">
        <v>657949.73</v>
      </c>
      <c r="VR41" s="79">
        <v>12808</v>
      </c>
      <c r="VS41" s="78">
        <v>1112152.1599999999</v>
      </c>
      <c r="VX41" s="79">
        <v>16299</v>
      </c>
      <c r="VY41" s="78">
        <v>203.85</v>
      </c>
      <c r="WB41" s="79">
        <v>12157</v>
      </c>
      <c r="WC41" s="78">
        <v>1748992.91</v>
      </c>
      <c r="WD41" s="77">
        <v>14</v>
      </c>
      <c r="WE41" s="78">
        <v>30458.400000000001</v>
      </c>
      <c r="WH41" s="79">
        <v>2276</v>
      </c>
      <c r="WI41" s="78">
        <v>9772.24</v>
      </c>
      <c r="WJ41" s="79">
        <v>7159</v>
      </c>
      <c r="WK41" s="78">
        <v>114801.78</v>
      </c>
      <c r="WL41" s="77">
        <v>146</v>
      </c>
      <c r="WM41" s="78">
        <v>18550.13</v>
      </c>
      <c r="WN41" s="79">
        <v>1598</v>
      </c>
      <c r="WO41" s="78">
        <v>633998.93000000005</v>
      </c>
      <c r="WP41" s="77">
        <v>7</v>
      </c>
      <c r="WQ41" s="78">
        <v>1603</v>
      </c>
      <c r="WR41" s="79">
        <v>5837</v>
      </c>
      <c r="WS41" s="78">
        <v>170074.47</v>
      </c>
      <c r="WV41" s="77">
        <v>1</v>
      </c>
      <c r="WW41" s="78">
        <v>29.38</v>
      </c>
      <c r="WX41" s="77">
        <v>4</v>
      </c>
      <c r="WY41" s="78">
        <v>21.7</v>
      </c>
      <c r="WZ41" s="77">
        <v>3</v>
      </c>
      <c r="XA41" s="78">
        <v>30.85</v>
      </c>
      <c r="XD41" s="79">
        <v>33961</v>
      </c>
      <c r="XE41" s="78">
        <v>1982769</v>
      </c>
      <c r="XH41" s="77">
        <v>301</v>
      </c>
      <c r="XI41" s="78">
        <v>124225.66</v>
      </c>
      <c r="XJ41" s="77">
        <v>512</v>
      </c>
      <c r="XK41" s="78">
        <v>6753.72</v>
      </c>
      <c r="XN41" s="79">
        <v>5002</v>
      </c>
      <c r="XO41" s="78">
        <v>642720.74</v>
      </c>
      <c r="XP41" s="79">
        <v>11630</v>
      </c>
      <c r="XQ41" s="78">
        <v>1930746.61</v>
      </c>
      <c r="XR41" s="77">
        <v>758</v>
      </c>
      <c r="XS41" s="78">
        <v>208521.63</v>
      </c>
      <c r="XT41" s="79">
        <v>2819</v>
      </c>
      <c r="XU41" s="78">
        <v>606221.84</v>
      </c>
      <c r="XV41" s="79">
        <v>66999</v>
      </c>
      <c r="XW41" s="78">
        <v>752798.45</v>
      </c>
      <c r="XX41" s="79">
        <v>1175</v>
      </c>
      <c r="XY41" s="78">
        <v>62477.46</v>
      </c>
      <c r="XZ41" s="77">
        <v>9</v>
      </c>
      <c r="YA41" s="78">
        <v>94.47</v>
      </c>
      <c r="YH41" s="79">
        <v>26580</v>
      </c>
      <c r="YI41" s="78">
        <v>2395162.9</v>
      </c>
      <c r="YP41" s="79">
        <v>1450</v>
      </c>
      <c r="YQ41" s="78">
        <v>34834.03</v>
      </c>
      <c r="YT41" s="79">
        <v>2037</v>
      </c>
      <c r="YU41" s="78">
        <v>255201.37</v>
      </c>
      <c r="YV41" s="77">
        <v>90</v>
      </c>
      <c r="YW41" s="78">
        <v>7973.92</v>
      </c>
      <c r="YX41" s="79">
        <v>83397</v>
      </c>
      <c r="YY41" s="78">
        <v>1989937.36</v>
      </c>
      <c r="YZ41" s="79">
        <v>27948</v>
      </c>
      <c r="ZA41" s="78">
        <v>1360191.98</v>
      </c>
      <c r="ZF41" s="79">
        <v>1109</v>
      </c>
      <c r="ZG41" s="78">
        <v>90806.45</v>
      </c>
      <c r="ZH41" s="77">
        <v>503</v>
      </c>
      <c r="ZI41" s="78">
        <v>38242.629999999997</v>
      </c>
      <c r="ZJ41" s="79">
        <v>43951</v>
      </c>
      <c r="ZK41" s="78">
        <v>7751845.4299999997</v>
      </c>
      <c r="ZL41" s="79">
        <v>42417</v>
      </c>
      <c r="ZM41" s="78">
        <v>5689875.9299999997</v>
      </c>
      <c r="ZR41" s="77">
        <v>35</v>
      </c>
      <c r="ZS41" s="78">
        <v>135.56</v>
      </c>
      <c r="ZT41" s="77">
        <v>161</v>
      </c>
      <c r="ZU41" s="78">
        <v>756.8</v>
      </c>
      <c r="AAB41" s="77">
        <v>34</v>
      </c>
      <c r="AAC41" s="78">
        <v>222.78</v>
      </c>
      <c r="AAD41" s="77">
        <v>3</v>
      </c>
      <c r="AAE41" s="78">
        <v>12.6</v>
      </c>
      <c r="AAF41" s="77">
        <v>6</v>
      </c>
      <c r="AAG41" s="78">
        <v>58.27</v>
      </c>
      <c r="AAH41" s="77">
        <v>49</v>
      </c>
      <c r="AAI41" s="78">
        <v>231.01</v>
      </c>
      <c r="AAN41" s="77">
        <v>8</v>
      </c>
      <c r="AAO41" s="78">
        <v>430.16</v>
      </c>
      <c r="AAP41" s="77">
        <v>767</v>
      </c>
      <c r="AAQ41" s="78">
        <v>3426.58</v>
      </c>
      <c r="AAV41" s="79">
        <v>2564</v>
      </c>
      <c r="AAW41" s="78">
        <v>153369.74</v>
      </c>
      <c r="ABD41" s="77">
        <v>309</v>
      </c>
      <c r="ABE41" s="78">
        <v>44294.85</v>
      </c>
      <c r="ABP41" s="79">
        <v>2872</v>
      </c>
      <c r="ABQ41" s="78">
        <v>149643.65</v>
      </c>
      <c r="ABR41" s="79">
        <v>1678</v>
      </c>
      <c r="ABS41" s="78">
        <v>75569.13</v>
      </c>
      <c r="ABT41" s="79">
        <v>4119</v>
      </c>
      <c r="ABU41" s="78">
        <v>59326.42</v>
      </c>
      <c r="ABV41" s="79">
        <v>3208</v>
      </c>
      <c r="ABW41" s="78">
        <v>69293.990000000005</v>
      </c>
      <c r="ABX41" s="77">
        <v>390</v>
      </c>
      <c r="ABY41" s="78">
        <v>12019.02</v>
      </c>
      <c r="ACD41" s="77">
        <v>108</v>
      </c>
      <c r="ACE41" s="78">
        <v>6171.32</v>
      </c>
      <c r="ACF41" s="79">
        <v>14081</v>
      </c>
      <c r="ACG41" s="78">
        <v>502058.07</v>
      </c>
      <c r="ACH41" s="79">
        <v>4456</v>
      </c>
      <c r="ACI41" s="78">
        <v>240986.97</v>
      </c>
      <c r="ACJ41" s="79">
        <v>17555</v>
      </c>
      <c r="ACK41" s="78">
        <v>223020.71</v>
      </c>
      <c r="ACL41" s="77">
        <v>4</v>
      </c>
      <c r="ACM41" s="78">
        <v>36.25</v>
      </c>
      <c r="ACN41" s="77">
        <v>2</v>
      </c>
      <c r="ACO41" s="78">
        <v>13.42</v>
      </c>
      <c r="ACP41" s="79">
        <v>10100</v>
      </c>
      <c r="ACQ41" s="78">
        <v>428523.98</v>
      </c>
      <c r="ACV41" s="79">
        <v>2754</v>
      </c>
      <c r="ACW41" s="78">
        <v>85489.85</v>
      </c>
      <c r="ACX41" s="79">
        <v>43608</v>
      </c>
      <c r="ACY41" s="78">
        <v>1627871.69</v>
      </c>
      <c r="ACZ41" s="77">
        <v>267</v>
      </c>
      <c r="ADA41" s="78">
        <v>14026.9</v>
      </c>
      <c r="ADB41" s="79">
        <v>12972</v>
      </c>
      <c r="ADC41" s="78">
        <v>827925.5</v>
      </c>
      <c r="ADF41" s="79">
        <v>2096</v>
      </c>
      <c r="ADG41" s="78">
        <v>320235.40999999997</v>
      </c>
      <c r="ADL41" s="77">
        <v>977</v>
      </c>
      <c r="ADM41" s="78">
        <v>161379.51999999999</v>
      </c>
      <c r="ADN41" s="77">
        <v>2</v>
      </c>
      <c r="ADO41" s="78">
        <v>8.76</v>
      </c>
      <c r="ADP41" s="79">
        <v>1260</v>
      </c>
      <c r="ADQ41" s="78">
        <v>756460.59</v>
      </c>
      <c r="ADX41" s="79">
        <v>4235</v>
      </c>
      <c r="ADY41" s="78">
        <v>309962.40999999997</v>
      </c>
      <c r="ADZ41" s="79">
        <v>4213</v>
      </c>
      <c r="AEA41" s="78">
        <v>182430.55</v>
      </c>
      <c r="AEB41" s="77">
        <v>11</v>
      </c>
      <c r="AEC41" s="78">
        <v>1099.8</v>
      </c>
      <c r="AEF41" s="79">
        <v>1809</v>
      </c>
      <c r="AEG41" s="78">
        <v>921522.93</v>
      </c>
      <c r="AEL41" s="77">
        <v>46</v>
      </c>
      <c r="AEM41" s="78">
        <v>396.73</v>
      </c>
      <c r="AER41" s="79">
        <v>13584</v>
      </c>
      <c r="AES41" s="78">
        <v>708018.42</v>
      </c>
      <c r="AET41" s="79">
        <v>4819</v>
      </c>
      <c r="AEU41" s="78">
        <v>149643.92000000001</v>
      </c>
      <c r="AEV41" s="77">
        <v>1</v>
      </c>
      <c r="AEW41" s="78">
        <v>809.34</v>
      </c>
      <c r="AEZ41" s="77">
        <v>43</v>
      </c>
      <c r="AFA41" s="78">
        <v>5522.05</v>
      </c>
      <c r="AFB41" s="79">
        <v>5049</v>
      </c>
      <c r="AFC41" s="78">
        <v>276569.7</v>
      </c>
      <c r="AFD41" s="77">
        <v>5</v>
      </c>
      <c r="AFE41" s="78">
        <v>81.63</v>
      </c>
      <c r="AFH41" s="77">
        <v>4</v>
      </c>
      <c r="AFI41" s="78">
        <v>374.9</v>
      </c>
      <c r="AFN41" s="79">
        <v>2590</v>
      </c>
      <c r="AFO41" s="78">
        <v>895041.78</v>
      </c>
      <c r="AFP41" s="77">
        <v>95</v>
      </c>
      <c r="AFQ41" s="78">
        <v>5393.88</v>
      </c>
      <c r="AFV41" s="79">
        <v>45432</v>
      </c>
      <c r="AFW41" s="78">
        <v>1457857.84</v>
      </c>
      <c r="AFX41" s="79">
        <v>4169</v>
      </c>
      <c r="AFY41" s="78">
        <v>172576.71</v>
      </c>
      <c r="AFZ41" s="77">
        <v>451</v>
      </c>
      <c r="AGA41" s="78">
        <v>46153.41</v>
      </c>
      <c r="AGB41" s="77">
        <v>4</v>
      </c>
      <c r="AGC41" s="78">
        <v>81.319999999999993</v>
      </c>
      <c r="AGD41" s="77">
        <v>2</v>
      </c>
      <c r="AGE41" s="78">
        <v>9.08</v>
      </c>
      <c r="AGF41" s="77">
        <v>129</v>
      </c>
      <c r="AGG41" s="78">
        <v>1068.26</v>
      </c>
      <c r="AGL41" s="77">
        <v>11</v>
      </c>
      <c r="AGM41" s="78">
        <v>5785.45</v>
      </c>
      <c r="AGP41" s="79">
        <v>233643</v>
      </c>
      <c r="AGQ41" s="78">
        <v>59695190.82</v>
      </c>
      <c r="AGR41" s="77">
        <v>149</v>
      </c>
      <c r="AGS41" s="78">
        <v>212393.74</v>
      </c>
      <c r="AGT41" s="79">
        <v>11104</v>
      </c>
      <c r="AGU41" s="78">
        <v>6654834.1100000003</v>
      </c>
      <c r="AGV41" s="79">
        <v>9840</v>
      </c>
      <c r="AGW41" s="78">
        <v>3805336.27</v>
      </c>
      <c r="AGX41" s="79">
        <v>1940</v>
      </c>
      <c r="AGY41" s="78">
        <v>151664.39000000001</v>
      </c>
      <c r="AGZ41" s="77">
        <v>135</v>
      </c>
      <c r="AHA41" s="78">
        <v>15122.82</v>
      </c>
      <c r="AHB41" s="77">
        <v>806</v>
      </c>
      <c r="AHC41" s="78">
        <v>111121.42</v>
      </c>
      <c r="AHF41" s="77">
        <v>3</v>
      </c>
      <c r="AHG41" s="78">
        <v>1300.5</v>
      </c>
      <c r="AHH41" s="77">
        <v>32</v>
      </c>
      <c r="AHI41" s="78">
        <v>23990.37</v>
      </c>
      <c r="AHJ41" s="79">
        <v>1990</v>
      </c>
      <c r="AHK41" s="78">
        <v>185645.25</v>
      </c>
      <c r="AHL41" s="79">
        <v>3179</v>
      </c>
      <c r="AHM41" s="78">
        <v>197746.78</v>
      </c>
      <c r="AHN41" s="77">
        <v>57</v>
      </c>
      <c r="AHO41" s="78">
        <v>14207.8</v>
      </c>
      <c r="AHT41" s="77">
        <v>2</v>
      </c>
      <c r="AHU41" s="78">
        <v>1390.38</v>
      </c>
      <c r="AHV41" s="77">
        <v>707</v>
      </c>
      <c r="AHW41" s="78">
        <v>85433.46</v>
      </c>
      <c r="AHZ41" s="77">
        <v>90</v>
      </c>
      <c r="AIA41" s="78">
        <v>30126.51</v>
      </c>
      <c r="AIL41" s="77">
        <v>3</v>
      </c>
      <c r="AIM41" s="78">
        <v>477.01</v>
      </c>
      <c r="AIP41" s="79">
        <v>42970</v>
      </c>
      <c r="AIQ41" s="78">
        <v>405215.41</v>
      </c>
      <c r="AIT41" s="77">
        <v>21</v>
      </c>
      <c r="AIU41" s="78">
        <v>175.38</v>
      </c>
      <c r="AIX41" s="79">
        <v>5987</v>
      </c>
      <c r="AIY41" s="78">
        <v>431431.75</v>
      </c>
      <c r="AIZ41" s="77">
        <v>2</v>
      </c>
      <c r="AJA41" s="78">
        <v>5.4</v>
      </c>
      <c r="AJB41" s="79">
        <v>6990</v>
      </c>
      <c r="AJC41" s="78">
        <v>138568.45000000001</v>
      </c>
      <c r="AJD41" s="77">
        <v>7</v>
      </c>
      <c r="AJE41" s="78">
        <v>8.2200000000000006</v>
      </c>
      <c r="AJF41" s="79">
        <v>7708</v>
      </c>
      <c r="AJG41" s="78">
        <v>360937.99</v>
      </c>
      <c r="AJN41" s="79">
        <v>1748</v>
      </c>
      <c r="AJO41" s="78">
        <v>296176.18</v>
      </c>
      <c r="AJX41" s="79">
        <v>95375</v>
      </c>
      <c r="AJY41" s="78">
        <v>1268159.74</v>
      </c>
      <c r="AJZ41" s="77">
        <v>151</v>
      </c>
      <c r="AKA41" s="78">
        <v>17109.5</v>
      </c>
      <c r="AKF41" s="77">
        <v>1</v>
      </c>
      <c r="AKG41" s="78">
        <v>0.72</v>
      </c>
      <c r="AKN41" s="77">
        <v>17</v>
      </c>
      <c r="AKO41" s="78">
        <v>254.53</v>
      </c>
      <c r="AKV41" s="79">
        <v>9320</v>
      </c>
      <c r="AKW41" s="78">
        <v>240328.86</v>
      </c>
      <c r="AKX41" s="77">
        <v>3</v>
      </c>
      <c r="AKY41" s="78">
        <v>8451.9</v>
      </c>
      <c r="AKZ41" s="79">
        <v>93979</v>
      </c>
      <c r="ALA41" s="78">
        <v>1349584.87</v>
      </c>
      <c r="ALP41" s="77">
        <v>1</v>
      </c>
      <c r="ALQ41" s="78">
        <v>7.66</v>
      </c>
      <c r="ALR41" s="77">
        <v>1</v>
      </c>
      <c r="ALS41" s="78">
        <v>8.0500000000000007</v>
      </c>
      <c r="ALX41" s="79">
        <v>1666</v>
      </c>
      <c r="ALY41" s="78">
        <v>83434.3</v>
      </c>
      <c r="ALZ41" s="77">
        <v>103</v>
      </c>
      <c r="AMA41" s="78">
        <v>324.85000000000002</v>
      </c>
      <c r="AMB41" s="79">
        <v>1652</v>
      </c>
      <c r="AMC41" s="78">
        <v>109474.44</v>
      </c>
      <c r="AMF41" s="77">
        <v>113</v>
      </c>
      <c r="AMG41" s="78">
        <v>2876.64</v>
      </c>
      <c r="AMH41" s="77">
        <v>14</v>
      </c>
      <c r="AMI41" s="78">
        <v>5695.43</v>
      </c>
      <c r="AMJ41" s="79">
        <v>1278</v>
      </c>
      <c r="AMK41" s="78">
        <v>94719.35</v>
      </c>
      <c r="AML41" s="79">
        <v>16449</v>
      </c>
      <c r="AMM41" s="78">
        <v>1562846.65</v>
      </c>
      <c r="AMN41" s="77">
        <v>154</v>
      </c>
      <c r="AMO41" s="78">
        <v>191634.08</v>
      </c>
      <c r="AMX41" s="77">
        <v>303</v>
      </c>
      <c r="AMY41" s="78">
        <v>13338.14</v>
      </c>
      <c r="ANB41" s="77">
        <v>2</v>
      </c>
      <c r="ANC41" s="78">
        <v>5.68</v>
      </c>
      <c r="ANF41" s="77">
        <v>848</v>
      </c>
      <c r="ANG41" s="78">
        <v>1071745.8899999999</v>
      </c>
      <c r="ANH41" s="79">
        <v>2510</v>
      </c>
      <c r="ANI41" s="78">
        <v>199782.28</v>
      </c>
      <c r="ANL41" s="77">
        <v>59</v>
      </c>
      <c r="ANM41" s="78">
        <v>1405.74</v>
      </c>
      <c r="ANP41" s="79">
        <v>1807</v>
      </c>
      <c r="ANQ41" s="78">
        <v>217910.21</v>
      </c>
      <c r="ANR41" s="77">
        <v>234</v>
      </c>
      <c r="ANS41" s="78">
        <v>41024.14</v>
      </c>
      <c r="ANT41" s="79">
        <v>10341</v>
      </c>
      <c r="ANU41" s="78">
        <v>1626048.58</v>
      </c>
      <c r="ANZ41" s="77">
        <v>685</v>
      </c>
      <c r="AOA41" s="78">
        <v>386145.62</v>
      </c>
      <c r="AOB41" s="77">
        <v>44</v>
      </c>
      <c r="AOC41" s="78">
        <v>71998.460000000006</v>
      </c>
      <c r="AOD41" s="77">
        <v>235</v>
      </c>
      <c r="AOE41" s="78">
        <v>714756.47</v>
      </c>
      <c r="AOL41" s="77">
        <v>1</v>
      </c>
      <c r="AOM41" s="78">
        <v>53.57</v>
      </c>
      <c r="AOP41" s="77">
        <v>45</v>
      </c>
      <c r="AOQ41" s="78">
        <v>4597.91</v>
      </c>
      <c r="AOR41" s="77">
        <v>1</v>
      </c>
      <c r="AOS41" s="78">
        <v>8.6199999999999992</v>
      </c>
      <c r="AOV41" s="77">
        <v>612</v>
      </c>
      <c r="AOW41" s="78">
        <v>82969.38</v>
      </c>
      <c r="AOX41" s="77">
        <v>299</v>
      </c>
      <c r="AOY41" s="78">
        <v>3161.96</v>
      </c>
      <c r="AOZ41" s="77">
        <v>3</v>
      </c>
      <c r="APA41" s="78">
        <v>40</v>
      </c>
      <c r="APB41" s="77">
        <v>102</v>
      </c>
      <c r="APC41" s="78">
        <v>1208.77</v>
      </c>
      <c r="APD41" s="77">
        <v>1</v>
      </c>
      <c r="APE41" s="78">
        <v>8.52</v>
      </c>
      <c r="APH41" s="79">
        <v>12736</v>
      </c>
      <c r="API41" s="78">
        <v>2919702.02</v>
      </c>
      <c r="APJ41" s="79">
        <v>15429</v>
      </c>
      <c r="APK41" s="78">
        <v>246988.14</v>
      </c>
      <c r="APN41" s="77">
        <v>6</v>
      </c>
      <c r="APO41" s="78">
        <v>131.69999999999999</v>
      </c>
      <c r="APP41" s="79">
        <v>2128</v>
      </c>
      <c r="APQ41" s="78">
        <v>923404.48</v>
      </c>
      <c r="APR41" s="77">
        <v>356</v>
      </c>
      <c r="APS41" s="78">
        <v>159491.75</v>
      </c>
      <c r="APT41" s="79">
        <v>1800</v>
      </c>
      <c r="APU41" s="78">
        <v>810634.09</v>
      </c>
      <c r="APV41" s="77">
        <v>815</v>
      </c>
      <c r="APW41" s="78">
        <v>362005.32</v>
      </c>
      <c r="APX41" s="77">
        <v>579</v>
      </c>
      <c r="APY41" s="78">
        <v>208928.65</v>
      </c>
      <c r="APZ41" s="77">
        <v>241</v>
      </c>
      <c r="AQA41" s="78">
        <v>113689.53</v>
      </c>
      <c r="AQB41" s="79">
        <v>4786</v>
      </c>
      <c r="AQC41" s="78">
        <v>788149.86</v>
      </c>
      <c r="AQD41" s="77">
        <v>10</v>
      </c>
      <c r="AQE41" s="78">
        <v>530.84</v>
      </c>
      <c r="AQH41" s="77">
        <v>141</v>
      </c>
      <c r="AQI41" s="78">
        <v>43585.7</v>
      </c>
      <c r="AQJ41" s="79">
        <v>3174</v>
      </c>
      <c r="AQK41" s="78">
        <v>51208.27</v>
      </c>
      <c r="AQP41" s="79">
        <v>3881</v>
      </c>
      <c r="AQQ41" s="78">
        <v>1052598.44</v>
      </c>
      <c r="AQR41" s="79">
        <v>2744</v>
      </c>
      <c r="AQS41" s="78">
        <v>1382026.8</v>
      </c>
      <c r="AQZ41" s="77">
        <v>100</v>
      </c>
      <c r="ARA41" s="78">
        <v>660288.74</v>
      </c>
      <c r="ARD41" s="77">
        <v>3</v>
      </c>
      <c r="ARE41" s="78">
        <v>41.74</v>
      </c>
      <c r="ARH41" s="77">
        <v>2</v>
      </c>
      <c r="ARI41" s="78">
        <v>46.38</v>
      </c>
      <c r="ARJ41" s="77">
        <v>1</v>
      </c>
      <c r="ARK41" s="78">
        <v>9.39</v>
      </c>
      <c r="ARL41" s="79">
        <v>4629</v>
      </c>
      <c r="ARM41" s="78">
        <v>584030.15</v>
      </c>
      <c r="ARN41" s="79">
        <v>9863</v>
      </c>
      <c r="ARO41" s="78">
        <v>1095965.19</v>
      </c>
      <c r="ARP41" s="79">
        <v>25717</v>
      </c>
      <c r="ARQ41" s="78">
        <v>3187972.16</v>
      </c>
      <c r="ARR41" s="79">
        <v>6589</v>
      </c>
      <c r="ARS41" s="78">
        <v>802053.63</v>
      </c>
      <c r="ART41" s="79">
        <v>42720</v>
      </c>
      <c r="ARU41" s="78">
        <v>1051291.02</v>
      </c>
      <c r="ARX41" s="79">
        <v>44078</v>
      </c>
      <c r="ARY41" s="78">
        <v>3751753.48</v>
      </c>
      <c r="ARZ41" s="77">
        <v>86</v>
      </c>
      <c r="ASA41" s="78">
        <v>27485.82</v>
      </c>
      <c r="ASD41" s="79">
        <v>2344</v>
      </c>
      <c r="ASE41" s="78">
        <v>204224.68</v>
      </c>
      <c r="ASF41" s="77">
        <v>1</v>
      </c>
      <c r="ASG41" s="78">
        <v>37.799999999999997</v>
      </c>
      <c r="ASP41" s="77">
        <v>2</v>
      </c>
      <c r="ASQ41" s="78">
        <v>6.98</v>
      </c>
      <c r="AST41" s="77">
        <v>2</v>
      </c>
      <c r="ASU41" s="78">
        <v>7.8</v>
      </c>
      <c r="ASV41" s="77">
        <v>1</v>
      </c>
      <c r="ASW41" s="78">
        <v>0.89</v>
      </c>
      <c r="ASX41" s="77">
        <v>9</v>
      </c>
      <c r="ASY41" s="78">
        <v>372.68</v>
      </c>
      <c r="ASZ41" s="79">
        <v>1231</v>
      </c>
      <c r="ATA41" s="78">
        <v>31810.65</v>
      </c>
      <c r="ATB41" s="77">
        <v>42</v>
      </c>
      <c r="ATC41" s="78">
        <v>4080.95</v>
      </c>
      <c r="ATF41" s="77">
        <v>2</v>
      </c>
      <c r="ATG41" s="78">
        <v>63.76</v>
      </c>
      <c r="ATL41" s="77">
        <v>6</v>
      </c>
      <c r="ATM41" s="78">
        <v>1655.68</v>
      </c>
      <c r="ATN41" s="77">
        <v>744</v>
      </c>
      <c r="ATO41" s="78">
        <v>40808.6</v>
      </c>
      <c r="ATP41" s="77">
        <v>26</v>
      </c>
      <c r="ATQ41" s="78">
        <v>1370.14</v>
      </c>
      <c r="ATT41" s="79">
        <v>9374</v>
      </c>
      <c r="ATU41" s="78">
        <v>496928.73</v>
      </c>
      <c r="ATV41" s="77">
        <v>8</v>
      </c>
      <c r="ATW41" s="78">
        <v>542.76</v>
      </c>
      <c r="ATX41" s="77">
        <v>8</v>
      </c>
      <c r="ATY41" s="78">
        <v>374.8</v>
      </c>
      <c r="ATZ41" s="77">
        <v>66</v>
      </c>
      <c r="AUA41" s="78">
        <v>1643.18</v>
      </c>
      <c r="AUB41" s="77">
        <v>22</v>
      </c>
      <c r="AUC41" s="78">
        <v>126.07</v>
      </c>
      <c r="AUD41" s="77">
        <v>2</v>
      </c>
      <c r="AUE41" s="78">
        <v>9.6199999999999992</v>
      </c>
      <c r="AUN41" s="79">
        <v>177787</v>
      </c>
      <c r="AUO41" s="78">
        <v>3079873.08</v>
      </c>
      <c r="AUP41" s="77">
        <v>3</v>
      </c>
      <c r="AUQ41" s="78">
        <v>120.03</v>
      </c>
      <c r="AUR41" s="79">
        <v>1682</v>
      </c>
      <c r="AUS41" s="78">
        <v>87669.69</v>
      </c>
      <c r="AUV41" s="77">
        <v>21</v>
      </c>
      <c r="AUW41" s="78">
        <v>174.53</v>
      </c>
      <c r="AVB41" s="77">
        <v>187</v>
      </c>
      <c r="AVC41" s="78">
        <v>151681.44</v>
      </c>
      <c r="AVJ41" s="79">
        <v>1137</v>
      </c>
      <c r="AVK41" s="78">
        <v>117428.64</v>
      </c>
      <c r="AVT41" s="77">
        <v>2</v>
      </c>
      <c r="AVU41" s="78">
        <v>19.46</v>
      </c>
      <c r="AVX41" s="77">
        <v>3</v>
      </c>
      <c r="AVY41" s="78">
        <v>24.39</v>
      </c>
      <c r="AVZ41" s="77">
        <v>11</v>
      </c>
      <c r="AWA41" s="78">
        <v>107.08</v>
      </c>
      <c r="AWB41" s="77">
        <v>5</v>
      </c>
      <c r="AWC41" s="78">
        <v>81.16</v>
      </c>
      <c r="AWH41" s="77">
        <v>4</v>
      </c>
      <c r="AWI41" s="78">
        <v>3.66</v>
      </c>
      <c r="AWJ41" s="77">
        <v>2</v>
      </c>
      <c r="AWK41" s="78">
        <v>1.56</v>
      </c>
      <c r="AWL41" s="77">
        <v>1</v>
      </c>
      <c r="AWM41" s="78">
        <v>5.04</v>
      </c>
      <c r="AWN41" s="77">
        <v>37</v>
      </c>
      <c r="AWO41" s="78">
        <v>2263.1799999999998</v>
      </c>
      <c r="AWP41" s="77">
        <v>165</v>
      </c>
      <c r="AWQ41" s="78">
        <v>34326.18</v>
      </c>
      <c r="AWR41" s="77">
        <v>146</v>
      </c>
      <c r="AWS41" s="78">
        <v>49525.24</v>
      </c>
      <c r="AWT41" s="77">
        <v>65</v>
      </c>
      <c r="AWU41" s="78">
        <v>3885.12</v>
      </c>
      <c r="AWV41" s="77">
        <v>508</v>
      </c>
      <c r="AWW41" s="78">
        <v>6630.89</v>
      </c>
      <c r="AWX41" s="77">
        <v>551</v>
      </c>
      <c r="AWY41" s="78">
        <v>253101.26</v>
      </c>
      <c r="AXD41" s="77">
        <v>9</v>
      </c>
      <c r="AXE41" s="78">
        <v>117.6</v>
      </c>
      <c r="AXV41" s="77">
        <v>3</v>
      </c>
      <c r="AXW41" s="78">
        <v>32.369999999999997</v>
      </c>
      <c r="AYB41" s="77">
        <v>116</v>
      </c>
      <c r="AYC41" s="78">
        <v>10078.82</v>
      </c>
      <c r="AYD41" s="77">
        <v>29</v>
      </c>
      <c r="AYE41" s="78">
        <v>192.8</v>
      </c>
      <c r="AYF41" s="77">
        <v>21</v>
      </c>
      <c r="AYG41" s="78">
        <v>263.89</v>
      </c>
      <c r="AYL41" s="77">
        <v>5</v>
      </c>
      <c r="AYM41" s="78">
        <v>39.24</v>
      </c>
      <c r="AYT41" s="77">
        <v>9</v>
      </c>
      <c r="AYU41" s="78">
        <v>19.71</v>
      </c>
      <c r="AYV41" s="77">
        <v>20</v>
      </c>
      <c r="AYW41" s="78">
        <v>2215.0300000000002</v>
      </c>
      <c r="AZV41" s="77">
        <v>29</v>
      </c>
      <c r="AZW41" s="78">
        <v>40.369999999999997</v>
      </c>
    </row>
    <row r="42" spans="1:1377" x14ac:dyDescent="0.25">
      <c r="A42" s="87">
        <v>40137</v>
      </c>
      <c r="B42" s="83">
        <v>316504</v>
      </c>
      <c r="C42" s="84">
        <v>38023831.640000001</v>
      </c>
      <c r="D42" s="83">
        <v>257613</v>
      </c>
      <c r="E42" s="84">
        <v>35640513.43</v>
      </c>
      <c r="F42" s="83">
        <f t="shared" si="89"/>
        <v>574117</v>
      </c>
      <c r="G42" s="83">
        <f t="shared" si="88"/>
        <v>73664345.069999993</v>
      </c>
      <c r="H42" s="83">
        <v>195768</v>
      </c>
      <c r="I42" s="84">
        <v>18866981.219999999</v>
      </c>
      <c r="J42" s="83">
        <v>280224</v>
      </c>
      <c r="K42" s="84">
        <v>23225652.850000001</v>
      </c>
      <c r="L42" s="83">
        <v>2946</v>
      </c>
      <c r="M42" s="78">
        <v>13043919</v>
      </c>
      <c r="N42" s="79">
        <v>24579</v>
      </c>
      <c r="O42" s="78">
        <v>13074616.029999999</v>
      </c>
      <c r="P42" s="79">
        <v>174585</v>
      </c>
      <c r="Q42" s="78">
        <v>10477456.82</v>
      </c>
      <c r="R42" s="79">
        <v>177855</v>
      </c>
      <c r="S42" s="78">
        <v>10106532.800000001</v>
      </c>
      <c r="T42" s="79">
        <v>7354</v>
      </c>
      <c r="U42" s="78">
        <v>4774783.24</v>
      </c>
      <c r="V42" s="79">
        <v>27771</v>
      </c>
      <c r="W42" s="78">
        <v>7280124.2599999998</v>
      </c>
      <c r="X42" s="79">
        <v>47588</v>
      </c>
      <c r="Y42" s="78">
        <v>6703316.8700000001</v>
      </c>
      <c r="Z42" s="79">
        <v>189073</v>
      </c>
      <c r="AA42" s="78">
        <v>7450016.4000000004</v>
      </c>
      <c r="AB42" s="79">
        <v>111420</v>
      </c>
      <c r="AC42" s="78">
        <v>10782079.52</v>
      </c>
      <c r="AD42" s="79">
        <v>28536</v>
      </c>
      <c r="AE42" s="78">
        <v>5230182.88</v>
      </c>
      <c r="AF42" s="79">
        <v>16001</v>
      </c>
      <c r="AG42" s="78">
        <v>2532271.5499999998</v>
      </c>
      <c r="AH42" s="79">
        <v>65778</v>
      </c>
      <c r="AI42" s="78">
        <v>6743482.8899999997</v>
      </c>
      <c r="AJ42" s="79">
        <v>158357</v>
      </c>
      <c r="AK42" s="78">
        <v>5991760.5300000003</v>
      </c>
      <c r="AL42" s="79">
        <v>47879</v>
      </c>
      <c r="AM42" s="78">
        <v>5375048.0599999996</v>
      </c>
      <c r="AN42" s="79">
        <v>54266</v>
      </c>
      <c r="AO42" s="78">
        <v>5338174.6100000003</v>
      </c>
      <c r="AP42" s="79">
        <v>61979</v>
      </c>
      <c r="AQ42" s="78">
        <v>4701256.49</v>
      </c>
      <c r="AR42" s="79">
        <v>32407</v>
      </c>
      <c r="AS42" s="78">
        <v>4926398.4800000004</v>
      </c>
      <c r="AT42" s="79">
        <v>19344</v>
      </c>
      <c r="AU42" s="78">
        <v>1716310.38</v>
      </c>
      <c r="AV42" s="77">
        <v>800</v>
      </c>
      <c r="AW42" s="78">
        <v>3298501.68</v>
      </c>
      <c r="AX42" s="77">
        <v>467</v>
      </c>
      <c r="AY42" s="78">
        <v>1880977.51</v>
      </c>
      <c r="AZ42" s="79">
        <v>3226</v>
      </c>
      <c r="BA42" s="78">
        <v>2246591.06</v>
      </c>
      <c r="BB42" s="79">
        <v>10383</v>
      </c>
      <c r="BC42" s="78">
        <v>3337882.19</v>
      </c>
      <c r="BD42" s="79">
        <v>3488</v>
      </c>
      <c r="BE42" s="78">
        <v>1785505.11</v>
      </c>
      <c r="BF42" s="79">
        <v>13526</v>
      </c>
      <c r="BG42" s="78">
        <v>1831147.62</v>
      </c>
      <c r="BH42" s="79">
        <v>289441</v>
      </c>
      <c r="BI42" s="78">
        <v>2627854.9</v>
      </c>
      <c r="BJ42" s="79">
        <v>3174</v>
      </c>
      <c r="BK42" s="78">
        <v>1318916.1499999999</v>
      </c>
      <c r="BL42" s="79">
        <v>32037</v>
      </c>
      <c r="BM42" s="78">
        <v>1132105.57</v>
      </c>
      <c r="BN42" s="77">
        <v>180</v>
      </c>
      <c r="BO42" s="78">
        <v>1096020.8400000001</v>
      </c>
      <c r="BP42" s="79">
        <v>56728</v>
      </c>
      <c r="BQ42" s="78">
        <v>1106346.44</v>
      </c>
      <c r="BR42" s="79">
        <v>17097</v>
      </c>
      <c r="BS42" s="78">
        <v>1315439.32</v>
      </c>
      <c r="BT42" s="79">
        <v>10540</v>
      </c>
      <c r="BU42" s="78">
        <v>714782.09</v>
      </c>
      <c r="BV42" s="79">
        <v>6764</v>
      </c>
      <c r="BW42" s="78">
        <v>302548.09000000003</v>
      </c>
      <c r="BX42" s="77">
        <v>188</v>
      </c>
      <c r="BY42" s="78">
        <v>186346.01</v>
      </c>
      <c r="CH42" s="77">
        <v>1</v>
      </c>
      <c r="CI42" s="78">
        <v>14.91</v>
      </c>
      <c r="CL42" s="77">
        <v>3</v>
      </c>
      <c r="CM42" s="78">
        <v>112.38</v>
      </c>
      <c r="CN42" s="77">
        <v>6</v>
      </c>
      <c r="CO42" s="78">
        <v>183.68</v>
      </c>
      <c r="CP42" s="79">
        <v>5807</v>
      </c>
      <c r="CQ42" s="78">
        <v>65584.81</v>
      </c>
      <c r="CT42" s="77">
        <v>11</v>
      </c>
      <c r="CU42" s="78">
        <v>7361.11</v>
      </c>
      <c r="CX42" s="77">
        <v>1</v>
      </c>
      <c r="CY42" s="78">
        <v>2.9</v>
      </c>
      <c r="DD42" s="77">
        <v>3</v>
      </c>
      <c r="DE42" s="78">
        <v>155.47</v>
      </c>
      <c r="DJ42" s="77">
        <v>4</v>
      </c>
      <c r="DK42" s="78">
        <v>2798.62</v>
      </c>
      <c r="DL42" s="77">
        <v>10</v>
      </c>
      <c r="DM42" s="78">
        <v>339.43</v>
      </c>
      <c r="DP42" s="77">
        <v>76</v>
      </c>
      <c r="DQ42" s="78">
        <v>236.07</v>
      </c>
      <c r="DR42" s="77">
        <v>5</v>
      </c>
      <c r="DS42" s="78">
        <v>22.05</v>
      </c>
      <c r="DZ42" s="79">
        <v>12376</v>
      </c>
      <c r="EA42" s="78">
        <v>1095019.3500000001</v>
      </c>
      <c r="EF42" s="77">
        <v>11</v>
      </c>
      <c r="EG42" s="78">
        <v>110.89</v>
      </c>
      <c r="EH42" s="77">
        <v>5</v>
      </c>
      <c r="EI42" s="78">
        <v>9.75</v>
      </c>
      <c r="ER42" s="79">
        <v>14436</v>
      </c>
      <c r="ES42" s="78">
        <v>562668.87</v>
      </c>
      <c r="ET42" s="77">
        <v>1</v>
      </c>
      <c r="EU42" s="78">
        <v>1.2</v>
      </c>
      <c r="EV42" s="79">
        <v>1035</v>
      </c>
      <c r="EW42" s="78">
        <v>66025.66</v>
      </c>
      <c r="FD42" s="79">
        <v>1725</v>
      </c>
      <c r="FE42" s="78">
        <v>1040028.13</v>
      </c>
      <c r="FF42" s="77">
        <v>12</v>
      </c>
      <c r="FG42" s="78">
        <v>6.24</v>
      </c>
      <c r="FH42" s="79">
        <v>24560</v>
      </c>
      <c r="FI42" s="78">
        <v>1224573.8400000001</v>
      </c>
      <c r="FJ42" s="79">
        <v>16255</v>
      </c>
      <c r="FK42" s="78">
        <v>774638.91</v>
      </c>
      <c r="FL42" s="77">
        <v>15</v>
      </c>
      <c r="FM42" s="78">
        <v>217.89</v>
      </c>
      <c r="FN42" s="77">
        <v>1</v>
      </c>
      <c r="FO42" s="78">
        <v>1.73</v>
      </c>
      <c r="FP42" s="77">
        <v>1</v>
      </c>
      <c r="FQ42" s="78">
        <v>14.4</v>
      </c>
      <c r="FR42" s="79">
        <v>2353</v>
      </c>
      <c r="FS42" s="78">
        <v>348396.96</v>
      </c>
      <c r="FT42" s="77">
        <v>5</v>
      </c>
      <c r="FU42" s="78">
        <v>17.5</v>
      </c>
      <c r="FV42" s="79">
        <v>2415</v>
      </c>
      <c r="FW42" s="78">
        <v>65891.83</v>
      </c>
      <c r="FX42" s="79">
        <v>11613</v>
      </c>
      <c r="FY42" s="78">
        <v>705447.08</v>
      </c>
      <c r="GF42" s="77">
        <v>60</v>
      </c>
      <c r="GG42" s="78">
        <v>4906.2299999999996</v>
      </c>
      <c r="GL42" s="79">
        <v>3608</v>
      </c>
      <c r="GM42" s="78">
        <v>495780.44</v>
      </c>
      <c r="GN42" s="77">
        <v>625</v>
      </c>
      <c r="GO42" s="78">
        <v>93844.78</v>
      </c>
      <c r="GT42" s="77">
        <v>1</v>
      </c>
      <c r="GU42" s="78">
        <v>3.36</v>
      </c>
      <c r="GX42" s="77">
        <v>246</v>
      </c>
      <c r="GY42" s="78">
        <v>20019.34</v>
      </c>
      <c r="GZ42" s="77">
        <v>19</v>
      </c>
      <c r="HA42" s="78">
        <v>1075.31</v>
      </c>
      <c r="HB42" s="79">
        <v>1834</v>
      </c>
      <c r="HC42" s="78">
        <v>186822.37</v>
      </c>
      <c r="HD42" s="77">
        <v>12</v>
      </c>
      <c r="HE42" s="78">
        <v>71.5</v>
      </c>
      <c r="HH42" s="77">
        <v>218</v>
      </c>
      <c r="HI42" s="78">
        <v>8634.1</v>
      </c>
      <c r="HJ42" s="77">
        <v>656</v>
      </c>
      <c r="HK42" s="78">
        <v>78635.360000000001</v>
      </c>
      <c r="HL42" s="77">
        <v>438</v>
      </c>
      <c r="HM42" s="78">
        <v>75055.149999999994</v>
      </c>
      <c r="HN42" s="79">
        <v>1800</v>
      </c>
      <c r="HO42" s="78">
        <v>254443.84</v>
      </c>
      <c r="HR42" s="77">
        <v>80</v>
      </c>
      <c r="HS42" s="78">
        <v>22875.63</v>
      </c>
      <c r="HT42" s="77">
        <v>524</v>
      </c>
      <c r="HU42" s="78">
        <v>27640.14</v>
      </c>
      <c r="HV42" s="77">
        <v>28</v>
      </c>
      <c r="HW42" s="78">
        <v>3603.6</v>
      </c>
      <c r="HZ42" s="77">
        <v>628</v>
      </c>
      <c r="IA42" s="78">
        <v>64235.51</v>
      </c>
      <c r="IB42" s="79">
        <v>6963</v>
      </c>
      <c r="IC42" s="78">
        <v>504529.55</v>
      </c>
      <c r="ID42" s="77">
        <v>22</v>
      </c>
      <c r="IE42" s="78">
        <v>11164.91</v>
      </c>
      <c r="IF42" s="77">
        <v>302</v>
      </c>
      <c r="IG42" s="78">
        <v>68408.639999999999</v>
      </c>
      <c r="IH42" s="77">
        <v>2</v>
      </c>
      <c r="II42" s="78">
        <v>252.12</v>
      </c>
      <c r="IN42" s="79">
        <v>2708</v>
      </c>
      <c r="IO42" s="78">
        <v>127099.58</v>
      </c>
      <c r="IP42" s="77">
        <v>3</v>
      </c>
      <c r="IQ42" s="78">
        <v>11.71</v>
      </c>
      <c r="IX42" s="77">
        <v>4</v>
      </c>
      <c r="IY42" s="78">
        <v>14.09</v>
      </c>
      <c r="IZ42" s="79">
        <v>4638</v>
      </c>
      <c r="JA42" s="78">
        <v>186973.56</v>
      </c>
      <c r="JB42" s="77">
        <v>1</v>
      </c>
      <c r="JC42" s="78">
        <v>22.1</v>
      </c>
      <c r="JH42" s="79">
        <v>9891</v>
      </c>
      <c r="JI42" s="78">
        <v>1359130.29</v>
      </c>
      <c r="JJ42" s="79">
        <v>2499</v>
      </c>
      <c r="JK42" s="78">
        <v>317610.18</v>
      </c>
      <c r="JN42" s="77">
        <v>799</v>
      </c>
      <c r="JO42" s="78">
        <v>106724.26</v>
      </c>
      <c r="JP42" s="79">
        <v>2840</v>
      </c>
      <c r="JQ42" s="78">
        <v>254871.8</v>
      </c>
      <c r="JR42" s="77">
        <v>17</v>
      </c>
      <c r="JS42" s="78">
        <v>773.11</v>
      </c>
      <c r="JV42" s="79">
        <v>3879</v>
      </c>
      <c r="JW42" s="78">
        <v>350505.52</v>
      </c>
      <c r="JX42" s="77">
        <v>108</v>
      </c>
      <c r="JY42" s="78">
        <v>9698.15</v>
      </c>
      <c r="JZ42" s="77">
        <v>399</v>
      </c>
      <c r="KA42" s="78">
        <v>7415.3</v>
      </c>
      <c r="KB42" s="79">
        <v>9196</v>
      </c>
      <c r="KC42" s="78">
        <v>393840.77</v>
      </c>
      <c r="KF42" s="77">
        <v>431</v>
      </c>
      <c r="KG42" s="78">
        <v>43521.17</v>
      </c>
      <c r="KH42" s="79">
        <v>20022</v>
      </c>
      <c r="KI42" s="78">
        <v>737966.58</v>
      </c>
      <c r="KJ42" s="77">
        <v>2</v>
      </c>
      <c r="KK42" s="78">
        <v>8.3800000000000008</v>
      </c>
      <c r="KL42" s="77">
        <v>1</v>
      </c>
      <c r="KM42" s="78">
        <v>5.4</v>
      </c>
      <c r="KN42" s="79">
        <v>1140</v>
      </c>
      <c r="KO42" s="78">
        <v>591291.94999999995</v>
      </c>
      <c r="KP42" s="77">
        <v>10</v>
      </c>
      <c r="KQ42" s="78">
        <v>946.56</v>
      </c>
      <c r="KR42" s="79">
        <v>5858</v>
      </c>
      <c r="KS42" s="78">
        <v>433901.68</v>
      </c>
      <c r="KZ42" s="77">
        <v>16</v>
      </c>
      <c r="LA42" s="78">
        <v>2997.72</v>
      </c>
      <c r="LB42" s="77">
        <v>3</v>
      </c>
      <c r="LC42" s="78">
        <v>4.8499999999999996</v>
      </c>
      <c r="LD42" s="79">
        <v>1487</v>
      </c>
      <c r="LE42" s="78">
        <v>138758.21</v>
      </c>
      <c r="LF42" s="77">
        <v>431</v>
      </c>
      <c r="LG42" s="78">
        <v>63236.44</v>
      </c>
      <c r="LH42" s="77">
        <v>475</v>
      </c>
      <c r="LI42" s="78">
        <v>115874.8</v>
      </c>
      <c r="LR42" s="77">
        <v>6</v>
      </c>
      <c r="LS42" s="78">
        <v>4.43</v>
      </c>
      <c r="LT42" s="79">
        <v>7302</v>
      </c>
      <c r="LU42" s="78">
        <v>315707.09999999998</v>
      </c>
      <c r="LV42" s="77">
        <v>92</v>
      </c>
      <c r="LW42" s="78">
        <v>532.08000000000004</v>
      </c>
      <c r="LX42" s="77">
        <v>4</v>
      </c>
      <c r="LY42" s="78">
        <v>4678.38</v>
      </c>
      <c r="MB42" s="79">
        <v>5471</v>
      </c>
      <c r="MC42" s="78">
        <v>600097.92000000004</v>
      </c>
      <c r="MJ42" s="77">
        <v>2</v>
      </c>
      <c r="MK42" s="78">
        <v>21.18</v>
      </c>
      <c r="MP42" s="79">
        <v>4325</v>
      </c>
      <c r="MQ42" s="78">
        <v>327513.15999999997</v>
      </c>
      <c r="MR42" s="79">
        <v>1319</v>
      </c>
      <c r="MS42" s="78">
        <v>41010.080000000002</v>
      </c>
      <c r="MT42" s="77">
        <v>2</v>
      </c>
      <c r="MU42" s="78">
        <v>2.1</v>
      </c>
      <c r="ND42" s="79">
        <v>15782</v>
      </c>
      <c r="NE42" s="78">
        <v>50416.639999999999</v>
      </c>
      <c r="NF42" s="77">
        <v>36</v>
      </c>
      <c r="NG42" s="78">
        <v>749.94</v>
      </c>
      <c r="NN42" s="79">
        <v>1444</v>
      </c>
      <c r="NO42" s="78">
        <v>208276.84</v>
      </c>
      <c r="NP42" s="77">
        <v>7</v>
      </c>
      <c r="NQ42" s="78">
        <v>17.03</v>
      </c>
      <c r="NR42" s="77">
        <v>4</v>
      </c>
      <c r="NS42" s="78">
        <v>18.079999999999998</v>
      </c>
      <c r="NT42" s="77">
        <v>95</v>
      </c>
      <c r="NU42" s="78">
        <v>270.83999999999997</v>
      </c>
      <c r="NV42" s="79">
        <v>3554</v>
      </c>
      <c r="NW42" s="78">
        <v>370680.88</v>
      </c>
      <c r="NX42" s="77">
        <v>42</v>
      </c>
      <c r="NY42" s="78">
        <v>2747.3</v>
      </c>
      <c r="NZ42" s="77">
        <v>8</v>
      </c>
      <c r="OA42" s="78">
        <v>189.35</v>
      </c>
      <c r="OF42" s="77">
        <v>424</v>
      </c>
      <c r="OG42" s="78">
        <v>31132.13</v>
      </c>
      <c r="OH42" s="77">
        <v>331</v>
      </c>
      <c r="OI42" s="78">
        <v>18848.66</v>
      </c>
      <c r="OJ42" s="77">
        <v>135</v>
      </c>
      <c r="OK42" s="78">
        <v>714.39</v>
      </c>
      <c r="OP42" s="79">
        <v>12595</v>
      </c>
      <c r="OQ42" s="78">
        <v>2053745.15</v>
      </c>
      <c r="OR42" s="77">
        <v>141</v>
      </c>
      <c r="OS42" s="78">
        <v>5074.57</v>
      </c>
      <c r="OT42" s="79">
        <v>2982</v>
      </c>
      <c r="OU42" s="78">
        <v>148659.82999999999</v>
      </c>
      <c r="OV42" s="77">
        <v>878</v>
      </c>
      <c r="OW42" s="78">
        <v>152060.79999999999</v>
      </c>
      <c r="OZ42" s="79">
        <v>7519</v>
      </c>
      <c r="PA42" s="78">
        <v>731921.5</v>
      </c>
      <c r="PJ42" s="79">
        <v>3461</v>
      </c>
      <c r="PK42" s="78">
        <v>297270.2</v>
      </c>
      <c r="PL42" s="77">
        <v>81</v>
      </c>
      <c r="PM42" s="78">
        <v>769.52</v>
      </c>
      <c r="PN42" s="77">
        <v>56</v>
      </c>
      <c r="PO42" s="78">
        <v>7207.25</v>
      </c>
      <c r="PP42" s="79">
        <v>10133</v>
      </c>
      <c r="PQ42" s="78">
        <v>694701.28</v>
      </c>
      <c r="PR42" s="79">
        <v>6395</v>
      </c>
      <c r="PS42" s="78">
        <v>804395.07</v>
      </c>
      <c r="PT42" s="77">
        <v>10</v>
      </c>
      <c r="PU42" s="78">
        <v>26488.65</v>
      </c>
      <c r="PV42" s="77">
        <v>4</v>
      </c>
      <c r="PW42" s="78">
        <v>55.68</v>
      </c>
      <c r="PX42" s="77">
        <v>8</v>
      </c>
      <c r="PY42" s="78">
        <v>815.88</v>
      </c>
      <c r="PZ42" s="77">
        <v>479</v>
      </c>
      <c r="QA42" s="78">
        <v>160929.41</v>
      </c>
      <c r="QF42" s="79">
        <v>12312</v>
      </c>
      <c r="QG42" s="78">
        <v>3680329.95</v>
      </c>
      <c r="QJ42" s="77">
        <v>11</v>
      </c>
      <c r="QK42" s="78">
        <v>19.25</v>
      </c>
      <c r="QL42" s="77">
        <v>14</v>
      </c>
      <c r="QM42" s="78">
        <v>12.15</v>
      </c>
      <c r="QN42" s="77">
        <v>2</v>
      </c>
      <c r="QO42" s="78">
        <v>102.9</v>
      </c>
      <c r="QZ42" s="77">
        <v>1</v>
      </c>
      <c r="RA42" s="78">
        <v>34.82</v>
      </c>
      <c r="RB42" s="77">
        <v>9</v>
      </c>
      <c r="RC42" s="78">
        <v>790.7</v>
      </c>
      <c r="RD42" s="77">
        <v>2</v>
      </c>
      <c r="RE42" s="78">
        <v>4661.0200000000004</v>
      </c>
      <c r="RL42" s="79">
        <v>109003</v>
      </c>
      <c r="RM42" s="78">
        <v>15992735.359999999</v>
      </c>
      <c r="RN42" s="79">
        <v>2524</v>
      </c>
      <c r="RO42" s="78">
        <v>120560.17</v>
      </c>
      <c r="RT42" s="77">
        <v>52</v>
      </c>
      <c r="RU42" s="78">
        <v>11135.19</v>
      </c>
      <c r="RV42" s="77">
        <v>319</v>
      </c>
      <c r="RW42" s="78">
        <v>13948.6</v>
      </c>
      <c r="RX42" s="79">
        <v>15209</v>
      </c>
      <c r="RY42" s="78">
        <v>357959.19</v>
      </c>
      <c r="RZ42" s="77">
        <v>856</v>
      </c>
      <c r="SA42" s="78">
        <v>97477.79</v>
      </c>
      <c r="SD42" s="79">
        <v>5149</v>
      </c>
      <c r="SE42" s="78">
        <v>325342.88</v>
      </c>
      <c r="SF42" s="79">
        <v>54838</v>
      </c>
      <c r="SG42" s="78">
        <v>9075042.5199999996</v>
      </c>
      <c r="SH42" s="77">
        <v>2</v>
      </c>
      <c r="SI42" s="78">
        <v>0.34</v>
      </c>
      <c r="SJ42" s="79">
        <v>1438</v>
      </c>
      <c r="SK42" s="78">
        <v>53556.35</v>
      </c>
      <c r="SL42" s="79">
        <v>1103</v>
      </c>
      <c r="SM42" s="78">
        <v>73980.39</v>
      </c>
      <c r="SN42" s="79">
        <v>11657</v>
      </c>
      <c r="SO42" s="78">
        <v>609668.6</v>
      </c>
      <c r="SP42" s="77">
        <v>4</v>
      </c>
      <c r="SQ42" s="78">
        <v>452.88</v>
      </c>
      <c r="SR42" s="79">
        <v>86309</v>
      </c>
      <c r="SS42" s="78">
        <v>564200.81000000006</v>
      </c>
      <c r="ST42" s="79">
        <v>1613</v>
      </c>
      <c r="SU42" s="78">
        <v>134295.26</v>
      </c>
      <c r="SV42" s="77">
        <v>79</v>
      </c>
      <c r="SW42" s="78">
        <v>620.96</v>
      </c>
      <c r="SZ42" s="77">
        <v>2</v>
      </c>
      <c r="TA42" s="78">
        <v>17.989999999999998</v>
      </c>
      <c r="TB42" s="77">
        <v>2</v>
      </c>
      <c r="TC42" s="78">
        <v>30.32</v>
      </c>
      <c r="TD42" s="77">
        <v>809</v>
      </c>
      <c r="TE42" s="78">
        <v>7428.44</v>
      </c>
      <c r="TF42" s="79">
        <v>2801</v>
      </c>
      <c r="TG42" s="78">
        <v>105494.52</v>
      </c>
      <c r="TH42" s="79">
        <v>28240</v>
      </c>
      <c r="TI42" s="78">
        <v>1031555.26</v>
      </c>
      <c r="TJ42" s="79">
        <v>2279</v>
      </c>
      <c r="TK42" s="78">
        <v>277578.17</v>
      </c>
      <c r="TL42" s="79">
        <v>45162</v>
      </c>
      <c r="TM42" s="78">
        <v>2230324.13</v>
      </c>
      <c r="TN42" s="79">
        <v>4790</v>
      </c>
      <c r="TO42" s="78">
        <v>399274.37</v>
      </c>
      <c r="UB42" s="79">
        <v>8060</v>
      </c>
      <c r="UC42" s="78">
        <v>336053.28</v>
      </c>
      <c r="UF42" s="77">
        <v>2</v>
      </c>
      <c r="UG42" s="78">
        <v>29.88</v>
      </c>
      <c r="UH42" s="77">
        <v>6</v>
      </c>
      <c r="UI42" s="78">
        <v>79.38</v>
      </c>
      <c r="UJ42" s="77">
        <v>1</v>
      </c>
      <c r="UK42" s="78">
        <v>22.8</v>
      </c>
      <c r="UV42" s="77">
        <v>1</v>
      </c>
      <c r="UW42" s="78">
        <v>7.8</v>
      </c>
      <c r="VB42" s="77">
        <v>45</v>
      </c>
      <c r="VC42" s="78">
        <v>1250.04</v>
      </c>
      <c r="VD42" s="79">
        <v>10167</v>
      </c>
      <c r="VE42" s="78">
        <v>485058.39</v>
      </c>
      <c r="VH42" s="79">
        <v>32842</v>
      </c>
      <c r="VI42" s="78">
        <v>529652.44999999995</v>
      </c>
      <c r="VJ42" s="77">
        <v>110</v>
      </c>
      <c r="VK42" s="78">
        <v>1122.44</v>
      </c>
      <c r="VN42" s="77">
        <v>2</v>
      </c>
      <c r="VO42" s="78">
        <v>35.14</v>
      </c>
      <c r="VP42" s="79">
        <v>13613</v>
      </c>
      <c r="VQ42" s="78">
        <v>728526.91</v>
      </c>
      <c r="VR42" s="79">
        <v>15462</v>
      </c>
      <c r="VS42" s="78">
        <v>1356766.22</v>
      </c>
      <c r="VX42" s="79">
        <v>15888</v>
      </c>
      <c r="VY42" s="78">
        <v>434.94</v>
      </c>
      <c r="WB42" s="79">
        <v>13807</v>
      </c>
      <c r="WC42" s="78">
        <v>2040654.08</v>
      </c>
      <c r="WD42" s="77">
        <v>14</v>
      </c>
      <c r="WE42" s="78">
        <v>33496.71</v>
      </c>
      <c r="WH42" s="79">
        <v>2656</v>
      </c>
      <c r="WI42" s="78">
        <v>11574.25</v>
      </c>
      <c r="WJ42" s="79">
        <v>8194</v>
      </c>
      <c r="WK42" s="78">
        <v>131245.70000000001</v>
      </c>
      <c r="WL42" s="77">
        <v>168</v>
      </c>
      <c r="WM42" s="78">
        <v>17205.330000000002</v>
      </c>
      <c r="WN42" s="79">
        <v>1970</v>
      </c>
      <c r="WO42" s="78">
        <v>795297.03</v>
      </c>
      <c r="WP42" s="77">
        <v>5</v>
      </c>
      <c r="WQ42" s="78">
        <v>1170</v>
      </c>
      <c r="WR42" s="79">
        <v>7048</v>
      </c>
      <c r="WS42" s="78">
        <v>198009.67</v>
      </c>
      <c r="WV42" s="77">
        <v>1</v>
      </c>
      <c r="WW42" s="78">
        <v>29.38</v>
      </c>
      <c r="WX42" s="77">
        <v>7</v>
      </c>
      <c r="WY42" s="78">
        <v>40.01</v>
      </c>
      <c r="WZ42" s="77">
        <v>2</v>
      </c>
      <c r="XA42" s="78">
        <v>11.66</v>
      </c>
      <c r="XD42" s="79">
        <v>37598</v>
      </c>
      <c r="XE42" s="78">
        <v>2183604.7799999998</v>
      </c>
      <c r="XH42" s="77">
        <v>382</v>
      </c>
      <c r="XI42" s="78">
        <v>152621.87</v>
      </c>
      <c r="XJ42" s="77">
        <v>606</v>
      </c>
      <c r="XK42" s="78">
        <v>8301.7999999999993</v>
      </c>
      <c r="XN42" s="79">
        <v>6011</v>
      </c>
      <c r="XO42" s="78">
        <v>767890.03</v>
      </c>
      <c r="XP42" s="79">
        <v>13200</v>
      </c>
      <c r="XQ42" s="78">
        <v>2208041.7200000002</v>
      </c>
      <c r="XR42" s="79">
        <v>1126</v>
      </c>
      <c r="XS42" s="78">
        <v>292611.61</v>
      </c>
      <c r="XT42" s="79">
        <v>3313</v>
      </c>
      <c r="XU42" s="78">
        <v>692889.01</v>
      </c>
      <c r="XV42" s="79">
        <v>77497</v>
      </c>
      <c r="XW42" s="78">
        <v>879370.19</v>
      </c>
      <c r="XX42" s="79">
        <v>1570</v>
      </c>
      <c r="XY42" s="78">
        <v>81447.929999999993</v>
      </c>
      <c r="XZ42" s="77">
        <v>1</v>
      </c>
      <c r="YA42" s="78">
        <v>7.36</v>
      </c>
      <c r="YF42" s="77">
        <v>6</v>
      </c>
      <c r="YG42" s="78">
        <v>120.74</v>
      </c>
      <c r="YH42" s="79">
        <v>26263</v>
      </c>
      <c r="YI42" s="78">
        <v>2394483.14</v>
      </c>
      <c r="YP42" s="79">
        <v>1637</v>
      </c>
      <c r="YQ42" s="78">
        <v>38862.160000000003</v>
      </c>
      <c r="YT42" s="79">
        <v>2178</v>
      </c>
      <c r="YU42" s="78">
        <v>258280.68</v>
      </c>
      <c r="YV42" s="77">
        <v>105</v>
      </c>
      <c r="YW42" s="78">
        <v>11928.54</v>
      </c>
      <c r="YX42" s="79">
        <v>107392</v>
      </c>
      <c r="YY42" s="78">
        <v>2552949.48</v>
      </c>
      <c r="YZ42" s="79">
        <v>32365</v>
      </c>
      <c r="ZA42" s="78">
        <v>1475325.33</v>
      </c>
      <c r="ZF42" s="79">
        <v>1287</v>
      </c>
      <c r="ZG42" s="78">
        <v>107120.17</v>
      </c>
      <c r="ZH42" s="77">
        <v>573</v>
      </c>
      <c r="ZI42" s="78">
        <v>42869.29</v>
      </c>
      <c r="ZJ42" s="79">
        <v>49168</v>
      </c>
      <c r="ZK42" s="78">
        <v>8563126.9000000004</v>
      </c>
      <c r="ZL42" s="79">
        <v>49057</v>
      </c>
      <c r="ZM42" s="78">
        <v>6725742.8399999999</v>
      </c>
      <c r="ZR42" s="77">
        <v>59</v>
      </c>
      <c r="ZS42" s="78">
        <v>303.89</v>
      </c>
      <c r="ZT42" s="77">
        <v>155</v>
      </c>
      <c r="ZU42" s="78">
        <v>644.74</v>
      </c>
      <c r="ZX42" s="77">
        <v>2</v>
      </c>
      <c r="ZY42" s="78">
        <v>29.9</v>
      </c>
      <c r="AAB42" s="77">
        <v>45</v>
      </c>
      <c r="AAC42" s="78">
        <v>322.17</v>
      </c>
      <c r="AAD42" s="77">
        <v>1</v>
      </c>
      <c r="AAE42" s="78">
        <v>6.45</v>
      </c>
      <c r="AAF42" s="77">
        <v>8</v>
      </c>
      <c r="AAG42" s="78">
        <v>53.25</v>
      </c>
      <c r="AAH42" s="77">
        <v>86</v>
      </c>
      <c r="AAI42" s="78">
        <v>441.1</v>
      </c>
      <c r="AAN42" s="77">
        <v>13</v>
      </c>
      <c r="AAO42" s="78">
        <v>371.56</v>
      </c>
      <c r="AAP42" s="77">
        <v>962</v>
      </c>
      <c r="AAQ42" s="78">
        <v>4373.37</v>
      </c>
      <c r="AAV42" s="79">
        <v>3115</v>
      </c>
      <c r="AAW42" s="78">
        <v>182674.9</v>
      </c>
      <c r="AAX42" s="77">
        <v>1</v>
      </c>
      <c r="AAY42" s="78">
        <v>40.99</v>
      </c>
      <c r="ABB42" s="77">
        <v>1</v>
      </c>
      <c r="ABC42" s="78">
        <v>42.8</v>
      </c>
      <c r="ABD42" s="77">
        <v>384</v>
      </c>
      <c r="ABE42" s="78">
        <v>55646.31</v>
      </c>
      <c r="ABH42" s="77">
        <v>2</v>
      </c>
      <c r="ABI42" s="78">
        <v>8.44</v>
      </c>
      <c r="ABP42" s="79">
        <v>3171</v>
      </c>
      <c r="ABQ42" s="78">
        <v>177848.81</v>
      </c>
      <c r="ABR42" s="79">
        <v>1972</v>
      </c>
      <c r="ABS42" s="78">
        <v>85590.15</v>
      </c>
      <c r="ABT42" s="79">
        <v>4981</v>
      </c>
      <c r="ABU42" s="78">
        <v>74680.14</v>
      </c>
      <c r="ABV42" s="79">
        <v>3832</v>
      </c>
      <c r="ABW42" s="78">
        <v>86951.21</v>
      </c>
      <c r="ABX42" s="77">
        <v>472</v>
      </c>
      <c r="ABY42" s="78">
        <v>13796.85</v>
      </c>
      <c r="ACD42" s="77">
        <v>128</v>
      </c>
      <c r="ACE42" s="78">
        <v>6835.5</v>
      </c>
      <c r="ACF42" s="79">
        <v>18775</v>
      </c>
      <c r="ACG42" s="78">
        <v>661190.41</v>
      </c>
      <c r="ACH42" s="79">
        <v>5814</v>
      </c>
      <c r="ACI42" s="78">
        <v>317484.05</v>
      </c>
      <c r="ACJ42" s="79">
        <v>22939</v>
      </c>
      <c r="ACK42" s="78">
        <v>286414.34000000003</v>
      </c>
      <c r="ACL42" s="77">
        <v>4</v>
      </c>
      <c r="ACM42" s="78">
        <v>25.82</v>
      </c>
      <c r="ACP42" s="79">
        <v>11015</v>
      </c>
      <c r="ACQ42" s="78">
        <v>447415.59</v>
      </c>
      <c r="ACV42" s="79">
        <v>3167</v>
      </c>
      <c r="ACW42" s="78">
        <v>100907.46</v>
      </c>
      <c r="ACX42" s="79">
        <v>48853</v>
      </c>
      <c r="ACY42" s="78">
        <v>1829723.2</v>
      </c>
      <c r="ACZ42" s="77">
        <v>395</v>
      </c>
      <c r="ADA42" s="78">
        <v>18631.77</v>
      </c>
      <c r="ADB42" s="79">
        <v>16437</v>
      </c>
      <c r="ADC42" s="78">
        <v>1051220.55</v>
      </c>
      <c r="ADF42" s="79">
        <v>2489</v>
      </c>
      <c r="ADG42" s="78">
        <v>367911.25</v>
      </c>
      <c r="ADJ42" s="77">
        <v>2</v>
      </c>
      <c r="ADK42" s="78">
        <v>98.02</v>
      </c>
      <c r="ADL42" s="79">
        <v>1009</v>
      </c>
      <c r="ADM42" s="78">
        <v>160254.73000000001</v>
      </c>
      <c r="ADP42" s="79">
        <v>1586</v>
      </c>
      <c r="ADQ42" s="78">
        <v>958878.63</v>
      </c>
      <c r="ADX42" s="79">
        <v>4926</v>
      </c>
      <c r="ADY42" s="78">
        <v>357605.65</v>
      </c>
      <c r="ADZ42" s="79">
        <v>5481</v>
      </c>
      <c r="AEA42" s="78">
        <v>236013.6</v>
      </c>
      <c r="AEB42" s="77">
        <v>20</v>
      </c>
      <c r="AEC42" s="78">
        <v>839.09</v>
      </c>
      <c r="AED42" s="77">
        <v>3</v>
      </c>
      <c r="AEE42" s="78">
        <v>97.18</v>
      </c>
      <c r="AEF42" s="79">
        <v>1923</v>
      </c>
      <c r="AEG42" s="78">
        <v>873565.06</v>
      </c>
      <c r="AEL42" s="77">
        <v>68</v>
      </c>
      <c r="AEM42" s="78">
        <v>490.13</v>
      </c>
      <c r="AEN42" s="77">
        <v>1</v>
      </c>
      <c r="AEO42" s="78">
        <v>34.65</v>
      </c>
      <c r="AER42" s="79">
        <v>16020</v>
      </c>
      <c r="AES42" s="78">
        <v>819249.59</v>
      </c>
      <c r="AET42" s="79">
        <v>5268</v>
      </c>
      <c r="AEU42" s="78">
        <v>166807.20000000001</v>
      </c>
      <c r="AEV42" s="77">
        <v>3</v>
      </c>
      <c r="AEW42" s="78">
        <v>7735.48</v>
      </c>
      <c r="AEZ42" s="77">
        <v>61</v>
      </c>
      <c r="AFA42" s="78">
        <v>7233.26</v>
      </c>
      <c r="AFB42" s="79">
        <v>6243</v>
      </c>
      <c r="AFC42" s="78">
        <v>343704.32000000001</v>
      </c>
      <c r="AFD42" s="77">
        <v>8</v>
      </c>
      <c r="AFE42" s="78">
        <v>329.3</v>
      </c>
      <c r="AFH42" s="77">
        <v>7</v>
      </c>
      <c r="AFI42" s="78">
        <v>622.28</v>
      </c>
      <c r="AFN42" s="79">
        <v>2991</v>
      </c>
      <c r="AFO42" s="78">
        <v>1060239.17</v>
      </c>
      <c r="AFP42" s="77">
        <v>140</v>
      </c>
      <c r="AFQ42" s="78">
        <v>7519.08</v>
      </c>
      <c r="AFT42" s="77">
        <v>2</v>
      </c>
      <c r="AFU42" s="78">
        <v>31.82</v>
      </c>
      <c r="AFV42" s="79">
        <v>53625</v>
      </c>
      <c r="AFW42" s="78">
        <v>1697730.7</v>
      </c>
      <c r="AFX42" s="79">
        <v>4656</v>
      </c>
      <c r="AFY42" s="78">
        <v>191262.16</v>
      </c>
      <c r="AFZ42" s="77">
        <v>515</v>
      </c>
      <c r="AGA42" s="78">
        <v>55685.62</v>
      </c>
      <c r="AGB42" s="77">
        <v>2</v>
      </c>
      <c r="AGC42" s="78">
        <v>48.78</v>
      </c>
      <c r="AGF42" s="77">
        <v>149</v>
      </c>
      <c r="AGG42" s="78">
        <v>978.42</v>
      </c>
      <c r="AGL42" s="77">
        <v>10</v>
      </c>
      <c r="AGM42" s="78">
        <v>22365.54</v>
      </c>
      <c r="AGP42" s="79">
        <v>260286</v>
      </c>
      <c r="AGQ42" s="78">
        <v>65014298.57</v>
      </c>
      <c r="AGR42" s="77">
        <v>196</v>
      </c>
      <c r="AGS42" s="78">
        <v>243530.69</v>
      </c>
      <c r="AGT42" s="79">
        <v>13140</v>
      </c>
      <c r="AGU42" s="78">
        <v>7722421.7000000002</v>
      </c>
      <c r="AGV42" s="79">
        <v>11494</v>
      </c>
      <c r="AGW42" s="78">
        <v>4493800.22</v>
      </c>
      <c r="AGX42" s="79">
        <v>2109</v>
      </c>
      <c r="AGY42" s="78">
        <v>170429.4</v>
      </c>
      <c r="AGZ42" s="77">
        <v>173</v>
      </c>
      <c r="AHA42" s="78">
        <v>20469.03</v>
      </c>
      <c r="AHB42" s="77">
        <v>967</v>
      </c>
      <c r="AHC42" s="78">
        <v>132519.76</v>
      </c>
      <c r="AHF42" s="77">
        <v>2</v>
      </c>
      <c r="AHG42" s="78">
        <v>814.02</v>
      </c>
      <c r="AHH42" s="77">
        <v>38</v>
      </c>
      <c r="AHI42" s="78">
        <v>34344.94</v>
      </c>
      <c r="AHJ42" s="79">
        <v>2361</v>
      </c>
      <c r="AHK42" s="78">
        <v>214191.45</v>
      </c>
      <c r="AHL42" s="79">
        <v>3994</v>
      </c>
      <c r="AHM42" s="78">
        <v>245821.07</v>
      </c>
      <c r="AHN42" s="77">
        <v>43</v>
      </c>
      <c r="AHO42" s="78">
        <v>9101.8700000000008</v>
      </c>
      <c r="AHT42" s="77">
        <v>4</v>
      </c>
      <c r="AHU42" s="78">
        <v>2705.19</v>
      </c>
      <c r="AHV42" s="77">
        <v>881</v>
      </c>
      <c r="AHW42" s="78">
        <v>105623.36</v>
      </c>
      <c r="AHZ42" s="77">
        <v>89</v>
      </c>
      <c r="AIA42" s="78">
        <v>28506.19</v>
      </c>
      <c r="AIL42" s="77">
        <v>14</v>
      </c>
      <c r="AIM42" s="78">
        <v>11800.06</v>
      </c>
      <c r="AIP42" s="79">
        <v>52075</v>
      </c>
      <c r="AIQ42" s="78">
        <v>490238.17</v>
      </c>
      <c r="AIT42" s="77">
        <v>35</v>
      </c>
      <c r="AIU42" s="78">
        <v>289.56</v>
      </c>
      <c r="AIX42" s="79">
        <v>7194</v>
      </c>
      <c r="AIY42" s="78">
        <v>537182.93999999994</v>
      </c>
      <c r="AIZ42" s="77">
        <v>2</v>
      </c>
      <c r="AJA42" s="78">
        <v>149.4</v>
      </c>
      <c r="AJB42" s="79">
        <v>9292</v>
      </c>
      <c r="AJC42" s="78">
        <v>186962.76</v>
      </c>
      <c r="AJF42" s="79">
        <v>9601</v>
      </c>
      <c r="AJG42" s="78">
        <v>448492.19</v>
      </c>
      <c r="AJL42" s="77">
        <v>1</v>
      </c>
      <c r="AJM42" s="78">
        <v>13.97</v>
      </c>
      <c r="AJN42" s="79">
        <v>2203</v>
      </c>
      <c r="AJO42" s="78">
        <v>347600.09</v>
      </c>
      <c r="AJP42" s="77">
        <v>1</v>
      </c>
      <c r="AJQ42" s="78">
        <v>122.31</v>
      </c>
      <c r="AJX42" s="79">
        <v>108883</v>
      </c>
      <c r="AJY42" s="78">
        <v>1454407</v>
      </c>
      <c r="AJZ42" s="77">
        <v>174</v>
      </c>
      <c r="AKA42" s="78">
        <v>16071.98</v>
      </c>
      <c r="AKF42" s="77">
        <v>6</v>
      </c>
      <c r="AKG42" s="78">
        <v>15.71</v>
      </c>
      <c r="AKN42" s="77">
        <v>21</v>
      </c>
      <c r="AKO42" s="78">
        <v>274.69</v>
      </c>
      <c r="AKT42" s="77">
        <v>1</v>
      </c>
      <c r="AKU42" s="78">
        <v>37.200000000000003</v>
      </c>
      <c r="AKV42" s="79">
        <v>11246</v>
      </c>
      <c r="AKW42" s="78">
        <v>292976.65999999997</v>
      </c>
      <c r="AKZ42" s="79">
        <v>116925</v>
      </c>
      <c r="ALA42" s="78">
        <v>1653247.71</v>
      </c>
      <c r="ALD42" s="77">
        <v>1</v>
      </c>
      <c r="ALE42" s="78">
        <v>2.68</v>
      </c>
      <c r="ALF42" s="77">
        <v>2</v>
      </c>
      <c r="ALG42" s="78">
        <v>12.04</v>
      </c>
      <c r="ALR42" s="77">
        <v>4</v>
      </c>
      <c r="ALS42" s="78">
        <v>58.58</v>
      </c>
      <c r="ALT42" s="77">
        <v>1</v>
      </c>
      <c r="ALU42" s="78">
        <v>5.49</v>
      </c>
      <c r="ALX42" s="79">
        <v>2156</v>
      </c>
      <c r="ALY42" s="78">
        <v>112432.57</v>
      </c>
      <c r="ALZ42" s="77">
        <v>164</v>
      </c>
      <c r="AMA42" s="78">
        <v>462.64</v>
      </c>
      <c r="AMB42" s="79">
        <v>1810</v>
      </c>
      <c r="AMC42" s="78">
        <v>120513.31</v>
      </c>
      <c r="AMF42" s="77">
        <v>118</v>
      </c>
      <c r="AMG42" s="78">
        <v>4140.5200000000004</v>
      </c>
      <c r="AMH42" s="77">
        <v>21</v>
      </c>
      <c r="AMI42" s="78">
        <v>6589.44</v>
      </c>
      <c r="AMJ42" s="79">
        <v>1364</v>
      </c>
      <c r="AMK42" s="78">
        <v>102447.33</v>
      </c>
      <c r="AML42" s="79">
        <v>19068</v>
      </c>
      <c r="AMM42" s="78">
        <v>1831352.73</v>
      </c>
      <c r="AMN42" s="77">
        <v>254</v>
      </c>
      <c r="AMO42" s="78">
        <v>324625.65999999997</v>
      </c>
      <c r="AMP42" s="77">
        <v>2</v>
      </c>
      <c r="AMQ42" s="78">
        <v>304.26</v>
      </c>
      <c r="AMR42" s="77">
        <v>1</v>
      </c>
      <c r="AMS42" s="78">
        <v>5456</v>
      </c>
      <c r="AMX42" s="77">
        <v>356</v>
      </c>
      <c r="AMY42" s="78">
        <v>16460.84</v>
      </c>
      <c r="AMZ42" s="77">
        <v>2</v>
      </c>
      <c r="ANA42" s="78">
        <v>8.64</v>
      </c>
      <c r="ANB42" s="77">
        <v>3</v>
      </c>
      <c r="ANC42" s="78">
        <v>3.56</v>
      </c>
      <c r="ANF42" s="79">
        <v>1030</v>
      </c>
      <c r="ANG42" s="78">
        <v>1331078.82</v>
      </c>
      <c r="ANH42" s="79">
        <v>2948</v>
      </c>
      <c r="ANI42" s="78">
        <v>233653.79</v>
      </c>
      <c r="ANJ42" s="77">
        <v>2</v>
      </c>
      <c r="ANK42" s="78">
        <v>231.98</v>
      </c>
      <c r="ANL42" s="77">
        <v>100</v>
      </c>
      <c r="ANM42" s="78">
        <v>2446.34</v>
      </c>
      <c r="ANP42" s="79">
        <v>2196</v>
      </c>
      <c r="ANQ42" s="78">
        <v>276167.95</v>
      </c>
      <c r="ANR42" s="77">
        <v>267</v>
      </c>
      <c r="ANS42" s="78">
        <v>49591.12</v>
      </c>
      <c r="ANT42" s="79">
        <v>12856</v>
      </c>
      <c r="ANU42" s="78">
        <v>2011225.67</v>
      </c>
      <c r="ANZ42" s="77">
        <v>833</v>
      </c>
      <c r="AOA42" s="78">
        <v>461559.62</v>
      </c>
      <c r="AOB42" s="77">
        <v>53</v>
      </c>
      <c r="AOC42" s="78">
        <v>100468.81</v>
      </c>
      <c r="AOD42" s="77">
        <v>429</v>
      </c>
      <c r="AOE42" s="78">
        <v>1332007.51</v>
      </c>
      <c r="AOP42" s="77">
        <v>50</v>
      </c>
      <c r="AOQ42" s="78">
        <v>4919.3500000000004</v>
      </c>
      <c r="AOR42" s="77">
        <v>5</v>
      </c>
      <c r="AOS42" s="78">
        <v>43.1</v>
      </c>
      <c r="AOT42" s="77">
        <v>1</v>
      </c>
      <c r="AOU42" s="78">
        <v>2248.96</v>
      </c>
      <c r="AOV42" s="77">
        <v>750</v>
      </c>
      <c r="AOW42" s="78">
        <v>106184.72</v>
      </c>
      <c r="AOX42" s="77">
        <v>294</v>
      </c>
      <c r="AOY42" s="78">
        <v>3201.04</v>
      </c>
      <c r="APB42" s="77">
        <v>128</v>
      </c>
      <c r="APC42" s="78">
        <v>1615.84</v>
      </c>
      <c r="APH42" s="79">
        <v>14003</v>
      </c>
      <c r="API42" s="78">
        <v>3154443.5</v>
      </c>
      <c r="APJ42" s="79">
        <v>17903</v>
      </c>
      <c r="APK42" s="78">
        <v>284553</v>
      </c>
      <c r="APN42" s="77">
        <v>4</v>
      </c>
      <c r="APO42" s="78">
        <v>35.119999999999997</v>
      </c>
      <c r="APP42" s="79">
        <v>2373</v>
      </c>
      <c r="APQ42" s="78">
        <v>1005706.94</v>
      </c>
      <c r="APR42" s="77">
        <v>397</v>
      </c>
      <c r="APS42" s="78">
        <v>179949.66</v>
      </c>
      <c r="APT42" s="79">
        <v>1986</v>
      </c>
      <c r="APU42" s="78">
        <v>849919.63</v>
      </c>
      <c r="APV42" s="77">
        <v>798</v>
      </c>
      <c r="APW42" s="78">
        <v>342468.72</v>
      </c>
      <c r="APX42" s="77">
        <v>654</v>
      </c>
      <c r="APY42" s="78">
        <v>261819.88</v>
      </c>
      <c r="APZ42" s="77">
        <v>244</v>
      </c>
      <c r="AQA42" s="78">
        <v>88753.55</v>
      </c>
      <c r="AQB42" s="79">
        <v>5494</v>
      </c>
      <c r="AQC42" s="78">
        <v>916332.29</v>
      </c>
      <c r="AQD42" s="77">
        <v>12</v>
      </c>
      <c r="AQE42" s="78">
        <v>820.82</v>
      </c>
      <c r="AQH42" s="77">
        <v>169</v>
      </c>
      <c r="AQI42" s="78">
        <v>49589.35</v>
      </c>
      <c r="AQJ42" s="79">
        <v>3874</v>
      </c>
      <c r="AQK42" s="78">
        <v>63721.33</v>
      </c>
      <c r="AQP42" s="79">
        <v>4537</v>
      </c>
      <c r="AQQ42" s="78">
        <v>1234592.95</v>
      </c>
      <c r="AQR42" s="79">
        <v>2902</v>
      </c>
      <c r="AQS42" s="78">
        <v>1427778.98</v>
      </c>
      <c r="AQZ42" s="77">
        <v>125</v>
      </c>
      <c r="ARA42" s="78">
        <v>837759.42</v>
      </c>
      <c r="ARD42" s="77">
        <v>3</v>
      </c>
      <c r="ARE42" s="78">
        <v>21.95</v>
      </c>
      <c r="ARH42" s="77">
        <v>1</v>
      </c>
      <c r="ARI42" s="78">
        <v>23.19</v>
      </c>
      <c r="ARL42" s="79">
        <v>5296</v>
      </c>
      <c r="ARM42" s="78">
        <v>668733.26</v>
      </c>
      <c r="ARN42" s="79">
        <v>10920</v>
      </c>
      <c r="ARO42" s="78">
        <v>1248421.05</v>
      </c>
      <c r="ARP42" s="79">
        <v>29074</v>
      </c>
      <c r="ARQ42" s="78">
        <v>3589639.77</v>
      </c>
      <c r="ARR42" s="79">
        <v>7449</v>
      </c>
      <c r="ARS42" s="78">
        <v>889020.99</v>
      </c>
      <c r="ART42" s="79">
        <v>48339</v>
      </c>
      <c r="ARU42" s="78">
        <v>1194498.29</v>
      </c>
      <c r="ARX42" s="79">
        <v>48009</v>
      </c>
      <c r="ARY42" s="78">
        <v>4078902.77</v>
      </c>
      <c r="ARZ42" s="77">
        <v>102</v>
      </c>
      <c r="ASA42" s="78">
        <v>33949.49</v>
      </c>
      <c r="ASD42" s="79">
        <v>2909</v>
      </c>
      <c r="ASE42" s="78">
        <v>261091.49</v>
      </c>
      <c r="ASJ42" s="77">
        <v>1</v>
      </c>
      <c r="ASK42" s="78">
        <v>424.51</v>
      </c>
      <c r="ASN42" s="77">
        <v>2</v>
      </c>
      <c r="ASO42" s="78">
        <v>1.2</v>
      </c>
      <c r="AST42" s="77">
        <v>25</v>
      </c>
      <c r="ASU42" s="78">
        <v>521.95000000000005</v>
      </c>
      <c r="ASX42" s="77">
        <v>11</v>
      </c>
      <c r="ASY42" s="78">
        <v>316.11</v>
      </c>
      <c r="ASZ42" s="79">
        <v>1343</v>
      </c>
      <c r="ATA42" s="78">
        <v>33680.160000000003</v>
      </c>
      <c r="ATB42" s="77">
        <v>39</v>
      </c>
      <c r="ATC42" s="78">
        <v>3368.76</v>
      </c>
      <c r="ATF42" s="77">
        <v>6</v>
      </c>
      <c r="ATG42" s="78">
        <v>1483.11</v>
      </c>
      <c r="ATL42" s="77">
        <v>1</v>
      </c>
      <c r="ATM42" s="78">
        <v>98.54</v>
      </c>
      <c r="ATN42" s="79">
        <v>1018</v>
      </c>
      <c r="ATO42" s="78">
        <v>58469.68</v>
      </c>
      <c r="ATP42" s="77">
        <v>46</v>
      </c>
      <c r="ATQ42" s="78">
        <v>2302.4499999999998</v>
      </c>
      <c r="ATT42" s="79">
        <v>13221</v>
      </c>
      <c r="ATU42" s="78">
        <v>673736.32</v>
      </c>
      <c r="ATV42" s="77">
        <v>7</v>
      </c>
      <c r="ATW42" s="78">
        <v>234.53</v>
      </c>
      <c r="ATX42" s="77">
        <v>20</v>
      </c>
      <c r="ATY42" s="78">
        <v>1123.97</v>
      </c>
      <c r="ATZ42" s="77">
        <v>71</v>
      </c>
      <c r="AUA42" s="78">
        <v>1271.23</v>
      </c>
      <c r="AUB42" s="77">
        <v>13</v>
      </c>
      <c r="AUC42" s="78">
        <v>65.92</v>
      </c>
      <c r="AUD42" s="77">
        <v>2</v>
      </c>
      <c r="AUE42" s="78">
        <v>9.01</v>
      </c>
      <c r="AUN42" s="79">
        <v>198559</v>
      </c>
      <c r="AUO42" s="78">
        <v>3492308.97</v>
      </c>
      <c r="AUP42" s="77">
        <v>7</v>
      </c>
      <c r="AUQ42" s="78">
        <v>140</v>
      </c>
      <c r="AUR42" s="79">
        <v>1892</v>
      </c>
      <c r="AUS42" s="78">
        <v>103714.14</v>
      </c>
      <c r="AUV42" s="77">
        <v>22</v>
      </c>
      <c r="AUW42" s="78">
        <v>174.66</v>
      </c>
      <c r="AUZ42" s="77">
        <v>2</v>
      </c>
      <c r="AVA42" s="78">
        <v>9.74</v>
      </c>
      <c r="AVB42" s="77">
        <v>199</v>
      </c>
      <c r="AVC42" s="78">
        <v>156252.94</v>
      </c>
      <c r="AVD42" s="77">
        <v>2</v>
      </c>
      <c r="AVE42" s="78">
        <v>2.06</v>
      </c>
      <c r="AVJ42" s="79">
        <v>1316</v>
      </c>
      <c r="AVK42" s="78">
        <v>135013.70000000001</v>
      </c>
      <c r="AVN42" s="77">
        <v>1</v>
      </c>
      <c r="AVO42" s="78">
        <v>18.16</v>
      </c>
      <c r="AVX42" s="77">
        <v>1</v>
      </c>
      <c r="AVY42" s="78">
        <v>8.1300000000000008</v>
      </c>
      <c r="AVZ42" s="77">
        <v>19</v>
      </c>
      <c r="AWA42" s="78">
        <v>199.5</v>
      </c>
      <c r="AWH42" s="77">
        <v>9</v>
      </c>
      <c r="AWI42" s="78">
        <v>5.89</v>
      </c>
      <c r="AWL42" s="77">
        <v>9</v>
      </c>
      <c r="AWM42" s="78">
        <v>38.630000000000003</v>
      </c>
      <c r="AWN42" s="77">
        <v>21</v>
      </c>
      <c r="AWO42" s="78">
        <v>910.34</v>
      </c>
      <c r="AWP42" s="77">
        <v>194</v>
      </c>
      <c r="AWQ42" s="78">
        <v>36943.410000000003</v>
      </c>
      <c r="AWR42" s="77">
        <v>155</v>
      </c>
      <c r="AWS42" s="78">
        <v>50820.74</v>
      </c>
      <c r="AWT42" s="77">
        <v>87</v>
      </c>
      <c r="AWU42" s="78">
        <v>5326.52</v>
      </c>
      <c r="AWV42" s="77">
        <v>621</v>
      </c>
      <c r="AWW42" s="78">
        <v>8623.11</v>
      </c>
      <c r="AWX42" s="77">
        <v>601</v>
      </c>
      <c r="AWY42" s="78">
        <v>250540.24</v>
      </c>
      <c r="AXD42" s="77">
        <v>9</v>
      </c>
      <c r="AXE42" s="78">
        <v>208.21</v>
      </c>
      <c r="AXV42" s="77">
        <v>1</v>
      </c>
      <c r="AXW42" s="78">
        <v>10.79</v>
      </c>
      <c r="AYB42" s="77">
        <v>177</v>
      </c>
      <c r="AYC42" s="78">
        <v>18321.23</v>
      </c>
      <c r="AYD42" s="77">
        <v>34</v>
      </c>
      <c r="AYE42" s="78">
        <v>249.41</v>
      </c>
      <c r="AYF42" s="77">
        <v>9</v>
      </c>
      <c r="AYG42" s="78">
        <v>73.900000000000006</v>
      </c>
      <c r="AYH42" s="77">
        <v>1</v>
      </c>
      <c r="AYI42" s="78">
        <v>4.25</v>
      </c>
      <c r="AYL42" s="77">
        <v>20</v>
      </c>
      <c r="AYM42" s="78">
        <v>134.97999999999999</v>
      </c>
      <c r="AYP42" s="77">
        <v>3</v>
      </c>
      <c r="AYQ42" s="78">
        <v>226.74</v>
      </c>
      <c r="AYT42" s="77">
        <v>25</v>
      </c>
      <c r="AYU42" s="78">
        <v>66.150000000000006</v>
      </c>
      <c r="AYV42" s="77">
        <v>36</v>
      </c>
      <c r="AYW42" s="78">
        <v>3753.2</v>
      </c>
      <c r="AZR42" s="77">
        <v>1</v>
      </c>
      <c r="AZS42" s="78">
        <v>3.02</v>
      </c>
      <c r="AZV42" s="77">
        <v>21</v>
      </c>
      <c r="AZW42" s="78">
        <v>18.61</v>
      </c>
    </row>
    <row r="43" spans="1:1377" x14ac:dyDescent="0.25">
      <c r="A43" s="87">
        <v>40130</v>
      </c>
      <c r="B43" s="83">
        <v>310552</v>
      </c>
      <c r="C43" s="84">
        <v>37597243</v>
      </c>
      <c r="D43" s="83">
        <v>254610</v>
      </c>
      <c r="E43" s="84">
        <v>35532504.200000003</v>
      </c>
      <c r="F43" s="83">
        <f t="shared" si="89"/>
        <v>565162</v>
      </c>
      <c r="G43" s="83">
        <f t="shared" si="88"/>
        <v>73129747.200000003</v>
      </c>
      <c r="H43" s="83">
        <v>188001</v>
      </c>
      <c r="I43" s="84">
        <v>18103762.449999999</v>
      </c>
      <c r="J43" s="83">
        <v>271814</v>
      </c>
      <c r="K43" s="84">
        <v>22445272.960000001</v>
      </c>
      <c r="L43" s="83">
        <v>2755</v>
      </c>
      <c r="M43" s="78">
        <v>12095662.800000001</v>
      </c>
      <c r="N43" s="79">
        <v>23364</v>
      </c>
      <c r="O43" s="78">
        <v>12556364.1</v>
      </c>
      <c r="P43" s="79">
        <v>182081</v>
      </c>
      <c r="Q43" s="78">
        <v>11158626.640000001</v>
      </c>
      <c r="R43" s="79">
        <v>173451</v>
      </c>
      <c r="S43" s="78">
        <v>9754597.1699999999</v>
      </c>
      <c r="T43" s="79">
        <v>7161</v>
      </c>
      <c r="U43" s="78">
        <v>5098119.4000000004</v>
      </c>
      <c r="V43" s="79">
        <v>27674</v>
      </c>
      <c r="W43" s="78">
        <v>7360749.1399999997</v>
      </c>
      <c r="X43" s="79">
        <v>46459</v>
      </c>
      <c r="Y43" s="78">
        <v>6632533.25</v>
      </c>
      <c r="Z43" s="79">
        <v>189806</v>
      </c>
      <c r="AA43" s="78">
        <v>7444125.6299999999</v>
      </c>
      <c r="AB43" s="79">
        <v>108428</v>
      </c>
      <c r="AC43" s="78">
        <v>10504280.43</v>
      </c>
      <c r="AD43" s="79">
        <v>28324</v>
      </c>
      <c r="AE43" s="78">
        <v>5208178.46</v>
      </c>
      <c r="AF43" s="79">
        <v>1240</v>
      </c>
      <c r="AG43" s="78">
        <v>216712.48</v>
      </c>
      <c r="AH43" s="79">
        <v>63971</v>
      </c>
      <c r="AI43" s="78">
        <v>6516928.1799999997</v>
      </c>
      <c r="AJ43" s="79">
        <v>154842</v>
      </c>
      <c r="AK43" s="78">
        <v>5840613.3700000001</v>
      </c>
      <c r="AL43" s="79">
        <v>47828</v>
      </c>
      <c r="AM43" s="78">
        <v>5458756.3300000001</v>
      </c>
      <c r="AN43" s="79">
        <v>53145</v>
      </c>
      <c r="AO43" s="78">
        <v>5195517.4000000004</v>
      </c>
      <c r="AP43" s="79">
        <v>60611</v>
      </c>
      <c r="AQ43" s="78">
        <v>4661721.24</v>
      </c>
      <c r="AR43" s="79">
        <v>32027</v>
      </c>
      <c r="AS43" s="78">
        <v>4950057.71</v>
      </c>
      <c r="AT43" s="79">
        <v>17448</v>
      </c>
      <c r="AU43" s="78">
        <v>1545012.96</v>
      </c>
      <c r="AV43" s="77">
        <v>795</v>
      </c>
      <c r="AW43" s="78">
        <v>3274715.55</v>
      </c>
      <c r="AX43" s="77">
        <v>379</v>
      </c>
      <c r="AY43" s="78">
        <v>1489229.01</v>
      </c>
      <c r="AZ43" s="79">
        <v>3169</v>
      </c>
      <c r="BA43" s="78">
        <v>2211179.2000000002</v>
      </c>
      <c r="BB43" s="79">
        <v>10071</v>
      </c>
      <c r="BC43" s="78">
        <v>3279404.1</v>
      </c>
      <c r="BD43" s="79">
        <v>3203</v>
      </c>
      <c r="BE43" s="78">
        <v>1629835.29</v>
      </c>
      <c r="BF43" s="79">
        <v>13357</v>
      </c>
      <c r="BG43" s="78">
        <v>1804234.75</v>
      </c>
      <c r="BH43" s="79">
        <v>288708</v>
      </c>
      <c r="BI43" s="78">
        <v>2604456.14</v>
      </c>
      <c r="BJ43" s="79">
        <v>3085</v>
      </c>
      <c r="BK43" s="78">
        <v>1296941.74</v>
      </c>
      <c r="BL43" s="79">
        <v>31111</v>
      </c>
      <c r="BM43" s="78">
        <v>1097045.76</v>
      </c>
      <c r="BN43" s="77">
        <v>159</v>
      </c>
      <c r="BO43" s="78">
        <v>977351.07</v>
      </c>
      <c r="BP43" s="79">
        <v>55372</v>
      </c>
      <c r="BQ43" s="78">
        <v>1078594.3500000001</v>
      </c>
      <c r="BR43" s="79">
        <v>16287</v>
      </c>
      <c r="BS43" s="78">
        <v>1242747.6499999999</v>
      </c>
      <c r="BT43" s="79">
        <v>10504</v>
      </c>
      <c r="BU43" s="78">
        <v>703296.09</v>
      </c>
      <c r="BV43" s="79">
        <v>7264</v>
      </c>
      <c r="BW43" s="78">
        <v>320778.61</v>
      </c>
      <c r="BX43" s="77">
        <v>192</v>
      </c>
      <c r="BY43" s="78">
        <v>193370.26</v>
      </c>
      <c r="CD43" s="77">
        <v>2</v>
      </c>
      <c r="CE43" s="78">
        <v>4.1399999999999997</v>
      </c>
      <c r="CH43" s="77">
        <v>1</v>
      </c>
      <c r="CI43" s="78">
        <v>8.6999999999999993</v>
      </c>
      <c r="CL43" s="77">
        <v>2</v>
      </c>
      <c r="CM43" s="78">
        <v>488.46</v>
      </c>
      <c r="CN43" s="77">
        <v>12</v>
      </c>
      <c r="CO43" s="78">
        <v>555.16999999999996</v>
      </c>
      <c r="CP43" s="79">
        <v>5629</v>
      </c>
      <c r="CQ43" s="78">
        <v>63212.66</v>
      </c>
      <c r="CT43" s="77">
        <v>14</v>
      </c>
      <c r="CU43" s="78">
        <v>6549.5</v>
      </c>
      <c r="CZ43" s="77">
        <v>2</v>
      </c>
      <c r="DA43" s="78">
        <v>1.1000000000000001</v>
      </c>
      <c r="DJ43" s="77">
        <v>2</v>
      </c>
      <c r="DK43" s="78">
        <v>1749.16</v>
      </c>
      <c r="DL43" s="77">
        <v>5</v>
      </c>
      <c r="DM43" s="78">
        <v>159.16</v>
      </c>
      <c r="DN43" s="77">
        <v>5</v>
      </c>
      <c r="DO43" s="78">
        <v>6.83</v>
      </c>
      <c r="DP43" s="77">
        <v>58</v>
      </c>
      <c r="DQ43" s="78">
        <v>377.6</v>
      </c>
      <c r="DZ43" s="79">
        <v>11770</v>
      </c>
      <c r="EA43" s="78">
        <v>1040982.53</v>
      </c>
      <c r="EF43" s="77">
        <v>8</v>
      </c>
      <c r="EG43" s="78">
        <v>109.29</v>
      </c>
      <c r="ER43" s="79">
        <v>13731</v>
      </c>
      <c r="ES43" s="78">
        <v>548696.81999999995</v>
      </c>
      <c r="ET43" s="77">
        <v>3</v>
      </c>
      <c r="EU43" s="78">
        <v>18.649999999999999</v>
      </c>
      <c r="EV43" s="79">
        <v>1049</v>
      </c>
      <c r="EW43" s="78">
        <v>64823.92</v>
      </c>
      <c r="FD43" s="79">
        <v>1781</v>
      </c>
      <c r="FE43" s="78">
        <v>1080656.0900000001</v>
      </c>
      <c r="FF43" s="77">
        <v>17</v>
      </c>
      <c r="FG43" s="78">
        <v>14.32</v>
      </c>
      <c r="FH43" s="79">
        <v>24324</v>
      </c>
      <c r="FI43" s="78">
        <v>1220262.01</v>
      </c>
      <c r="FJ43" s="79">
        <v>15930</v>
      </c>
      <c r="FK43" s="78">
        <v>772245.92</v>
      </c>
      <c r="FL43" s="77">
        <v>16</v>
      </c>
      <c r="FM43" s="78">
        <v>279.18</v>
      </c>
      <c r="FN43" s="77">
        <v>4</v>
      </c>
      <c r="FO43" s="78">
        <v>98.46</v>
      </c>
      <c r="FP43" s="77">
        <v>4</v>
      </c>
      <c r="FQ43" s="78">
        <v>16.420000000000002</v>
      </c>
      <c r="FR43" s="79">
        <v>2296</v>
      </c>
      <c r="FS43" s="78">
        <v>330982.39</v>
      </c>
      <c r="FT43" s="77">
        <v>2</v>
      </c>
      <c r="FU43" s="78">
        <v>13</v>
      </c>
      <c r="FV43" s="79">
        <v>2491</v>
      </c>
      <c r="FW43" s="78">
        <v>67318.77</v>
      </c>
      <c r="FX43" s="79">
        <v>10769</v>
      </c>
      <c r="FY43" s="78">
        <v>666924.76</v>
      </c>
      <c r="FZ43" s="77">
        <v>2</v>
      </c>
      <c r="GA43" s="78">
        <v>4.26</v>
      </c>
      <c r="GF43" s="77">
        <v>90</v>
      </c>
      <c r="GG43" s="78">
        <v>7676.9</v>
      </c>
      <c r="GL43" s="79">
        <v>3455</v>
      </c>
      <c r="GM43" s="78">
        <v>473445.71</v>
      </c>
      <c r="GN43" s="77">
        <v>256</v>
      </c>
      <c r="GO43" s="78">
        <v>37599.5</v>
      </c>
      <c r="GX43" s="77">
        <v>193</v>
      </c>
      <c r="GY43" s="78">
        <v>19156.57</v>
      </c>
      <c r="GZ43" s="77">
        <v>12</v>
      </c>
      <c r="HA43" s="78">
        <v>499.14</v>
      </c>
      <c r="HB43" s="79">
        <v>1741</v>
      </c>
      <c r="HC43" s="78">
        <v>179613.95</v>
      </c>
      <c r="HD43" s="77">
        <v>5</v>
      </c>
      <c r="HE43" s="78">
        <v>38.5</v>
      </c>
      <c r="HH43" s="77">
        <v>197</v>
      </c>
      <c r="HI43" s="78">
        <v>7913.72</v>
      </c>
      <c r="HJ43" s="77">
        <v>584</v>
      </c>
      <c r="HK43" s="78">
        <v>78243.64</v>
      </c>
      <c r="HL43" s="77">
        <v>437</v>
      </c>
      <c r="HM43" s="78">
        <v>74046.09</v>
      </c>
      <c r="HN43" s="79">
        <v>1741</v>
      </c>
      <c r="HO43" s="78">
        <v>255810.89</v>
      </c>
      <c r="HR43" s="77">
        <v>51</v>
      </c>
      <c r="HS43" s="78">
        <v>14109.19</v>
      </c>
      <c r="HT43" s="77">
        <v>419</v>
      </c>
      <c r="HU43" s="78">
        <v>23439.78</v>
      </c>
      <c r="HV43" s="77">
        <v>22</v>
      </c>
      <c r="HW43" s="78">
        <v>2225.58</v>
      </c>
      <c r="HX43" s="77">
        <v>4</v>
      </c>
      <c r="HY43" s="78">
        <v>931.68</v>
      </c>
      <c r="HZ43" s="77">
        <v>613</v>
      </c>
      <c r="IA43" s="78">
        <v>68393.78</v>
      </c>
      <c r="IB43" s="79">
        <v>6999</v>
      </c>
      <c r="IC43" s="78">
        <v>509649.37</v>
      </c>
      <c r="ID43" s="77">
        <v>40</v>
      </c>
      <c r="IE43" s="78">
        <v>24691.18</v>
      </c>
      <c r="IF43" s="77">
        <v>307</v>
      </c>
      <c r="IG43" s="78">
        <v>56523.95</v>
      </c>
      <c r="IN43" s="79">
        <v>2682</v>
      </c>
      <c r="IO43" s="78">
        <v>124523.65</v>
      </c>
      <c r="IP43" s="77">
        <v>4</v>
      </c>
      <c r="IQ43" s="78">
        <v>2.76</v>
      </c>
      <c r="IR43" s="77">
        <v>2</v>
      </c>
      <c r="IS43" s="78">
        <v>5.48</v>
      </c>
      <c r="IX43" s="77">
        <v>7</v>
      </c>
      <c r="IY43" s="78">
        <v>27.36</v>
      </c>
      <c r="IZ43" s="79">
        <v>4362</v>
      </c>
      <c r="JA43" s="78">
        <v>177822.54</v>
      </c>
      <c r="JH43" s="79">
        <v>9599</v>
      </c>
      <c r="JI43" s="78">
        <v>1299477.9099999999</v>
      </c>
      <c r="JJ43" s="79">
        <v>2455</v>
      </c>
      <c r="JK43" s="78">
        <v>309857.26</v>
      </c>
      <c r="JN43" s="77">
        <v>714</v>
      </c>
      <c r="JO43" s="78">
        <v>95489.45</v>
      </c>
      <c r="JP43" s="79">
        <v>2771</v>
      </c>
      <c r="JQ43" s="78">
        <v>250344.82</v>
      </c>
      <c r="JR43" s="77">
        <v>24</v>
      </c>
      <c r="JS43" s="78">
        <v>1223.47</v>
      </c>
      <c r="JV43" s="79">
        <v>3879</v>
      </c>
      <c r="JW43" s="78">
        <v>356443.91</v>
      </c>
      <c r="JX43" s="77">
        <v>83</v>
      </c>
      <c r="JY43" s="78">
        <v>7605.91</v>
      </c>
      <c r="JZ43" s="77">
        <v>406</v>
      </c>
      <c r="KA43" s="78">
        <v>8882.33</v>
      </c>
      <c r="KB43" s="79">
        <v>8891</v>
      </c>
      <c r="KC43" s="78">
        <v>367177.29</v>
      </c>
      <c r="KD43" s="77">
        <v>4</v>
      </c>
      <c r="KE43" s="78">
        <v>461.64</v>
      </c>
      <c r="KF43" s="77">
        <v>418</v>
      </c>
      <c r="KG43" s="78">
        <v>47236.02</v>
      </c>
      <c r="KH43" s="79">
        <v>19031</v>
      </c>
      <c r="KI43" s="78">
        <v>700805.26</v>
      </c>
      <c r="KJ43" s="77">
        <v>2</v>
      </c>
      <c r="KK43" s="78">
        <v>13.82</v>
      </c>
      <c r="KN43" s="79">
        <v>1149</v>
      </c>
      <c r="KO43" s="78">
        <v>628584.76</v>
      </c>
      <c r="KP43" s="77">
        <v>10</v>
      </c>
      <c r="KQ43" s="78">
        <v>933.61</v>
      </c>
      <c r="KR43" s="79">
        <v>5802</v>
      </c>
      <c r="KS43" s="78">
        <v>438593.73</v>
      </c>
      <c r="KZ43" s="77">
        <v>13</v>
      </c>
      <c r="LA43" s="78">
        <v>3717.15</v>
      </c>
      <c r="LB43" s="77">
        <v>1</v>
      </c>
      <c r="LC43" s="78">
        <v>1.5</v>
      </c>
      <c r="LD43" s="79">
        <v>1586</v>
      </c>
      <c r="LE43" s="78">
        <v>156674.45000000001</v>
      </c>
      <c r="LF43" s="77">
        <v>452</v>
      </c>
      <c r="LG43" s="78">
        <v>80720.639999999999</v>
      </c>
      <c r="LH43" s="77">
        <v>405</v>
      </c>
      <c r="LI43" s="78">
        <v>102845.74</v>
      </c>
      <c r="LP43" s="77">
        <v>1</v>
      </c>
      <c r="LQ43" s="78">
        <v>7.88</v>
      </c>
      <c r="LR43" s="77">
        <v>1</v>
      </c>
      <c r="LS43" s="78">
        <v>0.89</v>
      </c>
      <c r="LT43" s="79">
        <v>7733</v>
      </c>
      <c r="LU43" s="78">
        <v>335135.02</v>
      </c>
      <c r="LV43" s="77">
        <v>71</v>
      </c>
      <c r="LW43" s="78">
        <v>409.22</v>
      </c>
      <c r="LX43" s="77">
        <v>6</v>
      </c>
      <c r="LY43" s="78">
        <v>2099</v>
      </c>
      <c r="MB43" s="79">
        <v>5268</v>
      </c>
      <c r="MC43" s="78">
        <v>577014.06000000006</v>
      </c>
      <c r="MF43" s="77">
        <v>10</v>
      </c>
      <c r="MG43" s="78">
        <v>387.27</v>
      </c>
      <c r="MP43" s="79">
        <v>4168</v>
      </c>
      <c r="MQ43" s="78">
        <v>310830.19</v>
      </c>
      <c r="MR43" s="79">
        <v>1260</v>
      </c>
      <c r="MS43" s="78">
        <v>39216.68</v>
      </c>
      <c r="MX43" s="77">
        <v>1</v>
      </c>
      <c r="MY43" s="78">
        <v>27</v>
      </c>
      <c r="ND43" s="79">
        <v>15506</v>
      </c>
      <c r="NE43" s="78">
        <v>49621.1</v>
      </c>
      <c r="NF43" s="77">
        <v>26</v>
      </c>
      <c r="NG43" s="78">
        <v>445.78</v>
      </c>
      <c r="NN43" s="79">
        <v>1434</v>
      </c>
      <c r="NO43" s="78">
        <v>211684.01</v>
      </c>
      <c r="NP43" s="77">
        <v>4</v>
      </c>
      <c r="NQ43" s="78">
        <v>15.84</v>
      </c>
      <c r="NR43" s="77">
        <v>1</v>
      </c>
      <c r="NS43" s="78">
        <v>1.7</v>
      </c>
      <c r="NT43" s="77">
        <v>97</v>
      </c>
      <c r="NU43" s="78">
        <v>272.76</v>
      </c>
      <c r="NV43" s="79">
        <v>3344</v>
      </c>
      <c r="NW43" s="78">
        <v>352580.16</v>
      </c>
      <c r="NX43" s="77">
        <v>44</v>
      </c>
      <c r="NY43" s="78">
        <v>3083.48</v>
      </c>
      <c r="OF43" s="77">
        <v>435</v>
      </c>
      <c r="OG43" s="78">
        <v>35409.29</v>
      </c>
      <c r="OH43" s="77">
        <v>326</v>
      </c>
      <c r="OI43" s="78">
        <v>17478.79</v>
      </c>
      <c r="OJ43" s="77">
        <v>124</v>
      </c>
      <c r="OK43" s="78">
        <v>580.84</v>
      </c>
      <c r="ON43" s="77">
        <v>1</v>
      </c>
      <c r="OO43" s="78">
        <v>25.32</v>
      </c>
      <c r="OP43" s="79">
        <v>12442</v>
      </c>
      <c r="OQ43" s="78">
        <v>2055021.9</v>
      </c>
      <c r="OR43" s="77">
        <v>155</v>
      </c>
      <c r="OS43" s="78">
        <v>5409.29</v>
      </c>
      <c r="OT43" s="79">
        <v>2888</v>
      </c>
      <c r="OU43" s="78">
        <v>141910.69</v>
      </c>
      <c r="OV43" s="77">
        <v>770</v>
      </c>
      <c r="OW43" s="78">
        <v>129640.8</v>
      </c>
      <c r="OX43" s="77">
        <v>1</v>
      </c>
      <c r="OY43" s="78">
        <v>19.260000000000002</v>
      </c>
      <c r="OZ43" s="79">
        <v>7205</v>
      </c>
      <c r="PA43" s="78">
        <v>692627.19</v>
      </c>
      <c r="PJ43" s="79">
        <v>3494</v>
      </c>
      <c r="PK43" s="78">
        <v>305544.90000000002</v>
      </c>
      <c r="PL43" s="77">
        <v>83</v>
      </c>
      <c r="PM43" s="78">
        <v>897.69</v>
      </c>
      <c r="PN43" s="77">
        <v>59</v>
      </c>
      <c r="PO43" s="78">
        <v>7758.94</v>
      </c>
      <c r="PP43" s="79">
        <v>9822</v>
      </c>
      <c r="PQ43" s="78">
        <v>668443.03</v>
      </c>
      <c r="PR43" s="79">
        <v>5948</v>
      </c>
      <c r="PS43" s="78">
        <v>758208.17</v>
      </c>
      <c r="PT43" s="77">
        <v>6</v>
      </c>
      <c r="PU43" s="78">
        <v>13024.19</v>
      </c>
      <c r="PV43" s="77">
        <v>10</v>
      </c>
      <c r="PW43" s="78">
        <v>93.12</v>
      </c>
      <c r="PX43" s="77">
        <v>4</v>
      </c>
      <c r="PY43" s="78">
        <v>305.27999999999997</v>
      </c>
      <c r="PZ43" s="77">
        <v>522</v>
      </c>
      <c r="QA43" s="78">
        <v>195433.02</v>
      </c>
      <c r="QF43" s="79">
        <v>11434</v>
      </c>
      <c r="QG43" s="78">
        <v>3396152.55</v>
      </c>
      <c r="QH43" s="77">
        <v>1</v>
      </c>
      <c r="QI43" s="78">
        <v>2.48</v>
      </c>
      <c r="QJ43" s="77">
        <v>2</v>
      </c>
      <c r="QK43" s="78">
        <v>4.5</v>
      </c>
      <c r="QL43" s="77">
        <v>8</v>
      </c>
      <c r="QM43" s="78">
        <v>8.48</v>
      </c>
      <c r="QN43" s="77">
        <v>3</v>
      </c>
      <c r="QO43" s="78">
        <v>87.14</v>
      </c>
      <c r="QX43" s="77">
        <v>2</v>
      </c>
      <c r="QY43" s="78">
        <v>97.1</v>
      </c>
      <c r="QZ43" s="77">
        <v>2</v>
      </c>
      <c r="RA43" s="78">
        <v>116.86</v>
      </c>
      <c r="RB43" s="77">
        <v>4</v>
      </c>
      <c r="RC43" s="78">
        <v>489.21</v>
      </c>
      <c r="RD43" s="77">
        <v>3</v>
      </c>
      <c r="RE43" s="78">
        <v>259.89</v>
      </c>
      <c r="RL43" s="79">
        <v>109501</v>
      </c>
      <c r="RM43" s="78">
        <v>16029951.199999999</v>
      </c>
      <c r="RN43" s="79">
        <v>2469</v>
      </c>
      <c r="RO43" s="78">
        <v>117572.15</v>
      </c>
      <c r="RT43" s="77">
        <v>52</v>
      </c>
      <c r="RU43" s="78">
        <v>9460.41</v>
      </c>
      <c r="RV43" s="77">
        <v>329</v>
      </c>
      <c r="RW43" s="78">
        <v>17928.16</v>
      </c>
      <c r="RX43" s="79">
        <v>29727</v>
      </c>
      <c r="RY43" s="78">
        <v>687468.59</v>
      </c>
      <c r="RZ43" s="77">
        <v>717</v>
      </c>
      <c r="SA43" s="78">
        <v>82974.94</v>
      </c>
      <c r="SD43" s="79">
        <v>5155</v>
      </c>
      <c r="SE43" s="78">
        <v>334199.53000000003</v>
      </c>
      <c r="SF43" s="79">
        <v>51919</v>
      </c>
      <c r="SG43" s="78">
        <v>8662108.9399999995</v>
      </c>
      <c r="SJ43" s="79">
        <v>1331</v>
      </c>
      <c r="SK43" s="78">
        <v>49015.68</v>
      </c>
      <c r="SL43" s="79">
        <v>1077</v>
      </c>
      <c r="SM43" s="78">
        <v>74158.34</v>
      </c>
      <c r="SN43" s="79">
        <v>11078</v>
      </c>
      <c r="SO43" s="78">
        <v>558323.11</v>
      </c>
      <c r="SP43" s="77">
        <v>6</v>
      </c>
      <c r="SQ43" s="78">
        <v>904.8</v>
      </c>
      <c r="SR43" s="79">
        <v>83971</v>
      </c>
      <c r="SS43" s="78">
        <v>558119.71</v>
      </c>
      <c r="ST43" s="79">
        <v>1329</v>
      </c>
      <c r="SU43" s="78">
        <v>114966.46</v>
      </c>
      <c r="SV43" s="77">
        <v>86</v>
      </c>
      <c r="SW43" s="78">
        <v>551.71</v>
      </c>
      <c r="TB43" s="77">
        <v>3</v>
      </c>
      <c r="TC43" s="78">
        <v>48.06</v>
      </c>
      <c r="TD43" s="77">
        <v>833</v>
      </c>
      <c r="TE43" s="78">
        <v>7916.49</v>
      </c>
      <c r="TF43" s="79">
        <v>2888</v>
      </c>
      <c r="TG43" s="78">
        <v>106629.68</v>
      </c>
      <c r="TH43" s="79">
        <v>28203</v>
      </c>
      <c r="TI43" s="78">
        <v>1056181.31</v>
      </c>
      <c r="TJ43" s="79">
        <v>2334</v>
      </c>
      <c r="TK43" s="78">
        <v>288218.07</v>
      </c>
      <c r="TL43" s="79">
        <v>44991</v>
      </c>
      <c r="TM43" s="78">
        <v>2220702.2599999998</v>
      </c>
      <c r="TN43" s="79">
        <v>4861</v>
      </c>
      <c r="TO43" s="78">
        <v>405009.89</v>
      </c>
      <c r="UB43" s="79">
        <v>7970</v>
      </c>
      <c r="UC43" s="78">
        <v>331186.28999999998</v>
      </c>
      <c r="UH43" s="77">
        <v>6</v>
      </c>
      <c r="UI43" s="78">
        <v>73.239999999999995</v>
      </c>
      <c r="UN43" s="77">
        <v>1</v>
      </c>
      <c r="UO43" s="78">
        <v>2.2200000000000002</v>
      </c>
      <c r="UP43" s="77">
        <v>2</v>
      </c>
      <c r="UQ43" s="78">
        <v>2.38</v>
      </c>
      <c r="UV43" s="77">
        <v>1</v>
      </c>
      <c r="UW43" s="78">
        <v>1.59</v>
      </c>
      <c r="VB43" s="77">
        <v>43</v>
      </c>
      <c r="VC43" s="78">
        <v>1116.99</v>
      </c>
      <c r="VD43" s="79">
        <v>10079</v>
      </c>
      <c r="VE43" s="78">
        <v>473957.16</v>
      </c>
      <c r="VF43" s="77">
        <v>2</v>
      </c>
      <c r="VG43" s="78">
        <v>13.26</v>
      </c>
      <c r="VH43" s="79">
        <v>31582</v>
      </c>
      <c r="VI43" s="78">
        <v>514136.8</v>
      </c>
      <c r="VJ43" s="77">
        <v>78</v>
      </c>
      <c r="VK43" s="78">
        <v>802.14</v>
      </c>
      <c r="VN43" s="77">
        <v>2</v>
      </c>
      <c r="VO43" s="78">
        <v>13.26</v>
      </c>
      <c r="VP43" s="79">
        <v>13420</v>
      </c>
      <c r="VQ43" s="78">
        <v>720387.69</v>
      </c>
      <c r="VR43" s="79">
        <v>14837</v>
      </c>
      <c r="VS43" s="78">
        <v>1315728.3500000001</v>
      </c>
      <c r="VX43" s="79">
        <v>8298</v>
      </c>
      <c r="VY43" s="78">
        <v>154.54</v>
      </c>
      <c r="WB43" s="79">
        <v>13738</v>
      </c>
      <c r="WC43" s="78">
        <v>1976849.78</v>
      </c>
      <c r="WD43" s="77">
        <v>9</v>
      </c>
      <c r="WE43" s="78">
        <v>16477.32</v>
      </c>
      <c r="WH43" s="79">
        <v>2625</v>
      </c>
      <c r="WI43" s="78">
        <v>13567.76</v>
      </c>
      <c r="WJ43" s="79">
        <v>8154</v>
      </c>
      <c r="WK43" s="78">
        <v>130844.28</v>
      </c>
      <c r="WL43" s="77">
        <v>174</v>
      </c>
      <c r="WM43" s="78">
        <v>19796.919999999998</v>
      </c>
      <c r="WN43" s="79">
        <v>1945</v>
      </c>
      <c r="WO43" s="78">
        <v>781199.15</v>
      </c>
      <c r="WP43" s="77">
        <v>5</v>
      </c>
      <c r="WQ43" s="78">
        <v>1170</v>
      </c>
      <c r="WR43" s="79">
        <v>7069</v>
      </c>
      <c r="WS43" s="78">
        <v>205225.19</v>
      </c>
      <c r="WV43" s="77">
        <v>1</v>
      </c>
      <c r="WW43" s="78">
        <v>9.7899999999999991</v>
      </c>
      <c r="WX43" s="77">
        <v>9</v>
      </c>
      <c r="WY43" s="78">
        <v>64.19</v>
      </c>
      <c r="WZ43" s="77">
        <v>5</v>
      </c>
      <c r="XA43" s="78">
        <v>46.05</v>
      </c>
      <c r="XB43" s="77">
        <v>1</v>
      </c>
      <c r="XC43" s="78">
        <v>33.29</v>
      </c>
      <c r="XD43" s="79">
        <v>37300</v>
      </c>
      <c r="XE43" s="78">
        <v>2181355.62</v>
      </c>
      <c r="XF43" s="77">
        <v>2</v>
      </c>
      <c r="XG43" s="78">
        <v>21.94</v>
      </c>
      <c r="XH43" s="77">
        <v>379</v>
      </c>
      <c r="XI43" s="78">
        <v>147224.29999999999</v>
      </c>
      <c r="XJ43" s="77">
        <v>625</v>
      </c>
      <c r="XK43" s="78">
        <v>9414.57</v>
      </c>
      <c r="XN43" s="79">
        <v>5793</v>
      </c>
      <c r="XO43" s="78">
        <v>750058.41</v>
      </c>
      <c r="XP43" s="79">
        <v>13002</v>
      </c>
      <c r="XQ43" s="78">
        <v>2166408.54</v>
      </c>
      <c r="XR43" s="79">
        <v>1234</v>
      </c>
      <c r="XS43" s="78">
        <v>321280.75</v>
      </c>
      <c r="XT43" s="79">
        <v>3420</v>
      </c>
      <c r="XU43" s="78">
        <v>728680.52</v>
      </c>
      <c r="XV43" s="79">
        <v>75362</v>
      </c>
      <c r="XW43" s="78">
        <v>852281.49</v>
      </c>
      <c r="XX43" s="79">
        <v>1446</v>
      </c>
      <c r="XY43" s="78">
        <v>73945.899999999994</v>
      </c>
      <c r="XZ43" s="77">
        <v>7</v>
      </c>
      <c r="YA43" s="78">
        <v>45.69</v>
      </c>
      <c r="YD43" s="77">
        <v>4</v>
      </c>
      <c r="YE43" s="78">
        <v>405.7</v>
      </c>
      <c r="YH43" s="79">
        <v>28462</v>
      </c>
      <c r="YI43" s="78">
        <v>2584183.14</v>
      </c>
      <c r="YP43" s="79">
        <v>1557</v>
      </c>
      <c r="YQ43" s="78">
        <v>37083.26</v>
      </c>
      <c r="YT43" s="79">
        <v>2188</v>
      </c>
      <c r="YU43" s="78">
        <v>270203.01</v>
      </c>
      <c r="YV43" s="77">
        <v>130</v>
      </c>
      <c r="YW43" s="78">
        <v>12411.93</v>
      </c>
      <c r="YX43" s="79">
        <v>106635</v>
      </c>
      <c r="YY43" s="78">
        <v>2530164.0299999998</v>
      </c>
      <c r="YZ43" s="79">
        <v>32470</v>
      </c>
      <c r="ZA43" s="78">
        <v>1567621.16</v>
      </c>
      <c r="ZF43" s="79">
        <v>1263</v>
      </c>
      <c r="ZG43" s="78">
        <v>105636.32</v>
      </c>
      <c r="ZH43" s="77">
        <v>505</v>
      </c>
      <c r="ZI43" s="78">
        <v>36128.589999999997</v>
      </c>
      <c r="ZJ43" s="79">
        <v>48751</v>
      </c>
      <c r="ZK43" s="78">
        <v>8545995.0299999993</v>
      </c>
      <c r="ZL43" s="79">
        <v>47672</v>
      </c>
      <c r="ZM43" s="78">
        <v>6480445.2800000003</v>
      </c>
      <c r="ZR43" s="77">
        <v>45</v>
      </c>
      <c r="ZS43" s="78">
        <v>147.08000000000001</v>
      </c>
      <c r="ZT43" s="77">
        <v>147</v>
      </c>
      <c r="ZU43" s="78">
        <v>769.95</v>
      </c>
      <c r="AAB43" s="77">
        <v>35</v>
      </c>
      <c r="AAC43" s="78">
        <v>342.23</v>
      </c>
      <c r="AAH43" s="77">
        <v>70</v>
      </c>
      <c r="AAI43" s="78">
        <v>369.45</v>
      </c>
      <c r="AAN43" s="77">
        <v>6</v>
      </c>
      <c r="AAO43" s="78">
        <v>195.25</v>
      </c>
      <c r="AAP43" s="77">
        <v>941</v>
      </c>
      <c r="AAQ43" s="78">
        <v>3994.22</v>
      </c>
      <c r="AAR43" s="77">
        <v>1</v>
      </c>
      <c r="AAS43" s="78">
        <v>8.7799999999999994</v>
      </c>
      <c r="AAV43" s="79">
        <v>2855</v>
      </c>
      <c r="AAW43" s="78">
        <v>174147.8</v>
      </c>
      <c r="ABB43" s="77">
        <v>1</v>
      </c>
      <c r="ABC43" s="78">
        <v>17.600000000000001</v>
      </c>
      <c r="ABD43" s="77">
        <v>382</v>
      </c>
      <c r="ABE43" s="78">
        <v>55043.19</v>
      </c>
      <c r="ABP43" s="79">
        <v>3067</v>
      </c>
      <c r="ABQ43" s="78">
        <v>172455.91</v>
      </c>
      <c r="ABR43" s="79">
        <v>1998</v>
      </c>
      <c r="ABS43" s="78">
        <v>88821.61</v>
      </c>
      <c r="ABT43" s="79">
        <v>5001</v>
      </c>
      <c r="ABU43" s="78">
        <v>72260.23</v>
      </c>
      <c r="ABV43" s="79">
        <v>3870</v>
      </c>
      <c r="ABW43" s="78">
        <v>88512.43</v>
      </c>
      <c r="ABX43" s="77">
        <v>456</v>
      </c>
      <c r="ABY43" s="78">
        <v>14024.01</v>
      </c>
      <c r="ACB43" s="77">
        <v>1</v>
      </c>
      <c r="ACC43" s="78">
        <v>5.31</v>
      </c>
      <c r="ACD43" s="77">
        <v>156</v>
      </c>
      <c r="ACE43" s="78">
        <v>8641.68</v>
      </c>
      <c r="ACF43" s="79">
        <v>16800</v>
      </c>
      <c r="ACG43" s="78">
        <v>591764.67000000004</v>
      </c>
      <c r="ACH43" s="79">
        <v>5419</v>
      </c>
      <c r="ACI43" s="78">
        <v>291411.59000000003</v>
      </c>
      <c r="ACJ43" s="79">
        <v>22355</v>
      </c>
      <c r="ACK43" s="78">
        <v>276984.46999999997</v>
      </c>
      <c r="ACP43" s="79">
        <v>11641</v>
      </c>
      <c r="ACQ43" s="78">
        <v>483389.43</v>
      </c>
      <c r="ACV43" s="79">
        <v>3017</v>
      </c>
      <c r="ACW43" s="78">
        <v>95555.9</v>
      </c>
      <c r="ACX43" s="79">
        <v>46993</v>
      </c>
      <c r="ACY43" s="78">
        <v>1742471.75</v>
      </c>
      <c r="ACZ43" s="77">
        <v>404</v>
      </c>
      <c r="ADA43" s="78">
        <v>20046.48</v>
      </c>
      <c r="ADB43" s="79">
        <v>16056</v>
      </c>
      <c r="ADC43" s="78">
        <v>1028718.42</v>
      </c>
      <c r="ADF43" s="79">
        <v>2448</v>
      </c>
      <c r="ADG43" s="78">
        <v>376732.89</v>
      </c>
      <c r="ADJ43" s="77">
        <v>1</v>
      </c>
      <c r="ADK43" s="78">
        <v>70.2</v>
      </c>
      <c r="ADL43" s="79">
        <v>1003</v>
      </c>
      <c r="ADM43" s="78">
        <v>174185.63</v>
      </c>
      <c r="ADN43" s="77">
        <v>2</v>
      </c>
      <c r="ADO43" s="78">
        <v>8.76</v>
      </c>
      <c r="ADP43" s="79">
        <v>1687</v>
      </c>
      <c r="ADQ43" s="78">
        <v>1022603.6</v>
      </c>
      <c r="ADX43" s="79">
        <v>4763</v>
      </c>
      <c r="ADY43" s="78">
        <v>342074.57</v>
      </c>
      <c r="ADZ43" s="79">
        <v>5408</v>
      </c>
      <c r="AEA43" s="78">
        <v>234750.49</v>
      </c>
      <c r="AEB43" s="77">
        <v>27</v>
      </c>
      <c r="AEC43" s="78">
        <v>1432.17</v>
      </c>
      <c r="AED43" s="77">
        <v>2</v>
      </c>
      <c r="AEE43" s="78">
        <v>61.32</v>
      </c>
      <c r="AEF43" s="79">
        <v>1870</v>
      </c>
      <c r="AEG43" s="78">
        <v>881535.99</v>
      </c>
      <c r="AEL43" s="77">
        <v>76</v>
      </c>
      <c r="AEM43" s="78">
        <v>542.14</v>
      </c>
      <c r="AER43" s="79">
        <v>16146</v>
      </c>
      <c r="AES43" s="78">
        <v>816297.83</v>
      </c>
      <c r="AET43" s="79">
        <v>5186</v>
      </c>
      <c r="AEU43" s="78">
        <v>162207.07</v>
      </c>
      <c r="AEV43" s="77">
        <v>3</v>
      </c>
      <c r="AEW43" s="78">
        <v>1787.43</v>
      </c>
      <c r="AEZ43" s="77">
        <v>50</v>
      </c>
      <c r="AFA43" s="78">
        <v>7377.23</v>
      </c>
      <c r="AFB43" s="79">
        <v>6075</v>
      </c>
      <c r="AFC43" s="78">
        <v>336846.43</v>
      </c>
      <c r="AFD43" s="77">
        <v>8</v>
      </c>
      <c r="AFE43" s="78">
        <v>265.93</v>
      </c>
      <c r="AFH43" s="77">
        <v>4</v>
      </c>
      <c r="AFI43" s="78">
        <v>238.71</v>
      </c>
      <c r="AFN43" s="79">
        <v>2845</v>
      </c>
      <c r="AFO43" s="78">
        <v>1026361.48</v>
      </c>
      <c r="AFP43" s="77">
        <v>127</v>
      </c>
      <c r="AFQ43" s="78">
        <v>6663.68</v>
      </c>
      <c r="AFT43" s="77">
        <v>2</v>
      </c>
      <c r="AFU43" s="78">
        <v>54.19</v>
      </c>
      <c r="AFV43" s="79">
        <v>52454</v>
      </c>
      <c r="AFW43" s="78">
        <v>1659677.07</v>
      </c>
      <c r="AFX43" s="79">
        <v>4755</v>
      </c>
      <c r="AFY43" s="78">
        <v>196822.05</v>
      </c>
      <c r="AFZ43" s="77">
        <v>469</v>
      </c>
      <c r="AGA43" s="78">
        <v>51807.94</v>
      </c>
      <c r="AGB43" s="77">
        <v>5</v>
      </c>
      <c r="AGC43" s="78">
        <v>562.80999999999995</v>
      </c>
      <c r="AGF43" s="77">
        <v>131</v>
      </c>
      <c r="AGG43" s="78">
        <v>897.94</v>
      </c>
      <c r="AGL43" s="77">
        <v>13</v>
      </c>
      <c r="AGM43" s="78">
        <v>16314.65</v>
      </c>
      <c r="AGP43" s="79">
        <v>263290</v>
      </c>
      <c r="AGQ43" s="78">
        <v>66782939.619999997</v>
      </c>
      <c r="AGR43" s="77">
        <v>182</v>
      </c>
      <c r="AGS43" s="78">
        <v>189904.55</v>
      </c>
      <c r="AGT43" s="79">
        <v>12544</v>
      </c>
      <c r="AGU43" s="78">
        <v>7376267.1100000003</v>
      </c>
      <c r="AGV43" s="79">
        <v>11587</v>
      </c>
      <c r="AGW43" s="78">
        <v>4403189.1399999997</v>
      </c>
      <c r="AGX43" s="79">
        <v>2148</v>
      </c>
      <c r="AGY43" s="78">
        <v>176944.64000000001</v>
      </c>
      <c r="AGZ43" s="77">
        <v>174</v>
      </c>
      <c r="AHA43" s="78">
        <v>21236.28</v>
      </c>
      <c r="AHB43" s="77">
        <v>949</v>
      </c>
      <c r="AHC43" s="78">
        <v>124505.37</v>
      </c>
      <c r="AHF43" s="77">
        <v>8</v>
      </c>
      <c r="AHG43" s="78">
        <v>4624</v>
      </c>
      <c r="AHH43" s="77">
        <v>31</v>
      </c>
      <c r="AHI43" s="78">
        <v>23485.85</v>
      </c>
      <c r="AHJ43" s="79">
        <v>2321</v>
      </c>
      <c r="AHK43" s="78">
        <v>217791.48</v>
      </c>
      <c r="AHL43" s="79">
        <v>3657</v>
      </c>
      <c r="AHM43" s="78">
        <v>230072.95999999999</v>
      </c>
      <c r="AHN43" s="77">
        <v>49</v>
      </c>
      <c r="AHO43" s="78">
        <v>10886.77</v>
      </c>
      <c r="AHP43" s="77">
        <v>2</v>
      </c>
      <c r="AHQ43" s="78">
        <v>19.72</v>
      </c>
      <c r="AHT43" s="77">
        <v>1</v>
      </c>
      <c r="AHU43" s="78">
        <v>91.25</v>
      </c>
      <c r="AHV43" s="77">
        <v>841</v>
      </c>
      <c r="AHW43" s="78">
        <v>104090.45</v>
      </c>
      <c r="AHZ43" s="77">
        <v>107</v>
      </c>
      <c r="AIA43" s="78">
        <v>37516.28</v>
      </c>
      <c r="AIL43" s="77">
        <v>4</v>
      </c>
      <c r="AIM43" s="78">
        <v>3043.77</v>
      </c>
      <c r="AIN43" s="77">
        <v>1</v>
      </c>
      <c r="AIO43" s="78">
        <v>47.91</v>
      </c>
      <c r="AIP43" s="79">
        <v>51376</v>
      </c>
      <c r="AIQ43" s="78">
        <v>480144.88</v>
      </c>
      <c r="AIT43" s="77">
        <v>30</v>
      </c>
      <c r="AIU43" s="78">
        <v>182.32</v>
      </c>
      <c r="AIX43" s="79">
        <v>7172</v>
      </c>
      <c r="AIY43" s="78">
        <v>530365.79</v>
      </c>
      <c r="AIZ43" s="77">
        <v>3</v>
      </c>
      <c r="AJA43" s="78">
        <v>39.61</v>
      </c>
      <c r="AJB43" s="79">
        <v>8725</v>
      </c>
      <c r="AJC43" s="78">
        <v>173986.22</v>
      </c>
      <c r="AJD43" s="77">
        <v>9</v>
      </c>
      <c r="AJE43" s="78">
        <v>8.43</v>
      </c>
      <c r="AJF43" s="79">
        <v>9617</v>
      </c>
      <c r="AJG43" s="78">
        <v>449884.59</v>
      </c>
      <c r="AJL43" s="77">
        <v>8</v>
      </c>
      <c r="AJM43" s="78">
        <v>86.64</v>
      </c>
      <c r="AJN43" s="79">
        <v>2197</v>
      </c>
      <c r="AJO43" s="78">
        <v>354937.89</v>
      </c>
      <c r="AJX43" s="79">
        <v>103935</v>
      </c>
      <c r="AJY43" s="78">
        <v>1356279.02</v>
      </c>
      <c r="AJZ43" s="77">
        <v>166</v>
      </c>
      <c r="AKA43" s="78">
        <v>18575.419999999998</v>
      </c>
      <c r="AKN43" s="77">
        <v>20</v>
      </c>
      <c r="AKO43" s="78">
        <v>296.79000000000002</v>
      </c>
      <c r="AKV43" s="79">
        <v>10837</v>
      </c>
      <c r="AKW43" s="78">
        <v>270905</v>
      </c>
      <c r="AKZ43" s="79">
        <v>114620</v>
      </c>
      <c r="ALA43" s="78">
        <v>1613586.16</v>
      </c>
      <c r="ALD43" s="77">
        <v>2</v>
      </c>
      <c r="ALE43" s="78">
        <v>24</v>
      </c>
      <c r="ALF43" s="77">
        <v>2</v>
      </c>
      <c r="ALG43" s="78">
        <v>9.24</v>
      </c>
      <c r="ALR43" s="77">
        <v>1</v>
      </c>
      <c r="ALS43" s="78">
        <v>15.32</v>
      </c>
      <c r="ALX43" s="79">
        <v>2347</v>
      </c>
      <c r="ALY43" s="78">
        <v>121892.37</v>
      </c>
      <c r="ALZ43" s="77">
        <v>143</v>
      </c>
      <c r="AMA43" s="78">
        <v>431.7</v>
      </c>
      <c r="AMB43" s="79">
        <v>1895</v>
      </c>
      <c r="AMC43" s="78">
        <v>132200.28</v>
      </c>
      <c r="AMF43" s="77">
        <v>166</v>
      </c>
      <c r="AMG43" s="78">
        <v>5817.61</v>
      </c>
      <c r="AMH43" s="77">
        <v>12</v>
      </c>
      <c r="AMI43" s="78">
        <v>5671.75</v>
      </c>
      <c r="AMJ43" s="79">
        <v>1483</v>
      </c>
      <c r="AMK43" s="78">
        <v>113744.88</v>
      </c>
      <c r="AML43" s="79">
        <v>18444</v>
      </c>
      <c r="AMM43" s="78">
        <v>1760764.58</v>
      </c>
      <c r="AMN43" s="77">
        <v>236</v>
      </c>
      <c r="AMO43" s="78">
        <v>291821.15999999997</v>
      </c>
      <c r="AMP43" s="77">
        <v>1</v>
      </c>
      <c r="AMQ43" s="78">
        <v>152.13</v>
      </c>
      <c r="AMR43" s="77">
        <v>1</v>
      </c>
      <c r="AMS43" s="78">
        <v>545.6</v>
      </c>
      <c r="AMX43" s="77">
        <v>332</v>
      </c>
      <c r="AMY43" s="78">
        <v>14442.91</v>
      </c>
      <c r="ANF43" s="79">
        <v>1087</v>
      </c>
      <c r="ANG43" s="78">
        <v>1355693.19</v>
      </c>
      <c r="ANH43" s="79">
        <v>2923</v>
      </c>
      <c r="ANI43" s="78">
        <v>232657.95</v>
      </c>
      <c r="ANL43" s="77">
        <v>131</v>
      </c>
      <c r="ANM43" s="78">
        <v>3736.55</v>
      </c>
      <c r="ANP43" s="79">
        <v>2027</v>
      </c>
      <c r="ANQ43" s="78">
        <v>251330.03</v>
      </c>
      <c r="ANR43" s="77">
        <v>261</v>
      </c>
      <c r="ANS43" s="78">
        <v>46804</v>
      </c>
      <c r="ANT43" s="79">
        <v>12362</v>
      </c>
      <c r="ANU43" s="78">
        <v>1924327.64</v>
      </c>
      <c r="ANZ43" s="77">
        <v>819</v>
      </c>
      <c r="AOA43" s="78">
        <v>493077.19</v>
      </c>
      <c r="AOB43" s="77">
        <v>56</v>
      </c>
      <c r="AOC43" s="78">
        <v>111258.48</v>
      </c>
      <c r="AOD43" s="77">
        <v>350</v>
      </c>
      <c r="AOE43" s="78">
        <v>1116891.45</v>
      </c>
      <c r="AOH43" s="77">
        <v>3</v>
      </c>
      <c r="AOI43" s="78">
        <v>851.79</v>
      </c>
      <c r="AOP43" s="77">
        <v>46</v>
      </c>
      <c r="AOQ43" s="78">
        <v>4123.46</v>
      </c>
      <c r="AOR43" s="77">
        <v>6</v>
      </c>
      <c r="AOS43" s="78">
        <v>51.72</v>
      </c>
      <c r="AOV43" s="77">
        <v>708</v>
      </c>
      <c r="AOW43" s="78">
        <v>97827.9</v>
      </c>
      <c r="AOX43" s="77">
        <v>304</v>
      </c>
      <c r="AOY43" s="78">
        <v>3075.83</v>
      </c>
      <c r="AOZ43" s="77">
        <v>4</v>
      </c>
      <c r="APA43" s="78">
        <v>72.16</v>
      </c>
      <c r="APB43" s="77">
        <v>141</v>
      </c>
      <c r="APC43" s="78">
        <v>1628.87</v>
      </c>
      <c r="APH43" s="79">
        <v>13836</v>
      </c>
      <c r="API43" s="78">
        <v>3168659.74</v>
      </c>
      <c r="APJ43" s="79">
        <v>17508</v>
      </c>
      <c r="APK43" s="78">
        <v>281909.71000000002</v>
      </c>
      <c r="APN43" s="77">
        <v>4</v>
      </c>
      <c r="APO43" s="78">
        <v>67.959999999999994</v>
      </c>
      <c r="APP43" s="79">
        <v>2272</v>
      </c>
      <c r="APQ43" s="78">
        <v>973401.7</v>
      </c>
      <c r="APR43" s="77">
        <v>337</v>
      </c>
      <c r="APS43" s="78">
        <v>149726.92000000001</v>
      </c>
      <c r="APT43" s="79">
        <v>1949</v>
      </c>
      <c r="APU43" s="78">
        <v>916346.16</v>
      </c>
      <c r="APV43" s="77">
        <v>914</v>
      </c>
      <c r="APW43" s="78">
        <v>386421.09</v>
      </c>
      <c r="APX43" s="77">
        <v>651</v>
      </c>
      <c r="APY43" s="78">
        <v>251420.09</v>
      </c>
      <c r="APZ43" s="77">
        <v>266</v>
      </c>
      <c r="AQA43" s="78">
        <v>107269.37</v>
      </c>
      <c r="AQB43" s="79">
        <v>5735</v>
      </c>
      <c r="AQC43" s="78">
        <v>976443.51</v>
      </c>
      <c r="AQD43" s="77">
        <v>12</v>
      </c>
      <c r="AQE43" s="78">
        <v>542.28</v>
      </c>
      <c r="AQH43" s="77">
        <v>151</v>
      </c>
      <c r="AQI43" s="78">
        <v>42810.720000000001</v>
      </c>
      <c r="AQJ43" s="79">
        <v>3546</v>
      </c>
      <c r="AQK43" s="78">
        <v>58356.08</v>
      </c>
      <c r="AQP43" s="79">
        <v>4316</v>
      </c>
      <c r="AQQ43" s="78">
        <v>1162663.97</v>
      </c>
      <c r="AQR43" s="79">
        <v>2890</v>
      </c>
      <c r="AQS43" s="78">
        <v>1436217.74</v>
      </c>
      <c r="AQZ43" s="77">
        <v>89</v>
      </c>
      <c r="ARA43" s="78">
        <v>599716.07999999996</v>
      </c>
      <c r="ARD43" s="77">
        <v>1</v>
      </c>
      <c r="ARE43" s="78">
        <v>27.6</v>
      </c>
      <c r="ARH43" s="77">
        <v>1</v>
      </c>
      <c r="ARI43" s="78">
        <v>23.19</v>
      </c>
      <c r="ARL43" s="79">
        <v>5221</v>
      </c>
      <c r="ARM43" s="78">
        <v>639218.93999999994</v>
      </c>
      <c r="ARN43" s="79">
        <v>10815</v>
      </c>
      <c r="ARO43" s="78">
        <v>1257029.43</v>
      </c>
      <c r="ARP43" s="79">
        <v>28903</v>
      </c>
      <c r="ARQ43" s="78">
        <v>3556912.43</v>
      </c>
      <c r="ARR43" s="79">
        <v>7322</v>
      </c>
      <c r="ARS43" s="78">
        <v>892169.33</v>
      </c>
      <c r="ART43" s="79">
        <v>47357</v>
      </c>
      <c r="ARU43" s="78">
        <v>1164468.21</v>
      </c>
      <c r="ARX43" s="79">
        <v>46606</v>
      </c>
      <c r="ARY43" s="78">
        <v>3914936.1</v>
      </c>
      <c r="ARZ43" s="77">
        <v>100</v>
      </c>
      <c r="ASA43" s="78">
        <v>33457.910000000003</v>
      </c>
      <c r="ASD43" s="79">
        <v>2604</v>
      </c>
      <c r="ASE43" s="78">
        <v>226240.43</v>
      </c>
      <c r="ASF43" s="77">
        <v>1</v>
      </c>
      <c r="ASG43" s="78">
        <v>21.33</v>
      </c>
      <c r="AST43" s="77">
        <v>15</v>
      </c>
      <c r="ASU43" s="78">
        <v>387.16</v>
      </c>
      <c r="ASX43" s="77">
        <v>8</v>
      </c>
      <c r="ASY43" s="78">
        <v>359.09</v>
      </c>
      <c r="ASZ43" s="79">
        <v>1360</v>
      </c>
      <c r="ATA43" s="78">
        <v>35934.730000000003</v>
      </c>
      <c r="ATB43" s="77">
        <v>58</v>
      </c>
      <c r="ATC43" s="78">
        <v>5298.39</v>
      </c>
      <c r="ATF43" s="77">
        <v>5</v>
      </c>
      <c r="ATG43" s="78">
        <v>926.22</v>
      </c>
      <c r="ATN43" s="77">
        <v>970</v>
      </c>
      <c r="ATO43" s="78">
        <v>56008.2</v>
      </c>
      <c r="ATP43" s="77">
        <v>36</v>
      </c>
      <c r="ATQ43" s="78">
        <v>1251.49</v>
      </c>
      <c r="ATT43" s="79">
        <v>12606</v>
      </c>
      <c r="ATU43" s="78">
        <v>636490.31000000006</v>
      </c>
      <c r="ATV43" s="77">
        <v>9</v>
      </c>
      <c r="ATW43" s="78">
        <v>206.87</v>
      </c>
      <c r="ATX43" s="77">
        <v>17</v>
      </c>
      <c r="ATY43" s="78">
        <v>766.8</v>
      </c>
      <c r="ATZ43" s="77">
        <v>72</v>
      </c>
      <c r="AUA43" s="78">
        <v>991.07</v>
      </c>
      <c r="AUB43" s="77">
        <v>15</v>
      </c>
      <c r="AUC43" s="78">
        <v>80.44</v>
      </c>
      <c r="AUD43" s="77">
        <v>7</v>
      </c>
      <c r="AUE43" s="78">
        <v>33.57</v>
      </c>
      <c r="AUN43" s="79">
        <v>192084</v>
      </c>
      <c r="AUO43" s="78">
        <v>3391226.06</v>
      </c>
      <c r="AUP43" s="77">
        <v>5</v>
      </c>
      <c r="AUQ43" s="78">
        <v>61.34</v>
      </c>
      <c r="AUR43" s="79">
        <v>1898</v>
      </c>
      <c r="AUS43" s="78">
        <v>104882.79</v>
      </c>
      <c r="AUV43" s="77">
        <v>29</v>
      </c>
      <c r="AUW43" s="78">
        <v>302.72000000000003</v>
      </c>
      <c r="AVB43" s="77">
        <v>166</v>
      </c>
      <c r="AVC43" s="78">
        <v>124788.58</v>
      </c>
      <c r="AVJ43" s="79">
        <v>1133</v>
      </c>
      <c r="AVK43" s="78">
        <v>119037.38</v>
      </c>
      <c r="AVN43" s="77">
        <v>1</v>
      </c>
      <c r="AVO43" s="78">
        <v>20.05</v>
      </c>
      <c r="AVX43" s="77">
        <v>7</v>
      </c>
      <c r="AVY43" s="78">
        <v>56.91</v>
      </c>
      <c r="AVZ43" s="77">
        <v>7</v>
      </c>
      <c r="AWA43" s="78">
        <v>67.790000000000006</v>
      </c>
      <c r="AWH43" s="77">
        <v>4</v>
      </c>
      <c r="AWI43" s="78">
        <v>3.32</v>
      </c>
      <c r="AWL43" s="77">
        <v>9</v>
      </c>
      <c r="AWM43" s="78">
        <v>30.46</v>
      </c>
      <c r="AWN43" s="77">
        <v>53</v>
      </c>
      <c r="AWO43" s="78">
        <v>3262.12</v>
      </c>
      <c r="AWP43" s="77">
        <v>184</v>
      </c>
      <c r="AWQ43" s="78">
        <v>41453.410000000003</v>
      </c>
      <c r="AWR43" s="77">
        <v>132</v>
      </c>
      <c r="AWS43" s="78">
        <v>37848.85</v>
      </c>
      <c r="AWT43" s="77">
        <v>98</v>
      </c>
      <c r="AWU43" s="78">
        <v>6367.91</v>
      </c>
      <c r="AWV43" s="77">
        <v>552</v>
      </c>
      <c r="AWW43" s="78">
        <v>6935.54</v>
      </c>
      <c r="AWX43" s="77">
        <v>606</v>
      </c>
      <c r="AWY43" s="78">
        <v>290584.45</v>
      </c>
      <c r="AXD43" s="77">
        <v>8</v>
      </c>
      <c r="AXE43" s="78">
        <v>252.99</v>
      </c>
      <c r="AXV43" s="77">
        <v>2</v>
      </c>
      <c r="AXW43" s="78">
        <v>32.369999999999997</v>
      </c>
      <c r="AYB43" s="77">
        <v>160</v>
      </c>
      <c r="AYC43" s="78">
        <v>13674.24</v>
      </c>
      <c r="AYD43" s="77">
        <v>21</v>
      </c>
      <c r="AYE43" s="78">
        <v>130.37</v>
      </c>
      <c r="AYF43" s="77">
        <v>13</v>
      </c>
      <c r="AYG43" s="78">
        <v>107.5</v>
      </c>
      <c r="AYL43" s="77">
        <v>5</v>
      </c>
      <c r="AYM43" s="78">
        <v>17.68</v>
      </c>
      <c r="AYP43" s="77">
        <v>1</v>
      </c>
      <c r="AYQ43" s="78">
        <v>94.46</v>
      </c>
      <c r="AYT43" s="77">
        <v>13</v>
      </c>
      <c r="AYU43" s="78">
        <v>40.090000000000003</v>
      </c>
      <c r="AYV43" s="77">
        <v>30</v>
      </c>
      <c r="AYW43" s="78">
        <v>3684.7</v>
      </c>
      <c r="AZV43" s="77">
        <v>34</v>
      </c>
      <c r="AZW43" s="78">
        <v>23.68</v>
      </c>
    </row>
    <row r="44" spans="1:1377" x14ac:dyDescent="0.25">
      <c r="A44" s="87">
        <v>40123</v>
      </c>
      <c r="B44" s="83">
        <v>324817</v>
      </c>
      <c r="C44" s="84">
        <v>38553360.43</v>
      </c>
      <c r="D44" s="83">
        <v>268669</v>
      </c>
      <c r="E44" s="84">
        <v>36609413.890000001</v>
      </c>
      <c r="F44" s="83">
        <f t="shared" si="89"/>
        <v>593486</v>
      </c>
      <c r="G44" s="83">
        <f t="shared" si="88"/>
        <v>75162774.319999993</v>
      </c>
      <c r="H44" s="83">
        <v>209489</v>
      </c>
      <c r="I44" s="84">
        <v>19953431.170000002</v>
      </c>
      <c r="J44" s="83">
        <v>269135</v>
      </c>
      <c r="K44" s="84">
        <v>21966182.420000002</v>
      </c>
      <c r="L44" s="83">
        <v>2917</v>
      </c>
      <c r="M44" s="78">
        <v>12978449.220000001</v>
      </c>
      <c r="N44" s="79">
        <v>24144</v>
      </c>
      <c r="O44" s="78">
        <v>12757751.789999999</v>
      </c>
      <c r="P44" s="79">
        <v>187078</v>
      </c>
      <c r="Q44" s="78">
        <v>10867449.199999999</v>
      </c>
      <c r="R44" s="79">
        <v>189268</v>
      </c>
      <c r="S44" s="78">
        <v>10782664.17</v>
      </c>
      <c r="T44" s="79">
        <v>6742</v>
      </c>
      <c r="U44" s="78">
        <v>4339893.5999999996</v>
      </c>
      <c r="V44" s="79">
        <v>27757</v>
      </c>
      <c r="W44" s="78">
        <v>7288154.0599999996</v>
      </c>
      <c r="X44" s="79">
        <v>48636</v>
      </c>
      <c r="Y44" s="78">
        <v>6834145.29</v>
      </c>
      <c r="Z44" s="79">
        <v>203638</v>
      </c>
      <c r="AA44" s="78">
        <v>7930375.6699999999</v>
      </c>
      <c r="AB44" s="79">
        <v>106967</v>
      </c>
      <c r="AC44" s="78">
        <v>10363943.73</v>
      </c>
      <c r="AD44" s="79">
        <v>29993</v>
      </c>
      <c r="AE44" s="78">
        <v>5382299.4900000002</v>
      </c>
      <c r="AH44" s="79">
        <v>71905</v>
      </c>
      <c r="AI44" s="78">
        <v>7269200</v>
      </c>
      <c r="AJ44" s="79">
        <v>175792</v>
      </c>
      <c r="AK44" s="78">
        <v>6532591.6900000004</v>
      </c>
      <c r="AL44" s="79">
        <v>49356</v>
      </c>
      <c r="AM44" s="78">
        <v>5483956.3499999996</v>
      </c>
      <c r="AN44" s="79">
        <v>57265</v>
      </c>
      <c r="AO44" s="78">
        <v>5587953.9100000001</v>
      </c>
      <c r="AP44" s="79">
        <v>60079</v>
      </c>
      <c r="AQ44" s="78">
        <v>4555681.83</v>
      </c>
      <c r="AR44" s="79">
        <v>31972</v>
      </c>
      <c r="AS44" s="78">
        <v>4869514.4400000004</v>
      </c>
      <c r="AT44" s="79">
        <v>17057</v>
      </c>
      <c r="AU44" s="78">
        <v>1511587.07</v>
      </c>
      <c r="AV44" s="77">
        <v>899</v>
      </c>
      <c r="AW44" s="78">
        <v>3685227.17</v>
      </c>
      <c r="AX44" s="77">
        <v>422</v>
      </c>
      <c r="AY44" s="78">
        <v>1631168.31</v>
      </c>
      <c r="AZ44" s="79">
        <v>3195</v>
      </c>
      <c r="BA44" s="78">
        <v>2149324.08</v>
      </c>
      <c r="BB44" s="79">
        <v>10351</v>
      </c>
      <c r="BC44" s="78">
        <v>3353024.58</v>
      </c>
      <c r="BD44" s="79">
        <v>3343</v>
      </c>
      <c r="BE44" s="78">
        <v>1693662.44</v>
      </c>
      <c r="BF44" s="79">
        <v>14871</v>
      </c>
      <c r="BG44" s="78">
        <v>1988594.14</v>
      </c>
      <c r="BH44" s="79">
        <v>309634</v>
      </c>
      <c r="BI44" s="78">
        <v>2791159.19</v>
      </c>
      <c r="BJ44" s="79">
        <v>3261</v>
      </c>
      <c r="BK44" s="78">
        <v>1338728.6499999999</v>
      </c>
      <c r="BL44" s="79">
        <v>36013</v>
      </c>
      <c r="BM44" s="78">
        <v>1234761.76</v>
      </c>
      <c r="BN44" s="77">
        <v>172</v>
      </c>
      <c r="BO44" s="78">
        <v>1038139.79</v>
      </c>
      <c r="BP44" s="79">
        <v>60771</v>
      </c>
      <c r="BQ44" s="78">
        <v>1178255.56</v>
      </c>
      <c r="BR44" s="79">
        <v>14824</v>
      </c>
      <c r="BS44" s="78">
        <v>1098812.05</v>
      </c>
      <c r="BT44" s="79">
        <v>10801</v>
      </c>
      <c r="BU44" s="78">
        <v>700700.34</v>
      </c>
      <c r="BV44" s="79">
        <v>7750</v>
      </c>
      <c r="BW44" s="78">
        <v>316359.71999999997</v>
      </c>
      <c r="BX44" s="77">
        <v>192</v>
      </c>
      <c r="BY44" s="78">
        <v>180320.72</v>
      </c>
      <c r="CH44" s="77">
        <v>2</v>
      </c>
      <c r="CI44" s="78">
        <v>59.64</v>
      </c>
      <c r="CL44" s="77">
        <v>2</v>
      </c>
      <c r="CM44" s="78">
        <v>46.1</v>
      </c>
      <c r="CN44" s="77">
        <v>6</v>
      </c>
      <c r="CO44" s="78">
        <v>360.51</v>
      </c>
      <c r="CP44" s="79">
        <v>6077</v>
      </c>
      <c r="CQ44" s="78">
        <v>69630.06</v>
      </c>
      <c r="CT44" s="77">
        <v>11</v>
      </c>
      <c r="CU44" s="78">
        <v>6726.21</v>
      </c>
      <c r="CX44" s="77">
        <v>3</v>
      </c>
      <c r="CY44" s="78">
        <v>14.5</v>
      </c>
      <c r="CZ44" s="77">
        <v>4</v>
      </c>
      <c r="DA44" s="78">
        <v>42.23</v>
      </c>
      <c r="DJ44" s="77">
        <v>4</v>
      </c>
      <c r="DK44" s="78">
        <v>5480.04</v>
      </c>
      <c r="DL44" s="77">
        <v>4</v>
      </c>
      <c r="DM44" s="78">
        <v>110.22</v>
      </c>
      <c r="DN44" s="77">
        <v>20</v>
      </c>
      <c r="DO44" s="78">
        <v>31.7</v>
      </c>
      <c r="DP44" s="77">
        <v>68</v>
      </c>
      <c r="DQ44" s="78">
        <v>228.46</v>
      </c>
      <c r="DR44" s="77">
        <v>6</v>
      </c>
      <c r="DS44" s="78">
        <v>23.74</v>
      </c>
      <c r="DZ44" s="79">
        <v>12913</v>
      </c>
      <c r="EA44" s="78">
        <v>1133566.77</v>
      </c>
      <c r="EF44" s="77">
        <v>17</v>
      </c>
      <c r="EG44" s="78">
        <v>251.95</v>
      </c>
      <c r="EH44" s="77">
        <v>3</v>
      </c>
      <c r="EI44" s="78">
        <v>5.85</v>
      </c>
      <c r="EJ44" s="77">
        <v>2</v>
      </c>
      <c r="EK44" s="78">
        <v>29</v>
      </c>
      <c r="ER44" s="79">
        <v>14849</v>
      </c>
      <c r="ES44" s="78">
        <v>564560.41</v>
      </c>
      <c r="ET44" s="77">
        <v>2</v>
      </c>
      <c r="EU44" s="78">
        <v>3.92</v>
      </c>
      <c r="EV44" s="79">
        <v>1102</v>
      </c>
      <c r="EW44" s="78">
        <v>69753.27</v>
      </c>
      <c r="FD44" s="79">
        <v>1813</v>
      </c>
      <c r="FE44" s="78">
        <v>1119543.68</v>
      </c>
      <c r="FF44" s="77">
        <v>13</v>
      </c>
      <c r="FG44" s="78">
        <v>10.69</v>
      </c>
      <c r="FH44" s="79">
        <v>25687</v>
      </c>
      <c r="FI44" s="78">
        <v>1260475.1599999999</v>
      </c>
      <c r="FJ44" s="79">
        <v>16022</v>
      </c>
      <c r="FK44" s="78">
        <v>757372.54</v>
      </c>
      <c r="FL44" s="77">
        <v>7</v>
      </c>
      <c r="FM44" s="78">
        <v>116.21</v>
      </c>
      <c r="FN44" s="77">
        <v>1</v>
      </c>
      <c r="FO44" s="78">
        <v>8.5299999999999994</v>
      </c>
      <c r="FP44" s="77">
        <v>11</v>
      </c>
      <c r="FQ44" s="78">
        <v>75.83</v>
      </c>
      <c r="FR44" s="79">
        <v>2044</v>
      </c>
      <c r="FS44" s="78">
        <v>300114.96000000002</v>
      </c>
      <c r="FT44" s="77">
        <v>5</v>
      </c>
      <c r="FU44" s="78">
        <v>12.39</v>
      </c>
      <c r="FV44" s="79">
        <v>2702</v>
      </c>
      <c r="FW44" s="78">
        <v>68344.02</v>
      </c>
      <c r="FX44" s="79">
        <v>9936</v>
      </c>
      <c r="FY44" s="78">
        <v>586276.05000000005</v>
      </c>
      <c r="GF44" s="77">
        <v>83</v>
      </c>
      <c r="GG44" s="78">
        <v>6615.27</v>
      </c>
      <c r="GH44" s="77">
        <v>1</v>
      </c>
      <c r="GI44" s="78">
        <v>17.54</v>
      </c>
      <c r="GL44" s="79">
        <v>3860</v>
      </c>
      <c r="GM44" s="78">
        <v>530696.03</v>
      </c>
      <c r="GN44" s="77">
        <v>77</v>
      </c>
      <c r="GO44" s="78">
        <v>11253.7</v>
      </c>
      <c r="GT44" s="77">
        <v>1</v>
      </c>
      <c r="GU44" s="78">
        <v>3.36</v>
      </c>
      <c r="GX44" s="77">
        <v>255</v>
      </c>
      <c r="GY44" s="78">
        <v>22169.34</v>
      </c>
      <c r="GZ44" s="77">
        <v>11</v>
      </c>
      <c r="HA44" s="78">
        <v>543.34</v>
      </c>
      <c r="HB44" s="79">
        <v>1891</v>
      </c>
      <c r="HC44" s="78">
        <v>196129.75</v>
      </c>
      <c r="HD44" s="77">
        <v>5</v>
      </c>
      <c r="HE44" s="78">
        <v>27.5</v>
      </c>
      <c r="HH44" s="77">
        <v>184</v>
      </c>
      <c r="HI44" s="78">
        <v>6965.12</v>
      </c>
      <c r="HJ44" s="77">
        <v>610</v>
      </c>
      <c r="HK44" s="78">
        <v>81518.320000000007</v>
      </c>
      <c r="HL44" s="77">
        <v>435</v>
      </c>
      <c r="HM44" s="78">
        <v>78380.81</v>
      </c>
      <c r="HN44" s="79">
        <v>1656</v>
      </c>
      <c r="HO44" s="78">
        <v>233753.88</v>
      </c>
      <c r="HR44" s="77">
        <v>68</v>
      </c>
      <c r="HS44" s="78">
        <v>21527.8</v>
      </c>
      <c r="HT44" s="77">
        <v>555</v>
      </c>
      <c r="HU44" s="78">
        <v>33185.160000000003</v>
      </c>
      <c r="HV44" s="77">
        <v>21</v>
      </c>
      <c r="HW44" s="78">
        <v>2081.67</v>
      </c>
      <c r="HX44" s="77">
        <v>9</v>
      </c>
      <c r="HY44" s="78">
        <v>1515.74</v>
      </c>
      <c r="HZ44" s="77">
        <v>611</v>
      </c>
      <c r="IA44" s="78">
        <v>62312.3</v>
      </c>
      <c r="IB44" s="79">
        <v>7344</v>
      </c>
      <c r="IC44" s="78">
        <v>526654.89</v>
      </c>
      <c r="ID44" s="77">
        <v>27</v>
      </c>
      <c r="IE44" s="78">
        <v>15253.42</v>
      </c>
      <c r="IF44" s="77">
        <v>373</v>
      </c>
      <c r="IG44" s="78">
        <v>58852.66</v>
      </c>
      <c r="IH44" s="77">
        <v>2</v>
      </c>
      <c r="II44" s="78">
        <v>329.58</v>
      </c>
      <c r="IN44" s="79">
        <v>2715</v>
      </c>
      <c r="IO44" s="78">
        <v>123609.16</v>
      </c>
      <c r="IT44" s="77">
        <v>1</v>
      </c>
      <c r="IU44" s="78">
        <v>2.1800000000000002</v>
      </c>
      <c r="IX44" s="77">
        <v>10</v>
      </c>
      <c r="IY44" s="78">
        <v>25.54</v>
      </c>
      <c r="IZ44" s="79">
        <v>4528</v>
      </c>
      <c r="JA44" s="78">
        <v>193578.3</v>
      </c>
      <c r="JH44" s="79">
        <v>9541</v>
      </c>
      <c r="JI44" s="78">
        <v>1300084.02</v>
      </c>
      <c r="JJ44" s="79">
        <v>2656</v>
      </c>
      <c r="JK44" s="78">
        <v>339511.15</v>
      </c>
      <c r="JN44" s="77">
        <v>757</v>
      </c>
      <c r="JO44" s="78">
        <v>102780.83</v>
      </c>
      <c r="JP44" s="79">
        <v>2973</v>
      </c>
      <c r="JQ44" s="78">
        <v>268177.51</v>
      </c>
      <c r="JR44" s="77">
        <v>11</v>
      </c>
      <c r="JS44" s="78">
        <v>703.22</v>
      </c>
      <c r="JV44" s="79">
        <v>3932</v>
      </c>
      <c r="JW44" s="78">
        <v>325487.83</v>
      </c>
      <c r="JX44" s="77">
        <v>82</v>
      </c>
      <c r="JY44" s="78">
        <v>7112.35</v>
      </c>
      <c r="JZ44" s="77">
        <v>453</v>
      </c>
      <c r="KA44" s="78">
        <v>8604.86</v>
      </c>
      <c r="KB44" s="79">
        <v>9579</v>
      </c>
      <c r="KC44" s="78">
        <v>397325.87</v>
      </c>
      <c r="KF44" s="77">
        <v>506</v>
      </c>
      <c r="KG44" s="78">
        <v>59117.88</v>
      </c>
      <c r="KH44" s="79">
        <v>20826</v>
      </c>
      <c r="KI44" s="78">
        <v>770739.26</v>
      </c>
      <c r="KJ44" s="77">
        <v>2</v>
      </c>
      <c r="KK44" s="78">
        <v>1.04</v>
      </c>
      <c r="KN44" s="79">
        <v>1066</v>
      </c>
      <c r="KO44" s="78">
        <v>574787.75</v>
      </c>
      <c r="KP44" s="77">
        <v>12</v>
      </c>
      <c r="KQ44" s="78">
        <v>784.51</v>
      </c>
      <c r="KR44" s="79">
        <v>5724</v>
      </c>
      <c r="KS44" s="78">
        <v>424528.64000000001</v>
      </c>
      <c r="KZ44" s="77">
        <v>12</v>
      </c>
      <c r="LA44" s="78">
        <v>4676.3999999999996</v>
      </c>
      <c r="LB44" s="77">
        <v>4</v>
      </c>
      <c r="LC44" s="78">
        <v>17.760000000000002</v>
      </c>
      <c r="LD44" s="79">
        <v>1537</v>
      </c>
      <c r="LE44" s="78">
        <v>141965.46</v>
      </c>
      <c r="LF44" s="77">
        <v>553</v>
      </c>
      <c r="LG44" s="78">
        <v>87235.61</v>
      </c>
      <c r="LH44" s="77">
        <v>488</v>
      </c>
      <c r="LI44" s="78">
        <v>110867.64</v>
      </c>
      <c r="LR44" s="77">
        <v>7</v>
      </c>
      <c r="LS44" s="78">
        <v>6.23</v>
      </c>
      <c r="LT44" s="79">
        <v>7167</v>
      </c>
      <c r="LU44" s="78">
        <v>309839.45</v>
      </c>
      <c r="LV44" s="77">
        <v>74</v>
      </c>
      <c r="LW44" s="78">
        <v>445.21</v>
      </c>
      <c r="MB44" s="79">
        <v>5272</v>
      </c>
      <c r="MC44" s="78">
        <v>566195.98</v>
      </c>
      <c r="MN44" s="77">
        <v>5</v>
      </c>
      <c r="MO44" s="78">
        <v>46.82</v>
      </c>
      <c r="MP44" s="79">
        <v>4481</v>
      </c>
      <c r="MQ44" s="78">
        <v>340309.84</v>
      </c>
      <c r="MR44" s="79">
        <v>1337</v>
      </c>
      <c r="MS44" s="78">
        <v>37306.68</v>
      </c>
      <c r="ND44" s="79">
        <v>16091</v>
      </c>
      <c r="NE44" s="78">
        <v>52386.37</v>
      </c>
      <c r="NF44" s="77">
        <v>34</v>
      </c>
      <c r="NG44" s="78">
        <v>1008.82</v>
      </c>
      <c r="NH44" s="77">
        <v>2</v>
      </c>
      <c r="NI44" s="78">
        <v>18.36</v>
      </c>
      <c r="NJ44" s="77">
        <v>2</v>
      </c>
      <c r="NK44" s="78">
        <v>201.48</v>
      </c>
      <c r="NN44" s="79">
        <v>1487</v>
      </c>
      <c r="NO44" s="78">
        <v>208359.76</v>
      </c>
      <c r="NP44" s="77">
        <v>9</v>
      </c>
      <c r="NQ44" s="78">
        <v>23.25</v>
      </c>
      <c r="NR44" s="77">
        <v>4</v>
      </c>
      <c r="NS44" s="78">
        <v>11.23</v>
      </c>
      <c r="NT44" s="77">
        <v>120</v>
      </c>
      <c r="NU44" s="78">
        <v>327.27</v>
      </c>
      <c r="NV44" s="79">
        <v>3456</v>
      </c>
      <c r="NW44" s="78">
        <v>361685.86</v>
      </c>
      <c r="NX44" s="77">
        <v>57</v>
      </c>
      <c r="NY44" s="78">
        <v>4368.5200000000004</v>
      </c>
      <c r="NZ44" s="77">
        <v>5</v>
      </c>
      <c r="OA44" s="78">
        <v>161.85</v>
      </c>
      <c r="OD44" s="77">
        <v>2</v>
      </c>
      <c r="OE44" s="78">
        <v>12.88</v>
      </c>
      <c r="OF44" s="77">
        <v>410</v>
      </c>
      <c r="OG44" s="78">
        <v>31626.99</v>
      </c>
      <c r="OH44" s="77">
        <v>360</v>
      </c>
      <c r="OI44" s="78">
        <v>18240.099999999999</v>
      </c>
      <c r="OJ44" s="77">
        <v>110</v>
      </c>
      <c r="OK44" s="78">
        <v>619.28</v>
      </c>
      <c r="ON44" s="77">
        <v>1</v>
      </c>
      <c r="OO44" s="78">
        <v>16.43</v>
      </c>
      <c r="OP44" s="79">
        <v>12041</v>
      </c>
      <c r="OQ44" s="78">
        <v>1959195.97</v>
      </c>
      <c r="OR44" s="77">
        <v>155</v>
      </c>
      <c r="OS44" s="78">
        <v>5443.43</v>
      </c>
      <c r="OT44" s="79">
        <v>3264</v>
      </c>
      <c r="OU44" s="78">
        <v>152933.44</v>
      </c>
      <c r="OV44" s="77">
        <v>690</v>
      </c>
      <c r="OW44" s="78">
        <v>116816.01</v>
      </c>
      <c r="OZ44" s="79">
        <v>7038</v>
      </c>
      <c r="PA44" s="78">
        <v>673872.6</v>
      </c>
      <c r="PJ44" s="79">
        <v>3402</v>
      </c>
      <c r="PK44" s="78">
        <v>282827.96999999997</v>
      </c>
      <c r="PL44" s="77">
        <v>98</v>
      </c>
      <c r="PM44" s="78">
        <v>808.15</v>
      </c>
      <c r="PN44" s="77">
        <v>74</v>
      </c>
      <c r="PO44" s="78">
        <v>9498.36</v>
      </c>
      <c r="PP44" s="79">
        <v>10265</v>
      </c>
      <c r="PQ44" s="78">
        <v>700831.64</v>
      </c>
      <c r="PR44" s="79">
        <v>5810</v>
      </c>
      <c r="PS44" s="78">
        <v>733644.74</v>
      </c>
      <c r="PT44" s="77">
        <v>8</v>
      </c>
      <c r="PU44" s="78">
        <v>21060.92</v>
      </c>
      <c r="PV44" s="77">
        <v>10</v>
      </c>
      <c r="PW44" s="78">
        <v>119.26</v>
      </c>
      <c r="PX44" s="77">
        <v>6</v>
      </c>
      <c r="PY44" s="78">
        <v>603.55999999999995</v>
      </c>
      <c r="PZ44" s="77">
        <v>511</v>
      </c>
      <c r="QA44" s="78">
        <v>184901.43</v>
      </c>
      <c r="QF44" s="79">
        <v>12123</v>
      </c>
      <c r="QG44" s="78">
        <v>3504680.08</v>
      </c>
      <c r="QJ44" s="77">
        <v>14</v>
      </c>
      <c r="QK44" s="78">
        <v>25.26</v>
      </c>
      <c r="QL44" s="77">
        <v>22</v>
      </c>
      <c r="QM44" s="78">
        <v>46.6</v>
      </c>
      <c r="RB44" s="77">
        <v>18</v>
      </c>
      <c r="RC44" s="78">
        <v>1335.82</v>
      </c>
      <c r="RD44" s="77">
        <v>2</v>
      </c>
      <c r="RE44" s="78">
        <v>1118.6600000000001</v>
      </c>
      <c r="RJ44" s="77">
        <v>1</v>
      </c>
      <c r="RK44" s="78">
        <v>22.86</v>
      </c>
      <c r="RL44" s="79">
        <v>123391</v>
      </c>
      <c r="RM44" s="78">
        <v>18021425.359999999</v>
      </c>
      <c r="RN44" s="79">
        <v>2824</v>
      </c>
      <c r="RO44" s="78">
        <v>135777.07999999999</v>
      </c>
      <c r="RT44" s="77">
        <v>94</v>
      </c>
      <c r="RU44" s="78">
        <v>14612.95</v>
      </c>
      <c r="RV44" s="77">
        <v>312</v>
      </c>
      <c r="RW44" s="78">
        <v>16047.29</v>
      </c>
      <c r="RX44" s="79">
        <v>51739</v>
      </c>
      <c r="RY44" s="78">
        <v>1151356.76</v>
      </c>
      <c r="RZ44" s="77">
        <v>695</v>
      </c>
      <c r="SA44" s="78">
        <v>72741.350000000006</v>
      </c>
      <c r="SD44" s="79">
        <v>5123</v>
      </c>
      <c r="SE44" s="78">
        <v>341089.34</v>
      </c>
      <c r="SF44" s="79">
        <v>52104</v>
      </c>
      <c r="SG44" s="78">
        <v>8577195.3100000005</v>
      </c>
      <c r="SH44" s="77">
        <v>3</v>
      </c>
      <c r="SI44" s="78">
        <v>1.19</v>
      </c>
      <c r="SJ44" s="79">
        <v>1338</v>
      </c>
      <c r="SK44" s="78">
        <v>49903.24</v>
      </c>
      <c r="SL44" s="79">
        <v>1227</v>
      </c>
      <c r="SM44" s="78">
        <v>81602.06</v>
      </c>
      <c r="SN44" s="79">
        <v>11670</v>
      </c>
      <c r="SO44" s="78">
        <v>499564.64</v>
      </c>
      <c r="SP44" s="77">
        <v>9</v>
      </c>
      <c r="SQ44" s="78">
        <v>2089.1999999999998</v>
      </c>
      <c r="SR44" s="79">
        <v>96043</v>
      </c>
      <c r="SS44" s="78">
        <v>613784.69999999995</v>
      </c>
      <c r="ST44" s="79">
        <v>1171</v>
      </c>
      <c r="SU44" s="78">
        <v>106628.62</v>
      </c>
      <c r="SV44" s="77">
        <v>74</v>
      </c>
      <c r="SW44" s="78">
        <v>499.48</v>
      </c>
      <c r="SZ44" s="77">
        <v>2</v>
      </c>
      <c r="TA44" s="78">
        <v>19.239999999999998</v>
      </c>
      <c r="TB44" s="77">
        <v>2</v>
      </c>
      <c r="TC44" s="78">
        <v>31.84</v>
      </c>
      <c r="TD44" s="77">
        <v>861</v>
      </c>
      <c r="TE44" s="78">
        <v>8119.71</v>
      </c>
      <c r="TF44" s="79">
        <v>3122</v>
      </c>
      <c r="TG44" s="78">
        <v>114766.37</v>
      </c>
      <c r="TH44" s="79">
        <v>27597</v>
      </c>
      <c r="TI44" s="78">
        <v>941449.73</v>
      </c>
      <c r="TJ44" s="79">
        <v>2134</v>
      </c>
      <c r="TK44" s="78">
        <v>246474.56</v>
      </c>
      <c r="TL44" s="79">
        <v>51831</v>
      </c>
      <c r="TM44" s="78">
        <v>2543038.48</v>
      </c>
      <c r="TN44" s="79">
        <v>5412</v>
      </c>
      <c r="TO44" s="78">
        <v>444546.61</v>
      </c>
      <c r="UB44" s="79">
        <v>8946</v>
      </c>
      <c r="UC44" s="78">
        <v>391236.21</v>
      </c>
      <c r="UF44" s="77">
        <v>2</v>
      </c>
      <c r="UG44" s="78">
        <v>37.36</v>
      </c>
      <c r="UH44" s="77">
        <v>4</v>
      </c>
      <c r="UI44" s="78">
        <v>52.92</v>
      </c>
      <c r="UJ44" s="77">
        <v>1</v>
      </c>
      <c r="UK44" s="78">
        <v>1.04</v>
      </c>
      <c r="UL44" s="77">
        <v>1</v>
      </c>
      <c r="UM44" s="78">
        <v>120</v>
      </c>
      <c r="UN44" s="77">
        <v>2</v>
      </c>
      <c r="UO44" s="78">
        <v>6.46</v>
      </c>
      <c r="VB44" s="77">
        <v>34</v>
      </c>
      <c r="VC44" s="78">
        <v>1263.54</v>
      </c>
      <c r="VD44" s="79">
        <v>11138</v>
      </c>
      <c r="VE44" s="78">
        <v>538542.17000000004</v>
      </c>
      <c r="VH44" s="79">
        <v>34211</v>
      </c>
      <c r="VI44" s="78">
        <v>564232.1</v>
      </c>
      <c r="VJ44" s="77">
        <v>107</v>
      </c>
      <c r="VK44" s="78">
        <v>1128.5899999999999</v>
      </c>
      <c r="VN44" s="77">
        <v>3</v>
      </c>
      <c r="VO44" s="78">
        <v>12.63</v>
      </c>
      <c r="VP44" s="79">
        <v>14861</v>
      </c>
      <c r="VQ44" s="78">
        <v>815931.39</v>
      </c>
      <c r="VR44" s="79">
        <v>15157</v>
      </c>
      <c r="VS44" s="78">
        <v>1293202.07</v>
      </c>
      <c r="VX44" s="79">
        <v>1253</v>
      </c>
      <c r="VY44" s="78">
        <v>22.77</v>
      </c>
      <c r="WB44" s="79">
        <v>15082</v>
      </c>
      <c r="WC44" s="78">
        <v>2184906.83</v>
      </c>
      <c r="WD44" s="77">
        <v>24</v>
      </c>
      <c r="WE44" s="78">
        <v>59767.45</v>
      </c>
      <c r="WH44" s="79">
        <v>2894</v>
      </c>
      <c r="WI44" s="78">
        <v>12742.99</v>
      </c>
      <c r="WJ44" s="79">
        <v>9446</v>
      </c>
      <c r="WK44" s="78">
        <v>149350.70000000001</v>
      </c>
      <c r="WL44" s="77">
        <v>211</v>
      </c>
      <c r="WM44" s="78">
        <v>22423.74</v>
      </c>
      <c r="WN44" s="79">
        <v>2097</v>
      </c>
      <c r="WO44" s="78">
        <v>814473.3</v>
      </c>
      <c r="WP44" s="77">
        <v>2</v>
      </c>
      <c r="WQ44" s="78">
        <v>468</v>
      </c>
      <c r="WR44" s="79">
        <v>7115</v>
      </c>
      <c r="WS44" s="78">
        <v>205448</v>
      </c>
      <c r="WV44" s="77">
        <v>2</v>
      </c>
      <c r="WW44" s="78">
        <v>58.76</v>
      </c>
      <c r="WX44" s="77">
        <v>5</v>
      </c>
      <c r="WY44" s="78">
        <v>26.65</v>
      </c>
      <c r="WZ44" s="77">
        <v>2</v>
      </c>
      <c r="XA44" s="78">
        <v>13.52</v>
      </c>
      <c r="XD44" s="79">
        <v>39582</v>
      </c>
      <c r="XE44" s="78">
        <v>2301879.86</v>
      </c>
      <c r="XF44" s="77">
        <v>3</v>
      </c>
      <c r="XG44" s="78">
        <v>79.41</v>
      </c>
      <c r="XH44" s="77">
        <v>382</v>
      </c>
      <c r="XI44" s="78">
        <v>152613.56</v>
      </c>
      <c r="XJ44" s="77">
        <v>630</v>
      </c>
      <c r="XK44" s="78">
        <v>8116.41</v>
      </c>
      <c r="XN44" s="79">
        <v>5978</v>
      </c>
      <c r="XO44" s="78">
        <v>760692.09</v>
      </c>
      <c r="XP44" s="79">
        <v>13588</v>
      </c>
      <c r="XQ44" s="78">
        <v>2234222.4</v>
      </c>
      <c r="XR44" s="79">
        <v>1379</v>
      </c>
      <c r="XS44" s="78">
        <v>350108.22</v>
      </c>
      <c r="XT44" s="79">
        <v>3885</v>
      </c>
      <c r="XU44" s="78">
        <v>841058.37</v>
      </c>
      <c r="XV44" s="79">
        <v>82430</v>
      </c>
      <c r="XW44" s="78">
        <v>922786.2</v>
      </c>
      <c r="XX44" s="79">
        <v>1569</v>
      </c>
      <c r="XY44" s="78">
        <v>86644.96</v>
      </c>
      <c r="XZ44" s="77">
        <v>4</v>
      </c>
      <c r="YA44" s="78">
        <v>21.96</v>
      </c>
      <c r="YB44" s="77">
        <v>1</v>
      </c>
      <c r="YC44" s="78">
        <v>3.05</v>
      </c>
      <c r="YF44" s="77">
        <v>2</v>
      </c>
      <c r="YG44" s="78">
        <v>49</v>
      </c>
      <c r="YH44" s="79">
        <v>26826</v>
      </c>
      <c r="YI44" s="78">
        <v>2430265.2400000002</v>
      </c>
      <c r="YP44" s="79">
        <v>1788</v>
      </c>
      <c r="YQ44" s="78">
        <v>42485.25</v>
      </c>
      <c r="YT44" s="79">
        <v>2392</v>
      </c>
      <c r="YU44" s="78">
        <v>293479.78999999998</v>
      </c>
      <c r="YV44" s="77">
        <v>101</v>
      </c>
      <c r="YW44" s="78">
        <v>10267.99</v>
      </c>
      <c r="YX44" s="79">
        <v>112856</v>
      </c>
      <c r="YY44" s="78">
        <v>2662167.25</v>
      </c>
      <c r="YZ44" s="79">
        <v>33879</v>
      </c>
      <c r="ZA44" s="78">
        <v>1543395.86</v>
      </c>
      <c r="ZF44" s="79">
        <v>1268</v>
      </c>
      <c r="ZG44" s="78">
        <v>99621.02</v>
      </c>
      <c r="ZH44" s="77">
        <v>620</v>
      </c>
      <c r="ZI44" s="78">
        <v>46116.02</v>
      </c>
      <c r="ZJ44" s="79">
        <v>51981</v>
      </c>
      <c r="ZK44" s="78">
        <v>8918818.2200000007</v>
      </c>
      <c r="ZL44" s="79">
        <v>54947</v>
      </c>
      <c r="ZM44" s="78">
        <v>7475444.8399999999</v>
      </c>
      <c r="ZR44" s="77">
        <v>58</v>
      </c>
      <c r="ZS44" s="78">
        <v>249.15</v>
      </c>
      <c r="ZT44" s="77">
        <v>162</v>
      </c>
      <c r="ZU44" s="78">
        <v>830.99</v>
      </c>
      <c r="AAB44" s="77">
        <v>37</v>
      </c>
      <c r="AAC44" s="78">
        <v>316.14999999999998</v>
      </c>
      <c r="AAD44" s="77">
        <v>2</v>
      </c>
      <c r="AAE44" s="78">
        <v>5.19</v>
      </c>
      <c r="AAF44" s="77">
        <v>7</v>
      </c>
      <c r="AAG44" s="78">
        <v>48.92</v>
      </c>
      <c r="AAH44" s="77">
        <v>119</v>
      </c>
      <c r="AAI44" s="78">
        <v>692.09</v>
      </c>
      <c r="AAJ44" s="77">
        <v>2</v>
      </c>
      <c r="AAK44" s="78">
        <v>20.16</v>
      </c>
      <c r="AAN44" s="77">
        <v>6</v>
      </c>
      <c r="AAO44" s="78">
        <v>481.76</v>
      </c>
      <c r="AAP44" s="77">
        <v>984</v>
      </c>
      <c r="AAQ44" s="78">
        <v>4230.53</v>
      </c>
      <c r="AAV44" s="79">
        <v>2244</v>
      </c>
      <c r="AAW44" s="78">
        <v>127409.17</v>
      </c>
      <c r="ABB44" s="77">
        <v>2</v>
      </c>
      <c r="ABC44" s="78">
        <v>34.24</v>
      </c>
      <c r="ABD44" s="77">
        <v>379</v>
      </c>
      <c r="ABE44" s="78">
        <v>54725.41</v>
      </c>
      <c r="ABP44" s="79">
        <v>3513</v>
      </c>
      <c r="ABQ44" s="78">
        <v>187881.08</v>
      </c>
      <c r="ABR44" s="79">
        <v>1958</v>
      </c>
      <c r="ABS44" s="78">
        <v>89543.17</v>
      </c>
      <c r="ABT44" s="79">
        <v>4478</v>
      </c>
      <c r="ABU44" s="78">
        <v>72145.929999999993</v>
      </c>
      <c r="ABV44" s="79">
        <v>4088</v>
      </c>
      <c r="ABW44" s="78">
        <v>90419.16</v>
      </c>
      <c r="ABX44" s="77">
        <v>592</v>
      </c>
      <c r="ABY44" s="78">
        <v>17543.62</v>
      </c>
      <c r="ACD44" s="77">
        <v>120</v>
      </c>
      <c r="ACE44" s="78">
        <v>5489.29</v>
      </c>
      <c r="ACF44" s="79">
        <v>15365</v>
      </c>
      <c r="ACG44" s="78">
        <v>529146.72</v>
      </c>
      <c r="ACH44" s="79">
        <v>5112</v>
      </c>
      <c r="ACI44" s="78">
        <v>269909.25</v>
      </c>
      <c r="ACJ44" s="79">
        <v>23073</v>
      </c>
      <c r="ACK44" s="78">
        <v>287280.45</v>
      </c>
      <c r="ACL44" s="77">
        <v>6</v>
      </c>
      <c r="ACM44" s="78">
        <v>107.52</v>
      </c>
      <c r="ACN44" s="77">
        <v>2</v>
      </c>
      <c r="ACO44" s="78">
        <v>47.64</v>
      </c>
      <c r="ACP44" s="79">
        <v>12282</v>
      </c>
      <c r="ACQ44" s="78">
        <v>501728.94</v>
      </c>
      <c r="ACV44" s="79">
        <v>3538</v>
      </c>
      <c r="ACW44" s="78">
        <v>113931.09</v>
      </c>
      <c r="ACX44" s="79">
        <v>53462</v>
      </c>
      <c r="ACY44" s="78">
        <v>1951659.39</v>
      </c>
      <c r="ACZ44" s="77">
        <v>367</v>
      </c>
      <c r="ADA44" s="78">
        <v>18963.11</v>
      </c>
      <c r="ADB44" s="79">
        <v>16414</v>
      </c>
      <c r="ADC44" s="78">
        <v>1050347.3500000001</v>
      </c>
      <c r="ADD44" s="77">
        <v>1</v>
      </c>
      <c r="ADE44" s="78">
        <v>20.97</v>
      </c>
      <c r="ADF44" s="79">
        <v>2709</v>
      </c>
      <c r="ADG44" s="78">
        <v>391872.89</v>
      </c>
      <c r="ADJ44" s="77">
        <v>4</v>
      </c>
      <c r="ADK44" s="78">
        <v>172.44</v>
      </c>
      <c r="ADL44" s="77">
        <v>985</v>
      </c>
      <c r="ADM44" s="78">
        <v>161283.15</v>
      </c>
      <c r="ADN44" s="77">
        <v>2</v>
      </c>
      <c r="ADO44" s="78">
        <v>5.4</v>
      </c>
      <c r="ADP44" s="79">
        <v>1431</v>
      </c>
      <c r="ADQ44" s="78">
        <v>881494.65</v>
      </c>
      <c r="ADX44" s="79">
        <v>5197</v>
      </c>
      <c r="ADY44" s="78">
        <v>370223.46</v>
      </c>
      <c r="ADZ44" s="79">
        <v>5481</v>
      </c>
      <c r="AEA44" s="78">
        <v>239425.35</v>
      </c>
      <c r="AEB44" s="77">
        <v>21</v>
      </c>
      <c r="AEC44" s="78">
        <v>1460.32</v>
      </c>
      <c r="AED44" s="77">
        <v>1</v>
      </c>
      <c r="AEE44" s="78">
        <v>34.950000000000003</v>
      </c>
      <c r="AEF44" s="79">
        <v>2067</v>
      </c>
      <c r="AEG44" s="78">
        <v>950522.13</v>
      </c>
      <c r="AEL44" s="77">
        <v>82</v>
      </c>
      <c r="AEM44" s="78">
        <v>581.77</v>
      </c>
      <c r="AER44" s="79">
        <v>17776</v>
      </c>
      <c r="AES44" s="78">
        <v>924870.88</v>
      </c>
      <c r="AET44" s="79">
        <v>5715</v>
      </c>
      <c r="AEU44" s="78">
        <v>181247.01</v>
      </c>
      <c r="AEV44" s="77">
        <v>7</v>
      </c>
      <c r="AEW44" s="78">
        <v>6375.09</v>
      </c>
      <c r="AEZ44" s="77">
        <v>48</v>
      </c>
      <c r="AFA44" s="78">
        <v>6042.38</v>
      </c>
      <c r="AFB44" s="79">
        <v>6494</v>
      </c>
      <c r="AFC44" s="78">
        <v>360800.76</v>
      </c>
      <c r="AFD44" s="77">
        <v>11</v>
      </c>
      <c r="AFE44" s="78">
        <v>433.6</v>
      </c>
      <c r="AFH44" s="77">
        <v>4</v>
      </c>
      <c r="AFI44" s="78">
        <v>186.12</v>
      </c>
      <c r="AFJ44" s="77">
        <v>1</v>
      </c>
      <c r="AFK44" s="78">
        <v>24.55</v>
      </c>
      <c r="AFN44" s="79">
        <v>3119</v>
      </c>
      <c r="AFO44" s="78">
        <v>1089893.81</v>
      </c>
      <c r="AFP44" s="77">
        <v>122</v>
      </c>
      <c r="AFQ44" s="78">
        <v>6136.58</v>
      </c>
      <c r="AFT44" s="77">
        <v>2</v>
      </c>
      <c r="AFU44" s="78">
        <v>45.46</v>
      </c>
      <c r="AFV44" s="79">
        <v>55523</v>
      </c>
      <c r="AFW44" s="78">
        <v>1761166.51</v>
      </c>
      <c r="AFX44" s="79">
        <v>5258</v>
      </c>
      <c r="AFY44" s="78">
        <v>213469.7</v>
      </c>
      <c r="AFZ44" s="77">
        <v>464</v>
      </c>
      <c r="AGA44" s="78">
        <v>43978.97</v>
      </c>
      <c r="AGB44" s="77">
        <v>3</v>
      </c>
      <c r="AGC44" s="78">
        <v>78.7</v>
      </c>
      <c r="AGF44" s="77">
        <v>131</v>
      </c>
      <c r="AGG44" s="78">
        <v>904.57</v>
      </c>
      <c r="AGL44" s="77">
        <v>15</v>
      </c>
      <c r="AGM44" s="78">
        <v>23061.13</v>
      </c>
      <c r="AGP44" s="79">
        <v>279578</v>
      </c>
      <c r="AGQ44" s="78">
        <v>68777212.950000003</v>
      </c>
      <c r="AGR44" s="77">
        <v>199</v>
      </c>
      <c r="AGS44" s="78">
        <v>259337.66</v>
      </c>
      <c r="AGT44" s="79">
        <v>13016</v>
      </c>
      <c r="AGU44" s="78">
        <v>7551752.6100000003</v>
      </c>
      <c r="AGV44" s="79">
        <v>12726</v>
      </c>
      <c r="AGW44" s="78">
        <v>4746406.66</v>
      </c>
      <c r="AGX44" s="79">
        <v>2022</v>
      </c>
      <c r="AGY44" s="78">
        <v>163295.9</v>
      </c>
      <c r="AGZ44" s="77">
        <v>175</v>
      </c>
      <c r="AHA44" s="78">
        <v>20920.95</v>
      </c>
      <c r="AHB44" s="77">
        <v>965</v>
      </c>
      <c r="AHC44" s="78">
        <v>128412.93</v>
      </c>
      <c r="AHH44" s="77">
        <v>49</v>
      </c>
      <c r="AHI44" s="78">
        <v>40287.81</v>
      </c>
      <c r="AHJ44" s="79">
        <v>2486</v>
      </c>
      <c r="AHK44" s="78">
        <v>227450.9</v>
      </c>
      <c r="AHL44" s="79">
        <v>3567</v>
      </c>
      <c r="AHM44" s="78">
        <v>224924.66</v>
      </c>
      <c r="AHN44" s="77">
        <v>60</v>
      </c>
      <c r="AHO44" s="78">
        <v>11419.37</v>
      </c>
      <c r="AHT44" s="77">
        <v>4</v>
      </c>
      <c r="AHU44" s="78">
        <v>1624.37</v>
      </c>
      <c r="AHV44" s="77">
        <v>988</v>
      </c>
      <c r="AHW44" s="78">
        <v>118026.88</v>
      </c>
      <c r="AHX44" s="77">
        <v>1</v>
      </c>
      <c r="AHY44" s="78">
        <v>3</v>
      </c>
      <c r="AHZ44" s="77">
        <v>83</v>
      </c>
      <c r="AIA44" s="78">
        <v>27701.27</v>
      </c>
      <c r="AIL44" s="77">
        <v>1</v>
      </c>
      <c r="AIM44" s="78">
        <v>785.29</v>
      </c>
      <c r="AIN44" s="77">
        <v>1</v>
      </c>
      <c r="AIO44" s="78">
        <v>47.91</v>
      </c>
      <c r="AIP44" s="79">
        <v>53258</v>
      </c>
      <c r="AIQ44" s="78">
        <v>499287.98</v>
      </c>
      <c r="AIT44" s="77">
        <v>31</v>
      </c>
      <c r="AIU44" s="78">
        <v>313.31</v>
      </c>
      <c r="AIX44" s="79">
        <v>7856</v>
      </c>
      <c r="AIY44" s="78">
        <v>564088.02</v>
      </c>
      <c r="AIZ44" s="77">
        <v>9</v>
      </c>
      <c r="AJA44" s="78">
        <v>46.44</v>
      </c>
      <c r="AJB44" s="79">
        <v>9017</v>
      </c>
      <c r="AJC44" s="78">
        <v>176137.72</v>
      </c>
      <c r="AJD44" s="77">
        <v>5</v>
      </c>
      <c r="AJE44" s="78">
        <v>6.43</v>
      </c>
      <c r="AJF44" s="79">
        <v>9850</v>
      </c>
      <c r="AJG44" s="78">
        <v>457131.63</v>
      </c>
      <c r="AJL44" s="77">
        <v>2</v>
      </c>
      <c r="AJM44" s="78">
        <v>25.08</v>
      </c>
      <c r="AJN44" s="79">
        <v>2259</v>
      </c>
      <c r="AJO44" s="78">
        <v>363234.34</v>
      </c>
      <c r="AJR44" s="77">
        <v>1</v>
      </c>
      <c r="AJS44" s="78">
        <v>3.87</v>
      </c>
      <c r="AJX44" s="79">
        <v>117426</v>
      </c>
      <c r="AJY44" s="78">
        <v>1518462.48</v>
      </c>
      <c r="AJZ44" s="77">
        <v>198</v>
      </c>
      <c r="AKA44" s="78">
        <v>21056.19</v>
      </c>
      <c r="AKB44" s="77">
        <v>1</v>
      </c>
      <c r="AKC44" s="78">
        <v>32.299999999999997</v>
      </c>
      <c r="AKF44" s="77">
        <v>1</v>
      </c>
      <c r="AKG44" s="78">
        <v>1.4</v>
      </c>
      <c r="AKN44" s="77">
        <v>19</v>
      </c>
      <c r="AKO44" s="78">
        <v>263.61</v>
      </c>
      <c r="AKV44" s="79">
        <v>11808</v>
      </c>
      <c r="AKW44" s="78">
        <v>300686.53000000003</v>
      </c>
      <c r="AKX44" s="77">
        <v>3</v>
      </c>
      <c r="AKY44" s="78">
        <v>8451.9</v>
      </c>
      <c r="AKZ44" s="79">
        <v>116974</v>
      </c>
      <c r="ALA44" s="78">
        <v>1661605.71</v>
      </c>
      <c r="ALH44" s="77">
        <v>3</v>
      </c>
      <c r="ALI44" s="78">
        <v>8.8699999999999992</v>
      </c>
      <c r="ALL44" s="77">
        <v>4</v>
      </c>
      <c r="ALM44" s="78">
        <v>130.62</v>
      </c>
      <c r="ALX44" s="79">
        <v>2491</v>
      </c>
      <c r="ALY44" s="78">
        <v>125819.54</v>
      </c>
      <c r="ALZ44" s="77">
        <v>167</v>
      </c>
      <c r="AMA44" s="78">
        <v>462.35</v>
      </c>
      <c r="AMB44" s="79">
        <v>2038</v>
      </c>
      <c r="AMC44" s="78">
        <v>137764.75</v>
      </c>
      <c r="AMF44" s="77">
        <v>163</v>
      </c>
      <c r="AMG44" s="78">
        <v>5564.54</v>
      </c>
      <c r="AMH44" s="77">
        <v>23</v>
      </c>
      <c r="AMI44" s="78">
        <v>10019.280000000001</v>
      </c>
      <c r="AMJ44" s="79">
        <v>1717</v>
      </c>
      <c r="AMK44" s="78">
        <v>128211.99</v>
      </c>
      <c r="AML44" s="79">
        <v>19833</v>
      </c>
      <c r="AMM44" s="78">
        <v>1870939.95</v>
      </c>
      <c r="AMN44" s="77">
        <v>221</v>
      </c>
      <c r="AMO44" s="78">
        <v>278767.05</v>
      </c>
      <c r="AMP44" s="77">
        <v>2</v>
      </c>
      <c r="AMQ44" s="78">
        <v>730.2</v>
      </c>
      <c r="AMX44" s="77">
        <v>361</v>
      </c>
      <c r="AMY44" s="78">
        <v>15503.99</v>
      </c>
      <c r="AMZ44" s="77">
        <v>1</v>
      </c>
      <c r="ANA44" s="78">
        <v>4.32</v>
      </c>
      <c r="ANB44" s="77">
        <v>1</v>
      </c>
      <c r="ANC44" s="78">
        <v>2.84</v>
      </c>
      <c r="ANF44" s="79">
        <v>1033</v>
      </c>
      <c r="ANG44" s="78">
        <v>1305060.33</v>
      </c>
      <c r="ANH44" s="79">
        <v>3106</v>
      </c>
      <c r="ANI44" s="78">
        <v>254197.33</v>
      </c>
      <c r="ANJ44" s="77">
        <v>2</v>
      </c>
      <c r="ANK44" s="78">
        <v>115.99</v>
      </c>
      <c r="ANL44" s="77">
        <v>171</v>
      </c>
      <c r="ANM44" s="78">
        <v>4133.5200000000004</v>
      </c>
      <c r="ANP44" s="79">
        <v>2131</v>
      </c>
      <c r="ANQ44" s="78">
        <v>250562.12</v>
      </c>
      <c r="ANR44" s="77">
        <v>270</v>
      </c>
      <c r="ANS44" s="78">
        <v>43419.839999999997</v>
      </c>
      <c r="ANT44" s="79">
        <v>12266</v>
      </c>
      <c r="ANU44" s="78">
        <v>1921463.15</v>
      </c>
      <c r="ANZ44" s="77">
        <v>747</v>
      </c>
      <c r="AOA44" s="78">
        <v>385336.02</v>
      </c>
      <c r="AOB44" s="77">
        <v>49</v>
      </c>
      <c r="AOC44" s="78">
        <v>68981.14</v>
      </c>
      <c r="AOD44" s="77">
        <v>414</v>
      </c>
      <c r="AOE44" s="78">
        <v>1338191.69</v>
      </c>
      <c r="AOH44" s="77">
        <v>1</v>
      </c>
      <c r="AOI44" s="78">
        <v>170.36</v>
      </c>
      <c r="AOP44" s="77">
        <v>60</v>
      </c>
      <c r="AOQ44" s="78">
        <v>7241.57</v>
      </c>
      <c r="AOR44" s="77">
        <v>8</v>
      </c>
      <c r="AOS44" s="78">
        <v>89.19</v>
      </c>
      <c r="AOV44" s="77">
        <v>798</v>
      </c>
      <c r="AOW44" s="78">
        <v>110629.79</v>
      </c>
      <c r="AOX44" s="77">
        <v>282</v>
      </c>
      <c r="AOY44" s="78">
        <v>2889.88</v>
      </c>
      <c r="APB44" s="77">
        <v>163</v>
      </c>
      <c r="APC44" s="78">
        <v>1918.99</v>
      </c>
      <c r="APD44" s="77">
        <v>1</v>
      </c>
      <c r="APE44" s="78">
        <v>28.4</v>
      </c>
      <c r="APH44" s="79">
        <v>14573</v>
      </c>
      <c r="API44" s="78">
        <v>3233646.9</v>
      </c>
      <c r="APJ44" s="79">
        <v>19094</v>
      </c>
      <c r="APK44" s="78">
        <v>303806.81</v>
      </c>
      <c r="APN44" s="77">
        <v>3</v>
      </c>
      <c r="APO44" s="78">
        <v>52.68</v>
      </c>
      <c r="APP44" s="79">
        <v>2406</v>
      </c>
      <c r="APQ44" s="78">
        <v>1016565.29</v>
      </c>
      <c r="APR44" s="77">
        <v>374</v>
      </c>
      <c r="APS44" s="78">
        <v>153519.74</v>
      </c>
      <c r="APT44" s="79">
        <v>1990</v>
      </c>
      <c r="APU44" s="78">
        <v>894471.61</v>
      </c>
      <c r="APV44" s="77">
        <v>812</v>
      </c>
      <c r="APW44" s="78">
        <v>364726.06</v>
      </c>
      <c r="APX44" s="77">
        <v>665</v>
      </c>
      <c r="APY44" s="78">
        <v>246271.8</v>
      </c>
      <c r="APZ44" s="77">
        <v>272</v>
      </c>
      <c r="AQA44" s="78">
        <v>104095.37</v>
      </c>
      <c r="AQB44" s="79">
        <v>6511</v>
      </c>
      <c r="AQC44" s="78">
        <v>1084284.8</v>
      </c>
      <c r="AQD44" s="77">
        <v>5</v>
      </c>
      <c r="AQE44" s="78">
        <v>99.45</v>
      </c>
      <c r="AQH44" s="77">
        <v>122</v>
      </c>
      <c r="AQI44" s="78">
        <v>34269.97</v>
      </c>
      <c r="AQJ44" s="79">
        <v>3802</v>
      </c>
      <c r="AQK44" s="78">
        <v>61543.45</v>
      </c>
      <c r="AQP44" s="79">
        <v>4263</v>
      </c>
      <c r="AQQ44" s="78">
        <v>1119580.1499999999</v>
      </c>
      <c r="AQR44" s="79">
        <v>3153</v>
      </c>
      <c r="AQS44" s="78">
        <v>1539150.29</v>
      </c>
      <c r="AQZ44" s="77">
        <v>107</v>
      </c>
      <c r="ARA44" s="78">
        <v>729376.46</v>
      </c>
      <c r="ARD44" s="77">
        <v>6</v>
      </c>
      <c r="ARE44" s="78">
        <v>153.4</v>
      </c>
      <c r="ARL44" s="79">
        <v>5276</v>
      </c>
      <c r="ARM44" s="78">
        <v>653180.71</v>
      </c>
      <c r="ARN44" s="79">
        <v>11186</v>
      </c>
      <c r="ARO44" s="78">
        <v>1256679.52</v>
      </c>
      <c r="ARP44" s="79">
        <v>29737</v>
      </c>
      <c r="ARQ44" s="78">
        <v>3599020.56</v>
      </c>
      <c r="ARR44" s="79">
        <v>7535</v>
      </c>
      <c r="ARS44" s="78">
        <v>886428.81</v>
      </c>
      <c r="ART44" s="79">
        <v>52936</v>
      </c>
      <c r="ARU44" s="78">
        <v>1308330.67</v>
      </c>
      <c r="ARX44" s="79">
        <v>50999</v>
      </c>
      <c r="ARY44" s="78">
        <v>4121859.7</v>
      </c>
      <c r="ARZ44" s="77">
        <v>102</v>
      </c>
      <c r="ASA44" s="78">
        <v>37202.39</v>
      </c>
      <c r="ASD44" s="79">
        <v>2568</v>
      </c>
      <c r="ASE44" s="78">
        <v>212457.49</v>
      </c>
      <c r="ASJ44" s="77">
        <v>1</v>
      </c>
      <c r="ASK44" s="78">
        <v>235.84</v>
      </c>
      <c r="ASN44" s="77">
        <v>2</v>
      </c>
      <c r="ASO44" s="78">
        <v>1.2</v>
      </c>
      <c r="ASP44" s="77">
        <v>2</v>
      </c>
      <c r="ASQ44" s="78">
        <v>39.9</v>
      </c>
      <c r="AST44" s="77">
        <v>29</v>
      </c>
      <c r="ASU44" s="78">
        <v>511.39</v>
      </c>
      <c r="ASX44" s="77">
        <v>2</v>
      </c>
      <c r="ASY44" s="78">
        <v>33.090000000000003</v>
      </c>
      <c r="ASZ44" s="79">
        <v>1465</v>
      </c>
      <c r="ATA44" s="78">
        <v>37944.86</v>
      </c>
      <c r="ATB44" s="77">
        <v>42</v>
      </c>
      <c r="ATC44" s="78">
        <v>2806.43</v>
      </c>
      <c r="ATN44" s="79">
        <v>1067</v>
      </c>
      <c r="ATO44" s="78">
        <v>59379.56</v>
      </c>
      <c r="ATP44" s="77">
        <v>43</v>
      </c>
      <c r="ATQ44" s="78">
        <v>1613.41</v>
      </c>
      <c r="ATT44" s="79">
        <v>12293</v>
      </c>
      <c r="ATU44" s="78">
        <v>640118.43999999994</v>
      </c>
      <c r="ATV44" s="77">
        <v>8</v>
      </c>
      <c r="ATW44" s="78">
        <v>213.1</v>
      </c>
      <c r="ATX44" s="77">
        <v>19</v>
      </c>
      <c r="ATY44" s="78">
        <v>1047.5999999999999</v>
      </c>
      <c r="ATZ44" s="77">
        <v>73</v>
      </c>
      <c r="AUA44" s="78">
        <v>1750.21</v>
      </c>
      <c r="AUB44" s="77">
        <v>42</v>
      </c>
      <c r="AUC44" s="78">
        <v>205.64</v>
      </c>
      <c r="AUH44" s="77">
        <v>1</v>
      </c>
      <c r="AUI44" s="78">
        <v>3.97</v>
      </c>
      <c r="AUN44" s="79">
        <v>199616</v>
      </c>
      <c r="AUO44" s="78">
        <v>3487623.14</v>
      </c>
      <c r="AUP44" s="77">
        <v>3</v>
      </c>
      <c r="AUQ44" s="78">
        <v>22.75</v>
      </c>
      <c r="AUR44" s="79">
        <v>2304</v>
      </c>
      <c r="AUS44" s="78">
        <v>124082.89</v>
      </c>
      <c r="AUV44" s="77">
        <v>26</v>
      </c>
      <c r="AUW44" s="78">
        <v>224.49</v>
      </c>
      <c r="AUZ44" s="77">
        <v>4</v>
      </c>
      <c r="AVA44" s="78">
        <v>16.89</v>
      </c>
      <c r="AVB44" s="77">
        <v>207</v>
      </c>
      <c r="AVC44" s="78">
        <v>160110.29999999999</v>
      </c>
      <c r="AVJ44" s="77">
        <v>910</v>
      </c>
      <c r="AVK44" s="78">
        <v>93416.5</v>
      </c>
      <c r="AVP44" s="77">
        <v>2</v>
      </c>
      <c r="AVQ44" s="78">
        <v>30.04</v>
      </c>
      <c r="AVX44" s="77">
        <v>4</v>
      </c>
      <c r="AVY44" s="78">
        <v>32.520000000000003</v>
      </c>
      <c r="AVZ44" s="77">
        <v>14</v>
      </c>
      <c r="AWA44" s="78">
        <v>143.1</v>
      </c>
      <c r="AWB44" s="77">
        <v>2</v>
      </c>
      <c r="AWC44" s="78">
        <v>27.44</v>
      </c>
      <c r="AWH44" s="77">
        <v>8</v>
      </c>
      <c r="AWI44" s="78">
        <v>8.34</v>
      </c>
      <c r="AWJ44" s="77">
        <v>1</v>
      </c>
      <c r="AWK44" s="78">
        <v>0.78</v>
      </c>
      <c r="AWL44" s="77">
        <v>6</v>
      </c>
      <c r="AWM44" s="78">
        <v>23.22</v>
      </c>
      <c r="AWN44" s="77">
        <v>27</v>
      </c>
      <c r="AWO44" s="78">
        <v>1785.79</v>
      </c>
      <c r="AWP44" s="77">
        <v>199</v>
      </c>
      <c r="AWQ44" s="78">
        <v>44598.8</v>
      </c>
      <c r="AWR44" s="77">
        <v>173</v>
      </c>
      <c r="AWS44" s="78">
        <v>58222.12</v>
      </c>
      <c r="AWT44" s="77">
        <v>110</v>
      </c>
      <c r="AWU44" s="78">
        <v>5759.09</v>
      </c>
      <c r="AWV44" s="77">
        <v>662</v>
      </c>
      <c r="AWW44" s="78">
        <v>8484.66</v>
      </c>
      <c r="AWX44" s="77">
        <v>588</v>
      </c>
      <c r="AWY44" s="78">
        <v>264405.31</v>
      </c>
      <c r="AXD44" s="77">
        <v>10</v>
      </c>
      <c r="AXE44" s="78">
        <v>176.71</v>
      </c>
      <c r="AXV44" s="77">
        <v>2</v>
      </c>
      <c r="AXW44" s="78">
        <v>21.56</v>
      </c>
      <c r="AXX44" s="77">
        <v>1</v>
      </c>
      <c r="AXY44" s="78">
        <v>41.2</v>
      </c>
      <c r="AYB44" s="77">
        <v>159</v>
      </c>
      <c r="AYC44" s="78">
        <v>13494.49</v>
      </c>
      <c r="AYD44" s="77">
        <v>35</v>
      </c>
      <c r="AYE44" s="78">
        <v>285.25</v>
      </c>
      <c r="AYF44" s="77">
        <v>17</v>
      </c>
      <c r="AYG44" s="78">
        <v>147.94999999999999</v>
      </c>
      <c r="AYL44" s="77">
        <v>6</v>
      </c>
      <c r="AYM44" s="78">
        <v>25.39</v>
      </c>
      <c r="AYT44" s="77">
        <v>15</v>
      </c>
      <c r="AYU44" s="78">
        <v>37.29</v>
      </c>
      <c r="AYV44" s="77">
        <v>21</v>
      </c>
      <c r="AYW44" s="78">
        <v>2662.15</v>
      </c>
      <c r="AYZ44" s="77">
        <v>2</v>
      </c>
      <c r="AZA44" s="78">
        <v>14.3</v>
      </c>
      <c r="AZN44" s="77">
        <v>2</v>
      </c>
      <c r="AZO44" s="78">
        <v>7.4</v>
      </c>
      <c r="AZR44" s="77">
        <v>1</v>
      </c>
      <c r="AZS44" s="78">
        <v>1.41</v>
      </c>
      <c r="AZV44" s="77">
        <v>34</v>
      </c>
      <c r="AZW44" s="78">
        <v>38.53</v>
      </c>
      <c r="AZX44" s="77">
        <v>2</v>
      </c>
      <c r="AZY44" s="78">
        <v>0.74</v>
      </c>
    </row>
    <row r="45" spans="1:1377" x14ac:dyDescent="0.25">
      <c r="A45" s="87">
        <v>40116</v>
      </c>
      <c r="B45" s="83">
        <v>312519</v>
      </c>
      <c r="C45" s="84">
        <v>38026987.509999998</v>
      </c>
      <c r="D45" s="83">
        <v>256242</v>
      </c>
      <c r="E45" s="84">
        <v>35942036.460000001</v>
      </c>
      <c r="F45" s="83">
        <f t="shared" si="89"/>
        <v>568761</v>
      </c>
      <c r="G45" s="83">
        <f t="shared" si="88"/>
        <v>73969023.969999999</v>
      </c>
      <c r="H45" s="83">
        <v>190215</v>
      </c>
      <c r="I45" s="84">
        <v>18226625.550000001</v>
      </c>
      <c r="J45" s="83">
        <v>261415</v>
      </c>
      <c r="K45" s="84">
        <v>21398737.27</v>
      </c>
      <c r="L45" s="83">
        <v>3095</v>
      </c>
      <c r="M45" s="78">
        <v>13728602.619999999</v>
      </c>
      <c r="N45" s="79">
        <v>23838</v>
      </c>
      <c r="O45" s="78">
        <v>12721604.779999999</v>
      </c>
      <c r="P45" s="79">
        <v>184547</v>
      </c>
      <c r="Q45" s="78">
        <v>11101418.01</v>
      </c>
      <c r="R45" s="79">
        <v>176516</v>
      </c>
      <c r="S45" s="78">
        <v>9808314.5899999999</v>
      </c>
      <c r="T45" s="79">
        <v>7189</v>
      </c>
      <c r="U45" s="78">
        <v>4742556.5199999996</v>
      </c>
      <c r="V45" s="79">
        <v>26674</v>
      </c>
      <c r="W45" s="78">
        <v>7088678.7699999996</v>
      </c>
      <c r="X45" s="79">
        <v>46848</v>
      </c>
      <c r="Y45" s="78">
        <v>6682799.2699999996</v>
      </c>
      <c r="Z45" s="79">
        <v>206212</v>
      </c>
      <c r="AA45" s="78">
        <v>8077802.6500000004</v>
      </c>
      <c r="AB45" s="79">
        <v>102461</v>
      </c>
      <c r="AC45" s="78">
        <v>9931842.6400000006</v>
      </c>
      <c r="AD45" s="79">
        <v>28742</v>
      </c>
      <c r="AE45" s="78">
        <v>5279263.7</v>
      </c>
      <c r="AH45" s="79">
        <v>65413</v>
      </c>
      <c r="AI45" s="78">
        <v>6660073.0199999996</v>
      </c>
      <c r="AJ45" s="79">
        <v>163285</v>
      </c>
      <c r="AK45" s="78">
        <v>6174755.9199999999</v>
      </c>
      <c r="AL45" s="79">
        <v>47809</v>
      </c>
      <c r="AM45" s="78">
        <v>5328220.26</v>
      </c>
      <c r="AN45" s="79">
        <v>54279</v>
      </c>
      <c r="AO45" s="78">
        <v>5289985.12</v>
      </c>
      <c r="AP45" s="79">
        <v>60692</v>
      </c>
      <c r="AQ45" s="78">
        <v>4709137.79</v>
      </c>
      <c r="AR45" s="79">
        <v>30527</v>
      </c>
      <c r="AS45" s="78">
        <v>4546944.5599999996</v>
      </c>
      <c r="AT45" s="79">
        <v>15419</v>
      </c>
      <c r="AU45" s="78">
        <v>1377282.71</v>
      </c>
      <c r="AV45" s="77">
        <v>874</v>
      </c>
      <c r="AW45" s="78">
        <v>3551807.99</v>
      </c>
      <c r="AX45" s="77">
        <v>579</v>
      </c>
      <c r="AY45" s="78">
        <v>2272907.02</v>
      </c>
      <c r="AZ45" s="79">
        <v>3145</v>
      </c>
      <c r="BA45" s="78">
        <v>2263434.04</v>
      </c>
      <c r="BB45" s="79">
        <v>10238</v>
      </c>
      <c r="BC45" s="78">
        <v>3346104.71</v>
      </c>
      <c r="BD45" s="79">
        <v>3080</v>
      </c>
      <c r="BE45" s="78">
        <v>1560774.57</v>
      </c>
      <c r="BF45" s="79">
        <v>14697</v>
      </c>
      <c r="BG45" s="78">
        <v>1983132.33</v>
      </c>
      <c r="BH45" s="79">
        <v>301425</v>
      </c>
      <c r="BI45" s="78">
        <v>2713209.42</v>
      </c>
      <c r="BJ45" s="79">
        <v>3211</v>
      </c>
      <c r="BK45" s="78">
        <v>1338685.96</v>
      </c>
      <c r="BL45" s="79">
        <v>32088</v>
      </c>
      <c r="BM45" s="78">
        <v>1134742.8500000001</v>
      </c>
      <c r="BN45" s="77">
        <v>190</v>
      </c>
      <c r="BO45" s="78">
        <v>1131795.02</v>
      </c>
      <c r="BP45" s="79">
        <v>57418</v>
      </c>
      <c r="BQ45" s="78">
        <v>1125402.1200000001</v>
      </c>
      <c r="BR45" s="79">
        <v>15108</v>
      </c>
      <c r="BS45" s="78">
        <v>1122480.1499999999</v>
      </c>
      <c r="BT45" s="79">
        <v>10931</v>
      </c>
      <c r="BU45" s="78">
        <v>716846.21</v>
      </c>
      <c r="BV45" s="79">
        <v>7757</v>
      </c>
      <c r="BW45" s="78">
        <v>312554.17</v>
      </c>
      <c r="BX45" s="77">
        <v>183</v>
      </c>
      <c r="BY45" s="78">
        <v>180494.49</v>
      </c>
      <c r="CL45" s="77">
        <v>4</v>
      </c>
      <c r="CM45" s="78">
        <v>208.92</v>
      </c>
      <c r="CN45" s="77">
        <v>14</v>
      </c>
      <c r="CO45" s="78">
        <v>1108.3800000000001</v>
      </c>
      <c r="CP45" s="79">
        <v>5682</v>
      </c>
      <c r="CQ45" s="78">
        <v>62633.91</v>
      </c>
      <c r="CT45" s="77">
        <v>9</v>
      </c>
      <c r="CU45" s="78">
        <v>3986.66</v>
      </c>
      <c r="CZ45" s="77">
        <v>2</v>
      </c>
      <c r="DA45" s="78">
        <v>1.66</v>
      </c>
      <c r="DJ45" s="77">
        <v>6</v>
      </c>
      <c r="DK45" s="78">
        <v>3026.72</v>
      </c>
      <c r="DL45" s="77">
        <v>7</v>
      </c>
      <c r="DM45" s="78">
        <v>349.38</v>
      </c>
      <c r="DN45" s="77">
        <v>4</v>
      </c>
      <c r="DO45" s="78">
        <v>11.84</v>
      </c>
      <c r="DP45" s="77">
        <v>48</v>
      </c>
      <c r="DQ45" s="78">
        <v>204.53</v>
      </c>
      <c r="DR45" s="77">
        <v>1</v>
      </c>
      <c r="DS45" s="78">
        <v>9.49</v>
      </c>
      <c r="DZ45" s="79">
        <v>11784</v>
      </c>
      <c r="EA45" s="78">
        <v>1048261.95</v>
      </c>
      <c r="ED45" s="77">
        <v>2</v>
      </c>
      <c r="EE45" s="78">
        <v>2.2400000000000002</v>
      </c>
      <c r="EF45" s="77">
        <v>16</v>
      </c>
      <c r="EG45" s="78">
        <v>247.46</v>
      </c>
      <c r="EH45" s="77">
        <v>1</v>
      </c>
      <c r="EI45" s="78">
        <v>3.6</v>
      </c>
      <c r="ER45" s="79">
        <v>13896</v>
      </c>
      <c r="ES45" s="78">
        <v>534737.05000000005</v>
      </c>
      <c r="ET45" s="77">
        <v>2</v>
      </c>
      <c r="EU45" s="78">
        <v>11.17</v>
      </c>
      <c r="EV45" s="79">
        <v>1116</v>
      </c>
      <c r="EW45" s="78">
        <v>70966.820000000007</v>
      </c>
      <c r="FD45" s="79">
        <v>1814</v>
      </c>
      <c r="FE45" s="78">
        <v>1126875.71</v>
      </c>
      <c r="FF45" s="77">
        <v>9</v>
      </c>
      <c r="FG45" s="78">
        <v>6.74</v>
      </c>
      <c r="FH45" s="79">
        <v>24684</v>
      </c>
      <c r="FI45" s="78">
        <v>1239120.78</v>
      </c>
      <c r="FJ45" s="79">
        <v>15785</v>
      </c>
      <c r="FK45" s="78">
        <v>758768.59</v>
      </c>
      <c r="FL45" s="77">
        <v>17</v>
      </c>
      <c r="FM45" s="78">
        <v>154.52000000000001</v>
      </c>
      <c r="FN45" s="77">
        <v>1</v>
      </c>
      <c r="FO45" s="78">
        <v>10.16</v>
      </c>
      <c r="FP45" s="77">
        <v>1</v>
      </c>
      <c r="FQ45" s="78">
        <v>0.48</v>
      </c>
      <c r="FR45" s="79">
        <v>2233</v>
      </c>
      <c r="FS45" s="78">
        <v>333024</v>
      </c>
      <c r="FT45" s="77">
        <v>1</v>
      </c>
      <c r="FU45" s="78">
        <v>1.5</v>
      </c>
      <c r="FV45" s="79">
        <v>2485</v>
      </c>
      <c r="FW45" s="78">
        <v>69871.75</v>
      </c>
      <c r="FX45" s="79">
        <v>9701</v>
      </c>
      <c r="FY45" s="78">
        <v>599924.19999999995</v>
      </c>
      <c r="GF45" s="77">
        <v>82</v>
      </c>
      <c r="GG45" s="78">
        <v>7271.64</v>
      </c>
      <c r="GL45" s="79">
        <v>3692</v>
      </c>
      <c r="GM45" s="78">
        <v>513963.98</v>
      </c>
      <c r="GN45" s="77">
        <v>12</v>
      </c>
      <c r="GO45" s="78">
        <v>1698.11</v>
      </c>
      <c r="GP45" s="77">
        <v>1</v>
      </c>
      <c r="GQ45" s="78">
        <v>3.15</v>
      </c>
      <c r="GT45" s="77">
        <v>1</v>
      </c>
      <c r="GU45" s="78">
        <v>3.36</v>
      </c>
      <c r="GX45" s="77">
        <v>240</v>
      </c>
      <c r="GY45" s="78">
        <v>20664.41</v>
      </c>
      <c r="GZ45" s="77">
        <v>8</v>
      </c>
      <c r="HA45" s="78">
        <v>282.7</v>
      </c>
      <c r="HB45" s="79">
        <v>1857</v>
      </c>
      <c r="HC45" s="78">
        <v>200159.94</v>
      </c>
      <c r="HD45" s="77">
        <v>13</v>
      </c>
      <c r="HE45" s="78">
        <v>95.66</v>
      </c>
      <c r="HH45" s="77">
        <v>165</v>
      </c>
      <c r="HI45" s="78">
        <v>6254.35</v>
      </c>
      <c r="HJ45" s="77">
        <v>607</v>
      </c>
      <c r="HK45" s="78">
        <v>76382.44</v>
      </c>
      <c r="HL45" s="77">
        <v>432</v>
      </c>
      <c r="HM45" s="78">
        <v>69520.55</v>
      </c>
      <c r="HN45" s="79">
        <v>1676</v>
      </c>
      <c r="HO45" s="78">
        <v>240141.39</v>
      </c>
      <c r="HP45" s="77">
        <v>1</v>
      </c>
      <c r="HQ45" s="78">
        <v>15.2</v>
      </c>
      <c r="HR45" s="77">
        <v>63</v>
      </c>
      <c r="HS45" s="78">
        <v>17250.02</v>
      </c>
      <c r="HT45" s="77">
        <v>491</v>
      </c>
      <c r="HU45" s="78">
        <v>27965.24</v>
      </c>
      <c r="HV45" s="77">
        <v>34</v>
      </c>
      <c r="HW45" s="78">
        <v>2597.2600000000002</v>
      </c>
      <c r="HX45" s="77">
        <v>4</v>
      </c>
      <c r="HY45" s="78">
        <v>358.66</v>
      </c>
      <c r="HZ45" s="77">
        <v>662</v>
      </c>
      <c r="IA45" s="78">
        <v>68719.429999999993</v>
      </c>
      <c r="IB45" s="79">
        <v>7528</v>
      </c>
      <c r="IC45" s="78">
        <v>542033.62</v>
      </c>
      <c r="ID45" s="77">
        <v>42</v>
      </c>
      <c r="IE45" s="78">
        <v>9326.4699999999993</v>
      </c>
      <c r="IF45" s="77">
        <v>305</v>
      </c>
      <c r="IG45" s="78">
        <v>42324.22</v>
      </c>
      <c r="IN45" s="79">
        <v>2558</v>
      </c>
      <c r="IO45" s="78">
        <v>120462.98</v>
      </c>
      <c r="IP45" s="77">
        <v>8</v>
      </c>
      <c r="IQ45" s="78">
        <v>1.0900000000000001</v>
      </c>
      <c r="IR45" s="77">
        <v>4</v>
      </c>
      <c r="IS45" s="78">
        <v>5.56</v>
      </c>
      <c r="IX45" s="77">
        <v>3</v>
      </c>
      <c r="IY45" s="78">
        <v>5.25</v>
      </c>
      <c r="IZ45" s="79">
        <v>4298</v>
      </c>
      <c r="JA45" s="78">
        <v>172795.41</v>
      </c>
      <c r="JD45" s="77">
        <v>2</v>
      </c>
      <c r="JE45" s="78">
        <v>3.9</v>
      </c>
      <c r="JH45" s="79">
        <v>9272</v>
      </c>
      <c r="JI45" s="78">
        <v>1252941.8700000001</v>
      </c>
      <c r="JJ45" s="79">
        <v>2390</v>
      </c>
      <c r="JK45" s="78">
        <v>288894.49</v>
      </c>
      <c r="JL45" s="77">
        <v>1</v>
      </c>
      <c r="JM45" s="78">
        <v>20.440000000000001</v>
      </c>
      <c r="JN45" s="77">
        <v>752</v>
      </c>
      <c r="JO45" s="78">
        <v>97264.27</v>
      </c>
      <c r="JP45" s="79">
        <v>2662</v>
      </c>
      <c r="JQ45" s="78">
        <v>246083.09</v>
      </c>
      <c r="JR45" s="77">
        <v>18</v>
      </c>
      <c r="JS45" s="78">
        <v>965.51</v>
      </c>
      <c r="JV45" s="79">
        <v>3481</v>
      </c>
      <c r="JW45" s="78">
        <v>289285.07</v>
      </c>
      <c r="JX45" s="77">
        <v>84</v>
      </c>
      <c r="JY45" s="78">
        <v>7931.29</v>
      </c>
      <c r="JZ45" s="77">
        <v>408</v>
      </c>
      <c r="KA45" s="78">
        <v>10671.38</v>
      </c>
      <c r="KB45" s="79">
        <v>9271</v>
      </c>
      <c r="KC45" s="78">
        <v>388865.54</v>
      </c>
      <c r="KD45" s="77">
        <v>1</v>
      </c>
      <c r="KE45" s="78">
        <v>10.97</v>
      </c>
      <c r="KF45" s="77">
        <v>441</v>
      </c>
      <c r="KG45" s="78">
        <v>47169.88</v>
      </c>
      <c r="KH45" s="79">
        <v>19109</v>
      </c>
      <c r="KI45" s="78">
        <v>694109.52</v>
      </c>
      <c r="KJ45" s="77">
        <v>3</v>
      </c>
      <c r="KK45" s="78">
        <v>31.11</v>
      </c>
      <c r="KN45" s="79">
        <v>1167</v>
      </c>
      <c r="KO45" s="78">
        <v>622831.28</v>
      </c>
      <c r="KP45" s="77">
        <v>8</v>
      </c>
      <c r="KQ45" s="78">
        <v>729.93</v>
      </c>
      <c r="KR45" s="79">
        <v>5555</v>
      </c>
      <c r="KS45" s="78">
        <v>411431.73</v>
      </c>
      <c r="KZ45" s="77">
        <v>11</v>
      </c>
      <c r="LA45" s="78">
        <v>8273.61</v>
      </c>
      <c r="LB45" s="77">
        <v>10</v>
      </c>
      <c r="LC45" s="78">
        <v>32</v>
      </c>
      <c r="LD45" s="79">
        <v>1484</v>
      </c>
      <c r="LE45" s="78">
        <v>134107.25</v>
      </c>
      <c r="LF45" s="77">
        <v>498</v>
      </c>
      <c r="LG45" s="78">
        <v>76279.69</v>
      </c>
      <c r="LH45" s="77">
        <v>438</v>
      </c>
      <c r="LI45" s="78">
        <v>100600.06</v>
      </c>
      <c r="LR45" s="77">
        <v>2</v>
      </c>
      <c r="LS45" s="78">
        <v>1.78</v>
      </c>
      <c r="LT45" s="79">
        <v>7095</v>
      </c>
      <c r="LU45" s="78">
        <v>312112.94</v>
      </c>
      <c r="LV45" s="77">
        <v>75</v>
      </c>
      <c r="LW45" s="78">
        <v>420.75</v>
      </c>
      <c r="LX45" s="77">
        <v>7</v>
      </c>
      <c r="LY45" s="78">
        <v>2918.5</v>
      </c>
      <c r="MB45" s="79">
        <v>5279</v>
      </c>
      <c r="MC45" s="78">
        <v>586445.06000000006</v>
      </c>
      <c r="MF45" s="77">
        <v>1</v>
      </c>
      <c r="MG45" s="78">
        <v>29.79</v>
      </c>
      <c r="MP45" s="79">
        <v>4332</v>
      </c>
      <c r="MQ45" s="78">
        <v>330188.19</v>
      </c>
      <c r="MR45" s="79">
        <v>1324</v>
      </c>
      <c r="MS45" s="78">
        <v>41279.19</v>
      </c>
      <c r="MV45" s="77">
        <v>4</v>
      </c>
      <c r="MW45" s="78">
        <v>23.52</v>
      </c>
      <c r="MX45" s="77">
        <v>4</v>
      </c>
      <c r="MY45" s="78">
        <v>236.6</v>
      </c>
      <c r="ND45" s="79">
        <v>15183</v>
      </c>
      <c r="NE45" s="78">
        <v>48018.13</v>
      </c>
      <c r="NF45" s="77">
        <v>46</v>
      </c>
      <c r="NG45" s="78">
        <v>766.96</v>
      </c>
      <c r="NN45" s="79">
        <v>1398</v>
      </c>
      <c r="NO45" s="78">
        <v>207838.93</v>
      </c>
      <c r="NP45" s="77">
        <v>9</v>
      </c>
      <c r="NQ45" s="78">
        <v>36.25</v>
      </c>
      <c r="NR45" s="77">
        <v>4</v>
      </c>
      <c r="NS45" s="78">
        <v>6.93</v>
      </c>
      <c r="NT45" s="77">
        <v>155</v>
      </c>
      <c r="NU45" s="78">
        <v>420.97</v>
      </c>
      <c r="NV45" s="79">
        <v>3578</v>
      </c>
      <c r="NW45" s="78">
        <v>373056.24</v>
      </c>
      <c r="NX45" s="77">
        <v>38</v>
      </c>
      <c r="NY45" s="78">
        <v>2751.86</v>
      </c>
      <c r="NZ45" s="77">
        <v>2</v>
      </c>
      <c r="OA45" s="78">
        <v>52.62</v>
      </c>
      <c r="OF45" s="77">
        <v>423</v>
      </c>
      <c r="OG45" s="78">
        <v>33713.019999999997</v>
      </c>
      <c r="OH45" s="77">
        <v>335</v>
      </c>
      <c r="OI45" s="78">
        <v>18055.29</v>
      </c>
      <c r="OJ45" s="77">
        <v>118</v>
      </c>
      <c r="OK45" s="78">
        <v>651.74</v>
      </c>
      <c r="ON45" s="77">
        <v>1</v>
      </c>
      <c r="OO45" s="78">
        <v>16.43</v>
      </c>
      <c r="OP45" s="79">
        <v>11611</v>
      </c>
      <c r="OQ45" s="78">
        <v>1915501.7</v>
      </c>
      <c r="OR45" s="77">
        <v>160</v>
      </c>
      <c r="OS45" s="78">
        <v>5734.88</v>
      </c>
      <c r="OT45" s="79">
        <v>3157</v>
      </c>
      <c r="OU45" s="78">
        <v>151960.82</v>
      </c>
      <c r="OV45" s="77">
        <v>513</v>
      </c>
      <c r="OW45" s="78">
        <v>81523.78</v>
      </c>
      <c r="OZ45" s="79">
        <v>6894</v>
      </c>
      <c r="PA45" s="78">
        <v>664747.51</v>
      </c>
      <c r="PJ45" s="79">
        <v>3557</v>
      </c>
      <c r="PK45" s="78">
        <v>314379.89</v>
      </c>
      <c r="PL45" s="77">
        <v>74</v>
      </c>
      <c r="PM45" s="78">
        <v>673.56</v>
      </c>
      <c r="PN45" s="77">
        <v>59</v>
      </c>
      <c r="PO45" s="78">
        <v>7129.98</v>
      </c>
      <c r="PP45" s="79">
        <v>9665</v>
      </c>
      <c r="PQ45" s="78">
        <v>669658.18000000005</v>
      </c>
      <c r="PR45" s="79">
        <v>5416</v>
      </c>
      <c r="PS45" s="78">
        <v>684982.85</v>
      </c>
      <c r="PT45" s="77">
        <v>8</v>
      </c>
      <c r="PU45" s="78">
        <v>22301.47</v>
      </c>
      <c r="PV45" s="77">
        <v>14</v>
      </c>
      <c r="PW45" s="78">
        <v>152.4</v>
      </c>
      <c r="PX45" s="77">
        <v>5</v>
      </c>
      <c r="PY45" s="78">
        <v>503.1</v>
      </c>
      <c r="PZ45" s="77">
        <v>463</v>
      </c>
      <c r="QA45" s="78">
        <v>190400.86</v>
      </c>
      <c r="QF45" s="79">
        <v>11982</v>
      </c>
      <c r="QG45" s="78">
        <v>3515991.01</v>
      </c>
      <c r="QJ45" s="77">
        <v>7</v>
      </c>
      <c r="QK45" s="78">
        <v>14.24</v>
      </c>
      <c r="QL45" s="77">
        <v>19</v>
      </c>
      <c r="QM45" s="78">
        <v>31.95</v>
      </c>
      <c r="QN45" s="77">
        <v>2</v>
      </c>
      <c r="QO45" s="78">
        <v>471.04</v>
      </c>
      <c r="QT45" s="77">
        <v>1</v>
      </c>
      <c r="QU45" s="78">
        <v>4.3</v>
      </c>
      <c r="QX45" s="77">
        <v>3</v>
      </c>
      <c r="QY45" s="78">
        <v>102.88</v>
      </c>
      <c r="RB45" s="77">
        <v>10</v>
      </c>
      <c r="RC45" s="78">
        <v>423.96</v>
      </c>
      <c r="RD45" s="77">
        <v>10</v>
      </c>
      <c r="RE45" s="78">
        <v>4567.78</v>
      </c>
      <c r="RJ45" s="77">
        <v>2</v>
      </c>
      <c r="RK45" s="78">
        <v>45.72</v>
      </c>
      <c r="RL45" s="79">
        <v>120783</v>
      </c>
      <c r="RM45" s="78">
        <v>17595968.41</v>
      </c>
      <c r="RN45" s="79">
        <v>2432</v>
      </c>
      <c r="RO45" s="78">
        <v>114948.35</v>
      </c>
      <c r="RT45" s="77">
        <v>64</v>
      </c>
      <c r="RU45" s="78">
        <v>10682.47</v>
      </c>
      <c r="RV45" s="77">
        <v>337</v>
      </c>
      <c r="RW45" s="78">
        <v>16099.45</v>
      </c>
      <c r="RX45" s="79">
        <v>114429</v>
      </c>
      <c r="RY45" s="78">
        <v>2559574.4700000002</v>
      </c>
      <c r="RZ45" s="77">
        <v>640</v>
      </c>
      <c r="SA45" s="78">
        <v>67936.06</v>
      </c>
      <c r="SD45" s="79">
        <v>4923</v>
      </c>
      <c r="SE45" s="78">
        <v>325186.84000000003</v>
      </c>
      <c r="SF45" s="79">
        <v>50526</v>
      </c>
      <c r="SG45" s="78">
        <v>8420165.8100000005</v>
      </c>
      <c r="SH45" s="77">
        <v>4</v>
      </c>
      <c r="SI45" s="78">
        <v>1.76</v>
      </c>
      <c r="SJ45" s="79">
        <v>1365</v>
      </c>
      <c r="SK45" s="78">
        <v>51525.04</v>
      </c>
      <c r="SL45" s="79">
        <v>1333</v>
      </c>
      <c r="SM45" s="78">
        <v>87211.57</v>
      </c>
      <c r="SN45" s="79">
        <v>10463</v>
      </c>
      <c r="SO45" s="78">
        <v>440151.45</v>
      </c>
      <c r="SP45" s="77">
        <v>3</v>
      </c>
      <c r="SQ45" s="78">
        <v>270</v>
      </c>
      <c r="SR45" s="79">
        <v>92101</v>
      </c>
      <c r="SS45" s="78">
        <v>597202.29</v>
      </c>
      <c r="ST45" s="77">
        <v>968</v>
      </c>
      <c r="SU45" s="78">
        <v>85428.72</v>
      </c>
      <c r="SV45" s="77">
        <v>110</v>
      </c>
      <c r="SW45" s="78">
        <v>821.91</v>
      </c>
      <c r="TB45" s="77">
        <v>5</v>
      </c>
      <c r="TC45" s="78">
        <v>76.180000000000007</v>
      </c>
      <c r="TD45" s="77">
        <v>733</v>
      </c>
      <c r="TE45" s="78">
        <v>6652.38</v>
      </c>
      <c r="TF45" s="79">
        <v>2718</v>
      </c>
      <c r="TG45" s="78">
        <v>108724.95</v>
      </c>
      <c r="TH45" s="79">
        <v>22631</v>
      </c>
      <c r="TI45" s="78">
        <v>679015.59</v>
      </c>
      <c r="TJ45" s="79">
        <v>2028</v>
      </c>
      <c r="TK45" s="78">
        <v>241069.19</v>
      </c>
      <c r="TL45" s="79">
        <v>46383</v>
      </c>
      <c r="TM45" s="78">
        <v>2302588.2200000002</v>
      </c>
      <c r="TN45" s="79">
        <v>4803</v>
      </c>
      <c r="TO45" s="78">
        <v>395275.76</v>
      </c>
      <c r="UB45" s="79">
        <v>8232</v>
      </c>
      <c r="UC45" s="78">
        <v>353492.29</v>
      </c>
      <c r="UD45" s="77">
        <v>2</v>
      </c>
      <c r="UE45" s="78">
        <v>68.92</v>
      </c>
      <c r="UF45" s="77">
        <v>2</v>
      </c>
      <c r="UG45" s="78">
        <v>12.46</v>
      </c>
      <c r="UH45" s="77">
        <v>2</v>
      </c>
      <c r="UI45" s="78">
        <v>26.46</v>
      </c>
      <c r="UN45" s="77">
        <v>1</v>
      </c>
      <c r="UO45" s="78">
        <v>0.31</v>
      </c>
      <c r="UP45" s="77">
        <v>2</v>
      </c>
      <c r="UQ45" s="78">
        <v>2.08</v>
      </c>
      <c r="UV45" s="77">
        <v>2</v>
      </c>
      <c r="UW45" s="78">
        <v>9.65</v>
      </c>
      <c r="VB45" s="77">
        <v>33</v>
      </c>
      <c r="VC45" s="78">
        <v>859.61</v>
      </c>
      <c r="VD45" s="79">
        <v>10603</v>
      </c>
      <c r="VE45" s="78">
        <v>498042.76</v>
      </c>
      <c r="VH45" s="79">
        <v>31458</v>
      </c>
      <c r="VI45" s="78">
        <v>511031.12</v>
      </c>
      <c r="VJ45" s="77">
        <v>98</v>
      </c>
      <c r="VK45" s="78">
        <v>1069.1099999999999</v>
      </c>
      <c r="VN45" s="77">
        <v>8</v>
      </c>
      <c r="VO45" s="78">
        <v>93.08</v>
      </c>
      <c r="VP45" s="79">
        <v>13969</v>
      </c>
      <c r="VQ45" s="78">
        <v>779343.89</v>
      </c>
      <c r="VR45" s="79">
        <v>15065</v>
      </c>
      <c r="VS45" s="78">
        <v>1310859.54</v>
      </c>
      <c r="VX45" s="77">
        <v>313</v>
      </c>
      <c r="VY45" s="78">
        <v>23.27</v>
      </c>
      <c r="WB45" s="79">
        <v>14672</v>
      </c>
      <c r="WC45" s="78">
        <v>2130295.2999999998</v>
      </c>
      <c r="WD45" s="77">
        <v>9</v>
      </c>
      <c r="WE45" s="78">
        <v>13669.05</v>
      </c>
      <c r="WH45" s="79">
        <v>2871</v>
      </c>
      <c r="WI45" s="78">
        <v>12477.54</v>
      </c>
      <c r="WJ45" s="79">
        <v>8091</v>
      </c>
      <c r="WK45" s="78">
        <v>127598.89</v>
      </c>
      <c r="WL45" s="77">
        <v>193</v>
      </c>
      <c r="WM45" s="78">
        <v>20049.28</v>
      </c>
      <c r="WN45" s="79">
        <v>2030</v>
      </c>
      <c r="WO45" s="78">
        <v>777874.67</v>
      </c>
      <c r="WP45" s="77">
        <v>3</v>
      </c>
      <c r="WQ45" s="78">
        <v>702</v>
      </c>
      <c r="WR45" s="79">
        <v>6804</v>
      </c>
      <c r="WS45" s="78">
        <v>197078.16</v>
      </c>
      <c r="WV45" s="77">
        <v>1</v>
      </c>
      <c r="WW45" s="78">
        <v>29.38</v>
      </c>
      <c r="WX45" s="77">
        <v>2</v>
      </c>
      <c r="WY45" s="78">
        <v>12</v>
      </c>
      <c r="WZ45" s="77">
        <v>1</v>
      </c>
      <c r="XA45" s="78">
        <v>6.68</v>
      </c>
      <c r="XD45" s="79">
        <v>38075</v>
      </c>
      <c r="XE45" s="78">
        <v>2210191.4</v>
      </c>
      <c r="XH45" s="77">
        <v>418</v>
      </c>
      <c r="XI45" s="78">
        <v>160940.78</v>
      </c>
      <c r="XJ45" s="77">
        <v>547</v>
      </c>
      <c r="XK45" s="78">
        <v>6893.41</v>
      </c>
      <c r="XN45" s="79">
        <v>5679</v>
      </c>
      <c r="XO45" s="78">
        <v>732732.15</v>
      </c>
      <c r="XP45" s="79">
        <v>13518</v>
      </c>
      <c r="XQ45" s="78">
        <v>2291419.11</v>
      </c>
      <c r="XR45" s="79">
        <v>1481</v>
      </c>
      <c r="XS45" s="78">
        <v>392470.58</v>
      </c>
      <c r="XT45" s="79">
        <v>3648</v>
      </c>
      <c r="XU45" s="78">
        <v>742528.61</v>
      </c>
      <c r="XV45" s="79">
        <v>78502</v>
      </c>
      <c r="XW45" s="78">
        <v>892956.59</v>
      </c>
      <c r="XX45" s="79">
        <v>1576</v>
      </c>
      <c r="XY45" s="78">
        <v>82127.44</v>
      </c>
      <c r="XZ45" s="77">
        <v>2</v>
      </c>
      <c r="YA45" s="78">
        <v>19.100000000000001</v>
      </c>
      <c r="YD45" s="77">
        <v>4</v>
      </c>
      <c r="YE45" s="78">
        <v>336.96</v>
      </c>
      <c r="YH45" s="79">
        <v>28663</v>
      </c>
      <c r="YI45" s="78">
        <v>2591923.7000000002</v>
      </c>
      <c r="YP45" s="79">
        <v>1807</v>
      </c>
      <c r="YQ45" s="78">
        <v>42975.54</v>
      </c>
      <c r="YR45" s="77">
        <v>3</v>
      </c>
      <c r="YS45" s="78">
        <v>9</v>
      </c>
      <c r="YT45" s="79">
        <v>2316</v>
      </c>
      <c r="YU45" s="78">
        <v>288720.62</v>
      </c>
      <c r="YV45" s="77">
        <v>110</v>
      </c>
      <c r="YW45" s="78">
        <v>12830.92</v>
      </c>
      <c r="YX45" s="79">
        <v>107735</v>
      </c>
      <c r="YY45" s="78">
        <v>2560027.9700000002</v>
      </c>
      <c r="YZ45" s="79">
        <v>32813</v>
      </c>
      <c r="ZA45" s="78">
        <v>1552804.08</v>
      </c>
      <c r="ZF45" s="79">
        <v>1283</v>
      </c>
      <c r="ZG45" s="78">
        <v>104651.94</v>
      </c>
      <c r="ZH45" s="77">
        <v>516</v>
      </c>
      <c r="ZI45" s="78">
        <v>37772</v>
      </c>
      <c r="ZJ45" s="79">
        <v>49757</v>
      </c>
      <c r="ZK45" s="78">
        <v>8775795.9900000002</v>
      </c>
      <c r="ZL45" s="79">
        <v>50572</v>
      </c>
      <c r="ZM45" s="78">
        <v>7016382.3799999999</v>
      </c>
      <c r="ZR45" s="77">
        <v>53</v>
      </c>
      <c r="ZS45" s="78">
        <v>205.41</v>
      </c>
      <c r="ZT45" s="77">
        <v>151</v>
      </c>
      <c r="ZU45" s="78">
        <v>810.74</v>
      </c>
      <c r="ZX45" s="77">
        <v>1</v>
      </c>
      <c r="ZY45" s="78">
        <v>5.75</v>
      </c>
      <c r="AAB45" s="77">
        <v>47</v>
      </c>
      <c r="AAC45" s="78">
        <v>324.92</v>
      </c>
      <c r="AAF45" s="77">
        <v>13</v>
      </c>
      <c r="AAG45" s="78">
        <v>119.33</v>
      </c>
      <c r="AAH45" s="77">
        <v>69</v>
      </c>
      <c r="AAI45" s="78">
        <v>365.56</v>
      </c>
      <c r="AAN45" s="77">
        <v>4</v>
      </c>
      <c r="AAO45" s="78">
        <v>229.99</v>
      </c>
      <c r="AAP45" s="77">
        <v>948</v>
      </c>
      <c r="AAQ45" s="78">
        <v>4161.08</v>
      </c>
      <c r="AAV45" s="79">
        <v>1978</v>
      </c>
      <c r="AAW45" s="78">
        <v>117849.06</v>
      </c>
      <c r="ABD45" s="77">
        <v>379</v>
      </c>
      <c r="ABE45" s="78">
        <v>52565.54</v>
      </c>
      <c r="ABJ45" s="77">
        <v>1</v>
      </c>
      <c r="ABK45" s="78">
        <v>41.63</v>
      </c>
      <c r="ABP45" s="79">
        <v>3214</v>
      </c>
      <c r="ABQ45" s="78">
        <v>179835.84</v>
      </c>
      <c r="ABR45" s="79">
        <v>1756</v>
      </c>
      <c r="ABS45" s="78">
        <v>78398.84</v>
      </c>
      <c r="ABT45" s="79">
        <v>4643</v>
      </c>
      <c r="ABU45" s="78">
        <v>73837.899999999994</v>
      </c>
      <c r="ABV45" s="79">
        <v>3733</v>
      </c>
      <c r="ABW45" s="78">
        <v>83401.39</v>
      </c>
      <c r="ABX45" s="77">
        <v>494</v>
      </c>
      <c r="ABY45" s="78">
        <v>14298.82</v>
      </c>
      <c r="ACD45" s="77">
        <v>117</v>
      </c>
      <c r="ACE45" s="78">
        <v>6307.1</v>
      </c>
      <c r="ACF45" s="79">
        <v>15283</v>
      </c>
      <c r="ACG45" s="78">
        <v>530394.39</v>
      </c>
      <c r="ACH45" s="79">
        <v>5160</v>
      </c>
      <c r="ACI45" s="78">
        <v>275810.84999999998</v>
      </c>
      <c r="ACJ45" s="79">
        <v>23113</v>
      </c>
      <c r="ACK45" s="78">
        <v>290029.24</v>
      </c>
      <c r="ACL45" s="77">
        <v>4</v>
      </c>
      <c r="ACM45" s="78">
        <v>43.5</v>
      </c>
      <c r="ACP45" s="79">
        <v>11529</v>
      </c>
      <c r="ACQ45" s="78">
        <v>481228.85</v>
      </c>
      <c r="ACV45" s="79">
        <v>3359</v>
      </c>
      <c r="ACW45" s="78">
        <v>107047.64</v>
      </c>
      <c r="ACX45" s="79">
        <v>49562</v>
      </c>
      <c r="ACY45" s="78">
        <v>1847316.32</v>
      </c>
      <c r="ACZ45" s="77">
        <v>338</v>
      </c>
      <c r="ADA45" s="78">
        <v>16522.29</v>
      </c>
      <c r="ADB45" s="79">
        <v>16256</v>
      </c>
      <c r="ADC45" s="78">
        <v>1039815.82</v>
      </c>
      <c r="ADF45" s="79">
        <v>2838</v>
      </c>
      <c r="ADG45" s="78">
        <v>418471.67</v>
      </c>
      <c r="ADJ45" s="77">
        <v>1</v>
      </c>
      <c r="ADK45" s="78">
        <v>25.92</v>
      </c>
      <c r="ADL45" s="79">
        <v>1109</v>
      </c>
      <c r="ADM45" s="78">
        <v>180762.47</v>
      </c>
      <c r="ADN45" s="77">
        <v>2</v>
      </c>
      <c r="ADO45" s="78">
        <v>5.4</v>
      </c>
      <c r="ADP45" s="79">
        <v>1446</v>
      </c>
      <c r="ADQ45" s="78">
        <v>885573.36</v>
      </c>
      <c r="ADT45" s="77">
        <v>2</v>
      </c>
      <c r="ADU45" s="78">
        <v>371.96</v>
      </c>
      <c r="ADX45" s="79">
        <v>4668</v>
      </c>
      <c r="ADY45" s="78">
        <v>332638.78999999998</v>
      </c>
      <c r="ADZ45" s="79">
        <v>5319</v>
      </c>
      <c r="AEA45" s="78">
        <v>231779.5</v>
      </c>
      <c r="AEB45" s="77">
        <v>18</v>
      </c>
      <c r="AEC45" s="78">
        <v>1247.43</v>
      </c>
      <c r="AED45" s="77">
        <v>2</v>
      </c>
      <c r="AEE45" s="78">
        <v>101.81</v>
      </c>
      <c r="AEF45" s="79">
        <v>1931</v>
      </c>
      <c r="AEG45" s="78">
        <v>997544.05</v>
      </c>
      <c r="AEL45" s="77">
        <v>75</v>
      </c>
      <c r="AEM45" s="78">
        <v>547.66999999999996</v>
      </c>
      <c r="AER45" s="79">
        <v>16656</v>
      </c>
      <c r="AES45" s="78">
        <v>864040.87</v>
      </c>
      <c r="AET45" s="79">
        <v>5371</v>
      </c>
      <c r="AEU45" s="78">
        <v>167553</v>
      </c>
      <c r="AEV45" s="77">
        <v>11</v>
      </c>
      <c r="AEW45" s="78">
        <v>5878.48</v>
      </c>
      <c r="AEZ45" s="77">
        <v>49</v>
      </c>
      <c r="AFA45" s="78">
        <v>5301.19</v>
      </c>
      <c r="AFB45" s="79">
        <v>6115</v>
      </c>
      <c r="AFC45" s="78">
        <v>330998.78000000003</v>
      </c>
      <c r="AFD45" s="77">
        <v>6</v>
      </c>
      <c r="AFE45" s="78">
        <v>88.25</v>
      </c>
      <c r="AFH45" s="77">
        <v>8</v>
      </c>
      <c r="AFI45" s="78">
        <v>606.73</v>
      </c>
      <c r="AFN45" s="79">
        <v>2968</v>
      </c>
      <c r="AFO45" s="78">
        <v>1022796.06</v>
      </c>
      <c r="AFP45" s="77">
        <v>128</v>
      </c>
      <c r="AFQ45" s="78">
        <v>6832.1</v>
      </c>
      <c r="AFT45" s="77">
        <v>2</v>
      </c>
      <c r="AFU45" s="78">
        <v>34.1</v>
      </c>
      <c r="AFV45" s="79">
        <v>54492</v>
      </c>
      <c r="AFW45" s="78">
        <v>1727931.85</v>
      </c>
      <c r="AFX45" s="79">
        <v>4738</v>
      </c>
      <c r="AFY45" s="78">
        <v>194250.34</v>
      </c>
      <c r="AFZ45" s="77">
        <v>490</v>
      </c>
      <c r="AGA45" s="78">
        <v>51614.46</v>
      </c>
      <c r="AGB45" s="77">
        <v>8</v>
      </c>
      <c r="AGC45" s="78">
        <v>421.28</v>
      </c>
      <c r="AGD45" s="77">
        <v>1</v>
      </c>
      <c r="AGE45" s="78">
        <v>4.54</v>
      </c>
      <c r="AGF45" s="77">
        <v>120</v>
      </c>
      <c r="AGG45" s="78">
        <v>808.89</v>
      </c>
      <c r="AGL45" s="77">
        <v>8</v>
      </c>
      <c r="AGM45" s="78">
        <v>4728.87</v>
      </c>
      <c r="AGP45" s="79">
        <v>232510</v>
      </c>
      <c r="AGQ45" s="78">
        <v>53300884.640000001</v>
      </c>
      <c r="AGR45" s="77">
        <v>219</v>
      </c>
      <c r="AGS45" s="78">
        <v>275092.25</v>
      </c>
      <c r="AGT45" s="79">
        <v>12597</v>
      </c>
      <c r="AGU45" s="78">
        <v>7255188.4400000004</v>
      </c>
      <c r="AGV45" s="79">
        <v>12625</v>
      </c>
      <c r="AGW45" s="78">
        <v>4619252.93</v>
      </c>
      <c r="AGX45" s="79">
        <v>1984</v>
      </c>
      <c r="AGY45" s="78">
        <v>170391.61</v>
      </c>
      <c r="AGZ45" s="77">
        <v>155</v>
      </c>
      <c r="AHA45" s="78">
        <v>20023.080000000002</v>
      </c>
      <c r="AHB45" s="77">
        <v>939</v>
      </c>
      <c r="AHC45" s="78">
        <v>130788.7</v>
      </c>
      <c r="AHF45" s="77">
        <v>2</v>
      </c>
      <c r="AHG45" s="78">
        <v>281.39999999999998</v>
      </c>
      <c r="AHH45" s="77">
        <v>57</v>
      </c>
      <c r="AHI45" s="78">
        <v>48540.84</v>
      </c>
      <c r="AHJ45" s="79">
        <v>2328</v>
      </c>
      <c r="AHK45" s="78">
        <v>217450.39</v>
      </c>
      <c r="AHL45" s="79">
        <v>3587</v>
      </c>
      <c r="AHM45" s="78">
        <v>222554.41</v>
      </c>
      <c r="AHN45" s="77">
        <v>69</v>
      </c>
      <c r="AHO45" s="78">
        <v>15437.08</v>
      </c>
      <c r="AHT45" s="77">
        <v>2</v>
      </c>
      <c r="AHU45" s="78">
        <v>1511.28</v>
      </c>
      <c r="AHV45" s="77">
        <v>884</v>
      </c>
      <c r="AHW45" s="78">
        <v>102447.72</v>
      </c>
      <c r="AHZ45" s="77">
        <v>98</v>
      </c>
      <c r="AIA45" s="78">
        <v>33214.54</v>
      </c>
      <c r="AIB45" s="77">
        <v>2</v>
      </c>
      <c r="AIC45" s="78">
        <v>52.44</v>
      </c>
      <c r="AIL45" s="77">
        <v>10</v>
      </c>
      <c r="AIM45" s="78">
        <v>12976.69</v>
      </c>
      <c r="AIN45" s="77">
        <v>2</v>
      </c>
      <c r="AIO45" s="78">
        <v>526.97</v>
      </c>
      <c r="AIP45" s="79">
        <v>51752</v>
      </c>
      <c r="AIQ45" s="78">
        <v>485272.55</v>
      </c>
      <c r="AIT45" s="77">
        <v>34</v>
      </c>
      <c r="AIU45" s="78">
        <v>331.23</v>
      </c>
      <c r="AIX45" s="79">
        <v>7133</v>
      </c>
      <c r="AIY45" s="78">
        <v>514838.77</v>
      </c>
      <c r="AIZ45" s="77">
        <v>4</v>
      </c>
      <c r="AJA45" s="78">
        <v>13.52</v>
      </c>
      <c r="AJB45" s="79">
        <v>8252</v>
      </c>
      <c r="AJC45" s="78">
        <v>163128.92000000001</v>
      </c>
      <c r="AJD45" s="77">
        <v>2</v>
      </c>
      <c r="AJE45" s="78">
        <v>2.04</v>
      </c>
      <c r="AJF45" s="79">
        <v>9239</v>
      </c>
      <c r="AJG45" s="78">
        <v>432576.63</v>
      </c>
      <c r="AJL45" s="77">
        <v>1</v>
      </c>
      <c r="AJM45" s="78">
        <v>11.63</v>
      </c>
      <c r="AJN45" s="79">
        <v>2359</v>
      </c>
      <c r="AJO45" s="78">
        <v>389935.99</v>
      </c>
      <c r="AJX45" s="79">
        <v>105821</v>
      </c>
      <c r="AJY45" s="78">
        <v>1390153.4</v>
      </c>
      <c r="AJZ45" s="77">
        <v>151</v>
      </c>
      <c r="AKA45" s="78">
        <v>18206.990000000002</v>
      </c>
      <c r="AKD45" s="77">
        <v>2</v>
      </c>
      <c r="AKE45" s="78">
        <v>1.36</v>
      </c>
      <c r="AKF45" s="77">
        <v>6</v>
      </c>
      <c r="AKG45" s="78">
        <v>7.72</v>
      </c>
      <c r="AKN45" s="77">
        <v>16</v>
      </c>
      <c r="AKO45" s="78">
        <v>238.57</v>
      </c>
      <c r="AKV45" s="79">
        <v>11193</v>
      </c>
      <c r="AKW45" s="78">
        <v>280718.74</v>
      </c>
      <c r="AKZ45" s="79">
        <v>115555</v>
      </c>
      <c r="ALA45" s="78">
        <v>1612939.54</v>
      </c>
      <c r="ALD45" s="77">
        <v>1</v>
      </c>
      <c r="ALE45" s="78">
        <v>0.39</v>
      </c>
      <c r="ALF45" s="77">
        <v>1</v>
      </c>
      <c r="ALG45" s="78">
        <v>1.49</v>
      </c>
      <c r="ALH45" s="77">
        <v>2</v>
      </c>
      <c r="ALI45" s="78">
        <v>4.5</v>
      </c>
      <c r="ALR45" s="77">
        <v>3</v>
      </c>
      <c r="ALS45" s="78">
        <v>25.46</v>
      </c>
      <c r="ALX45" s="79">
        <v>2761</v>
      </c>
      <c r="ALY45" s="78">
        <v>141626.01999999999</v>
      </c>
      <c r="ALZ45" s="77">
        <v>155</v>
      </c>
      <c r="AMA45" s="78">
        <v>432.84</v>
      </c>
      <c r="AMB45" s="79">
        <v>1777</v>
      </c>
      <c r="AMC45" s="78">
        <v>118726.57</v>
      </c>
      <c r="AMF45" s="77">
        <v>121</v>
      </c>
      <c r="AMG45" s="78">
        <v>2904.13</v>
      </c>
      <c r="AMH45" s="77">
        <v>20</v>
      </c>
      <c r="AMI45" s="78">
        <v>5000.53</v>
      </c>
      <c r="AMJ45" s="79">
        <v>1746</v>
      </c>
      <c r="AMK45" s="78">
        <v>133531.31</v>
      </c>
      <c r="AML45" s="79">
        <v>18565</v>
      </c>
      <c r="AMM45" s="78">
        <v>1771594.26</v>
      </c>
      <c r="AMN45" s="77">
        <v>247</v>
      </c>
      <c r="AMO45" s="78">
        <v>295729.45</v>
      </c>
      <c r="AMP45" s="77">
        <v>2</v>
      </c>
      <c r="AMQ45" s="78">
        <v>608.54</v>
      </c>
      <c r="AMR45" s="77">
        <v>2</v>
      </c>
      <c r="AMS45" s="78">
        <v>1091.2</v>
      </c>
      <c r="AMX45" s="77">
        <v>342</v>
      </c>
      <c r="AMY45" s="78">
        <v>16740.560000000001</v>
      </c>
      <c r="ANF45" s="79">
        <v>1085</v>
      </c>
      <c r="ANG45" s="78">
        <v>1410606.77</v>
      </c>
      <c r="ANH45" s="79">
        <v>2920</v>
      </c>
      <c r="ANI45" s="78">
        <v>241162.44</v>
      </c>
      <c r="ANL45" s="77">
        <v>183</v>
      </c>
      <c r="ANM45" s="78">
        <v>4763.8500000000004</v>
      </c>
      <c r="ANP45" s="79">
        <v>2063</v>
      </c>
      <c r="ANQ45" s="78">
        <v>255648.7</v>
      </c>
      <c r="ANR45" s="77">
        <v>272</v>
      </c>
      <c r="ANS45" s="78">
        <v>48994.39</v>
      </c>
      <c r="ANT45" s="79">
        <v>12151</v>
      </c>
      <c r="ANU45" s="78">
        <v>1913358.49</v>
      </c>
      <c r="ANZ45" s="77">
        <v>781</v>
      </c>
      <c r="AOA45" s="78">
        <v>469488.81</v>
      </c>
      <c r="AOB45" s="77">
        <v>45</v>
      </c>
      <c r="AOC45" s="78">
        <v>67100.41</v>
      </c>
      <c r="AOD45" s="77">
        <v>394</v>
      </c>
      <c r="AOE45" s="78">
        <v>1215426.08</v>
      </c>
      <c r="AOP45" s="77">
        <v>55</v>
      </c>
      <c r="AOQ45" s="78">
        <v>4678.5</v>
      </c>
      <c r="AOR45" s="77">
        <v>11</v>
      </c>
      <c r="AOS45" s="78">
        <v>111.18</v>
      </c>
      <c r="AOV45" s="77">
        <v>800</v>
      </c>
      <c r="AOW45" s="78">
        <v>112027.42</v>
      </c>
      <c r="AOX45" s="77">
        <v>346</v>
      </c>
      <c r="AOY45" s="78">
        <v>3730.68</v>
      </c>
      <c r="AOZ45" s="77">
        <v>3</v>
      </c>
      <c r="APA45" s="78">
        <v>64.69</v>
      </c>
      <c r="APB45" s="77">
        <v>159</v>
      </c>
      <c r="APC45" s="78">
        <v>1923.74</v>
      </c>
      <c r="APH45" s="79">
        <v>14285</v>
      </c>
      <c r="API45" s="78">
        <v>3254276.63</v>
      </c>
      <c r="APJ45" s="79">
        <v>18665</v>
      </c>
      <c r="APK45" s="78">
        <v>308108.40999999997</v>
      </c>
      <c r="APN45" s="77">
        <v>6</v>
      </c>
      <c r="APO45" s="78">
        <v>52.68</v>
      </c>
      <c r="APP45" s="79">
        <v>2453</v>
      </c>
      <c r="APQ45" s="78">
        <v>1032805.29</v>
      </c>
      <c r="APR45" s="77">
        <v>348</v>
      </c>
      <c r="APS45" s="78">
        <v>158705.92000000001</v>
      </c>
      <c r="APT45" s="79">
        <v>2048</v>
      </c>
      <c r="APU45" s="78">
        <v>885342.54</v>
      </c>
      <c r="APV45" s="77">
        <v>854</v>
      </c>
      <c r="APW45" s="78">
        <v>374819.92</v>
      </c>
      <c r="APX45" s="77">
        <v>615</v>
      </c>
      <c r="APY45" s="78">
        <v>253305.56</v>
      </c>
      <c r="APZ45" s="77">
        <v>250</v>
      </c>
      <c r="AQA45" s="78">
        <v>98081.09</v>
      </c>
      <c r="AQB45" s="79">
        <v>6245</v>
      </c>
      <c r="AQC45" s="78">
        <v>1058254.67</v>
      </c>
      <c r="AQD45" s="77">
        <v>8</v>
      </c>
      <c r="AQE45" s="78">
        <v>549.19000000000005</v>
      </c>
      <c r="AQH45" s="77">
        <v>166</v>
      </c>
      <c r="AQI45" s="78">
        <v>47552.19</v>
      </c>
      <c r="AQJ45" s="79">
        <v>3853</v>
      </c>
      <c r="AQK45" s="78">
        <v>62973.78</v>
      </c>
      <c r="AQP45" s="79">
        <v>4197</v>
      </c>
      <c r="AQQ45" s="78">
        <v>1126019.48</v>
      </c>
      <c r="AQR45" s="79">
        <v>3089</v>
      </c>
      <c r="AQS45" s="78">
        <v>1523682.89</v>
      </c>
      <c r="AQZ45" s="77">
        <v>98</v>
      </c>
      <c r="ARA45" s="78">
        <v>677286.85</v>
      </c>
      <c r="ARD45" s="77">
        <v>10</v>
      </c>
      <c r="ARE45" s="78">
        <v>123.4</v>
      </c>
      <c r="ARJ45" s="77">
        <v>2</v>
      </c>
      <c r="ARK45" s="78">
        <v>18.78</v>
      </c>
      <c r="ARL45" s="79">
        <v>5136</v>
      </c>
      <c r="ARM45" s="78">
        <v>643034.93999999994</v>
      </c>
      <c r="ARN45" s="79">
        <v>10945</v>
      </c>
      <c r="ARO45" s="78">
        <v>1238740.07</v>
      </c>
      <c r="ARP45" s="79">
        <v>28320</v>
      </c>
      <c r="ARQ45" s="78">
        <v>3525617.11</v>
      </c>
      <c r="ARR45" s="79">
        <v>7156</v>
      </c>
      <c r="ARS45" s="78">
        <v>877338.58</v>
      </c>
      <c r="ART45" s="79">
        <v>50761</v>
      </c>
      <c r="ARU45" s="78">
        <v>1254395.8700000001</v>
      </c>
      <c r="ARX45" s="79">
        <v>47350</v>
      </c>
      <c r="ARY45" s="78">
        <v>3864479.2</v>
      </c>
      <c r="ARZ45" s="77">
        <v>115</v>
      </c>
      <c r="ASA45" s="78">
        <v>41948.87</v>
      </c>
      <c r="ASD45" s="79">
        <v>2482</v>
      </c>
      <c r="ASE45" s="78">
        <v>215778.84</v>
      </c>
      <c r="ASL45" s="77">
        <v>2</v>
      </c>
      <c r="ASM45" s="78">
        <v>4.2</v>
      </c>
      <c r="AST45" s="77">
        <v>18</v>
      </c>
      <c r="ASU45" s="78">
        <v>162.49</v>
      </c>
      <c r="ASV45" s="77">
        <v>3</v>
      </c>
      <c r="ASW45" s="78">
        <v>2.88</v>
      </c>
      <c r="ASX45" s="77">
        <v>7</v>
      </c>
      <c r="ASY45" s="78">
        <v>109.43</v>
      </c>
      <c r="ASZ45" s="79">
        <v>1356</v>
      </c>
      <c r="ATA45" s="78">
        <v>36703.440000000002</v>
      </c>
      <c r="ATB45" s="77">
        <v>19</v>
      </c>
      <c r="ATC45" s="78">
        <v>1350.19</v>
      </c>
      <c r="ATF45" s="77">
        <v>1</v>
      </c>
      <c r="ATG45" s="78">
        <v>95.6</v>
      </c>
      <c r="ATN45" s="79">
        <v>1020</v>
      </c>
      <c r="ATO45" s="78">
        <v>52253</v>
      </c>
      <c r="ATP45" s="77">
        <v>31</v>
      </c>
      <c r="ATQ45" s="78">
        <v>1742.37</v>
      </c>
      <c r="ATT45" s="79">
        <v>12027</v>
      </c>
      <c r="ATU45" s="78">
        <v>627659.72</v>
      </c>
      <c r="ATV45" s="77">
        <v>6</v>
      </c>
      <c r="ATW45" s="78">
        <v>348.06</v>
      </c>
      <c r="ATX45" s="77">
        <v>12</v>
      </c>
      <c r="ATY45" s="78">
        <v>686.33</v>
      </c>
      <c r="ATZ45" s="77">
        <v>64</v>
      </c>
      <c r="AUA45" s="78">
        <v>1795.45</v>
      </c>
      <c r="AUB45" s="77">
        <v>24</v>
      </c>
      <c r="AUC45" s="78">
        <v>112.15</v>
      </c>
      <c r="AUD45" s="77">
        <v>4</v>
      </c>
      <c r="AUE45" s="78">
        <v>19.48</v>
      </c>
      <c r="AUN45" s="79">
        <v>184653</v>
      </c>
      <c r="AUO45" s="78">
        <v>3233917.61</v>
      </c>
      <c r="AUP45" s="77">
        <v>6</v>
      </c>
      <c r="AUQ45" s="78">
        <v>59.68</v>
      </c>
      <c r="AUR45" s="79">
        <v>1909</v>
      </c>
      <c r="AUS45" s="78">
        <v>96905.38</v>
      </c>
      <c r="AUT45" s="77">
        <v>2</v>
      </c>
      <c r="AUU45" s="78">
        <v>6.28</v>
      </c>
      <c r="AUV45" s="77">
        <v>36</v>
      </c>
      <c r="AUW45" s="78">
        <v>403.13</v>
      </c>
      <c r="AVB45" s="77">
        <v>204</v>
      </c>
      <c r="AVC45" s="78">
        <v>169177.86</v>
      </c>
      <c r="AVJ45" s="77">
        <v>620</v>
      </c>
      <c r="AVK45" s="78">
        <v>63344.09</v>
      </c>
      <c r="AVT45" s="77">
        <v>2</v>
      </c>
      <c r="AVU45" s="78">
        <v>19.46</v>
      </c>
      <c r="AVX45" s="77">
        <v>4</v>
      </c>
      <c r="AVY45" s="78">
        <v>32.520000000000003</v>
      </c>
      <c r="AVZ45" s="77">
        <v>11</v>
      </c>
      <c r="AWA45" s="78">
        <v>114.56</v>
      </c>
      <c r="AWB45" s="77">
        <v>4</v>
      </c>
      <c r="AWC45" s="78">
        <v>58.32</v>
      </c>
      <c r="AWH45" s="77">
        <v>1</v>
      </c>
      <c r="AWI45" s="78">
        <v>0.6</v>
      </c>
      <c r="AWN45" s="77">
        <v>50</v>
      </c>
      <c r="AWO45" s="78">
        <v>3393.45</v>
      </c>
      <c r="AWP45" s="77">
        <v>187</v>
      </c>
      <c r="AWQ45" s="78">
        <v>37656.879999999997</v>
      </c>
      <c r="AWR45" s="77">
        <v>231</v>
      </c>
      <c r="AWS45" s="78">
        <v>77294.64</v>
      </c>
      <c r="AWT45" s="77">
        <v>128</v>
      </c>
      <c r="AWU45" s="78">
        <v>8394.48</v>
      </c>
      <c r="AWV45" s="77">
        <v>577</v>
      </c>
      <c r="AWW45" s="78">
        <v>7902.23</v>
      </c>
      <c r="AWX45" s="77">
        <v>554</v>
      </c>
      <c r="AWY45" s="78">
        <v>230440.24</v>
      </c>
      <c r="AXD45" s="77">
        <v>25</v>
      </c>
      <c r="AXE45" s="78">
        <v>403.57</v>
      </c>
      <c r="AXF45" s="77">
        <v>3</v>
      </c>
      <c r="AXG45" s="78">
        <v>658.56</v>
      </c>
      <c r="AXT45" s="77">
        <v>1</v>
      </c>
      <c r="AXU45" s="78">
        <v>9.9</v>
      </c>
      <c r="AXV45" s="77">
        <v>4</v>
      </c>
      <c r="AXW45" s="78">
        <v>43.16</v>
      </c>
      <c r="AYB45" s="77">
        <v>184</v>
      </c>
      <c r="AYC45" s="78">
        <v>18224.689999999999</v>
      </c>
      <c r="AYD45" s="77">
        <v>40</v>
      </c>
      <c r="AYE45" s="78">
        <v>247.65</v>
      </c>
      <c r="AYF45" s="77">
        <v>29</v>
      </c>
      <c r="AYG45" s="78">
        <v>374.01</v>
      </c>
      <c r="AYH45" s="77">
        <v>2</v>
      </c>
      <c r="AYI45" s="78">
        <v>8.0399999999999991</v>
      </c>
      <c r="AYL45" s="77">
        <v>17</v>
      </c>
      <c r="AYM45" s="78">
        <v>106.69</v>
      </c>
      <c r="AYP45" s="77">
        <v>1</v>
      </c>
      <c r="AYQ45" s="78">
        <v>75.58</v>
      </c>
      <c r="AYT45" s="77">
        <v>10</v>
      </c>
      <c r="AYU45" s="78">
        <v>13.25</v>
      </c>
      <c r="AYV45" s="77">
        <v>28</v>
      </c>
      <c r="AYW45" s="78">
        <v>3133.28</v>
      </c>
      <c r="AZF45" s="77">
        <v>1</v>
      </c>
      <c r="AZG45" s="78">
        <v>6.37</v>
      </c>
      <c r="AZR45" s="77">
        <v>1</v>
      </c>
      <c r="AZS45" s="78">
        <v>4.1100000000000003</v>
      </c>
      <c r="AZV45" s="77">
        <v>22</v>
      </c>
      <c r="AZW45" s="78">
        <v>23.26</v>
      </c>
      <c r="AZX45" s="77">
        <v>1</v>
      </c>
      <c r="AZY45" s="78">
        <v>2</v>
      </c>
    </row>
    <row r="46" spans="1:1377" x14ac:dyDescent="0.25">
      <c r="A46" s="87">
        <v>40109</v>
      </c>
      <c r="B46" s="83">
        <v>304883</v>
      </c>
      <c r="C46" s="84">
        <v>37018278.07</v>
      </c>
      <c r="D46" s="83">
        <v>250224</v>
      </c>
      <c r="E46" s="84">
        <v>34941382.020000003</v>
      </c>
      <c r="F46" s="83">
        <f t="shared" si="89"/>
        <v>555107</v>
      </c>
      <c r="G46" s="83">
        <f t="shared" si="88"/>
        <v>71959660.090000004</v>
      </c>
      <c r="H46" s="83">
        <v>184741</v>
      </c>
      <c r="I46" s="84">
        <v>17677303.710000001</v>
      </c>
      <c r="J46" s="83">
        <v>264633</v>
      </c>
      <c r="K46" s="84">
        <v>21819664.030000001</v>
      </c>
      <c r="L46" s="83">
        <v>2935</v>
      </c>
      <c r="M46" s="78">
        <v>13065428.99</v>
      </c>
      <c r="N46" s="79">
        <v>23322</v>
      </c>
      <c r="O46" s="78">
        <v>12353747.789999999</v>
      </c>
      <c r="P46" s="79">
        <v>175967</v>
      </c>
      <c r="Q46" s="78">
        <v>10709635.539999999</v>
      </c>
      <c r="R46" s="79">
        <v>173955</v>
      </c>
      <c r="S46" s="78">
        <v>9769207.2400000002</v>
      </c>
      <c r="T46" s="79">
        <v>6365</v>
      </c>
      <c r="U46" s="78">
        <v>3988476.59</v>
      </c>
      <c r="V46" s="79">
        <v>26725</v>
      </c>
      <c r="W46" s="78">
        <v>7202867.6900000004</v>
      </c>
      <c r="X46" s="79">
        <v>45193</v>
      </c>
      <c r="Y46" s="78">
        <v>6447191.4699999997</v>
      </c>
      <c r="Z46" s="79">
        <v>209827</v>
      </c>
      <c r="AA46" s="78">
        <v>8247197.3899999997</v>
      </c>
      <c r="AB46" s="79">
        <v>103695</v>
      </c>
      <c r="AC46" s="78">
        <v>10110591.18</v>
      </c>
      <c r="AD46" s="79">
        <v>27534</v>
      </c>
      <c r="AE46" s="78">
        <v>5116398.76</v>
      </c>
      <c r="AH46" s="79">
        <v>64364</v>
      </c>
      <c r="AI46" s="78">
        <v>6545933.6200000001</v>
      </c>
      <c r="AJ46" s="79">
        <v>158525</v>
      </c>
      <c r="AK46" s="78">
        <v>6019705.25</v>
      </c>
      <c r="AL46" s="79">
        <v>47698</v>
      </c>
      <c r="AM46" s="78">
        <v>5386108.3600000003</v>
      </c>
      <c r="AN46" s="79">
        <v>53273</v>
      </c>
      <c r="AO46" s="78">
        <v>5184711.4000000004</v>
      </c>
      <c r="AP46" s="79">
        <v>59050</v>
      </c>
      <c r="AQ46" s="78">
        <v>4504718.0199999996</v>
      </c>
      <c r="AR46" s="79">
        <v>29945</v>
      </c>
      <c r="AS46" s="78">
        <v>4378808.99</v>
      </c>
      <c r="AT46" s="79">
        <v>13962</v>
      </c>
      <c r="AU46" s="78">
        <v>1259247.56</v>
      </c>
      <c r="AV46" s="77">
        <v>783</v>
      </c>
      <c r="AW46" s="78">
        <v>3187853.66</v>
      </c>
      <c r="AX46" s="77">
        <v>526</v>
      </c>
      <c r="AY46" s="78">
        <v>2068783.41</v>
      </c>
      <c r="AZ46" s="79">
        <v>3067</v>
      </c>
      <c r="BA46" s="78">
        <v>2210376.0099999998</v>
      </c>
      <c r="BB46" s="79">
        <v>10251</v>
      </c>
      <c r="BC46" s="78">
        <v>3285152.19</v>
      </c>
      <c r="BD46" s="79">
        <v>2840</v>
      </c>
      <c r="BE46" s="78">
        <v>1455614.65</v>
      </c>
      <c r="BF46" s="79">
        <v>14414</v>
      </c>
      <c r="BG46" s="78">
        <v>1935838.06</v>
      </c>
      <c r="BH46" s="79">
        <v>302332</v>
      </c>
      <c r="BI46" s="78">
        <v>2730478.58</v>
      </c>
      <c r="BJ46" s="79">
        <v>3157</v>
      </c>
      <c r="BK46" s="78">
        <v>1285448.6100000001</v>
      </c>
      <c r="BL46" s="79">
        <v>31219</v>
      </c>
      <c r="BM46" s="78">
        <v>1091502.8500000001</v>
      </c>
      <c r="BN46" s="77">
        <v>167</v>
      </c>
      <c r="BO46" s="78">
        <v>1002018.71</v>
      </c>
      <c r="BP46" s="79">
        <v>55197</v>
      </c>
      <c r="BQ46" s="78">
        <v>1079512.22</v>
      </c>
      <c r="BR46" s="79">
        <v>11935</v>
      </c>
      <c r="BS46" s="78">
        <v>891407.02</v>
      </c>
      <c r="BT46" s="79">
        <v>11153</v>
      </c>
      <c r="BU46" s="78">
        <v>734557.87</v>
      </c>
      <c r="BV46" s="79">
        <v>8468</v>
      </c>
      <c r="BW46" s="78">
        <v>322883.15999999997</v>
      </c>
      <c r="BX46" s="77">
        <v>233</v>
      </c>
      <c r="BY46" s="78">
        <v>229374.95</v>
      </c>
      <c r="CH46" s="77">
        <v>1</v>
      </c>
      <c r="CI46" s="78">
        <v>12.67</v>
      </c>
      <c r="CL46" s="77">
        <v>1</v>
      </c>
      <c r="CM46" s="78">
        <v>153.69999999999999</v>
      </c>
      <c r="CN46" s="77">
        <v>8</v>
      </c>
      <c r="CO46" s="78">
        <v>221.92</v>
      </c>
      <c r="CP46" s="79">
        <v>5518</v>
      </c>
      <c r="CQ46" s="78">
        <v>59956.14</v>
      </c>
      <c r="CT46" s="77">
        <v>14</v>
      </c>
      <c r="CU46" s="78">
        <v>8640.84</v>
      </c>
      <c r="CX46" s="77">
        <v>4</v>
      </c>
      <c r="CY46" s="78">
        <v>69.599999999999994</v>
      </c>
      <c r="CZ46" s="77">
        <v>1</v>
      </c>
      <c r="DA46" s="78">
        <v>2.4500000000000002</v>
      </c>
      <c r="DD46" s="77">
        <v>1</v>
      </c>
      <c r="DE46" s="78">
        <v>46.57</v>
      </c>
      <c r="DJ46" s="77">
        <v>2</v>
      </c>
      <c r="DK46" s="78">
        <v>1770.04</v>
      </c>
      <c r="DL46" s="77">
        <v>2</v>
      </c>
      <c r="DM46" s="78">
        <v>71.180000000000007</v>
      </c>
      <c r="DP46" s="77">
        <v>70</v>
      </c>
      <c r="DQ46" s="78">
        <v>239.35</v>
      </c>
      <c r="DR46" s="77">
        <v>5</v>
      </c>
      <c r="DS46" s="78">
        <v>27.79</v>
      </c>
      <c r="DZ46" s="79">
        <v>11675</v>
      </c>
      <c r="EA46" s="78">
        <v>1024541.44</v>
      </c>
      <c r="ED46" s="77">
        <v>2</v>
      </c>
      <c r="EE46" s="78">
        <v>2.2400000000000002</v>
      </c>
      <c r="EF46" s="77">
        <v>10</v>
      </c>
      <c r="EG46" s="78">
        <v>144.59</v>
      </c>
      <c r="EH46" s="77">
        <v>2</v>
      </c>
      <c r="EI46" s="78">
        <v>3.9</v>
      </c>
      <c r="EN46" s="77">
        <v>2</v>
      </c>
      <c r="EO46" s="78">
        <v>38.880000000000003</v>
      </c>
      <c r="ER46" s="79">
        <v>13164</v>
      </c>
      <c r="ES46" s="78">
        <v>512858.34</v>
      </c>
      <c r="ET46" s="77">
        <v>4</v>
      </c>
      <c r="EU46" s="78">
        <v>8.4700000000000006</v>
      </c>
      <c r="EV46" s="79">
        <v>1174</v>
      </c>
      <c r="EW46" s="78">
        <v>72433.899999999994</v>
      </c>
      <c r="FD46" s="79">
        <v>1680</v>
      </c>
      <c r="FE46" s="78">
        <v>994924.08</v>
      </c>
      <c r="FF46" s="77">
        <v>5</v>
      </c>
      <c r="FG46" s="78">
        <v>2.2599999999999998</v>
      </c>
      <c r="FH46" s="79">
        <v>24158</v>
      </c>
      <c r="FI46" s="78">
        <v>1219640.6399999999</v>
      </c>
      <c r="FJ46" s="79">
        <v>15671</v>
      </c>
      <c r="FK46" s="78">
        <v>753259.09</v>
      </c>
      <c r="FL46" s="77">
        <v>17</v>
      </c>
      <c r="FM46" s="78">
        <v>186.05</v>
      </c>
      <c r="FR46" s="79">
        <v>2186</v>
      </c>
      <c r="FS46" s="78">
        <v>338048.27</v>
      </c>
      <c r="FT46" s="77">
        <v>3</v>
      </c>
      <c r="FU46" s="78">
        <v>5.09</v>
      </c>
      <c r="FV46" s="79">
        <v>2500</v>
      </c>
      <c r="FW46" s="78">
        <v>72556.600000000006</v>
      </c>
      <c r="FX46" s="79">
        <v>8516</v>
      </c>
      <c r="FY46" s="78">
        <v>531910.94999999995</v>
      </c>
      <c r="GF46" s="77">
        <v>61</v>
      </c>
      <c r="GG46" s="78">
        <v>6256.41</v>
      </c>
      <c r="GL46" s="79">
        <v>3357</v>
      </c>
      <c r="GM46" s="78">
        <v>463171.67</v>
      </c>
      <c r="GX46" s="77">
        <v>244</v>
      </c>
      <c r="GY46" s="78">
        <v>23313.5</v>
      </c>
      <c r="GZ46" s="77">
        <v>24</v>
      </c>
      <c r="HA46" s="78">
        <v>758.85</v>
      </c>
      <c r="HB46" s="79">
        <v>1735</v>
      </c>
      <c r="HC46" s="78">
        <v>183732.41</v>
      </c>
      <c r="HD46" s="77">
        <v>12</v>
      </c>
      <c r="HE46" s="78">
        <v>93.5</v>
      </c>
      <c r="HH46" s="77">
        <v>101</v>
      </c>
      <c r="HI46" s="78">
        <v>3135.5</v>
      </c>
      <c r="HJ46" s="77">
        <v>534</v>
      </c>
      <c r="HK46" s="78">
        <v>67077.259999999995</v>
      </c>
      <c r="HL46" s="77">
        <v>389</v>
      </c>
      <c r="HM46" s="78">
        <v>69651.509999999995</v>
      </c>
      <c r="HN46" s="79">
        <v>1717</v>
      </c>
      <c r="HO46" s="78">
        <v>230178.73</v>
      </c>
      <c r="HR46" s="77">
        <v>73</v>
      </c>
      <c r="HS46" s="78">
        <v>20329.18</v>
      </c>
      <c r="HT46" s="77">
        <v>497</v>
      </c>
      <c r="HU46" s="78">
        <v>27299.37</v>
      </c>
      <c r="HV46" s="77">
        <v>16</v>
      </c>
      <c r="HW46" s="78">
        <v>1637.64</v>
      </c>
      <c r="HX46" s="77">
        <v>7</v>
      </c>
      <c r="HY46" s="78">
        <v>793.02</v>
      </c>
      <c r="HZ46" s="77">
        <v>530</v>
      </c>
      <c r="IA46" s="78">
        <v>55984.01</v>
      </c>
      <c r="IB46" s="79">
        <v>7245</v>
      </c>
      <c r="IC46" s="78">
        <v>516085.22</v>
      </c>
      <c r="ID46" s="77">
        <v>45</v>
      </c>
      <c r="IE46" s="78">
        <v>12466.56</v>
      </c>
      <c r="IF46" s="77">
        <v>334</v>
      </c>
      <c r="IG46" s="78">
        <v>63004.639999999999</v>
      </c>
      <c r="IN46" s="79">
        <v>2654</v>
      </c>
      <c r="IO46" s="78">
        <v>125280.31</v>
      </c>
      <c r="IX46" s="77">
        <v>3</v>
      </c>
      <c r="IY46" s="78">
        <v>3.44</v>
      </c>
      <c r="IZ46" s="79">
        <v>4306</v>
      </c>
      <c r="JA46" s="78">
        <v>178737.45</v>
      </c>
      <c r="JB46" s="77">
        <v>1</v>
      </c>
      <c r="JC46" s="78">
        <v>8.0399999999999991</v>
      </c>
      <c r="JH46" s="79">
        <v>9561</v>
      </c>
      <c r="JI46" s="78">
        <v>1279424.31</v>
      </c>
      <c r="JJ46" s="79">
        <v>2508</v>
      </c>
      <c r="JK46" s="78">
        <v>324247.31</v>
      </c>
      <c r="JN46" s="77">
        <v>717</v>
      </c>
      <c r="JO46" s="78">
        <v>99165.05</v>
      </c>
      <c r="JP46" s="79">
        <v>2714</v>
      </c>
      <c r="JQ46" s="78">
        <v>254395.98</v>
      </c>
      <c r="JR46" s="77">
        <v>16</v>
      </c>
      <c r="JS46" s="78">
        <v>1767.27</v>
      </c>
      <c r="JV46" s="79">
        <v>3482</v>
      </c>
      <c r="JW46" s="78">
        <v>294242.09000000003</v>
      </c>
      <c r="JX46" s="77">
        <v>103</v>
      </c>
      <c r="JY46" s="78">
        <v>8625.84</v>
      </c>
      <c r="JZ46" s="77">
        <v>450</v>
      </c>
      <c r="KA46" s="78">
        <v>8836.5300000000007</v>
      </c>
      <c r="KB46" s="79">
        <v>9086</v>
      </c>
      <c r="KC46" s="78">
        <v>372797.9</v>
      </c>
      <c r="KF46" s="77">
        <v>428</v>
      </c>
      <c r="KG46" s="78">
        <v>48455.58</v>
      </c>
      <c r="KH46" s="79">
        <v>19365</v>
      </c>
      <c r="KI46" s="78">
        <v>717896.65</v>
      </c>
      <c r="KN46" s="79">
        <v>1084</v>
      </c>
      <c r="KO46" s="78">
        <v>574035</v>
      </c>
      <c r="KP46" s="77">
        <v>13</v>
      </c>
      <c r="KQ46" s="78">
        <v>3029.34</v>
      </c>
      <c r="KR46" s="79">
        <v>5695</v>
      </c>
      <c r="KS46" s="78">
        <v>423985.48</v>
      </c>
      <c r="KZ46" s="77">
        <v>14</v>
      </c>
      <c r="LA46" s="78">
        <v>3788.71</v>
      </c>
      <c r="LB46" s="77">
        <v>4</v>
      </c>
      <c r="LC46" s="78">
        <v>4.4000000000000004</v>
      </c>
      <c r="LD46" s="79">
        <v>1392</v>
      </c>
      <c r="LE46" s="78">
        <v>129200.98</v>
      </c>
      <c r="LF46" s="77">
        <v>438</v>
      </c>
      <c r="LG46" s="78">
        <v>71591.520000000004</v>
      </c>
      <c r="LH46" s="77">
        <v>438</v>
      </c>
      <c r="LI46" s="78">
        <v>97739.1</v>
      </c>
      <c r="LP46" s="77">
        <v>1</v>
      </c>
      <c r="LQ46" s="78">
        <v>7.88</v>
      </c>
      <c r="LR46" s="77">
        <v>1</v>
      </c>
      <c r="LS46" s="78">
        <v>0.52</v>
      </c>
      <c r="LT46" s="79">
        <v>7752</v>
      </c>
      <c r="LU46" s="78">
        <v>338849.15</v>
      </c>
      <c r="LV46" s="77">
        <v>93</v>
      </c>
      <c r="LW46" s="78">
        <v>495.16</v>
      </c>
      <c r="LX46" s="77">
        <v>3</v>
      </c>
      <c r="LY46" s="78">
        <v>1367.25</v>
      </c>
      <c r="LZ46" s="77">
        <v>2</v>
      </c>
      <c r="MA46" s="78">
        <v>244.26</v>
      </c>
      <c r="MB46" s="79">
        <v>5278</v>
      </c>
      <c r="MC46" s="78">
        <v>599885.06999999995</v>
      </c>
      <c r="MF46" s="77">
        <v>4</v>
      </c>
      <c r="MG46" s="78">
        <v>119.16</v>
      </c>
      <c r="MN46" s="77">
        <v>5</v>
      </c>
      <c r="MO46" s="78">
        <v>52.85</v>
      </c>
      <c r="MP46" s="79">
        <v>4052</v>
      </c>
      <c r="MQ46" s="78">
        <v>313170.24</v>
      </c>
      <c r="MR46" s="79">
        <v>1380</v>
      </c>
      <c r="MS46" s="78">
        <v>38487.440000000002</v>
      </c>
      <c r="MX46" s="77">
        <v>4</v>
      </c>
      <c r="MY46" s="78">
        <v>22.96</v>
      </c>
      <c r="NB46" s="77">
        <v>1</v>
      </c>
      <c r="NC46" s="78">
        <v>0.36</v>
      </c>
      <c r="ND46" s="79">
        <v>15175</v>
      </c>
      <c r="NE46" s="78">
        <v>48697.39</v>
      </c>
      <c r="NF46" s="77">
        <v>29</v>
      </c>
      <c r="NG46" s="78">
        <v>506.44</v>
      </c>
      <c r="NN46" s="79">
        <v>1459</v>
      </c>
      <c r="NO46" s="78">
        <v>215349.3</v>
      </c>
      <c r="NP46" s="77">
        <v>8</v>
      </c>
      <c r="NQ46" s="78">
        <v>29.09</v>
      </c>
      <c r="NR46" s="77">
        <v>3</v>
      </c>
      <c r="NS46" s="78">
        <v>5.94</v>
      </c>
      <c r="NT46" s="77">
        <v>120</v>
      </c>
      <c r="NU46" s="78">
        <v>333.34</v>
      </c>
      <c r="NV46" s="79">
        <v>3327</v>
      </c>
      <c r="NW46" s="78">
        <v>348936.28</v>
      </c>
      <c r="NX46" s="77">
        <v>45</v>
      </c>
      <c r="NY46" s="78">
        <v>2850.55</v>
      </c>
      <c r="NZ46" s="77">
        <v>4</v>
      </c>
      <c r="OA46" s="78">
        <v>67.400000000000006</v>
      </c>
      <c r="OD46" s="77">
        <v>2</v>
      </c>
      <c r="OE46" s="78">
        <v>17.48</v>
      </c>
      <c r="OF46" s="77">
        <v>409</v>
      </c>
      <c r="OG46" s="78">
        <v>30529.27</v>
      </c>
      <c r="OH46" s="77">
        <v>333</v>
      </c>
      <c r="OI46" s="78">
        <v>17800.48</v>
      </c>
      <c r="OJ46" s="77">
        <v>130</v>
      </c>
      <c r="OK46" s="78">
        <v>516</v>
      </c>
      <c r="OP46" s="79">
        <v>12345</v>
      </c>
      <c r="OQ46" s="78">
        <v>2040727.78</v>
      </c>
      <c r="OR46" s="77">
        <v>124</v>
      </c>
      <c r="OS46" s="78">
        <v>4471.04</v>
      </c>
      <c r="OT46" s="79">
        <v>3131</v>
      </c>
      <c r="OU46" s="78">
        <v>149783.34</v>
      </c>
      <c r="OV46" s="77">
        <v>410</v>
      </c>
      <c r="OW46" s="78">
        <v>69145.91</v>
      </c>
      <c r="OZ46" s="79">
        <v>7269</v>
      </c>
      <c r="PA46" s="78">
        <v>712515.89</v>
      </c>
      <c r="PJ46" s="79">
        <v>3293</v>
      </c>
      <c r="PK46" s="78">
        <v>278260.52</v>
      </c>
      <c r="PL46" s="77">
        <v>95</v>
      </c>
      <c r="PM46" s="78">
        <v>1024.73</v>
      </c>
      <c r="PN46" s="77">
        <v>69</v>
      </c>
      <c r="PO46" s="78">
        <v>8209.56</v>
      </c>
      <c r="PP46" s="79">
        <v>9809</v>
      </c>
      <c r="PQ46" s="78">
        <v>665250.14</v>
      </c>
      <c r="PR46" s="79">
        <v>5355</v>
      </c>
      <c r="PS46" s="78">
        <v>675153.38</v>
      </c>
      <c r="PT46" s="77">
        <v>2</v>
      </c>
      <c r="PU46" s="78">
        <v>5554.74</v>
      </c>
      <c r="PV46" s="77">
        <v>5</v>
      </c>
      <c r="PW46" s="78">
        <v>50.69</v>
      </c>
      <c r="PX46" s="77">
        <v>6</v>
      </c>
      <c r="PY46" s="78">
        <v>502.5</v>
      </c>
      <c r="PZ46" s="77">
        <v>496</v>
      </c>
      <c r="QA46" s="78">
        <v>185417.05</v>
      </c>
      <c r="QF46" s="79">
        <v>12011</v>
      </c>
      <c r="QG46" s="78">
        <v>3573521.22</v>
      </c>
      <c r="QJ46" s="77">
        <v>4</v>
      </c>
      <c r="QK46" s="78">
        <v>7.88</v>
      </c>
      <c r="QL46" s="77">
        <v>15</v>
      </c>
      <c r="QM46" s="78">
        <v>24.23</v>
      </c>
      <c r="QN46" s="77">
        <v>3</v>
      </c>
      <c r="QO46" s="78">
        <v>358</v>
      </c>
      <c r="QV46" s="77">
        <v>1</v>
      </c>
      <c r="QW46" s="78">
        <v>23.34</v>
      </c>
      <c r="RB46" s="77">
        <v>14</v>
      </c>
      <c r="RC46" s="78">
        <v>2248.04</v>
      </c>
      <c r="RD46" s="77">
        <v>8</v>
      </c>
      <c r="RE46" s="78">
        <v>1367.36</v>
      </c>
      <c r="RL46" s="79">
        <v>123213</v>
      </c>
      <c r="RM46" s="78">
        <v>17771571.109999999</v>
      </c>
      <c r="RN46" s="79">
        <v>2485</v>
      </c>
      <c r="RO46" s="78">
        <v>115755.07</v>
      </c>
      <c r="RT46" s="77">
        <v>74</v>
      </c>
      <c r="RU46" s="78">
        <v>12450.1</v>
      </c>
      <c r="RV46" s="77">
        <v>327</v>
      </c>
      <c r="RW46" s="78">
        <v>15052.4</v>
      </c>
      <c r="RX46" s="79">
        <v>243842</v>
      </c>
      <c r="RY46" s="78">
        <v>5446566.1299999999</v>
      </c>
      <c r="RZ46" s="77">
        <v>663</v>
      </c>
      <c r="SA46" s="78">
        <v>72951.64</v>
      </c>
      <c r="SD46" s="79">
        <v>5109</v>
      </c>
      <c r="SE46" s="78">
        <v>333079.01</v>
      </c>
      <c r="SF46" s="79">
        <v>51178</v>
      </c>
      <c r="SG46" s="78">
        <v>8520040.1099999994</v>
      </c>
      <c r="SH46" s="77">
        <v>1</v>
      </c>
      <c r="SI46" s="78">
        <v>0.17</v>
      </c>
      <c r="SJ46" s="79">
        <v>1312</v>
      </c>
      <c r="SK46" s="78">
        <v>47961.84</v>
      </c>
      <c r="SL46" s="79">
        <v>1236</v>
      </c>
      <c r="SM46" s="78">
        <v>81954.820000000007</v>
      </c>
      <c r="SN46" s="79">
        <v>9685</v>
      </c>
      <c r="SO46" s="78">
        <v>396649.02</v>
      </c>
      <c r="SP46" s="77">
        <v>4</v>
      </c>
      <c r="SQ46" s="78">
        <v>452.88</v>
      </c>
      <c r="SR46" s="79">
        <v>86419</v>
      </c>
      <c r="SS46" s="78">
        <v>567793.46</v>
      </c>
      <c r="ST46" s="77">
        <v>955</v>
      </c>
      <c r="SU46" s="78">
        <v>88936.75</v>
      </c>
      <c r="SV46" s="77">
        <v>81</v>
      </c>
      <c r="SW46" s="78">
        <v>548.65</v>
      </c>
      <c r="SX46" s="77">
        <v>2</v>
      </c>
      <c r="SY46" s="78">
        <v>114.2</v>
      </c>
      <c r="TB46" s="77">
        <v>1</v>
      </c>
      <c r="TC46" s="78">
        <v>12.31</v>
      </c>
      <c r="TD46" s="77">
        <v>832</v>
      </c>
      <c r="TE46" s="78">
        <v>7895.3</v>
      </c>
      <c r="TF46" s="79">
        <v>2724</v>
      </c>
      <c r="TG46" s="78">
        <v>106448.05</v>
      </c>
      <c r="TH46" s="79">
        <v>21229</v>
      </c>
      <c r="TI46" s="78">
        <v>594942.97</v>
      </c>
      <c r="TJ46" s="79">
        <v>2087</v>
      </c>
      <c r="TK46" s="78">
        <v>251227.19</v>
      </c>
      <c r="TL46" s="79">
        <v>44197</v>
      </c>
      <c r="TM46" s="78">
        <v>2172473.6</v>
      </c>
      <c r="TN46" s="79">
        <v>4902</v>
      </c>
      <c r="TO46" s="78">
        <v>403642.88</v>
      </c>
      <c r="UB46" s="79">
        <v>8184</v>
      </c>
      <c r="UC46" s="78">
        <v>348704.22</v>
      </c>
      <c r="UD46" s="77">
        <v>2</v>
      </c>
      <c r="UE46" s="78">
        <v>6.58</v>
      </c>
      <c r="UH46" s="77">
        <v>4</v>
      </c>
      <c r="UI46" s="78">
        <v>48.86</v>
      </c>
      <c r="UP46" s="77">
        <v>3</v>
      </c>
      <c r="UQ46" s="78">
        <v>7.53</v>
      </c>
      <c r="VB46" s="77">
        <v>33</v>
      </c>
      <c r="VC46" s="78">
        <v>1213.04</v>
      </c>
      <c r="VD46" s="79">
        <v>10218</v>
      </c>
      <c r="VE46" s="78">
        <v>492505.29</v>
      </c>
      <c r="VF46" s="77">
        <v>3</v>
      </c>
      <c r="VG46" s="78">
        <v>20.52</v>
      </c>
      <c r="VH46" s="79">
        <v>30619</v>
      </c>
      <c r="VI46" s="78">
        <v>495868.81</v>
      </c>
      <c r="VJ46" s="77">
        <v>94</v>
      </c>
      <c r="VK46" s="78">
        <v>991.59</v>
      </c>
      <c r="VN46" s="77">
        <v>1</v>
      </c>
      <c r="VO46" s="78">
        <v>2.7</v>
      </c>
      <c r="VP46" s="79">
        <v>13576</v>
      </c>
      <c r="VQ46" s="78">
        <v>743006.79</v>
      </c>
      <c r="VR46" s="79">
        <v>15033</v>
      </c>
      <c r="VS46" s="78">
        <v>1291447.6399999999</v>
      </c>
      <c r="VT46" s="77">
        <v>2</v>
      </c>
      <c r="VU46" s="78">
        <v>74.36</v>
      </c>
      <c r="VX46" s="77">
        <v>72</v>
      </c>
      <c r="VY46" s="78">
        <v>1.21</v>
      </c>
      <c r="WB46" s="79">
        <v>14363</v>
      </c>
      <c r="WC46" s="78">
        <v>2066403.89</v>
      </c>
      <c r="WD46" s="77">
        <v>26</v>
      </c>
      <c r="WE46" s="78">
        <v>52568.53</v>
      </c>
      <c r="WH46" s="79">
        <v>2794</v>
      </c>
      <c r="WI46" s="78">
        <v>12307.4</v>
      </c>
      <c r="WJ46" s="79">
        <v>7801</v>
      </c>
      <c r="WK46" s="78">
        <v>125594.68</v>
      </c>
      <c r="WL46" s="77">
        <v>142</v>
      </c>
      <c r="WM46" s="78">
        <v>14415.14</v>
      </c>
      <c r="WN46" s="79">
        <v>1961</v>
      </c>
      <c r="WO46" s="78">
        <v>762300.81</v>
      </c>
      <c r="WP46" s="77">
        <v>3</v>
      </c>
      <c r="WQ46" s="78">
        <v>918.04</v>
      </c>
      <c r="WR46" s="79">
        <v>6626</v>
      </c>
      <c r="WS46" s="78">
        <v>194374.99</v>
      </c>
      <c r="WX46" s="77">
        <v>3</v>
      </c>
      <c r="WY46" s="78">
        <v>15.99</v>
      </c>
      <c r="WZ46" s="77">
        <v>6</v>
      </c>
      <c r="XA46" s="78">
        <v>59.78</v>
      </c>
      <c r="XD46" s="79">
        <v>36441</v>
      </c>
      <c r="XE46" s="78">
        <v>2132652.1800000002</v>
      </c>
      <c r="XH46" s="77">
        <v>378</v>
      </c>
      <c r="XI46" s="78">
        <v>153820.1</v>
      </c>
      <c r="XJ46" s="77">
        <v>539</v>
      </c>
      <c r="XK46" s="78">
        <v>7160.34</v>
      </c>
      <c r="XN46" s="79">
        <v>5724</v>
      </c>
      <c r="XO46" s="78">
        <v>747672.05</v>
      </c>
      <c r="XP46" s="79">
        <v>12966</v>
      </c>
      <c r="XQ46" s="78">
        <v>2161746.5099999998</v>
      </c>
      <c r="XR46" s="79">
        <v>1520</v>
      </c>
      <c r="XS46" s="78">
        <v>389920.98</v>
      </c>
      <c r="XT46" s="79">
        <v>3605</v>
      </c>
      <c r="XU46" s="78">
        <v>749784.39</v>
      </c>
      <c r="XV46" s="79">
        <v>78194</v>
      </c>
      <c r="XW46" s="78">
        <v>894993.38</v>
      </c>
      <c r="XX46" s="79">
        <v>1453</v>
      </c>
      <c r="XY46" s="78">
        <v>77599</v>
      </c>
      <c r="XZ46" s="77">
        <v>5</v>
      </c>
      <c r="YA46" s="78">
        <v>27.65</v>
      </c>
      <c r="YD46" s="77">
        <v>3</v>
      </c>
      <c r="YE46" s="78">
        <v>131.18</v>
      </c>
      <c r="YF46" s="77">
        <v>3</v>
      </c>
      <c r="YG46" s="78">
        <v>74.08</v>
      </c>
      <c r="YH46" s="79">
        <v>27262</v>
      </c>
      <c r="YI46" s="78">
        <v>2504496.04</v>
      </c>
      <c r="YP46" s="79">
        <v>1883</v>
      </c>
      <c r="YQ46" s="78">
        <v>42148.639999999999</v>
      </c>
      <c r="YT46" s="79">
        <v>2137</v>
      </c>
      <c r="YU46" s="78">
        <v>274274.71000000002</v>
      </c>
      <c r="YV46" s="77">
        <v>122</v>
      </c>
      <c r="YW46" s="78">
        <v>13159.57</v>
      </c>
      <c r="YX46" s="79">
        <v>110143</v>
      </c>
      <c r="YY46" s="78">
        <v>2612681.23</v>
      </c>
      <c r="YZ46" s="79">
        <v>31823</v>
      </c>
      <c r="ZA46" s="78">
        <v>1511794.72</v>
      </c>
      <c r="ZF46" s="79">
        <v>1228</v>
      </c>
      <c r="ZG46" s="78">
        <v>100626.17</v>
      </c>
      <c r="ZH46" s="77">
        <v>566</v>
      </c>
      <c r="ZI46" s="78">
        <v>41392.410000000003</v>
      </c>
      <c r="ZJ46" s="79">
        <v>48105</v>
      </c>
      <c r="ZK46" s="78">
        <v>8438223.6500000004</v>
      </c>
      <c r="ZL46" s="79">
        <v>48884</v>
      </c>
      <c r="ZM46" s="78">
        <v>6738673.1699999999</v>
      </c>
      <c r="ZR46" s="77">
        <v>45</v>
      </c>
      <c r="ZS46" s="78">
        <v>299.47000000000003</v>
      </c>
      <c r="ZT46" s="77">
        <v>175</v>
      </c>
      <c r="ZU46" s="78">
        <v>840.13</v>
      </c>
      <c r="AAB46" s="77">
        <v>40</v>
      </c>
      <c r="AAC46" s="78">
        <v>309.68</v>
      </c>
      <c r="AAF46" s="77">
        <v>3</v>
      </c>
      <c r="AAG46" s="78">
        <v>14.53</v>
      </c>
      <c r="AAH46" s="77">
        <v>75</v>
      </c>
      <c r="AAI46" s="78">
        <v>399.97</v>
      </c>
      <c r="AAN46" s="77">
        <v>6</v>
      </c>
      <c r="AAO46" s="78">
        <v>290.70999999999998</v>
      </c>
      <c r="AAP46" s="77">
        <v>974</v>
      </c>
      <c r="AAQ46" s="78">
        <v>4429.12</v>
      </c>
      <c r="AAV46" s="79">
        <v>1953</v>
      </c>
      <c r="AAW46" s="78">
        <v>119381</v>
      </c>
      <c r="ABD46" s="77">
        <v>545</v>
      </c>
      <c r="ABE46" s="78">
        <v>75128.17</v>
      </c>
      <c r="ABP46" s="79">
        <v>3292</v>
      </c>
      <c r="ABQ46" s="78">
        <v>177669.75</v>
      </c>
      <c r="ABR46" s="79">
        <v>1811</v>
      </c>
      <c r="ABS46" s="78">
        <v>82384.320000000007</v>
      </c>
      <c r="ABT46" s="79">
        <v>4569</v>
      </c>
      <c r="ABU46" s="78">
        <v>76578.62</v>
      </c>
      <c r="ABV46" s="79">
        <v>3792</v>
      </c>
      <c r="ABW46" s="78">
        <v>83910.31</v>
      </c>
      <c r="ABX46" s="77">
        <v>503</v>
      </c>
      <c r="ABY46" s="78">
        <v>16090.98</v>
      </c>
      <c r="ACD46" s="77">
        <v>119</v>
      </c>
      <c r="ACE46" s="78">
        <v>6117.39</v>
      </c>
      <c r="ACF46" s="79">
        <v>16323</v>
      </c>
      <c r="ACG46" s="78">
        <v>565278.78</v>
      </c>
      <c r="ACH46" s="79">
        <v>5311</v>
      </c>
      <c r="ACI46" s="78">
        <v>286648.62</v>
      </c>
      <c r="ACJ46" s="79">
        <v>23571</v>
      </c>
      <c r="ACK46" s="78">
        <v>295394.73</v>
      </c>
      <c r="ACN46" s="77">
        <v>1</v>
      </c>
      <c r="ACO46" s="78">
        <v>4.5599999999999996</v>
      </c>
      <c r="ACP46" s="79">
        <v>11125</v>
      </c>
      <c r="ACQ46" s="78">
        <v>461869.43</v>
      </c>
      <c r="ACV46" s="79">
        <v>3268</v>
      </c>
      <c r="ACW46" s="78">
        <v>103479.69</v>
      </c>
      <c r="ACX46" s="79">
        <v>47663</v>
      </c>
      <c r="ACY46" s="78">
        <v>1765149.72</v>
      </c>
      <c r="ACZ46" s="77">
        <v>274</v>
      </c>
      <c r="ADA46" s="78">
        <v>14732.47</v>
      </c>
      <c r="ADB46" s="79">
        <v>15683</v>
      </c>
      <c r="ADC46" s="78">
        <v>1003617.44</v>
      </c>
      <c r="ADF46" s="79">
        <v>2667</v>
      </c>
      <c r="ADG46" s="78">
        <v>389459.88</v>
      </c>
      <c r="ADL46" s="77">
        <v>983</v>
      </c>
      <c r="ADM46" s="78">
        <v>151342.92000000001</v>
      </c>
      <c r="ADP46" s="79">
        <v>1306</v>
      </c>
      <c r="ADQ46" s="78">
        <v>775373.71</v>
      </c>
      <c r="ADX46" s="79">
        <v>4237</v>
      </c>
      <c r="ADY46" s="78">
        <v>294847.48</v>
      </c>
      <c r="ADZ46" s="79">
        <v>5272</v>
      </c>
      <c r="AEA46" s="78">
        <v>229995.37</v>
      </c>
      <c r="AEB46" s="77">
        <v>27</v>
      </c>
      <c r="AEC46" s="78">
        <v>1995.14</v>
      </c>
      <c r="AEF46" s="79">
        <v>1839</v>
      </c>
      <c r="AEG46" s="78">
        <v>898405.75</v>
      </c>
      <c r="AEL46" s="77">
        <v>56</v>
      </c>
      <c r="AEM46" s="78">
        <v>433.93</v>
      </c>
      <c r="AER46" s="79">
        <v>16437</v>
      </c>
      <c r="AES46" s="78">
        <v>858796.95</v>
      </c>
      <c r="AET46" s="79">
        <v>5267</v>
      </c>
      <c r="AEU46" s="78">
        <v>166127.76999999999</v>
      </c>
      <c r="AEV46" s="77">
        <v>11</v>
      </c>
      <c r="AEW46" s="78">
        <v>5252.6</v>
      </c>
      <c r="AEZ46" s="77">
        <v>51</v>
      </c>
      <c r="AFA46" s="78">
        <v>7229.25</v>
      </c>
      <c r="AFB46" s="79">
        <v>6064</v>
      </c>
      <c r="AFC46" s="78">
        <v>333106.62</v>
      </c>
      <c r="AFD46" s="77">
        <v>3</v>
      </c>
      <c r="AFE46" s="78">
        <v>19.57</v>
      </c>
      <c r="AFH46" s="77">
        <v>7</v>
      </c>
      <c r="AFI46" s="78">
        <v>291.93</v>
      </c>
      <c r="AFN46" s="79">
        <v>2934</v>
      </c>
      <c r="AFO46" s="78">
        <v>1053447.26</v>
      </c>
      <c r="AFP46" s="77">
        <v>97</v>
      </c>
      <c r="AFQ46" s="78">
        <v>5063.18</v>
      </c>
      <c r="AFT46" s="77">
        <v>2</v>
      </c>
      <c r="AFU46" s="78">
        <v>22.14</v>
      </c>
      <c r="AFV46" s="79">
        <v>53902</v>
      </c>
      <c r="AFW46" s="78">
        <v>1710542.73</v>
      </c>
      <c r="AFX46" s="79">
        <v>4575</v>
      </c>
      <c r="AFY46" s="78">
        <v>190025.74</v>
      </c>
      <c r="AFZ46" s="77">
        <v>459</v>
      </c>
      <c r="AGA46" s="78">
        <v>57733.71</v>
      </c>
      <c r="AGB46" s="77">
        <v>3</v>
      </c>
      <c r="AGC46" s="78">
        <v>99.83</v>
      </c>
      <c r="AGF46" s="77">
        <v>150</v>
      </c>
      <c r="AGG46" s="78">
        <v>1067.3499999999999</v>
      </c>
      <c r="AGJ46" s="77">
        <v>1</v>
      </c>
      <c r="AGK46" s="78">
        <v>8.19</v>
      </c>
      <c r="AGL46" s="77">
        <v>15</v>
      </c>
      <c r="AGM46" s="78">
        <v>14302.43</v>
      </c>
      <c r="AGP46" s="79">
        <v>208554</v>
      </c>
      <c r="AGQ46" s="78">
        <v>44029732.229999997</v>
      </c>
      <c r="AGR46" s="77">
        <v>201</v>
      </c>
      <c r="AGS46" s="78">
        <v>243002.51</v>
      </c>
      <c r="AGT46" s="79">
        <v>12246</v>
      </c>
      <c r="AGU46" s="78">
        <v>6985867.0999999996</v>
      </c>
      <c r="AGV46" s="79">
        <v>12618</v>
      </c>
      <c r="AGW46" s="78">
        <v>4608201.0999999996</v>
      </c>
      <c r="AGX46" s="79">
        <v>1891</v>
      </c>
      <c r="AGY46" s="78">
        <v>161914.32999999999</v>
      </c>
      <c r="AGZ46" s="77">
        <v>152</v>
      </c>
      <c r="AHA46" s="78">
        <v>17826.75</v>
      </c>
      <c r="AHB46" s="77">
        <v>939</v>
      </c>
      <c r="AHC46" s="78">
        <v>126361.38</v>
      </c>
      <c r="AHH46" s="77">
        <v>36</v>
      </c>
      <c r="AHI46" s="78">
        <v>27843.56</v>
      </c>
      <c r="AHJ46" s="79">
        <v>2371</v>
      </c>
      <c r="AHK46" s="78">
        <v>214848.75</v>
      </c>
      <c r="AHL46" s="79">
        <v>3669</v>
      </c>
      <c r="AHM46" s="78">
        <v>231787.17</v>
      </c>
      <c r="AHN46" s="77">
        <v>55</v>
      </c>
      <c r="AHO46" s="78">
        <v>10792.76</v>
      </c>
      <c r="AHT46" s="77">
        <v>5</v>
      </c>
      <c r="AHU46" s="78">
        <v>2193.94</v>
      </c>
      <c r="AHV46" s="77">
        <v>904</v>
      </c>
      <c r="AHW46" s="78">
        <v>113170.93</v>
      </c>
      <c r="AHZ46" s="77">
        <v>99</v>
      </c>
      <c r="AIA46" s="78">
        <v>51963.16</v>
      </c>
      <c r="AIL46" s="77">
        <v>4</v>
      </c>
      <c r="AIM46" s="78">
        <v>4807.8</v>
      </c>
      <c r="AIP46" s="79">
        <v>51326</v>
      </c>
      <c r="AIQ46" s="78">
        <v>480857.68</v>
      </c>
      <c r="AIT46" s="77">
        <v>20</v>
      </c>
      <c r="AIU46" s="78">
        <v>165.52</v>
      </c>
      <c r="AIX46" s="79">
        <v>7090</v>
      </c>
      <c r="AIY46" s="78">
        <v>513711.71</v>
      </c>
      <c r="AIZ46" s="77">
        <v>5</v>
      </c>
      <c r="AJA46" s="78">
        <v>22.83</v>
      </c>
      <c r="AJB46" s="79">
        <v>8583</v>
      </c>
      <c r="AJC46" s="78">
        <v>172021.08</v>
      </c>
      <c r="AJD46" s="77">
        <v>3</v>
      </c>
      <c r="AJE46" s="78">
        <v>4.2</v>
      </c>
      <c r="AJF46" s="79">
        <v>9197</v>
      </c>
      <c r="AJG46" s="78">
        <v>428309.17</v>
      </c>
      <c r="AJL46" s="77">
        <v>2</v>
      </c>
      <c r="AJM46" s="78">
        <v>24.5</v>
      </c>
      <c r="AJN46" s="79">
        <v>2273</v>
      </c>
      <c r="AJO46" s="78">
        <v>389512.79</v>
      </c>
      <c r="AJX46" s="79">
        <v>100619</v>
      </c>
      <c r="AJY46" s="78">
        <v>1327638.46</v>
      </c>
      <c r="AJZ46" s="77">
        <v>136</v>
      </c>
      <c r="AKA46" s="78">
        <v>13632.51</v>
      </c>
      <c r="AKD46" s="77">
        <v>1</v>
      </c>
      <c r="AKE46" s="78">
        <v>0.83</v>
      </c>
      <c r="AKF46" s="77">
        <v>1</v>
      </c>
      <c r="AKG46" s="78">
        <v>2.12</v>
      </c>
      <c r="AKN46" s="77">
        <v>26</v>
      </c>
      <c r="AKO46" s="78">
        <v>305.58999999999997</v>
      </c>
      <c r="AKV46" s="79">
        <v>10951</v>
      </c>
      <c r="AKW46" s="78">
        <v>278865.24</v>
      </c>
      <c r="AKZ46" s="79">
        <v>117604</v>
      </c>
      <c r="ALA46" s="78">
        <v>1622936.29</v>
      </c>
      <c r="ALF46" s="77">
        <v>2</v>
      </c>
      <c r="ALG46" s="78">
        <v>13.24</v>
      </c>
      <c r="ALP46" s="77">
        <v>2</v>
      </c>
      <c r="ALQ46" s="78">
        <v>15.32</v>
      </c>
      <c r="ALR46" s="77">
        <v>1</v>
      </c>
      <c r="ALS46" s="78">
        <v>7.09</v>
      </c>
      <c r="ALX46" s="79">
        <v>3026</v>
      </c>
      <c r="ALY46" s="78">
        <v>150917.99</v>
      </c>
      <c r="ALZ46" s="77">
        <v>158</v>
      </c>
      <c r="AMA46" s="78">
        <v>413.42</v>
      </c>
      <c r="AMB46" s="79">
        <v>1908</v>
      </c>
      <c r="AMC46" s="78">
        <v>128183.67999999999</v>
      </c>
      <c r="AMF46" s="77">
        <v>151</v>
      </c>
      <c r="AMG46" s="78">
        <v>4507.04</v>
      </c>
      <c r="AMH46" s="77">
        <v>20</v>
      </c>
      <c r="AMI46" s="78">
        <v>8290.34</v>
      </c>
      <c r="AMJ46" s="79">
        <v>1884</v>
      </c>
      <c r="AMK46" s="78">
        <v>141316.97</v>
      </c>
      <c r="AML46" s="79">
        <v>17704</v>
      </c>
      <c r="AMM46" s="78">
        <v>1696008.08</v>
      </c>
      <c r="AMN46" s="77">
        <v>248</v>
      </c>
      <c r="AMO46" s="78">
        <v>287755.09000000003</v>
      </c>
      <c r="AMX46" s="77">
        <v>365</v>
      </c>
      <c r="AMY46" s="78">
        <v>17820.689999999999</v>
      </c>
      <c r="AMZ46" s="77">
        <v>2</v>
      </c>
      <c r="ANA46" s="78">
        <v>8.64</v>
      </c>
      <c r="ANB46" s="77">
        <v>1</v>
      </c>
      <c r="ANC46" s="78">
        <v>2.84</v>
      </c>
      <c r="ANF46" s="79">
        <v>1008</v>
      </c>
      <c r="ANG46" s="78">
        <v>1264416.6399999999</v>
      </c>
      <c r="ANH46" s="79">
        <v>2961</v>
      </c>
      <c r="ANI46" s="78">
        <v>236198.88</v>
      </c>
      <c r="ANJ46" s="77">
        <v>2</v>
      </c>
      <c r="ANK46" s="78">
        <v>231.98</v>
      </c>
      <c r="ANL46" s="77">
        <v>280</v>
      </c>
      <c r="ANM46" s="78">
        <v>6027.98</v>
      </c>
      <c r="ANP46" s="79">
        <v>2136</v>
      </c>
      <c r="ANQ46" s="78">
        <v>268369.03000000003</v>
      </c>
      <c r="ANR46" s="77">
        <v>288</v>
      </c>
      <c r="ANS46" s="78">
        <v>50291.58</v>
      </c>
      <c r="ANT46" s="79">
        <v>12591</v>
      </c>
      <c r="ANU46" s="78">
        <v>1959326.65</v>
      </c>
      <c r="ANZ46" s="77">
        <v>724</v>
      </c>
      <c r="AOA46" s="78">
        <v>422538.73</v>
      </c>
      <c r="AOB46" s="77">
        <v>59</v>
      </c>
      <c r="AOC46" s="78">
        <v>120857.17</v>
      </c>
      <c r="AOD46" s="77">
        <v>383</v>
      </c>
      <c r="AOE46" s="78">
        <v>1149868.33</v>
      </c>
      <c r="AOP46" s="77">
        <v>63</v>
      </c>
      <c r="AOQ46" s="78">
        <v>6600.14</v>
      </c>
      <c r="AOR46" s="77">
        <v>6</v>
      </c>
      <c r="AOS46" s="78">
        <v>50.61</v>
      </c>
      <c r="AOV46" s="77">
        <v>725</v>
      </c>
      <c r="AOW46" s="78">
        <v>98326.97</v>
      </c>
      <c r="AOX46" s="77">
        <v>316</v>
      </c>
      <c r="AOY46" s="78">
        <v>3310.38</v>
      </c>
      <c r="AOZ46" s="77">
        <v>1</v>
      </c>
      <c r="APA46" s="78">
        <v>15</v>
      </c>
      <c r="APB46" s="77">
        <v>138</v>
      </c>
      <c r="APC46" s="78">
        <v>1744.81</v>
      </c>
      <c r="APD46" s="77">
        <v>1</v>
      </c>
      <c r="APE46" s="78">
        <v>8.52</v>
      </c>
      <c r="APH46" s="79">
        <v>13961</v>
      </c>
      <c r="API46" s="78">
        <v>3181599.71</v>
      </c>
      <c r="APJ46" s="79">
        <v>17872</v>
      </c>
      <c r="APK46" s="78">
        <v>291299.90000000002</v>
      </c>
      <c r="APN46" s="77">
        <v>1</v>
      </c>
      <c r="APO46" s="78">
        <v>17.559999999999999</v>
      </c>
      <c r="APP46" s="79">
        <v>2373</v>
      </c>
      <c r="APQ46" s="78">
        <v>1019278.93</v>
      </c>
      <c r="APR46" s="77">
        <v>352</v>
      </c>
      <c r="APS46" s="78">
        <v>156411.39000000001</v>
      </c>
      <c r="APT46" s="79">
        <v>1997</v>
      </c>
      <c r="APU46" s="78">
        <v>904220.49</v>
      </c>
      <c r="APV46" s="77">
        <v>801</v>
      </c>
      <c r="APW46" s="78">
        <v>344705.73</v>
      </c>
      <c r="APX46" s="77">
        <v>651</v>
      </c>
      <c r="APY46" s="78">
        <v>250586.99</v>
      </c>
      <c r="APZ46" s="77">
        <v>252</v>
      </c>
      <c r="AQA46" s="78">
        <v>104544.17</v>
      </c>
      <c r="AQB46" s="79">
        <v>6303</v>
      </c>
      <c r="AQC46" s="78">
        <v>1049811.42</v>
      </c>
      <c r="AQD46" s="77">
        <v>11</v>
      </c>
      <c r="AQE46" s="78">
        <v>755.4</v>
      </c>
      <c r="AQH46" s="77">
        <v>168</v>
      </c>
      <c r="AQI46" s="78">
        <v>52576.31</v>
      </c>
      <c r="AQJ46" s="79">
        <v>3764</v>
      </c>
      <c r="AQK46" s="78">
        <v>59768.800000000003</v>
      </c>
      <c r="AQP46" s="79">
        <v>4250</v>
      </c>
      <c r="AQQ46" s="78">
        <v>1132044.73</v>
      </c>
      <c r="AQR46" s="79">
        <v>2946</v>
      </c>
      <c r="AQS46" s="78">
        <v>1487174.74</v>
      </c>
      <c r="AQZ46" s="77">
        <v>133</v>
      </c>
      <c r="ARA46" s="78">
        <v>928469.85</v>
      </c>
      <c r="ARD46" s="77">
        <v>3</v>
      </c>
      <c r="ARE46" s="78">
        <v>21.53</v>
      </c>
      <c r="ARL46" s="79">
        <v>5068</v>
      </c>
      <c r="ARM46" s="78">
        <v>641013.91</v>
      </c>
      <c r="ARN46" s="79">
        <v>10723</v>
      </c>
      <c r="ARO46" s="78">
        <v>1196465.05</v>
      </c>
      <c r="ARP46" s="79">
        <v>28120</v>
      </c>
      <c r="ARQ46" s="78">
        <v>3473506.62</v>
      </c>
      <c r="ARR46" s="79">
        <v>7142</v>
      </c>
      <c r="ARS46" s="78">
        <v>872309.32</v>
      </c>
      <c r="ART46" s="79">
        <v>48066</v>
      </c>
      <c r="ARU46" s="78">
        <v>1189596.44</v>
      </c>
      <c r="ARX46" s="79">
        <v>45134</v>
      </c>
      <c r="ARY46" s="78">
        <v>3655814.66</v>
      </c>
      <c r="ARZ46" s="77">
        <v>130</v>
      </c>
      <c r="ASA46" s="78">
        <v>43358.97</v>
      </c>
      <c r="ASD46" s="79">
        <v>2554</v>
      </c>
      <c r="ASE46" s="78">
        <v>225409.81</v>
      </c>
      <c r="ASJ46" s="77">
        <v>3</v>
      </c>
      <c r="ASK46" s="78">
        <v>518.84</v>
      </c>
      <c r="AST46" s="77">
        <v>25</v>
      </c>
      <c r="ASU46" s="78">
        <v>454.7</v>
      </c>
      <c r="ASV46" s="77">
        <v>5</v>
      </c>
      <c r="ASW46" s="78">
        <v>4.66</v>
      </c>
      <c r="ASX46" s="77">
        <v>18</v>
      </c>
      <c r="ASY46" s="78">
        <v>887.86</v>
      </c>
      <c r="ASZ46" s="79">
        <v>1263</v>
      </c>
      <c r="ATA46" s="78">
        <v>33696.480000000003</v>
      </c>
      <c r="ATB46" s="77">
        <v>18</v>
      </c>
      <c r="ATC46" s="78">
        <v>1771.63</v>
      </c>
      <c r="ATF46" s="77">
        <v>1</v>
      </c>
      <c r="ATG46" s="78">
        <v>367.1</v>
      </c>
      <c r="ATJ46" s="77">
        <v>1</v>
      </c>
      <c r="ATK46" s="78">
        <v>10.19</v>
      </c>
      <c r="ATN46" s="77">
        <v>980</v>
      </c>
      <c r="ATO46" s="78">
        <v>50203.5</v>
      </c>
      <c r="ATP46" s="77">
        <v>31</v>
      </c>
      <c r="ATQ46" s="78">
        <v>1152.6400000000001</v>
      </c>
      <c r="ATT46" s="79">
        <v>12653</v>
      </c>
      <c r="ATU46" s="78">
        <v>645551.28</v>
      </c>
      <c r="ATV46" s="77">
        <v>5</v>
      </c>
      <c r="ATW46" s="78">
        <v>157.05000000000001</v>
      </c>
      <c r="ATX46" s="77">
        <v>27</v>
      </c>
      <c r="ATY46" s="78">
        <v>1108.71</v>
      </c>
      <c r="ATZ46" s="77">
        <v>66</v>
      </c>
      <c r="AUA46" s="78">
        <v>1380.96</v>
      </c>
      <c r="AUB46" s="77">
        <v>23</v>
      </c>
      <c r="AUC46" s="78">
        <v>141.46</v>
      </c>
      <c r="AUD46" s="77">
        <v>2</v>
      </c>
      <c r="AUE46" s="78">
        <v>9.44</v>
      </c>
      <c r="AUH46" s="77">
        <v>1</v>
      </c>
      <c r="AUI46" s="78">
        <v>3.71</v>
      </c>
      <c r="AUN46" s="79">
        <v>176951</v>
      </c>
      <c r="AUO46" s="78">
        <v>3138237.16</v>
      </c>
      <c r="AUP46" s="77">
        <v>7</v>
      </c>
      <c r="AUQ46" s="78">
        <v>172.87</v>
      </c>
      <c r="AUR46" s="79">
        <v>1912</v>
      </c>
      <c r="AUS46" s="78">
        <v>105204.75</v>
      </c>
      <c r="AUV46" s="77">
        <v>32</v>
      </c>
      <c r="AUW46" s="78">
        <v>274.75</v>
      </c>
      <c r="AVB46" s="77">
        <v>190</v>
      </c>
      <c r="AVC46" s="78">
        <v>151082.17000000001</v>
      </c>
      <c r="AVJ46" s="77">
        <v>526</v>
      </c>
      <c r="AVK46" s="78">
        <v>53599.91</v>
      </c>
      <c r="AVT46" s="77">
        <v>1</v>
      </c>
      <c r="AVU46" s="78">
        <v>9.73</v>
      </c>
      <c r="AVX46" s="77">
        <v>4</v>
      </c>
      <c r="AVY46" s="78">
        <v>29.81</v>
      </c>
      <c r="AVZ46" s="77">
        <v>10</v>
      </c>
      <c r="AWA46" s="78">
        <v>113.63</v>
      </c>
      <c r="AWH46" s="77">
        <v>8</v>
      </c>
      <c r="AWI46" s="78">
        <v>6.08</v>
      </c>
      <c r="AWL46" s="77">
        <v>11</v>
      </c>
      <c r="AWM46" s="78">
        <v>59.42</v>
      </c>
      <c r="AWN46" s="77">
        <v>54</v>
      </c>
      <c r="AWO46" s="78">
        <v>3069.89</v>
      </c>
      <c r="AWP46" s="77">
        <v>226</v>
      </c>
      <c r="AWQ46" s="78">
        <v>44542.62</v>
      </c>
      <c r="AWR46" s="77">
        <v>161</v>
      </c>
      <c r="AWS46" s="78">
        <v>51404.17</v>
      </c>
      <c r="AWT46" s="77">
        <v>124</v>
      </c>
      <c r="AWU46" s="78">
        <v>7557.79</v>
      </c>
      <c r="AWV46" s="77">
        <v>632</v>
      </c>
      <c r="AWW46" s="78">
        <v>8201.93</v>
      </c>
      <c r="AWX46" s="77">
        <v>579</v>
      </c>
      <c r="AWY46" s="78">
        <v>249836.81</v>
      </c>
      <c r="AXD46" s="77">
        <v>5</v>
      </c>
      <c r="AXE46" s="78">
        <v>109.75</v>
      </c>
      <c r="AXT46" s="77">
        <v>1</v>
      </c>
      <c r="AXU46" s="78">
        <v>7.85</v>
      </c>
      <c r="AXZ46" s="77">
        <v>1</v>
      </c>
      <c r="AYA46" s="78">
        <v>281.2</v>
      </c>
      <c r="AYB46" s="77">
        <v>161</v>
      </c>
      <c r="AYC46" s="78">
        <v>15830.55</v>
      </c>
      <c r="AYD46" s="77">
        <v>54</v>
      </c>
      <c r="AYE46" s="78">
        <v>284.33999999999997</v>
      </c>
      <c r="AYF46" s="77">
        <v>24</v>
      </c>
      <c r="AYG46" s="78">
        <v>248.82</v>
      </c>
      <c r="AYL46" s="77">
        <v>15</v>
      </c>
      <c r="AYM46" s="78">
        <v>107.25</v>
      </c>
      <c r="AYP46" s="77">
        <v>3</v>
      </c>
      <c r="AYQ46" s="78">
        <v>226.74</v>
      </c>
      <c r="AYT46" s="77">
        <v>10</v>
      </c>
      <c r="AYU46" s="78">
        <v>61.45</v>
      </c>
      <c r="AYV46" s="77">
        <v>28</v>
      </c>
      <c r="AYW46" s="78">
        <v>3410.97</v>
      </c>
      <c r="AZT46" s="77">
        <v>2</v>
      </c>
      <c r="AZU46" s="78">
        <v>5.08</v>
      </c>
      <c r="AZV46" s="77">
        <v>29</v>
      </c>
      <c r="AZW46" s="78">
        <v>30</v>
      </c>
    </row>
    <row r="47" spans="1:1377" x14ac:dyDescent="0.25">
      <c r="A47" s="87">
        <v>40102</v>
      </c>
      <c r="B47" s="83">
        <v>309089</v>
      </c>
      <c r="C47" s="84">
        <v>37596442.759999998</v>
      </c>
      <c r="D47" s="83">
        <v>255318</v>
      </c>
      <c r="E47" s="84">
        <v>35746511.57</v>
      </c>
      <c r="F47" s="83">
        <f t="shared" si="89"/>
        <v>564407</v>
      </c>
      <c r="G47" s="83">
        <f t="shared" si="88"/>
        <v>73342954.329999998</v>
      </c>
      <c r="H47" s="83">
        <v>186972</v>
      </c>
      <c r="I47" s="84">
        <v>17879378.510000002</v>
      </c>
      <c r="J47" s="83">
        <v>251262</v>
      </c>
      <c r="K47" s="84">
        <v>20767970.149999999</v>
      </c>
      <c r="L47" s="83">
        <v>2762</v>
      </c>
      <c r="M47" s="78">
        <v>12302801.210000001</v>
      </c>
      <c r="N47" s="79">
        <v>23959</v>
      </c>
      <c r="O47" s="78">
        <v>12874165.029999999</v>
      </c>
      <c r="P47" s="79">
        <v>181512</v>
      </c>
      <c r="Q47" s="78">
        <v>11063122.789999999</v>
      </c>
      <c r="R47" s="79">
        <v>175117</v>
      </c>
      <c r="S47" s="78">
        <v>9899664.3499999996</v>
      </c>
      <c r="T47" s="79">
        <v>6256</v>
      </c>
      <c r="U47" s="78">
        <v>3779995.1</v>
      </c>
      <c r="V47" s="79">
        <v>26689</v>
      </c>
      <c r="W47" s="78">
        <v>7120165.1799999997</v>
      </c>
      <c r="X47" s="79">
        <v>46045</v>
      </c>
      <c r="Y47" s="78">
        <v>6597853.5800000001</v>
      </c>
      <c r="Z47" s="79">
        <v>196734</v>
      </c>
      <c r="AA47" s="78">
        <v>7742547.7800000003</v>
      </c>
      <c r="AB47" s="79">
        <v>95913</v>
      </c>
      <c r="AC47" s="78">
        <v>9387243.2699999996</v>
      </c>
      <c r="AD47" s="79">
        <v>28128</v>
      </c>
      <c r="AE47" s="78">
        <v>5187474.8099999996</v>
      </c>
      <c r="AH47" s="79">
        <v>65765</v>
      </c>
      <c r="AI47" s="78">
        <v>6680182.9299999997</v>
      </c>
      <c r="AJ47" s="79">
        <v>160116</v>
      </c>
      <c r="AK47" s="78">
        <v>6057852.2800000003</v>
      </c>
      <c r="AL47" s="79">
        <v>47474</v>
      </c>
      <c r="AM47" s="78">
        <v>5339044.37</v>
      </c>
      <c r="AN47" s="79">
        <v>53932</v>
      </c>
      <c r="AO47" s="78">
        <v>5214829.38</v>
      </c>
      <c r="AP47" s="79">
        <v>60297</v>
      </c>
      <c r="AQ47" s="78">
        <v>4630788.2</v>
      </c>
      <c r="AR47" s="79">
        <v>32143</v>
      </c>
      <c r="AS47" s="78">
        <v>4906148.17</v>
      </c>
      <c r="AT47" s="79">
        <v>14060</v>
      </c>
      <c r="AU47" s="78">
        <v>1239674.1100000001</v>
      </c>
      <c r="AV47" s="77">
        <v>823</v>
      </c>
      <c r="AW47" s="78">
        <v>3351860.76</v>
      </c>
      <c r="AX47" s="77">
        <v>374</v>
      </c>
      <c r="AY47" s="78">
        <v>1531557.49</v>
      </c>
      <c r="AZ47" s="79">
        <v>3096</v>
      </c>
      <c r="BA47" s="78">
        <v>2222907.42</v>
      </c>
      <c r="BB47" s="79">
        <v>10084</v>
      </c>
      <c r="BC47" s="78">
        <v>3242483.22</v>
      </c>
      <c r="BD47" s="79">
        <v>2843</v>
      </c>
      <c r="BE47" s="78">
        <v>1422714.8799999999</v>
      </c>
      <c r="BF47" s="79">
        <v>13940</v>
      </c>
      <c r="BG47" s="78">
        <v>1866217.06</v>
      </c>
      <c r="BH47" s="79">
        <v>289396</v>
      </c>
      <c r="BI47" s="78">
        <v>2606347.5699999998</v>
      </c>
      <c r="BJ47" s="79">
        <v>3181</v>
      </c>
      <c r="BK47" s="78">
        <v>1318039.5</v>
      </c>
      <c r="BL47" s="79">
        <v>31225</v>
      </c>
      <c r="BM47" s="78">
        <v>1100868.6499999999</v>
      </c>
      <c r="BN47" s="77">
        <v>171</v>
      </c>
      <c r="BO47" s="78">
        <v>1036139</v>
      </c>
      <c r="BP47" s="79">
        <v>56194</v>
      </c>
      <c r="BQ47" s="78">
        <v>1086107.6499999999</v>
      </c>
      <c r="BR47" s="79">
        <v>9363</v>
      </c>
      <c r="BS47" s="78">
        <v>680622.95</v>
      </c>
      <c r="BT47" s="79">
        <v>10702</v>
      </c>
      <c r="BU47" s="78">
        <v>718097.25</v>
      </c>
      <c r="BV47" s="79">
        <v>8643</v>
      </c>
      <c r="BW47" s="78">
        <v>325562.71000000002</v>
      </c>
      <c r="BX47" s="77">
        <v>228</v>
      </c>
      <c r="BY47" s="78">
        <v>219612.76</v>
      </c>
      <c r="CB47" s="77">
        <v>1</v>
      </c>
      <c r="CC47" s="78">
        <v>42.45</v>
      </c>
      <c r="CD47" s="77">
        <v>2</v>
      </c>
      <c r="CE47" s="78">
        <v>4.1399999999999997</v>
      </c>
      <c r="CN47" s="77">
        <v>7</v>
      </c>
      <c r="CO47" s="78">
        <v>800.44</v>
      </c>
      <c r="CP47" s="79">
        <v>5688</v>
      </c>
      <c r="CQ47" s="78">
        <v>62686.04</v>
      </c>
      <c r="CT47" s="77">
        <v>22</v>
      </c>
      <c r="CU47" s="78">
        <v>18906.82</v>
      </c>
      <c r="CX47" s="77">
        <v>3</v>
      </c>
      <c r="CY47" s="78">
        <v>118.9</v>
      </c>
      <c r="CZ47" s="77">
        <v>1</v>
      </c>
      <c r="DA47" s="78">
        <v>2.76</v>
      </c>
      <c r="DJ47" s="77">
        <v>4</v>
      </c>
      <c r="DK47" s="78">
        <v>3918.06</v>
      </c>
      <c r="DL47" s="77">
        <v>6</v>
      </c>
      <c r="DM47" s="78">
        <v>302.79000000000002</v>
      </c>
      <c r="DN47" s="77">
        <v>2</v>
      </c>
      <c r="DO47" s="78">
        <v>3.59</v>
      </c>
      <c r="DP47" s="77">
        <v>50</v>
      </c>
      <c r="DQ47" s="78">
        <v>190</v>
      </c>
      <c r="DR47" s="77">
        <v>2</v>
      </c>
      <c r="DS47" s="78">
        <v>8.26</v>
      </c>
      <c r="DX47" s="77">
        <v>1</v>
      </c>
      <c r="DY47" s="78">
        <v>1.44</v>
      </c>
      <c r="DZ47" s="79">
        <v>12001</v>
      </c>
      <c r="EA47" s="78">
        <v>1083765.8899999999</v>
      </c>
      <c r="EF47" s="77">
        <v>7</v>
      </c>
      <c r="EG47" s="78">
        <v>129.09</v>
      </c>
      <c r="EH47" s="77">
        <v>1</v>
      </c>
      <c r="EI47" s="78">
        <v>1.95</v>
      </c>
      <c r="ER47" s="79">
        <v>13367</v>
      </c>
      <c r="ES47" s="78">
        <v>535437.46</v>
      </c>
      <c r="ET47" s="77">
        <v>2</v>
      </c>
      <c r="EU47" s="78">
        <v>8.32</v>
      </c>
      <c r="EV47" s="79">
        <v>1072</v>
      </c>
      <c r="EW47" s="78">
        <v>68504.11</v>
      </c>
      <c r="FB47" s="77">
        <v>1</v>
      </c>
      <c r="FC47" s="78">
        <v>33.380000000000003</v>
      </c>
      <c r="FD47" s="79">
        <v>1628</v>
      </c>
      <c r="FE47" s="78">
        <v>960204.41</v>
      </c>
      <c r="FF47" s="77">
        <v>10</v>
      </c>
      <c r="FG47" s="78">
        <v>11.06</v>
      </c>
      <c r="FH47" s="79">
        <v>24919</v>
      </c>
      <c r="FI47" s="78">
        <v>1262896.47</v>
      </c>
      <c r="FJ47" s="79">
        <v>15629</v>
      </c>
      <c r="FK47" s="78">
        <v>746231.35</v>
      </c>
      <c r="FL47" s="77">
        <v>12</v>
      </c>
      <c r="FM47" s="78">
        <v>132.83000000000001</v>
      </c>
      <c r="FN47" s="77">
        <v>3</v>
      </c>
      <c r="FO47" s="78">
        <v>50.96</v>
      </c>
      <c r="FP47" s="77">
        <v>4</v>
      </c>
      <c r="FQ47" s="78">
        <v>30.34</v>
      </c>
      <c r="FR47" s="79">
        <v>2214</v>
      </c>
      <c r="FS47" s="78">
        <v>315744.84999999998</v>
      </c>
      <c r="FV47" s="79">
        <v>2408</v>
      </c>
      <c r="FW47" s="78">
        <v>60601.62</v>
      </c>
      <c r="FX47" s="79">
        <v>7437</v>
      </c>
      <c r="FY47" s="78">
        <v>477097.08</v>
      </c>
      <c r="GF47" s="77">
        <v>63</v>
      </c>
      <c r="GG47" s="78">
        <v>5065.68</v>
      </c>
      <c r="GL47" s="79">
        <v>3267</v>
      </c>
      <c r="GM47" s="78">
        <v>452356.82</v>
      </c>
      <c r="GX47" s="77">
        <v>276</v>
      </c>
      <c r="GY47" s="78">
        <v>26499.08</v>
      </c>
      <c r="GZ47" s="77">
        <v>16</v>
      </c>
      <c r="HA47" s="78">
        <v>701.39</v>
      </c>
      <c r="HB47" s="79">
        <v>1639</v>
      </c>
      <c r="HC47" s="78">
        <v>164497.76999999999</v>
      </c>
      <c r="HD47" s="77">
        <v>8</v>
      </c>
      <c r="HE47" s="78">
        <v>55</v>
      </c>
      <c r="HH47" s="77">
        <v>97</v>
      </c>
      <c r="HI47" s="78">
        <v>3484.02</v>
      </c>
      <c r="HJ47" s="77">
        <v>547</v>
      </c>
      <c r="HK47" s="78">
        <v>64297.07</v>
      </c>
      <c r="HL47" s="77">
        <v>422</v>
      </c>
      <c r="HM47" s="78">
        <v>70380.789999999994</v>
      </c>
      <c r="HN47" s="79">
        <v>1779</v>
      </c>
      <c r="HO47" s="78">
        <v>253154.62</v>
      </c>
      <c r="HR47" s="77">
        <v>61</v>
      </c>
      <c r="HS47" s="78">
        <v>18152.560000000001</v>
      </c>
      <c r="HT47" s="77">
        <v>517</v>
      </c>
      <c r="HU47" s="78">
        <v>24833.91</v>
      </c>
      <c r="HV47" s="77">
        <v>21</v>
      </c>
      <c r="HW47" s="78">
        <v>863.93</v>
      </c>
      <c r="HX47" s="77">
        <v>2</v>
      </c>
      <c r="HY47" s="78">
        <v>166.7</v>
      </c>
      <c r="HZ47" s="77">
        <v>458</v>
      </c>
      <c r="IA47" s="78">
        <v>45534.55</v>
      </c>
      <c r="IB47" s="79">
        <v>6408</v>
      </c>
      <c r="IC47" s="78">
        <v>457571.77</v>
      </c>
      <c r="ID47" s="77">
        <v>18</v>
      </c>
      <c r="IE47" s="78">
        <v>3516.34</v>
      </c>
      <c r="IF47" s="77">
        <v>329</v>
      </c>
      <c r="IG47" s="78">
        <v>64815.39</v>
      </c>
      <c r="IH47" s="77">
        <v>1</v>
      </c>
      <c r="II47" s="78">
        <v>90.44</v>
      </c>
      <c r="IL47" s="77">
        <v>1</v>
      </c>
      <c r="IM47" s="78">
        <v>6.4</v>
      </c>
      <c r="IN47" s="79">
        <v>2452</v>
      </c>
      <c r="IO47" s="78">
        <v>114773.74</v>
      </c>
      <c r="IP47" s="77">
        <v>3</v>
      </c>
      <c r="IQ47" s="78">
        <v>0.42</v>
      </c>
      <c r="IR47" s="77">
        <v>1</v>
      </c>
      <c r="IS47" s="78">
        <v>1.9</v>
      </c>
      <c r="IX47" s="77">
        <v>1</v>
      </c>
      <c r="IY47" s="78">
        <v>2.44</v>
      </c>
      <c r="IZ47" s="79">
        <v>4203</v>
      </c>
      <c r="JA47" s="78">
        <v>170628.03</v>
      </c>
      <c r="JD47" s="77">
        <v>2</v>
      </c>
      <c r="JE47" s="78">
        <v>1.3</v>
      </c>
      <c r="JH47" s="79">
        <v>9615</v>
      </c>
      <c r="JI47" s="78">
        <v>1308659.23</v>
      </c>
      <c r="JJ47" s="79">
        <v>2439</v>
      </c>
      <c r="JK47" s="78">
        <v>312411.28000000003</v>
      </c>
      <c r="JN47" s="77">
        <v>782</v>
      </c>
      <c r="JO47" s="78">
        <v>109339.26</v>
      </c>
      <c r="JP47" s="79">
        <v>2665</v>
      </c>
      <c r="JQ47" s="78">
        <v>246731.33</v>
      </c>
      <c r="JR47" s="77">
        <v>17</v>
      </c>
      <c r="JS47" s="78">
        <v>873.49</v>
      </c>
      <c r="JV47" s="79">
        <v>3308</v>
      </c>
      <c r="JW47" s="78">
        <v>283157.8</v>
      </c>
      <c r="JX47" s="77">
        <v>98</v>
      </c>
      <c r="JY47" s="78">
        <v>8886.7199999999993</v>
      </c>
      <c r="JZ47" s="77">
        <v>435</v>
      </c>
      <c r="KA47" s="78">
        <v>8890.81</v>
      </c>
      <c r="KB47" s="79">
        <v>9093</v>
      </c>
      <c r="KC47" s="78">
        <v>384638.38</v>
      </c>
      <c r="KD47" s="77">
        <v>2</v>
      </c>
      <c r="KE47" s="78">
        <v>17.22</v>
      </c>
      <c r="KF47" s="77">
        <v>468</v>
      </c>
      <c r="KG47" s="78">
        <v>53311.32</v>
      </c>
      <c r="KH47" s="79">
        <v>18985</v>
      </c>
      <c r="KI47" s="78">
        <v>698804.59</v>
      </c>
      <c r="KN47" s="79">
        <v>1165</v>
      </c>
      <c r="KO47" s="78">
        <v>615050.85</v>
      </c>
      <c r="KP47" s="77">
        <v>7</v>
      </c>
      <c r="KQ47" s="78">
        <v>490.68</v>
      </c>
      <c r="KR47" s="79">
        <v>5700</v>
      </c>
      <c r="KS47" s="78">
        <v>431117.08</v>
      </c>
      <c r="KZ47" s="77">
        <v>9</v>
      </c>
      <c r="LA47" s="78">
        <v>3237.51</v>
      </c>
      <c r="LB47" s="77">
        <v>2</v>
      </c>
      <c r="LC47" s="78">
        <v>12.78</v>
      </c>
      <c r="LD47" s="79">
        <v>1430</v>
      </c>
      <c r="LE47" s="78">
        <v>129464.08</v>
      </c>
      <c r="LF47" s="77">
        <v>519</v>
      </c>
      <c r="LG47" s="78">
        <v>73238.039999999994</v>
      </c>
      <c r="LH47" s="77">
        <v>421</v>
      </c>
      <c r="LI47" s="78">
        <v>109913.76</v>
      </c>
      <c r="LJ47" s="77">
        <v>1</v>
      </c>
      <c r="LK47" s="78">
        <v>0.27</v>
      </c>
      <c r="LN47" s="77">
        <v>1</v>
      </c>
      <c r="LO47" s="78">
        <v>151.36000000000001</v>
      </c>
      <c r="LR47" s="77">
        <v>5</v>
      </c>
      <c r="LS47" s="78">
        <v>4.03</v>
      </c>
      <c r="LT47" s="79">
        <v>7244</v>
      </c>
      <c r="LU47" s="78">
        <v>317558.68</v>
      </c>
      <c r="LV47" s="77">
        <v>70</v>
      </c>
      <c r="LW47" s="78">
        <v>426.26</v>
      </c>
      <c r="LX47" s="77">
        <v>3</v>
      </c>
      <c r="LY47" s="78">
        <v>1367.25</v>
      </c>
      <c r="MB47" s="79">
        <v>5104</v>
      </c>
      <c r="MC47" s="78">
        <v>564004.68000000005</v>
      </c>
      <c r="MF47" s="77">
        <v>2</v>
      </c>
      <c r="MG47" s="78">
        <v>59.58</v>
      </c>
      <c r="MP47" s="79">
        <v>4276</v>
      </c>
      <c r="MQ47" s="78">
        <v>319191.58</v>
      </c>
      <c r="MR47" s="79">
        <v>1274</v>
      </c>
      <c r="MS47" s="78">
        <v>37387.089999999997</v>
      </c>
      <c r="MX47" s="77">
        <v>1</v>
      </c>
      <c r="MY47" s="78">
        <v>2.5499999999999998</v>
      </c>
      <c r="ND47" s="79">
        <v>15314</v>
      </c>
      <c r="NE47" s="78">
        <v>48396.98</v>
      </c>
      <c r="NF47" s="77">
        <v>45</v>
      </c>
      <c r="NG47" s="78">
        <v>905.5</v>
      </c>
      <c r="NN47" s="79">
        <v>1387</v>
      </c>
      <c r="NO47" s="78">
        <v>190016.63</v>
      </c>
      <c r="NP47" s="77">
        <v>7</v>
      </c>
      <c r="NQ47" s="78">
        <v>56.75</v>
      </c>
      <c r="NR47" s="77">
        <v>3</v>
      </c>
      <c r="NS47" s="78">
        <v>6.22</v>
      </c>
      <c r="NT47" s="77">
        <v>97</v>
      </c>
      <c r="NU47" s="78">
        <v>271.25</v>
      </c>
      <c r="NV47" s="79">
        <v>3439</v>
      </c>
      <c r="NW47" s="78">
        <v>365499.94</v>
      </c>
      <c r="NX47" s="77">
        <v>42</v>
      </c>
      <c r="NY47" s="78">
        <v>2939.12</v>
      </c>
      <c r="NZ47" s="77">
        <v>8</v>
      </c>
      <c r="OA47" s="78">
        <v>203.12</v>
      </c>
      <c r="OF47" s="77">
        <v>369</v>
      </c>
      <c r="OG47" s="78">
        <v>26623.34</v>
      </c>
      <c r="OH47" s="77">
        <v>365</v>
      </c>
      <c r="OI47" s="78">
        <v>22730.49</v>
      </c>
      <c r="OJ47" s="77">
        <v>112</v>
      </c>
      <c r="OK47" s="78">
        <v>698.18</v>
      </c>
      <c r="OP47" s="79">
        <v>12062</v>
      </c>
      <c r="OQ47" s="78">
        <v>1986896.34</v>
      </c>
      <c r="OR47" s="77">
        <v>159</v>
      </c>
      <c r="OS47" s="78">
        <v>5235.6099999999997</v>
      </c>
      <c r="OT47" s="79">
        <v>3203</v>
      </c>
      <c r="OU47" s="78">
        <v>156304.93</v>
      </c>
      <c r="OV47" s="77">
        <v>327</v>
      </c>
      <c r="OW47" s="78">
        <v>60913.440000000002</v>
      </c>
      <c r="OZ47" s="79">
        <v>7241</v>
      </c>
      <c r="PA47" s="78">
        <v>709785.66</v>
      </c>
      <c r="PH47" s="77">
        <v>2</v>
      </c>
      <c r="PI47" s="78">
        <v>9</v>
      </c>
      <c r="PJ47" s="79">
        <v>3389</v>
      </c>
      <c r="PK47" s="78">
        <v>302524.27</v>
      </c>
      <c r="PL47" s="77">
        <v>58</v>
      </c>
      <c r="PM47" s="78">
        <v>621.27</v>
      </c>
      <c r="PN47" s="77">
        <v>80</v>
      </c>
      <c r="PO47" s="78">
        <v>9548.52</v>
      </c>
      <c r="PP47" s="79">
        <v>9690</v>
      </c>
      <c r="PQ47" s="78">
        <v>664471.66</v>
      </c>
      <c r="PR47" s="79">
        <v>5172</v>
      </c>
      <c r="PS47" s="78">
        <v>656294.17000000004</v>
      </c>
      <c r="PT47" s="77">
        <v>3</v>
      </c>
      <c r="PU47" s="78">
        <v>6099.56</v>
      </c>
      <c r="PV47" s="77">
        <v>12</v>
      </c>
      <c r="PW47" s="78">
        <v>133.27000000000001</v>
      </c>
      <c r="PX47" s="77">
        <v>2</v>
      </c>
      <c r="PY47" s="78">
        <v>104.28</v>
      </c>
      <c r="PZ47" s="77">
        <v>452</v>
      </c>
      <c r="QA47" s="78">
        <v>169964.05</v>
      </c>
      <c r="QF47" s="79">
        <v>11723</v>
      </c>
      <c r="QG47" s="78">
        <v>3434743.22</v>
      </c>
      <c r="QJ47" s="77">
        <v>4</v>
      </c>
      <c r="QK47" s="78">
        <v>2.1</v>
      </c>
      <c r="QL47" s="77">
        <v>10</v>
      </c>
      <c r="QM47" s="78">
        <v>17.16</v>
      </c>
      <c r="QX47" s="77">
        <v>2</v>
      </c>
      <c r="QY47" s="78">
        <v>97.1</v>
      </c>
      <c r="RB47" s="77">
        <v>10</v>
      </c>
      <c r="RC47" s="78">
        <v>187.1</v>
      </c>
      <c r="RD47" s="77">
        <v>3</v>
      </c>
      <c r="RE47" s="78">
        <v>1056.94</v>
      </c>
      <c r="RJ47" s="77">
        <v>2</v>
      </c>
      <c r="RK47" s="78">
        <v>42.11</v>
      </c>
      <c r="RL47" s="79">
        <v>123242</v>
      </c>
      <c r="RM47" s="78">
        <v>17790116.98</v>
      </c>
      <c r="RN47" s="79">
        <v>2358</v>
      </c>
      <c r="RO47" s="78">
        <v>109623.28</v>
      </c>
      <c r="RT47" s="77">
        <v>87</v>
      </c>
      <c r="RU47" s="78">
        <v>16649.22</v>
      </c>
      <c r="RV47" s="77">
        <v>325</v>
      </c>
      <c r="RW47" s="78">
        <v>16655</v>
      </c>
      <c r="RX47" s="79">
        <v>517003</v>
      </c>
      <c r="RY47" s="78">
        <v>11665467.140000001</v>
      </c>
      <c r="RZ47" s="77">
        <v>656</v>
      </c>
      <c r="SA47" s="78">
        <v>70369.91</v>
      </c>
      <c r="SD47" s="79">
        <v>4954</v>
      </c>
      <c r="SE47" s="78">
        <v>315383.2</v>
      </c>
      <c r="SF47" s="79">
        <v>49679</v>
      </c>
      <c r="SG47" s="78">
        <v>8221317.4000000004</v>
      </c>
      <c r="SH47" s="77">
        <v>3</v>
      </c>
      <c r="SI47" s="78">
        <v>0.73</v>
      </c>
      <c r="SJ47" s="79">
        <v>1384</v>
      </c>
      <c r="SK47" s="78">
        <v>53789.84</v>
      </c>
      <c r="SL47" s="79">
        <v>1312</v>
      </c>
      <c r="SM47" s="78">
        <v>85113.87</v>
      </c>
      <c r="SN47" s="79">
        <v>9943</v>
      </c>
      <c r="SO47" s="78">
        <v>411637.64</v>
      </c>
      <c r="SP47" s="77">
        <v>4</v>
      </c>
      <c r="SQ47" s="78">
        <v>452.88</v>
      </c>
      <c r="SR47" s="79">
        <v>87842</v>
      </c>
      <c r="SS47" s="78">
        <v>581753.14</v>
      </c>
      <c r="ST47" s="77">
        <v>939</v>
      </c>
      <c r="SU47" s="78">
        <v>86943.13</v>
      </c>
      <c r="SV47" s="77">
        <v>68</v>
      </c>
      <c r="SW47" s="78">
        <v>377.88</v>
      </c>
      <c r="TB47" s="77">
        <v>4</v>
      </c>
      <c r="TC47" s="78">
        <v>35.86</v>
      </c>
      <c r="TD47" s="77">
        <v>788</v>
      </c>
      <c r="TE47" s="78">
        <v>7833.19</v>
      </c>
      <c r="TF47" s="79">
        <v>2637</v>
      </c>
      <c r="TG47" s="78">
        <v>102986.49</v>
      </c>
      <c r="TH47" s="79">
        <v>21581</v>
      </c>
      <c r="TI47" s="78">
        <v>587383.80000000005</v>
      </c>
      <c r="TJ47" s="79">
        <v>2152</v>
      </c>
      <c r="TK47" s="78">
        <v>254209.56</v>
      </c>
      <c r="TL47" s="79">
        <v>44865</v>
      </c>
      <c r="TM47" s="78">
        <v>2189949.2999999998</v>
      </c>
      <c r="TN47" s="79">
        <v>4831</v>
      </c>
      <c r="TO47" s="78">
        <v>393312.78</v>
      </c>
      <c r="TZ47" s="77">
        <v>4</v>
      </c>
      <c r="UA47" s="78">
        <v>354.34</v>
      </c>
      <c r="UB47" s="79">
        <v>8097</v>
      </c>
      <c r="UC47" s="78">
        <v>360982.44</v>
      </c>
      <c r="UH47" s="77">
        <v>1</v>
      </c>
      <c r="UI47" s="78">
        <v>13.23</v>
      </c>
      <c r="UP47" s="77">
        <v>3</v>
      </c>
      <c r="UQ47" s="78">
        <v>4.9400000000000004</v>
      </c>
      <c r="VB47" s="77">
        <v>44</v>
      </c>
      <c r="VC47" s="78">
        <v>1159.54</v>
      </c>
      <c r="VD47" s="79">
        <v>10499</v>
      </c>
      <c r="VE47" s="78">
        <v>497862.25</v>
      </c>
      <c r="VF47" s="77">
        <v>4</v>
      </c>
      <c r="VG47" s="78">
        <v>40.119999999999997</v>
      </c>
      <c r="VH47" s="79">
        <v>31001</v>
      </c>
      <c r="VI47" s="78">
        <v>505287.74</v>
      </c>
      <c r="VJ47" s="77">
        <v>87</v>
      </c>
      <c r="VK47" s="78">
        <v>927.66</v>
      </c>
      <c r="VN47" s="77">
        <v>6</v>
      </c>
      <c r="VO47" s="78">
        <v>83.85</v>
      </c>
      <c r="VP47" s="79">
        <v>13376</v>
      </c>
      <c r="VQ47" s="78">
        <v>727201.95</v>
      </c>
      <c r="VR47" s="79">
        <v>14748</v>
      </c>
      <c r="VS47" s="78">
        <v>1279679.8600000001</v>
      </c>
      <c r="VT47" s="77">
        <v>1</v>
      </c>
      <c r="VU47" s="78">
        <v>37.18</v>
      </c>
      <c r="VV47" s="77">
        <v>2</v>
      </c>
      <c r="VW47" s="78">
        <v>37.119999999999997</v>
      </c>
      <c r="VX47" s="77">
        <v>14</v>
      </c>
      <c r="VY47" s="78">
        <v>0.14000000000000001</v>
      </c>
      <c r="WB47" s="79">
        <v>13823</v>
      </c>
      <c r="WC47" s="78">
        <v>1983362.53</v>
      </c>
      <c r="WD47" s="77">
        <v>16</v>
      </c>
      <c r="WE47" s="78">
        <v>43188.39</v>
      </c>
      <c r="WH47" s="79">
        <v>2674</v>
      </c>
      <c r="WI47" s="78">
        <v>11478.7</v>
      </c>
      <c r="WJ47" s="79">
        <v>7766</v>
      </c>
      <c r="WK47" s="78">
        <v>121975.35</v>
      </c>
      <c r="WL47" s="77">
        <v>187</v>
      </c>
      <c r="WM47" s="78">
        <v>20423.599999999999</v>
      </c>
      <c r="WN47" s="79">
        <v>2072</v>
      </c>
      <c r="WO47" s="78">
        <v>820674.46</v>
      </c>
      <c r="WP47" s="77">
        <v>5</v>
      </c>
      <c r="WQ47" s="78">
        <v>1170</v>
      </c>
      <c r="WR47" s="79">
        <v>6776</v>
      </c>
      <c r="WS47" s="78">
        <v>194329.61</v>
      </c>
      <c r="WX47" s="77">
        <v>4</v>
      </c>
      <c r="WY47" s="78">
        <v>29.43</v>
      </c>
      <c r="XD47" s="79">
        <v>37238</v>
      </c>
      <c r="XE47" s="78">
        <v>2176646.35</v>
      </c>
      <c r="XF47" s="77">
        <v>2</v>
      </c>
      <c r="XG47" s="78">
        <v>21.94</v>
      </c>
      <c r="XH47" s="77">
        <v>367</v>
      </c>
      <c r="XI47" s="78">
        <v>146286.28</v>
      </c>
      <c r="XJ47" s="77">
        <v>545</v>
      </c>
      <c r="XK47" s="78">
        <v>6808.21</v>
      </c>
      <c r="XN47" s="79">
        <v>5748</v>
      </c>
      <c r="XO47" s="78">
        <v>737749.75</v>
      </c>
      <c r="XP47" s="79">
        <v>13341</v>
      </c>
      <c r="XQ47" s="78">
        <v>2260128.5099999998</v>
      </c>
      <c r="XR47" s="79">
        <v>1711</v>
      </c>
      <c r="XS47" s="78">
        <v>447351.92</v>
      </c>
      <c r="XT47" s="79">
        <v>3610</v>
      </c>
      <c r="XU47" s="78">
        <v>765384.75</v>
      </c>
      <c r="XV47" s="79">
        <v>78896</v>
      </c>
      <c r="XW47" s="78">
        <v>902831.23</v>
      </c>
      <c r="XX47" s="79">
        <v>1451</v>
      </c>
      <c r="XY47" s="78">
        <v>76278.570000000007</v>
      </c>
      <c r="XZ47" s="77">
        <v>1</v>
      </c>
      <c r="YA47" s="78">
        <v>7.96</v>
      </c>
      <c r="YF47" s="77">
        <v>3</v>
      </c>
      <c r="YG47" s="78">
        <v>55.31</v>
      </c>
      <c r="YH47" s="79">
        <v>28717</v>
      </c>
      <c r="YI47" s="78">
        <v>2569535.7000000002</v>
      </c>
      <c r="YP47" s="79">
        <v>1823</v>
      </c>
      <c r="YQ47" s="78">
        <v>42083.1</v>
      </c>
      <c r="YT47" s="79">
        <v>2061</v>
      </c>
      <c r="YU47" s="78">
        <v>249939.06</v>
      </c>
      <c r="YV47" s="77">
        <v>112</v>
      </c>
      <c r="YW47" s="78">
        <v>10950.58</v>
      </c>
      <c r="YX47" s="79">
        <v>111433</v>
      </c>
      <c r="YY47" s="78">
        <v>2665812.92</v>
      </c>
      <c r="YZ47" s="79">
        <v>32207</v>
      </c>
      <c r="ZA47" s="78">
        <v>1512075.23</v>
      </c>
      <c r="ZF47" s="79">
        <v>1231</v>
      </c>
      <c r="ZG47" s="78">
        <v>98061.1</v>
      </c>
      <c r="ZH47" s="77">
        <v>540</v>
      </c>
      <c r="ZI47" s="78">
        <v>42593.97</v>
      </c>
      <c r="ZJ47" s="79">
        <v>49462</v>
      </c>
      <c r="ZK47" s="78">
        <v>8711694.0700000003</v>
      </c>
      <c r="ZL47" s="79">
        <v>48510</v>
      </c>
      <c r="ZM47" s="78">
        <v>6656492.9199999999</v>
      </c>
      <c r="ZR47" s="77">
        <v>59</v>
      </c>
      <c r="ZS47" s="78">
        <v>205.82</v>
      </c>
      <c r="ZT47" s="77">
        <v>133</v>
      </c>
      <c r="ZU47" s="78">
        <v>576.08000000000004</v>
      </c>
      <c r="ZX47" s="77">
        <v>3</v>
      </c>
      <c r="ZY47" s="78">
        <v>26.47</v>
      </c>
      <c r="AAB47" s="77">
        <v>39</v>
      </c>
      <c r="AAC47" s="78">
        <v>360.82</v>
      </c>
      <c r="AAD47" s="77">
        <v>2</v>
      </c>
      <c r="AAE47" s="78">
        <v>11.02</v>
      </c>
      <c r="AAF47" s="77">
        <v>2</v>
      </c>
      <c r="AAG47" s="78">
        <v>22.01</v>
      </c>
      <c r="AAH47" s="77">
        <v>52</v>
      </c>
      <c r="AAI47" s="78">
        <v>351.31</v>
      </c>
      <c r="AAN47" s="77">
        <v>8</v>
      </c>
      <c r="AAO47" s="78">
        <v>266.01</v>
      </c>
      <c r="AAP47" s="77">
        <v>903</v>
      </c>
      <c r="AAQ47" s="78">
        <v>4000.35</v>
      </c>
      <c r="AAT47" s="77">
        <v>1</v>
      </c>
      <c r="AAU47" s="78">
        <v>16.239999999999998</v>
      </c>
      <c r="AAV47" s="79">
        <v>1993</v>
      </c>
      <c r="AAW47" s="78">
        <v>129148.03</v>
      </c>
      <c r="AAX47" s="77">
        <v>1</v>
      </c>
      <c r="AAY47" s="78">
        <v>40.99</v>
      </c>
      <c r="ABD47" s="77">
        <v>441</v>
      </c>
      <c r="ABE47" s="78">
        <v>62733.08</v>
      </c>
      <c r="ABP47" s="79">
        <v>3185</v>
      </c>
      <c r="ABQ47" s="78">
        <v>170764.06</v>
      </c>
      <c r="ABR47" s="79">
        <v>1924</v>
      </c>
      <c r="ABS47" s="78">
        <v>86137.83</v>
      </c>
      <c r="ABT47" s="79">
        <v>4742</v>
      </c>
      <c r="ABU47" s="78">
        <v>69699.8</v>
      </c>
      <c r="ABV47" s="79">
        <v>3762</v>
      </c>
      <c r="ABW47" s="78">
        <v>84357.97</v>
      </c>
      <c r="ABX47" s="77">
        <v>475</v>
      </c>
      <c r="ABY47" s="78">
        <v>11825.72</v>
      </c>
      <c r="ACB47" s="77">
        <v>2</v>
      </c>
      <c r="ACC47" s="78">
        <v>578.4</v>
      </c>
      <c r="ACD47" s="77">
        <v>116</v>
      </c>
      <c r="ACE47" s="78">
        <v>6565.55</v>
      </c>
      <c r="ACF47" s="79">
        <v>16086</v>
      </c>
      <c r="ACG47" s="78">
        <v>570869.29</v>
      </c>
      <c r="ACH47" s="79">
        <v>5076</v>
      </c>
      <c r="ACI47" s="78">
        <v>269462.8</v>
      </c>
      <c r="ACJ47" s="79">
        <v>23322</v>
      </c>
      <c r="ACK47" s="78">
        <v>291966.88</v>
      </c>
      <c r="ACL47" s="77">
        <v>4</v>
      </c>
      <c r="ACM47" s="78">
        <v>43.5</v>
      </c>
      <c r="ACP47" s="79">
        <v>11134</v>
      </c>
      <c r="ACQ47" s="78">
        <v>453029.35</v>
      </c>
      <c r="ACV47" s="79">
        <v>3526</v>
      </c>
      <c r="ACW47" s="78">
        <v>113888.01</v>
      </c>
      <c r="ACX47" s="79">
        <v>48989</v>
      </c>
      <c r="ACY47" s="78">
        <v>1807226.51</v>
      </c>
      <c r="ACZ47" s="77">
        <v>294</v>
      </c>
      <c r="ADA47" s="78">
        <v>14372.49</v>
      </c>
      <c r="ADB47" s="79">
        <v>16202</v>
      </c>
      <c r="ADC47" s="78">
        <v>1038135.37</v>
      </c>
      <c r="ADF47" s="79">
        <v>2644</v>
      </c>
      <c r="ADG47" s="78">
        <v>394712.44</v>
      </c>
      <c r="ADJ47" s="77">
        <v>1</v>
      </c>
      <c r="ADK47" s="78">
        <v>72.39</v>
      </c>
      <c r="ADL47" s="77">
        <v>950</v>
      </c>
      <c r="ADM47" s="78">
        <v>156149.6</v>
      </c>
      <c r="ADN47" s="77">
        <v>2</v>
      </c>
      <c r="ADO47" s="78">
        <v>5.4</v>
      </c>
      <c r="ADP47" s="79">
        <v>1297</v>
      </c>
      <c r="ADQ47" s="78">
        <v>771089.24</v>
      </c>
      <c r="ADT47" s="77">
        <v>5</v>
      </c>
      <c r="ADU47" s="78">
        <v>970.8</v>
      </c>
      <c r="ADX47" s="79">
        <v>4398</v>
      </c>
      <c r="ADY47" s="78">
        <v>302099.89</v>
      </c>
      <c r="ADZ47" s="79">
        <v>5225</v>
      </c>
      <c r="AEA47" s="78">
        <v>225268.05</v>
      </c>
      <c r="AEB47" s="77">
        <v>16</v>
      </c>
      <c r="AEC47" s="78">
        <v>824.35</v>
      </c>
      <c r="AED47" s="77">
        <v>1</v>
      </c>
      <c r="AEE47" s="78">
        <v>31.25</v>
      </c>
      <c r="AEF47" s="79">
        <v>1909</v>
      </c>
      <c r="AEG47" s="78">
        <v>943822.85</v>
      </c>
      <c r="AEL47" s="77">
        <v>70</v>
      </c>
      <c r="AEM47" s="78">
        <v>613.79</v>
      </c>
      <c r="AER47" s="79">
        <v>16150</v>
      </c>
      <c r="AES47" s="78">
        <v>823639.08</v>
      </c>
      <c r="AET47" s="79">
        <v>5200</v>
      </c>
      <c r="AEU47" s="78">
        <v>162872.87</v>
      </c>
      <c r="AEV47" s="77">
        <v>13</v>
      </c>
      <c r="AEW47" s="78">
        <v>7628.41</v>
      </c>
      <c r="AEZ47" s="77">
        <v>46</v>
      </c>
      <c r="AFA47" s="78">
        <v>9016.66</v>
      </c>
      <c r="AFB47" s="79">
        <v>6121</v>
      </c>
      <c r="AFC47" s="78">
        <v>332624.90999999997</v>
      </c>
      <c r="AFD47" s="77">
        <v>16</v>
      </c>
      <c r="AFE47" s="78">
        <v>729.11</v>
      </c>
      <c r="AFH47" s="77">
        <v>2</v>
      </c>
      <c r="AFI47" s="78">
        <v>144.72</v>
      </c>
      <c r="AFN47" s="79">
        <v>3037</v>
      </c>
      <c r="AFO47" s="78">
        <v>1042328.22</v>
      </c>
      <c r="AFP47" s="77">
        <v>146</v>
      </c>
      <c r="AFQ47" s="78">
        <v>7977.24</v>
      </c>
      <c r="AFT47" s="77">
        <v>6</v>
      </c>
      <c r="AFU47" s="78">
        <v>120.69</v>
      </c>
      <c r="AFV47" s="79">
        <v>53380</v>
      </c>
      <c r="AFW47" s="78">
        <v>1697683.89</v>
      </c>
      <c r="AFX47" s="79">
        <v>4818</v>
      </c>
      <c r="AFY47" s="78">
        <v>199078.56</v>
      </c>
      <c r="AFZ47" s="77">
        <v>445</v>
      </c>
      <c r="AGA47" s="78">
        <v>46184.87</v>
      </c>
      <c r="AGB47" s="77">
        <v>11</v>
      </c>
      <c r="AGC47" s="78">
        <v>745.83</v>
      </c>
      <c r="AGF47" s="77">
        <v>137</v>
      </c>
      <c r="AGG47" s="78">
        <v>950.73</v>
      </c>
      <c r="AGJ47" s="77">
        <v>7</v>
      </c>
      <c r="AGK47" s="78">
        <v>100.11</v>
      </c>
      <c r="AGL47" s="77">
        <v>21</v>
      </c>
      <c r="AGM47" s="78">
        <v>21134.27</v>
      </c>
      <c r="AGN47" s="77">
        <v>1</v>
      </c>
      <c r="AGO47" s="78">
        <v>29.68</v>
      </c>
      <c r="AGP47" s="79">
        <v>205755</v>
      </c>
      <c r="AGQ47" s="78">
        <v>42198641.969999999</v>
      </c>
      <c r="AGR47" s="77">
        <v>189</v>
      </c>
      <c r="AGS47" s="78">
        <v>238406.31</v>
      </c>
      <c r="AGT47" s="79">
        <v>11769</v>
      </c>
      <c r="AGU47" s="78">
        <v>6837024.9299999997</v>
      </c>
      <c r="AGV47" s="79">
        <v>12324</v>
      </c>
      <c r="AGW47" s="78">
        <v>4631687.2300000004</v>
      </c>
      <c r="AGX47" s="79">
        <v>1928</v>
      </c>
      <c r="AGY47" s="78">
        <v>158871.71</v>
      </c>
      <c r="AGZ47" s="77">
        <v>176</v>
      </c>
      <c r="AHA47" s="78">
        <v>19455.55</v>
      </c>
      <c r="AHB47" s="77">
        <v>944</v>
      </c>
      <c r="AHC47" s="78">
        <v>129368.59</v>
      </c>
      <c r="AHH47" s="77">
        <v>51</v>
      </c>
      <c r="AHI47" s="78">
        <v>50771.47</v>
      </c>
      <c r="AHJ47" s="79">
        <v>2278</v>
      </c>
      <c r="AHK47" s="78">
        <v>209848.85</v>
      </c>
      <c r="AHL47" s="79">
        <v>3630</v>
      </c>
      <c r="AHM47" s="78">
        <v>220541.47</v>
      </c>
      <c r="AHN47" s="77">
        <v>63</v>
      </c>
      <c r="AHO47" s="78">
        <v>15949.96</v>
      </c>
      <c r="AHT47" s="77">
        <v>4</v>
      </c>
      <c r="AHU47" s="78">
        <v>2690.08</v>
      </c>
      <c r="AHV47" s="77">
        <v>887</v>
      </c>
      <c r="AHW47" s="78">
        <v>108645.92</v>
      </c>
      <c r="AHZ47" s="77">
        <v>101</v>
      </c>
      <c r="AIA47" s="78">
        <v>31083.74</v>
      </c>
      <c r="AIB47" s="77">
        <v>2</v>
      </c>
      <c r="AIC47" s="78">
        <v>164.16</v>
      </c>
      <c r="AIL47" s="77">
        <v>4</v>
      </c>
      <c r="AIM47" s="78">
        <v>1433.95</v>
      </c>
      <c r="AIN47" s="77">
        <v>4</v>
      </c>
      <c r="AIO47" s="78">
        <v>191.64</v>
      </c>
      <c r="AIP47" s="79">
        <v>51378</v>
      </c>
      <c r="AIQ47" s="78">
        <v>483275.11</v>
      </c>
      <c r="AIT47" s="77">
        <v>22</v>
      </c>
      <c r="AIU47" s="78">
        <v>206.84</v>
      </c>
      <c r="AIX47" s="79">
        <v>7358</v>
      </c>
      <c r="AIY47" s="78">
        <v>548510.46</v>
      </c>
      <c r="AJB47" s="79">
        <v>8710</v>
      </c>
      <c r="AJC47" s="78">
        <v>171051.76</v>
      </c>
      <c r="AJD47" s="77">
        <v>4</v>
      </c>
      <c r="AJE47" s="78">
        <v>6.46</v>
      </c>
      <c r="AJF47" s="79">
        <v>9103</v>
      </c>
      <c r="AJG47" s="78">
        <v>421229.6</v>
      </c>
      <c r="AJN47" s="79">
        <v>2274</v>
      </c>
      <c r="AJO47" s="78">
        <v>367227.82</v>
      </c>
      <c r="AJX47" s="79">
        <v>100531</v>
      </c>
      <c r="AJY47" s="78">
        <v>1326166.7</v>
      </c>
      <c r="AJZ47" s="77">
        <v>170</v>
      </c>
      <c r="AKA47" s="78">
        <v>18592.84</v>
      </c>
      <c r="AKB47" s="77">
        <v>1</v>
      </c>
      <c r="AKC47" s="78">
        <v>32.299999999999997</v>
      </c>
      <c r="AKF47" s="77">
        <v>5</v>
      </c>
      <c r="AKG47" s="78">
        <v>7.59</v>
      </c>
      <c r="AKN47" s="77">
        <v>33</v>
      </c>
      <c r="AKO47" s="78">
        <v>389.11</v>
      </c>
      <c r="AKV47" s="79">
        <v>10532</v>
      </c>
      <c r="AKW47" s="78">
        <v>268751.78000000003</v>
      </c>
      <c r="AKZ47" s="79">
        <v>116903</v>
      </c>
      <c r="ALA47" s="78">
        <v>1619924.49</v>
      </c>
      <c r="ALH47" s="77">
        <v>1</v>
      </c>
      <c r="ALI47" s="78">
        <v>1.93</v>
      </c>
      <c r="ALL47" s="77">
        <v>3</v>
      </c>
      <c r="ALM47" s="78">
        <v>79.41</v>
      </c>
      <c r="ALR47" s="77">
        <v>4</v>
      </c>
      <c r="ALS47" s="78">
        <v>245.4</v>
      </c>
      <c r="ALX47" s="79">
        <v>3145</v>
      </c>
      <c r="ALY47" s="78">
        <v>152279.10999999999</v>
      </c>
      <c r="ALZ47" s="77">
        <v>142</v>
      </c>
      <c r="AMA47" s="78">
        <v>421.86</v>
      </c>
      <c r="AMB47" s="79">
        <v>1785</v>
      </c>
      <c r="AMC47" s="78">
        <v>123073.79</v>
      </c>
      <c r="AMF47" s="77">
        <v>161</v>
      </c>
      <c r="AMG47" s="78">
        <v>4863.7</v>
      </c>
      <c r="AMH47" s="77">
        <v>27</v>
      </c>
      <c r="AMI47" s="78">
        <v>10850.32</v>
      </c>
      <c r="AMJ47" s="79">
        <v>1923</v>
      </c>
      <c r="AMK47" s="78">
        <v>144859.48000000001</v>
      </c>
      <c r="AML47" s="79">
        <v>17796</v>
      </c>
      <c r="AMM47" s="78">
        <v>1705877.27</v>
      </c>
      <c r="AMN47" s="77">
        <v>209</v>
      </c>
      <c r="AMO47" s="78">
        <v>251081.88</v>
      </c>
      <c r="AMR47" s="77">
        <v>5</v>
      </c>
      <c r="AMS47" s="78">
        <v>2946.36</v>
      </c>
      <c r="AMX47" s="77">
        <v>342</v>
      </c>
      <c r="AMY47" s="78">
        <v>13714.91</v>
      </c>
      <c r="ANB47" s="77">
        <v>1</v>
      </c>
      <c r="ANC47" s="78">
        <v>2.84</v>
      </c>
      <c r="ANF47" s="79">
        <v>1134</v>
      </c>
      <c r="ANG47" s="78">
        <v>1478129.29</v>
      </c>
      <c r="ANH47" s="79">
        <v>2899</v>
      </c>
      <c r="ANI47" s="78">
        <v>237526.24</v>
      </c>
      <c r="ANL47" s="77">
        <v>315</v>
      </c>
      <c r="ANM47" s="78">
        <v>7380.64</v>
      </c>
      <c r="ANP47" s="79">
        <v>2149</v>
      </c>
      <c r="ANQ47" s="78">
        <v>258009.07</v>
      </c>
      <c r="ANR47" s="77">
        <v>277</v>
      </c>
      <c r="ANS47" s="78">
        <v>48198.83</v>
      </c>
      <c r="ANT47" s="79">
        <v>12024</v>
      </c>
      <c r="ANU47" s="78">
        <v>1891132.57</v>
      </c>
      <c r="ANZ47" s="77">
        <v>665</v>
      </c>
      <c r="AOA47" s="78">
        <v>367756.12</v>
      </c>
      <c r="AOB47" s="77">
        <v>65</v>
      </c>
      <c r="AOC47" s="78">
        <v>132163.21</v>
      </c>
      <c r="AOD47" s="77">
        <v>386</v>
      </c>
      <c r="AOE47" s="78">
        <v>1185740.28</v>
      </c>
      <c r="AOF47" s="77">
        <v>1</v>
      </c>
      <c r="AOG47" s="78">
        <v>21.6</v>
      </c>
      <c r="AOH47" s="77">
        <v>1</v>
      </c>
      <c r="AOI47" s="78">
        <v>170.36</v>
      </c>
      <c r="AOP47" s="77">
        <v>35</v>
      </c>
      <c r="AOQ47" s="78">
        <v>3649.72</v>
      </c>
      <c r="AOR47" s="77">
        <v>6</v>
      </c>
      <c r="AOS47" s="78">
        <v>51.72</v>
      </c>
      <c r="AOV47" s="77">
        <v>735</v>
      </c>
      <c r="AOW47" s="78">
        <v>103305.33</v>
      </c>
      <c r="AOX47" s="77">
        <v>297</v>
      </c>
      <c r="AOY47" s="78">
        <v>3208.85</v>
      </c>
      <c r="APB47" s="77">
        <v>163</v>
      </c>
      <c r="APC47" s="78">
        <v>1877.03</v>
      </c>
      <c r="APH47" s="79">
        <v>13459</v>
      </c>
      <c r="API47" s="78">
        <v>3042078.84</v>
      </c>
      <c r="APJ47" s="79">
        <v>17871</v>
      </c>
      <c r="APK47" s="78">
        <v>292104.13</v>
      </c>
      <c r="APL47" s="77">
        <v>1</v>
      </c>
      <c r="APM47" s="78">
        <v>2.37</v>
      </c>
      <c r="APN47" s="77">
        <v>4</v>
      </c>
      <c r="APO47" s="78">
        <v>70.239999999999995</v>
      </c>
      <c r="APP47" s="79">
        <v>2473</v>
      </c>
      <c r="APQ47" s="78">
        <v>1051640.05</v>
      </c>
      <c r="APR47" s="77">
        <v>374</v>
      </c>
      <c r="APS47" s="78">
        <v>169637.74</v>
      </c>
      <c r="APT47" s="79">
        <v>2000</v>
      </c>
      <c r="APU47" s="78">
        <v>900913.48</v>
      </c>
      <c r="APV47" s="77">
        <v>828</v>
      </c>
      <c r="APW47" s="78">
        <v>357286.91</v>
      </c>
      <c r="APX47" s="77">
        <v>603</v>
      </c>
      <c r="APY47" s="78">
        <v>229287.92</v>
      </c>
      <c r="APZ47" s="77">
        <v>228</v>
      </c>
      <c r="AQA47" s="78">
        <v>94286.080000000002</v>
      </c>
      <c r="AQB47" s="79">
        <v>6816</v>
      </c>
      <c r="AQC47" s="78">
        <v>1141342.57</v>
      </c>
      <c r="AQD47" s="77">
        <v>9</v>
      </c>
      <c r="AQE47" s="78">
        <v>413.36</v>
      </c>
      <c r="AQH47" s="77">
        <v>151</v>
      </c>
      <c r="AQI47" s="78">
        <v>49730.67</v>
      </c>
      <c r="AQJ47" s="79">
        <v>3880</v>
      </c>
      <c r="AQK47" s="78">
        <v>63193.919999999998</v>
      </c>
      <c r="AQP47" s="79">
        <v>4232</v>
      </c>
      <c r="AQQ47" s="78">
        <v>1148759.81</v>
      </c>
      <c r="AQR47" s="79">
        <v>2915</v>
      </c>
      <c r="AQS47" s="78">
        <v>1443548.33</v>
      </c>
      <c r="AQZ47" s="77">
        <v>112</v>
      </c>
      <c r="ARA47" s="78">
        <v>786807.32</v>
      </c>
      <c r="ARD47" s="77">
        <v>7</v>
      </c>
      <c r="ARE47" s="78">
        <v>63.64</v>
      </c>
      <c r="ARJ47" s="77">
        <v>4</v>
      </c>
      <c r="ARK47" s="78">
        <v>37.56</v>
      </c>
      <c r="ARL47" s="79">
        <v>5178</v>
      </c>
      <c r="ARM47" s="78">
        <v>635040.43999999994</v>
      </c>
      <c r="ARN47" s="79">
        <v>10919</v>
      </c>
      <c r="ARO47" s="78">
        <v>1222420.21</v>
      </c>
      <c r="ARP47" s="79">
        <v>28359</v>
      </c>
      <c r="ARQ47" s="78">
        <v>3492241.09</v>
      </c>
      <c r="ARR47" s="79">
        <v>6969</v>
      </c>
      <c r="ARS47" s="78">
        <v>851078.18</v>
      </c>
      <c r="ART47" s="79">
        <v>47983</v>
      </c>
      <c r="ARU47" s="78">
        <v>1180238.43</v>
      </c>
      <c r="ARX47" s="79">
        <v>45481</v>
      </c>
      <c r="ARY47" s="78">
        <v>3705807.45</v>
      </c>
      <c r="ARZ47" s="77">
        <v>95</v>
      </c>
      <c r="ASA47" s="78">
        <v>36453.360000000001</v>
      </c>
      <c r="ASD47" s="79">
        <v>2777</v>
      </c>
      <c r="ASE47" s="78">
        <v>246848.68</v>
      </c>
      <c r="ASJ47" s="77">
        <v>1</v>
      </c>
      <c r="ASK47" s="78">
        <v>1334.78</v>
      </c>
      <c r="AST47" s="77">
        <v>18</v>
      </c>
      <c r="ASU47" s="78">
        <v>123.11</v>
      </c>
      <c r="ASX47" s="77">
        <v>9</v>
      </c>
      <c r="ASY47" s="78">
        <v>266.83999999999997</v>
      </c>
      <c r="ASZ47" s="79">
        <v>1291</v>
      </c>
      <c r="ATA47" s="78">
        <v>33255.82</v>
      </c>
      <c r="ATB47" s="77">
        <v>18</v>
      </c>
      <c r="ATC47" s="78">
        <v>2265.54</v>
      </c>
      <c r="ATF47" s="77">
        <v>1</v>
      </c>
      <c r="ATG47" s="78">
        <v>2</v>
      </c>
      <c r="ATN47" s="79">
        <v>1067</v>
      </c>
      <c r="ATO47" s="78">
        <v>58453.62</v>
      </c>
      <c r="ATP47" s="77">
        <v>43</v>
      </c>
      <c r="ATQ47" s="78">
        <v>2015.26</v>
      </c>
      <c r="ATT47" s="79">
        <v>12958</v>
      </c>
      <c r="ATU47" s="78">
        <v>659545.98</v>
      </c>
      <c r="ATV47" s="77">
        <v>6</v>
      </c>
      <c r="ATW47" s="78">
        <v>484.3</v>
      </c>
      <c r="ATX47" s="77">
        <v>12</v>
      </c>
      <c r="ATY47" s="78">
        <v>723.93</v>
      </c>
      <c r="ATZ47" s="77">
        <v>80</v>
      </c>
      <c r="AUA47" s="78">
        <v>1910.8</v>
      </c>
      <c r="AUB47" s="77">
        <v>26</v>
      </c>
      <c r="AUC47" s="78">
        <v>132.6</v>
      </c>
      <c r="AUD47" s="77">
        <v>8</v>
      </c>
      <c r="AUE47" s="78">
        <v>57.93</v>
      </c>
      <c r="AUN47" s="79">
        <v>177427</v>
      </c>
      <c r="AUO47" s="78">
        <v>3157702.06</v>
      </c>
      <c r="AUP47" s="77">
        <v>7</v>
      </c>
      <c r="AUQ47" s="78">
        <v>144.88</v>
      </c>
      <c r="AUR47" s="79">
        <v>1911</v>
      </c>
      <c r="AUS47" s="78">
        <v>100880.05</v>
      </c>
      <c r="AUV47" s="77">
        <v>23</v>
      </c>
      <c r="AUW47" s="78">
        <v>183.47</v>
      </c>
      <c r="AVB47" s="77">
        <v>202</v>
      </c>
      <c r="AVC47" s="78">
        <v>173610.38</v>
      </c>
      <c r="AVJ47" s="77">
        <v>416</v>
      </c>
      <c r="AVK47" s="78">
        <v>40812.69</v>
      </c>
      <c r="AVN47" s="77">
        <v>2</v>
      </c>
      <c r="AVO47" s="78">
        <v>36.32</v>
      </c>
      <c r="AVT47" s="77">
        <v>1</v>
      </c>
      <c r="AVU47" s="78">
        <v>9.73</v>
      </c>
      <c r="AVX47" s="77">
        <v>8</v>
      </c>
      <c r="AVY47" s="78">
        <v>60.04</v>
      </c>
      <c r="AVZ47" s="77">
        <v>16</v>
      </c>
      <c r="AWA47" s="78">
        <v>191.02</v>
      </c>
      <c r="AWB47" s="77">
        <v>2</v>
      </c>
      <c r="AWC47" s="78">
        <v>16.600000000000001</v>
      </c>
      <c r="AWH47" s="77">
        <v>8</v>
      </c>
      <c r="AWI47" s="78">
        <v>5.33</v>
      </c>
      <c r="AWJ47" s="77">
        <v>2</v>
      </c>
      <c r="AWK47" s="78">
        <v>3.12</v>
      </c>
      <c r="AWL47" s="77">
        <v>3</v>
      </c>
      <c r="AWM47" s="78">
        <v>9.42</v>
      </c>
      <c r="AWN47" s="77">
        <v>52</v>
      </c>
      <c r="AWO47" s="78">
        <v>3167.8</v>
      </c>
      <c r="AWP47" s="77">
        <v>199</v>
      </c>
      <c r="AWQ47" s="78">
        <v>43606.6</v>
      </c>
      <c r="AWR47" s="77">
        <v>198</v>
      </c>
      <c r="AWS47" s="78">
        <v>65175.11</v>
      </c>
      <c r="AWT47" s="77">
        <v>137</v>
      </c>
      <c r="AWU47" s="78">
        <v>9473.9699999999993</v>
      </c>
      <c r="AWV47" s="77">
        <v>603</v>
      </c>
      <c r="AWW47" s="78">
        <v>8651.49</v>
      </c>
      <c r="AWX47" s="77">
        <v>626</v>
      </c>
      <c r="AWY47" s="78">
        <v>276948.21999999997</v>
      </c>
      <c r="AXD47" s="77">
        <v>8</v>
      </c>
      <c r="AXE47" s="78">
        <v>203.54</v>
      </c>
      <c r="AXV47" s="77">
        <v>1</v>
      </c>
      <c r="AXW47" s="78">
        <v>10.79</v>
      </c>
      <c r="AYB47" s="77">
        <v>181</v>
      </c>
      <c r="AYC47" s="78">
        <v>15764.1</v>
      </c>
      <c r="AYD47" s="77">
        <v>32</v>
      </c>
      <c r="AYE47" s="78">
        <v>225.69</v>
      </c>
      <c r="AYF47" s="77">
        <v>17</v>
      </c>
      <c r="AYG47" s="78">
        <v>143.38999999999999</v>
      </c>
      <c r="AYL47" s="77">
        <v>8</v>
      </c>
      <c r="AYM47" s="78">
        <v>44.29</v>
      </c>
      <c r="AYP47" s="77">
        <v>3</v>
      </c>
      <c r="AYQ47" s="78">
        <v>226.74</v>
      </c>
      <c r="AYT47" s="77">
        <v>17</v>
      </c>
      <c r="AYU47" s="78">
        <v>27.68</v>
      </c>
      <c r="AYV47" s="77">
        <v>36</v>
      </c>
      <c r="AYW47" s="78">
        <v>4455.37</v>
      </c>
      <c r="AZF47" s="77">
        <v>4</v>
      </c>
      <c r="AZG47" s="78">
        <v>84.66</v>
      </c>
      <c r="AZJ47" s="77">
        <v>1</v>
      </c>
      <c r="AZK47" s="78">
        <v>3.7</v>
      </c>
      <c r="AZN47" s="77">
        <v>1</v>
      </c>
      <c r="AZO47" s="78">
        <v>3.75</v>
      </c>
      <c r="AZV47" s="77">
        <v>28</v>
      </c>
      <c r="AZW47" s="78">
        <v>30.61</v>
      </c>
    </row>
    <row r="48" spans="1:1377" x14ac:dyDescent="0.25">
      <c r="A48" s="87">
        <v>40095</v>
      </c>
      <c r="B48" s="83">
        <v>321048</v>
      </c>
      <c r="C48" s="84">
        <v>39254561.93</v>
      </c>
      <c r="D48" s="83">
        <v>264067</v>
      </c>
      <c r="E48" s="84">
        <v>36949336.899999999</v>
      </c>
      <c r="F48" s="83">
        <f t="shared" si="89"/>
        <v>585115</v>
      </c>
      <c r="G48" s="83">
        <f t="shared" si="88"/>
        <v>76203898.829999998</v>
      </c>
      <c r="H48" s="83">
        <v>196108</v>
      </c>
      <c r="I48" s="84">
        <v>18644102.300000001</v>
      </c>
      <c r="J48" s="83">
        <v>246801</v>
      </c>
      <c r="K48" s="84">
        <v>20409605.52</v>
      </c>
      <c r="L48" s="83">
        <v>2863</v>
      </c>
      <c r="M48" s="78">
        <v>12679404.220000001</v>
      </c>
      <c r="N48" s="79">
        <v>24136</v>
      </c>
      <c r="O48" s="78">
        <v>13150615.119999999</v>
      </c>
      <c r="P48" s="79">
        <v>181676</v>
      </c>
      <c r="Q48" s="78">
        <v>10953624.300000001</v>
      </c>
      <c r="R48" s="79">
        <v>182039</v>
      </c>
      <c r="S48" s="78">
        <v>10263530.48</v>
      </c>
      <c r="T48" s="79">
        <v>5509</v>
      </c>
      <c r="U48" s="78">
        <v>3301189.99</v>
      </c>
      <c r="V48" s="79">
        <v>27389</v>
      </c>
      <c r="W48" s="78">
        <v>7352890.4900000002</v>
      </c>
      <c r="X48" s="79">
        <v>46901</v>
      </c>
      <c r="Y48" s="78">
        <v>6707020.4000000004</v>
      </c>
      <c r="Z48" s="79">
        <v>191025</v>
      </c>
      <c r="AA48" s="78">
        <v>7542312.6600000001</v>
      </c>
      <c r="AB48" s="79">
        <v>92852</v>
      </c>
      <c r="AC48" s="78">
        <v>9121800.7100000009</v>
      </c>
      <c r="AD48" s="79">
        <v>29426</v>
      </c>
      <c r="AE48" s="78">
        <v>5478048.0099999998</v>
      </c>
      <c r="AH48" s="79">
        <v>68518</v>
      </c>
      <c r="AI48" s="78">
        <v>6947332.04</v>
      </c>
      <c r="AJ48" s="79">
        <v>168825</v>
      </c>
      <c r="AK48" s="78">
        <v>6361271.3200000003</v>
      </c>
      <c r="AL48" s="79">
        <v>48242</v>
      </c>
      <c r="AM48" s="78">
        <v>5348798.68</v>
      </c>
      <c r="AN48" s="79">
        <v>55188</v>
      </c>
      <c r="AO48" s="78">
        <v>5359520.37</v>
      </c>
      <c r="AP48" s="79">
        <v>60776</v>
      </c>
      <c r="AQ48" s="78">
        <v>4663446.84</v>
      </c>
      <c r="AR48" s="79">
        <v>33100</v>
      </c>
      <c r="AS48" s="78">
        <v>4988389.67</v>
      </c>
      <c r="AT48" s="79">
        <v>13884</v>
      </c>
      <c r="AU48" s="78">
        <v>1252300.8700000001</v>
      </c>
      <c r="AV48" s="77">
        <v>773</v>
      </c>
      <c r="AW48" s="78">
        <v>3196491.82</v>
      </c>
      <c r="AX48" s="77">
        <v>334</v>
      </c>
      <c r="AY48" s="78">
        <v>1412887.68</v>
      </c>
      <c r="AZ48" s="79">
        <v>3128</v>
      </c>
      <c r="BA48" s="78">
        <v>2253364.9300000002</v>
      </c>
      <c r="BB48" s="79">
        <v>10527</v>
      </c>
      <c r="BC48" s="78">
        <v>3454439.09</v>
      </c>
      <c r="BD48" s="79">
        <v>2914</v>
      </c>
      <c r="BE48" s="78">
        <v>1474054.99</v>
      </c>
      <c r="BF48" s="79">
        <v>14576</v>
      </c>
      <c r="BG48" s="78">
        <v>1967455.22</v>
      </c>
      <c r="BH48" s="79">
        <v>284454</v>
      </c>
      <c r="BI48" s="78">
        <v>2554671.84</v>
      </c>
      <c r="BJ48" s="79">
        <v>3149</v>
      </c>
      <c r="BK48" s="78">
        <v>1313793.3799999999</v>
      </c>
      <c r="BL48" s="79">
        <v>32581</v>
      </c>
      <c r="BM48" s="78">
        <v>1129017.47</v>
      </c>
      <c r="BN48" s="77">
        <v>202</v>
      </c>
      <c r="BO48" s="78">
        <v>1243856.23</v>
      </c>
      <c r="BP48" s="79">
        <v>58112</v>
      </c>
      <c r="BQ48" s="78">
        <v>1135492.76</v>
      </c>
      <c r="BR48" s="79">
        <v>7053</v>
      </c>
      <c r="BS48" s="78">
        <v>495645.68</v>
      </c>
      <c r="BT48" s="79">
        <v>10833</v>
      </c>
      <c r="BU48" s="78">
        <v>729658.73</v>
      </c>
      <c r="BV48" s="79">
        <v>8845</v>
      </c>
      <c r="BW48" s="78">
        <v>334323.18</v>
      </c>
      <c r="BX48" s="77">
        <v>193</v>
      </c>
      <c r="BY48" s="78">
        <v>189303.51</v>
      </c>
      <c r="CH48" s="77">
        <v>1</v>
      </c>
      <c r="CI48" s="78">
        <v>8.6999999999999993</v>
      </c>
      <c r="CJ48" s="77">
        <v>2</v>
      </c>
      <c r="CK48" s="78">
        <v>18.3</v>
      </c>
      <c r="CL48" s="77">
        <v>1</v>
      </c>
      <c r="CM48" s="78">
        <v>34.56</v>
      </c>
      <c r="CN48" s="77">
        <v>10</v>
      </c>
      <c r="CO48" s="78">
        <v>3593.4</v>
      </c>
      <c r="CP48" s="79">
        <v>5760</v>
      </c>
      <c r="CQ48" s="78">
        <v>63320.28</v>
      </c>
      <c r="CT48" s="77">
        <v>20</v>
      </c>
      <c r="CU48" s="78">
        <v>9515.2999999999993</v>
      </c>
      <c r="CX48" s="77">
        <v>1</v>
      </c>
      <c r="CY48" s="78">
        <v>2.9</v>
      </c>
      <c r="DD48" s="77">
        <v>1</v>
      </c>
      <c r="DE48" s="78">
        <v>23.28</v>
      </c>
      <c r="DL48" s="77">
        <v>3</v>
      </c>
      <c r="DM48" s="78">
        <v>63.93</v>
      </c>
      <c r="DN48" s="77">
        <v>24</v>
      </c>
      <c r="DO48" s="78">
        <v>42.68</v>
      </c>
      <c r="DP48" s="77">
        <v>50</v>
      </c>
      <c r="DQ48" s="78">
        <v>181.99</v>
      </c>
      <c r="DZ48" s="79">
        <v>12307</v>
      </c>
      <c r="EA48" s="78">
        <v>1090965.45</v>
      </c>
      <c r="EF48" s="77">
        <v>17</v>
      </c>
      <c r="EG48" s="78">
        <v>312.04000000000002</v>
      </c>
      <c r="EH48" s="77">
        <v>3</v>
      </c>
      <c r="EI48" s="78">
        <v>4.9800000000000004</v>
      </c>
      <c r="EJ48" s="77">
        <v>2</v>
      </c>
      <c r="EK48" s="78">
        <v>29</v>
      </c>
      <c r="ER48" s="79">
        <v>13258</v>
      </c>
      <c r="ES48" s="78">
        <v>521533.29</v>
      </c>
      <c r="ET48" s="77">
        <v>2</v>
      </c>
      <c r="EU48" s="78">
        <v>17.68</v>
      </c>
      <c r="EV48" s="79">
        <v>1262</v>
      </c>
      <c r="EW48" s="78">
        <v>74711.77</v>
      </c>
      <c r="FD48" s="79">
        <v>1631</v>
      </c>
      <c r="FE48" s="78">
        <v>970596.94</v>
      </c>
      <c r="FF48" s="77">
        <v>3</v>
      </c>
      <c r="FG48" s="78">
        <v>0.54</v>
      </c>
      <c r="FH48" s="79">
        <v>25563</v>
      </c>
      <c r="FI48" s="78">
        <v>1266895.44</v>
      </c>
      <c r="FJ48" s="79">
        <v>15987</v>
      </c>
      <c r="FK48" s="78">
        <v>756428.54</v>
      </c>
      <c r="FL48" s="77">
        <v>15</v>
      </c>
      <c r="FM48" s="78">
        <v>238.9</v>
      </c>
      <c r="FN48" s="77">
        <v>2</v>
      </c>
      <c r="FO48" s="78">
        <v>17.059999999999999</v>
      </c>
      <c r="FP48" s="77">
        <v>11</v>
      </c>
      <c r="FQ48" s="78">
        <v>5.28</v>
      </c>
      <c r="FR48" s="79">
        <v>2231</v>
      </c>
      <c r="FS48" s="78">
        <v>350516.22</v>
      </c>
      <c r="FT48" s="77">
        <v>5</v>
      </c>
      <c r="FU48" s="78">
        <v>7.49</v>
      </c>
      <c r="FV48" s="79">
        <v>2711</v>
      </c>
      <c r="FW48" s="78">
        <v>71422.320000000007</v>
      </c>
      <c r="FX48" s="79">
        <v>6071</v>
      </c>
      <c r="FY48" s="78">
        <v>369625.3</v>
      </c>
      <c r="GB48" s="77">
        <v>2</v>
      </c>
      <c r="GC48" s="78">
        <v>9.1199999999999992</v>
      </c>
      <c r="GF48" s="77">
        <v>85</v>
      </c>
      <c r="GG48" s="78">
        <v>6625.09</v>
      </c>
      <c r="GL48" s="79">
        <v>3469</v>
      </c>
      <c r="GM48" s="78">
        <v>477681.29</v>
      </c>
      <c r="GX48" s="77">
        <v>242</v>
      </c>
      <c r="GY48" s="78">
        <v>18259.830000000002</v>
      </c>
      <c r="GZ48" s="77">
        <v>15</v>
      </c>
      <c r="HA48" s="78">
        <v>981.74</v>
      </c>
      <c r="HB48" s="79">
        <v>1693</v>
      </c>
      <c r="HC48" s="78">
        <v>180682.77</v>
      </c>
      <c r="HD48" s="77">
        <v>12</v>
      </c>
      <c r="HE48" s="78">
        <v>104.5</v>
      </c>
      <c r="HH48" s="77">
        <v>102</v>
      </c>
      <c r="HI48" s="78">
        <v>2815.94</v>
      </c>
      <c r="HJ48" s="77">
        <v>649</v>
      </c>
      <c r="HK48" s="78">
        <v>76927.7</v>
      </c>
      <c r="HL48" s="77">
        <v>402</v>
      </c>
      <c r="HM48" s="78">
        <v>73151.31</v>
      </c>
      <c r="HN48" s="79">
        <v>1889</v>
      </c>
      <c r="HO48" s="78">
        <v>263963.73</v>
      </c>
      <c r="HR48" s="77">
        <v>75</v>
      </c>
      <c r="HS48" s="78">
        <v>26344.38</v>
      </c>
      <c r="HT48" s="77">
        <v>512</v>
      </c>
      <c r="HU48" s="78">
        <v>26349.29</v>
      </c>
      <c r="HV48" s="77">
        <v>30</v>
      </c>
      <c r="HW48" s="78">
        <v>1771.82</v>
      </c>
      <c r="HX48" s="77">
        <v>12</v>
      </c>
      <c r="HY48" s="78">
        <v>2009.82</v>
      </c>
      <c r="HZ48" s="77">
        <v>355</v>
      </c>
      <c r="IA48" s="78">
        <v>33596.57</v>
      </c>
      <c r="IB48" s="79">
        <v>6118</v>
      </c>
      <c r="IC48" s="78">
        <v>439971.31</v>
      </c>
      <c r="ID48" s="77">
        <v>35</v>
      </c>
      <c r="IE48" s="78">
        <v>9095.81</v>
      </c>
      <c r="IF48" s="77">
        <v>294</v>
      </c>
      <c r="IG48" s="78">
        <v>56492.63</v>
      </c>
      <c r="IL48" s="77">
        <v>1</v>
      </c>
      <c r="IM48" s="78">
        <v>10.02</v>
      </c>
      <c r="IN48" s="79">
        <v>2728</v>
      </c>
      <c r="IO48" s="78">
        <v>129068.45</v>
      </c>
      <c r="IP48" s="77">
        <v>5</v>
      </c>
      <c r="IQ48" s="78">
        <v>33.369999999999997</v>
      </c>
      <c r="IR48" s="77">
        <v>2</v>
      </c>
      <c r="IS48" s="78">
        <v>4.59</v>
      </c>
      <c r="IT48" s="77">
        <v>3</v>
      </c>
      <c r="IU48" s="78">
        <v>3.9</v>
      </c>
      <c r="IX48" s="77">
        <v>9</v>
      </c>
      <c r="IY48" s="78">
        <v>30.39</v>
      </c>
      <c r="IZ48" s="79">
        <v>4586</v>
      </c>
      <c r="JA48" s="78">
        <v>189197.43</v>
      </c>
      <c r="JH48" s="79">
        <v>9650</v>
      </c>
      <c r="JI48" s="78">
        <v>1315084.81</v>
      </c>
      <c r="JJ48" s="79">
        <v>2518</v>
      </c>
      <c r="JK48" s="78">
        <v>308991.32</v>
      </c>
      <c r="JN48" s="77">
        <v>787</v>
      </c>
      <c r="JO48" s="78">
        <v>106815.48</v>
      </c>
      <c r="JP48" s="79">
        <v>2965</v>
      </c>
      <c r="JQ48" s="78">
        <v>268767.96000000002</v>
      </c>
      <c r="JR48" s="77">
        <v>20</v>
      </c>
      <c r="JS48" s="78">
        <v>1276.8</v>
      </c>
      <c r="JV48" s="79">
        <v>3751</v>
      </c>
      <c r="JW48" s="78">
        <v>339382.25</v>
      </c>
      <c r="JX48" s="77">
        <v>100</v>
      </c>
      <c r="JY48" s="78">
        <v>8676.02</v>
      </c>
      <c r="JZ48" s="77">
        <v>437</v>
      </c>
      <c r="KA48" s="78">
        <v>9426.7999999999993</v>
      </c>
      <c r="KB48" s="79">
        <v>9294</v>
      </c>
      <c r="KC48" s="78">
        <v>391936.02</v>
      </c>
      <c r="KD48" s="77">
        <v>2</v>
      </c>
      <c r="KE48" s="78">
        <v>42.9</v>
      </c>
      <c r="KF48" s="77">
        <v>470</v>
      </c>
      <c r="KG48" s="78">
        <v>46363.85</v>
      </c>
      <c r="KH48" s="79">
        <v>19925</v>
      </c>
      <c r="KI48" s="78">
        <v>731405.34</v>
      </c>
      <c r="KJ48" s="77">
        <v>2</v>
      </c>
      <c r="KK48" s="78">
        <v>1.04</v>
      </c>
      <c r="KN48" s="79">
        <v>1137</v>
      </c>
      <c r="KO48" s="78">
        <v>621622.53</v>
      </c>
      <c r="KP48" s="77">
        <v>12</v>
      </c>
      <c r="KQ48" s="78">
        <v>817.44</v>
      </c>
      <c r="KR48" s="79">
        <v>5609</v>
      </c>
      <c r="KS48" s="78">
        <v>412069.16</v>
      </c>
      <c r="KZ48" s="77">
        <v>9</v>
      </c>
      <c r="LA48" s="78">
        <v>2757.97</v>
      </c>
      <c r="LB48" s="77">
        <v>5</v>
      </c>
      <c r="LC48" s="78">
        <v>10.16</v>
      </c>
      <c r="LD48" s="79">
        <v>1533</v>
      </c>
      <c r="LE48" s="78">
        <v>135659.04999999999</v>
      </c>
      <c r="LF48" s="77">
        <v>568</v>
      </c>
      <c r="LG48" s="78">
        <v>95887.33</v>
      </c>
      <c r="LH48" s="77">
        <v>385</v>
      </c>
      <c r="LI48" s="78">
        <v>91433.12</v>
      </c>
      <c r="LJ48" s="77">
        <v>4</v>
      </c>
      <c r="LK48" s="78">
        <v>9</v>
      </c>
      <c r="LN48" s="77">
        <v>2</v>
      </c>
      <c r="LO48" s="78">
        <v>302.72000000000003</v>
      </c>
      <c r="LR48" s="77">
        <v>3</v>
      </c>
      <c r="LS48" s="78">
        <v>2.67</v>
      </c>
      <c r="LT48" s="79">
        <v>7434</v>
      </c>
      <c r="LU48" s="78">
        <v>327475.82</v>
      </c>
      <c r="LV48" s="77">
        <v>67</v>
      </c>
      <c r="LW48" s="78">
        <v>348.87</v>
      </c>
      <c r="MB48" s="79">
        <v>5307</v>
      </c>
      <c r="MC48" s="78">
        <v>585003.21</v>
      </c>
      <c r="MJ48" s="77">
        <v>2</v>
      </c>
      <c r="MK48" s="78">
        <v>24.18</v>
      </c>
      <c r="MN48" s="77">
        <v>4</v>
      </c>
      <c r="MO48" s="78">
        <v>45</v>
      </c>
      <c r="MP48" s="79">
        <v>4522</v>
      </c>
      <c r="MQ48" s="78">
        <v>340668.64</v>
      </c>
      <c r="MR48" s="79">
        <v>1355</v>
      </c>
      <c r="MS48" s="78">
        <v>40183.25</v>
      </c>
      <c r="MT48" s="77">
        <v>1</v>
      </c>
      <c r="MU48" s="78">
        <v>6.98</v>
      </c>
      <c r="MX48" s="77">
        <v>4</v>
      </c>
      <c r="MY48" s="78">
        <v>20.56</v>
      </c>
      <c r="ND48" s="79">
        <v>15994</v>
      </c>
      <c r="NE48" s="78">
        <v>50694.9</v>
      </c>
      <c r="NF48" s="77">
        <v>37</v>
      </c>
      <c r="NG48" s="78">
        <v>811.62</v>
      </c>
      <c r="NH48" s="77">
        <v>2</v>
      </c>
      <c r="NI48" s="78">
        <v>12.24</v>
      </c>
      <c r="NN48" s="79">
        <v>1581</v>
      </c>
      <c r="NO48" s="78">
        <v>226650.93</v>
      </c>
      <c r="NP48" s="77">
        <v>9</v>
      </c>
      <c r="NQ48" s="78">
        <v>55.83</v>
      </c>
      <c r="NR48" s="77">
        <v>3</v>
      </c>
      <c r="NS48" s="78">
        <v>15.26</v>
      </c>
      <c r="NT48" s="77">
        <v>112</v>
      </c>
      <c r="NU48" s="78">
        <v>328.9</v>
      </c>
      <c r="NV48" s="79">
        <v>3416</v>
      </c>
      <c r="NW48" s="78">
        <v>364938.37</v>
      </c>
      <c r="NX48" s="77">
        <v>67</v>
      </c>
      <c r="NY48" s="78">
        <v>4347.28</v>
      </c>
      <c r="NZ48" s="77">
        <v>12</v>
      </c>
      <c r="OA48" s="78">
        <v>389.93</v>
      </c>
      <c r="OF48" s="77">
        <v>379</v>
      </c>
      <c r="OG48" s="78">
        <v>28535.29</v>
      </c>
      <c r="OH48" s="77">
        <v>383</v>
      </c>
      <c r="OI48" s="78">
        <v>20671.13</v>
      </c>
      <c r="OJ48" s="77">
        <v>112</v>
      </c>
      <c r="OK48" s="78">
        <v>529.77</v>
      </c>
      <c r="OL48" s="77">
        <v>1</v>
      </c>
      <c r="OM48" s="78">
        <v>10.08</v>
      </c>
      <c r="OP48" s="79">
        <v>12368</v>
      </c>
      <c r="OQ48" s="78">
        <v>2057174.18</v>
      </c>
      <c r="OR48" s="77">
        <v>193</v>
      </c>
      <c r="OS48" s="78">
        <v>7014.55</v>
      </c>
      <c r="OT48" s="79">
        <v>3405</v>
      </c>
      <c r="OU48" s="78">
        <v>162014.01</v>
      </c>
      <c r="OV48" s="77">
        <v>271</v>
      </c>
      <c r="OW48" s="78">
        <v>44563.67</v>
      </c>
      <c r="OZ48" s="79">
        <v>7481</v>
      </c>
      <c r="PA48" s="78">
        <v>730130.14</v>
      </c>
      <c r="PB48" s="77">
        <v>2</v>
      </c>
      <c r="PC48" s="78">
        <v>4.16</v>
      </c>
      <c r="PJ48" s="79">
        <v>3531</v>
      </c>
      <c r="PK48" s="78">
        <v>312423.33</v>
      </c>
      <c r="PL48" s="77">
        <v>99</v>
      </c>
      <c r="PM48" s="78">
        <v>889.21</v>
      </c>
      <c r="PN48" s="77">
        <v>70</v>
      </c>
      <c r="PO48" s="78">
        <v>9313.23</v>
      </c>
      <c r="PP48" s="79">
        <v>10225</v>
      </c>
      <c r="PQ48" s="78">
        <v>702744.7</v>
      </c>
      <c r="PR48" s="79">
        <v>5140</v>
      </c>
      <c r="PS48" s="78">
        <v>651405.77</v>
      </c>
      <c r="PV48" s="77">
        <v>15</v>
      </c>
      <c r="PW48" s="78">
        <v>163.32</v>
      </c>
      <c r="PX48" s="77">
        <v>11</v>
      </c>
      <c r="PY48" s="78">
        <v>1035.0899999999999</v>
      </c>
      <c r="PZ48" s="77">
        <v>521</v>
      </c>
      <c r="QA48" s="78">
        <v>184600.75</v>
      </c>
      <c r="QF48" s="79">
        <v>12309</v>
      </c>
      <c r="QG48" s="78">
        <v>3610698.64</v>
      </c>
      <c r="QJ48" s="77">
        <v>2</v>
      </c>
      <c r="QK48" s="78">
        <v>2.88</v>
      </c>
      <c r="QL48" s="77">
        <v>21</v>
      </c>
      <c r="QM48" s="78">
        <v>18.13</v>
      </c>
      <c r="QN48" s="77">
        <v>3</v>
      </c>
      <c r="QO48" s="78">
        <v>243.76</v>
      </c>
      <c r="RB48" s="77">
        <v>25</v>
      </c>
      <c r="RC48" s="78">
        <v>577.36</v>
      </c>
      <c r="RD48" s="77">
        <v>17</v>
      </c>
      <c r="RE48" s="78">
        <v>4733.6000000000004</v>
      </c>
      <c r="RJ48" s="77">
        <v>6</v>
      </c>
      <c r="RK48" s="78">
        <v>132.36000000000001</v>
      </c>
      <c r="RL48" s="79">
        <v>125972</v>
      </c>
      <c r="RM48" s="78">
        <v>18168264.91</v>
      </c>
      <c r="RN48" s="79">
        <v>2644</v>
      </c>
      <c r="RO48" s="78">
        <v>128551.07</v>
      </c>
      <c r="RT48" s="77">
        <v>109</v>
      </c>
      <c r="RU48" s="78">
        <v>21188.04</v>
      </c>
      <c r="RV48" s="77">
        <v>347</v>
      </c>
      <c r="RW48" s="78">
        <v>16297.26</v>
      </c>
      <c r="RX48" s="79">
        <v>856101</v>
      </c>
      <c r="RY48" s="78">
        <v>19616382.699999999</v>
      </c>
      <c r="RZ48" s="77">
        <v>626</v>
      </c>
      <c r="SA48" s="78">
        <v>63109.18</v>
      </c>
      <c r="SD48" s="79">
        <v>5302</v>
      </c>
      <c r="SE48" s="78">
        <v>345678.18</v>
      </c>
      <c r="SF48" s="79">
        <v>51220</v>
      </c>
      <c r="SG48" s="78">
        <v>8556037.4299999997</v>
      </c>
      <c r="SH48" s="77">
        <v>2</v>
      </c>
      <c r="SI48" s="78">
        <v>0.34</v>
      </c>
      <c r="SJ48" s="79">
        <v>1470</v>
      </c>
      <c r="SK48" s="78">
        <v>54482.1</v>
      </c>
      <c r="SL48" s="79">
        <v>1504</v>
      </c>
      <c r="SM48" s="78">
        <v>96417.32</v>
      </c>
      <c r="SN48" s="79">
        <v>10686</v>
      </c>
      <c r="SO48" s="78">
        <v>433428.13</v>
      </c>
      <c r="SP48" s="77">
        <v>2</v>
      </c>
      <c r="SQ48" s="78">
        <v>1091.52</v>
      </c>
      <c r="SR48" s="79">
        <v>92163</v>
      </c>
      <c r="SS48" s="78">
        <v>603113.67000000004</v>
      </c>
      <c r="ST48" s="77">
        <v>973</v>
      </c>
      <c r="SU48" s="78">
        <v>89208.07</v>
      </c>
      <c r="SV48" s="77">
        <v>99</v>
      </c>
      <c r="SW48" s="78">
        <v>635.54999999999995</v>
      </c>
      <c r="TD48" s="77">
        <v>919</v>
      </c>
      <c r="TE48" s="78">
        <v>9018.2000000000007</v>
      </c>
      <c r="TF48" s="79">
        <v>2744</v>
      </c>
      <c r="TG48" s="78">
        <v>101970.07</v>
      </c>
      <c r="TH48" s="79">
        <v>22517</v>
      </c>
      <c r="TI48" s="78">
        <v>613114.02</v>
      </c>
      <c r="TJ48" s="79">
        <v>2249</v>
      </c>
      <c r="TK48" s="78">
        <v>260068.81</v>
      </c>
      <c r="TL48" s="79">
        <v>47305</v>
      </c>
      <c r="TM48" s="78">
        <v>2317629.42</v>
      </c>
      <c r="TN48" s="79">
        <v>5175</v>
      </c>
      <c r="TO48" s="78">
        <v>421876.2</v>
      </c>
      <c r="TZ48" s="77">
        <v>3</v>
      </c>
      <c r="UA48" s="78">
        <v>445.29</v>
      </c>
      <c r="UB48" s="79">
        <v>8585</v>
      </c>
      <c r="UC48" s="78">
        <v>375168.11</v>
      </c>
      <c r="UD48" s="77">
        <v>2</v>
      </c>
      <c r="UE48" s="78">
        <v>6.58</v>
      </c>
      <c r="UH48" s="77">
        <v>6</v>
      </c>
      <c r="UI48" s="78">
        <v>70.900000000000006</v>
      </c>
      <c r="UV48" s="77">
        <v>2</v>
      </c>
      <c r="UW48" s="78">
        <v>53.68</v>
      </c>
      <c r="VB48" s="77">
        <v>31</v>
      </c>
      <c r="VC48" s="78">
        <v>755.08</v>
      </c>
      <c r="VD48" s="79">
        <v>10957</v>
      </c>
      <c r="VE48" s="78">
        <v>528889.89</v>
      </c>
      <c r="VF48" s="77">
        <v>2</v>
      </c>
      <c r="VG48" s="78">
        <v>12.6</v>
      </c>
      <c r="VH48" s="79">
        <v>32402</v>
      </c>
      <c r="VI48" s="78">
        <v>530060.91</v>
      </c>
      <c r="VJ48" s="77">
        <v>102</v>
      </c>
      <c r="VK48" s="78">
        <v>1220.6099999999999</v>
      </c>
      <c r="VN48" s="77">
        <v>4</v>
      </c>
      <c r="VO48" s="78">
        <v>45.77</v>
      </c>
      <c r="VP48" s="79">
        <v>13852</v>
      </c>
      <c r="VQ48" s="78">
        <v>756148.52</v>
      </c>
      <c r="VR48" s="79">
        <v>15207</v>
      </c>
      <c r="VS48" s="78">
        <v>1317518.6100000001</v>
      </c>
      <c r="VV48" s="77">
        <v>2</v>
      </c>
      <c r="VW48" s="78">
        <v>37.119999999999997</v>
      </c>
      <c r="VX48" s="77">
        <v>3</v>
      </c>
      <c r="VY48" s="78">
        <v>0.03</v>
      </c>
      <c r="WB48" s="79">
        <v>14378</v>
      </c>
      <c r="WC48" s="78">
        <v>2099412.21</v>
      </c>
      <c r="WD48" s="77">
        <v>23</v>
      </c>
      <c r="WE48" s="78">
        <v>41638.43</v>
      </c>
      <c r="WH48" s="79">
        <v>2787</v>
      </c>
      <c r="WI48" s="78">
        <v>12256.2</v>
      </c>
      <c r="WJ48" s="79">
        <v>8685</v>
      </c>
      <c r="WK48" s="78">
        <v>135021.19</v>
      </c>
      <c r="WL48" s="77">
        <v>185</v>
      </c>
      <c r="WM48" s="78">
        <v>17491.419999999998</v>
      </c>
      <c r="WN48" s="79">
        <v>2043</v>
      </c>
      <c r="WO48" s="78">
        <v>815476.25</v>
      </c>
      <c r="WP48" s="77">
        <v>5</v>
      </c>
      <c r="WQ48" s="78">
        <v>1170</v>
      </c>
      <c r="WR48" s="79">
        <v>6868</v>
      </c>
      <c r="WS48" s="78">
        <v>195041.21</v>
      </c>
      <c r="WX48" s="77">
        <v>1</v>
      </c>
      <c r="WY48" s="78">
        <v>5.33</v>
      </c>
      <c r="XB48" s="77">
        <v>1</v>
      </c>
      <c r="XC48" s="78">
        <v>29.96</v>
      </c>
      <c r="XD48" s="79">
        <v>38004</v>
      </c>
      <c r="XE48" s="78">
        <v>2231654.88</v>
      </c>
      <c r="XH48" s="77">
        <v>371</v>
      </c>
      <c r="XI48" s="78">
        <v>147373.48000000001</v>
      </c>
      <c r="XJ48" s="77">
        <v>568</v>
      </c>
      <c r="XK48" s="78">
        <v>7189.82</v>
      </c>
      <c r="XN48" s="79">
        <v>6025</v>
      </c>
      <c r="XO48" s="78">
        <v>780198.08</v>
      </c>
      <c r="XP48" s="79">
        <v>13589</v>
      </c>
      <c r="XQ48" s="78">
        <v>2283658.62</v>
      </c>
      <c r="XR48" s="79">
        <v>1678</v>
      </c>
      <c r="XS48" s="78">
        <v>427457.45</v>
      </c>
      <c r="XT48" s="79">
        <v>3646</v>
      </c>
      <c r="XU48" s="78">
        <v>757513.42</v>
      </c>
      <c r="XV48" s="79">
        <v>81747</v>
      </c>
      <c r="XW48" s="78">
        <v>940457.52</v>
      </c>
      <c r="XX48" s="79">
        <v>1572</v>
      </c>
      <c r="XY48" s="78">
        <v>80925.17</v>
      </c>
      <c r="XZ48" s="77">
        <v>1</v>
      </c>
      <c r="YA48" s="78">
        <v>6.15</v>
      </c>
      <c r="YH48" s="79">
        <v>27003</v>
      </c>
      <c r="YI48" s="78">
        <v>2477294.7400000002</v>
      </c>
      <c r="YP48" s="79">
        <v>2133</v>
      </c>
      <c r="YQ48" s="78">
        <v>50320.37</v>
      </c>
      <c r="YT48" s="79">
        <v>2342</v>
      </c>
      <c r="YU48" s="78">
        <v>293783.67999999999</v>
      </c>
      <c r="YV48" s="77">
        <v>122</v>
      </c>
      <c r="YW48" s="78">
        <v>13226.5</v>
      </c>
      <c r="YX48" s="79">
        <v>119638</v>
      </c>
      <c r="YY48" s="78">
        <v>2874679.33</v>
      </c>
      <c r="YZ48" s="79">
        <v>33139</v>
      </c>
      <c r="ZA48" s="78">
        <v>1586623.29</v>
      </c>
      <c r="ZF48" s="79">
        <v>1347</v>
      </c>
      <c r="ZG48" s="78">
        <v>109216.37</v>
      </c>
      <c r="ZH48" s="77">
        <v>643</v>
      </c>
      <c r="ZI48" s="78">
        <v>49516.03</v>
      </c>
      <c r="ZJ48" s="79">
        <v>51030</v>
      </c>
      <c r="ZK48" s="78">
        <v>9001703.0500000007</v>
      </c>
      <c r="ZL48" s="79">
        <v>50425</v>
      </c>
      <c r="ZM48" s="78">
        <v>6904783.4000000004</v>
      </c>
      <c r="ZR48" s="77">
        <v>46</v>
      </c>
      <c r="ZS48" s="78">
        <v>226.19</v>
      </c>
      <c r="ZT48" s="77">
        <v>112</v>
      </c>
      <c r="ZU48" s="78">
        <v>481.02</v>
      </c>
      <c r="ZV48" s="77">
        <v>1</v>
      </c>
      <c r="ZW48" s="78">
        <v>4.99</v>
      </c>
      <c r="ZX48" s="77">
        <v>1</v>
      </c>
      <c r="ZY48" s="78">
        <v>11.5</v>
      </c>
      <c r="AAB48" s="77">
        <v>55</v>
      </c>
      <c r="AAC48" s="78">
        <v>653.39</v>
      </c>
      <c r="AAD48" s="77">
        <v>1</v>
      </c>
      <c r="AAE48" s="78">
        <v>4.58</v>
      </c>
      <c r="AAF48" s="77">
        <v>3</v>
      </c>
      <c r="AAG48" s="78">
        <v>32.61</v>
      </c>
      <c r="AAH48" s="77">
        <v>86</v>
      </c>
      <c r="AAI48" s="78">
        <v>480.89</v>
      </c>
      <c r="AAN48" s="77">
        <v>5</v>
      </c>
      <c r="AAO48" s="78">
        <v>300.52999999999997</v>
      </c>
      <c r="AAP48" s="79">
        <v>1089</v>
      </c>
      <c r="AAQ48" s="78">
        <v>4822.7</v>
      </c>
      <c r="AAV48" s="79">
        <v>2000</v>
      </c>
      <c r="AAW48" s="78">
        <v>117398.96</v>
      </c>
      <c r="ABD48" s="77">
        <v>517</v>
      </c>
      <c r="ABE48" s="78">
        <v>74451.63</v>
      </c>
      <c r="ABP48" s="79">
        <v>3377</v>
      </c>
      <c r="ABQ48" s="78">
        <v>179886.35</v>
      </c>
      <c r="ABR48" s="79">
        <v>1945</v>
      </c>
      <c r="ABS48" s="78">
        <v>88391.2</v>
      </c>
      <c r="ABT48" s="79">
        <v>4705</v>
      </c>
      <c r="ABU48" s="78">
        <v>69949.97</v>
      </c>
      <c r="ABV48" s="79">
        <v>4014</v>
      </c>
      <c r="ABW48" s="78">
        <v>90886.06</v>
      </c>
      <c r="ABX48" s="77">
        <v>471</v>
      </c>
      <c r="ABY48" s="78">
        <v>15220.97</v>
      </c>
      <c r="ACD48" s="77">
        <v>125</v>
      </c>
      <c r="ACE48" s="78">
        <v>6339.13</v>
      </c>
      <c r="ACF48" s="79">
        <v>16618</v>
      </c>
      <c r="ACG48" s="78">
        <v>577571.97</v>
      </c>
      <c r="ACH48" s="79">
        <v>5176</v>
      </c>
      <c r="ACI48" s="78">
        <v>279788.94</v>
      </c>
      <c r="ACJ48" s="79">
        <v>24780</v>
      </c>
      <c r="ACK48" s="78">
        <v>315361.93</v>
      </c>
      <c r="ACN48" s="77">
        <v>5</v>
      </c>
      <c r="ACO48" s="78">
        <v>86.36</v>
      </c>
      <c r="ACP48" s="79">
        <v>12169</v>
      </c>
      <c r="ACQ48" s="78">
        <v>507059.79</v>
      </c>
      <c r="ACV48" s="79">
        <v>3467</v>
      </c>
      <c r="ACW48" s="78">
        <v>112838.7</v>
      </c>
      <c r="ACX48" s="79">
        <v>50875</v>
      </c>
      <c r="ACY48" s="78">
        <v>1880650.77</v>
      </c>
      <c r="ACZ48" s="77">
        <v>314</v>
      </c>
      <c r="ADA48" s="78">
        <v>15325.58</v>
      </c>
      <c r="ADB48" s="79">
        <v>16069</v>
      </c>
      <c r="ADC48" s="78">
        <v>1032737.89</v>
      </c>
      <c r="ADF48" s="79">
        <v>2719</v>
      </c>
      <c r="ADG48" s="78">
        <v>410599.67</v>
      </c>
      <c r="ADJ48" s="77">
        <v>2</v>
      </c>
      <c r="ADK48" s="78">
        <v>86.22</v>
      </c>
      <c r="ADL48" s="77">
        <v>935</v>
      </c>
      <c r="ADM48" s="78">
        <v>146347.35</v>
      </c>
      <c r="ADP48" s="79">
        <v>1248</v>
      </c>
      <c r="ADQ48" s="78">
        <v>748006.16</v>
      </c>
      <c r="ADT48" s="77">
        <v>2</v>
      </c>
      <c r="ADU48" s="78">
        <v>185.98</v>
      </c>
      <c r="ADX48" s="79">
        <v>4548</v>
      </c>
      <c r="ADY48" s="78">
        <v>319836.68</v>
      </c>
      <c r="ADZ48" s="79">
        <v>5155</v>
      </c>
      <c r="AEA48" s="78">
        <v>223500.13</v>
      </c>
      <c r="AEB48" s="77">
        <v>22</v>
      </c>
      <c r="AEC48" s="78">
        <v>786.28</v>
      </c>
      <c r="AED48" s="77">
        <v>1</v>
      </c>
      <c r="AEE48" s="78">
        <v>31.25</v>
      </c>
      <c r="AEF48" s="79">
        <v>2028</v>
      </c>
      <c r="AEG48" s="78">
        <v>1004163.12</v>
      </c>
      <c r="AEL48" s="77">
        <v>71</v>
      </c>
      <c r="AEM48" s="78">
        <v>568.12</v>
      </c>
      <c r="AER48" s="79">
        <v>17214</v>
      </c>
      <c r="AES48" s="78">
        <v>896543.56</v>
      </c>
      <c r="AET48" s="79">
        <v>5591</v>
      </c>
      <c r="AEU48" s="78">
        <v>174594.33</v>
      </c>
      <c r="AEV48" s="77">
        <v>14</v>
      </c>
      <c r="AEW48" s="78">
        <v>6600.02</v>
      </c>
      <c r="AEZ48" s="77">
        <v>45</v>
      </c>
      <c r="AFA48" s="78">
        <v>5569.15</v>
      </c>
      <c r="AFB48" s="79">
        <v>6209</v>
      </c>
      <c r="AFC48" s="78">
        <v>341887.03</v>
      </c>
      <c r="AFD48" s="77">
        <v>14</v>
      </c>
      <c r="AFE48" s="78">
        <v>535.66999999999996</v>
      </c>
      <c r="AFH48" s="77">
        <v>6</v>
      </c>
      <c r="AFI48" s="78">
        <v>1324.32</v>
      </c>
      <c r="AFN48" s="79">
        <v>3128</v>
      </c>
      <c r="AFO48" s="78">
        <v>1093581.96</v>
      </c>
      <c r="AFP48" s="77">
        <v>130</v>
      </c>
      <c r="AFQ48" s="78">
        <v>6276.76</v>
      </c>
      <c r="AFV48" s="79">
        <v>54415</v>
      </c>
      <c r="AFW48" s="78">
        <v>1716127.03</v>
      </c>
      <c r="AFX48" s="79">
        <v>4978</v>
      </c>
      <c r="AFY48" s="78">
        <v>200127.61</v>
      </c>
      <c r="AFZ48" s="77">
        <v>476</v>
      </c>
      <c r="AGA48" s="78">
        <v>57039.519999999997</v>
      </c>
      <c r="AGB48" s="77">
        <v>1</v>
      </c>
      <c r="AGC48" s="78">
        <v>36.99</v>
      </c>
      <c r="AGF48" s="77">
        <v>146</v>
      </c>
      <c r="AGG48" s="78">
        <v>973.77</v>
      </c>
      <c r="AGJ48" s="77">
        <v>3</v>
      </c>
      <c r="AGK48" s="78">
        <v>141.37</v>
      </c>
      <c r="AGL48" s="77">
        <v>11</v>
      </c>
      <c r="AGM48" s="78">
        <v>20846.8</v>
      </c>
      <c r="AGP48" s="79">
        <v>211132</v>
      </c>
      <c r="AGQ48" s="78">
        <v>42336504.369999997</v>
      </c>
      <c r="AGR48" s="77">
        <v>187</v>
      </c>
      <c r="AGS48" s="78">
        <v>236604.5</v>
      </c>
      <c r="AGT48" s="79">
        <v>11392</v>
      </c>
      <c r="AGU48" s="78">
        <v>6577114.5800000001</v>
      </c>
      <c r="AGV48" s="79">
        <v>11973</v>
      </c>
      <c r="AGW48" s="78">
        <v>4466677.7599999998</v>
      </c>
      <c r="AGX48" s="79">
        <v>1963</v>
      </c>
      <c r="AGY48" s="78">
        <v>166283.96</v>
      </c>
      <c r="AGZ48" s="77">
        <v>188</v>
      </c>
      <c r="AHA48" s="78">
        <v>19580.07</v>
      </c>
      <c r="AHB48" s="77">
        <v>959</v>
      </c>
      <c r="AHC48" s="78">
        <v>124739.39</v>
      </c>
      <c r="AHH48" s="77">
        <v>56</v>
      </c>
      <c r="AHI48" s="78">
        <v>50121.29</v>
      </c>
      <c r="AHJ48" s="79">
        <v>2482</v>
      </c>
      <c r="AHK48" s="78">
        <v>230341.35</v>
      </c>
      <c r="AHL48" s="79">
        <v>3545</v>
      </c>
      <c r="AHM48" s="78">
        <v>215862.01</v>
      </c>
      <c r="AHN48" s="77">
        <v>81</v>
      </c>
      <c r="AHO48" s="78">
        <v>20910.77</v>
      </c>
      <c r="AHT48" s="77">
        <v>9</v>
      </c>
      <c r="AHU48" s="78">
        <v>3541.53</v>
      </c>
      <c r="AHV48" s="77">
        <v>900</v>
      </c>
      <c r="AHW48" s="78">
        <v>106527.48</v>
      </c>
      <c r="AHZ48" s="77">
        <v>101</v>
      </c>
      <c r="AIA48" s="78">
        <v>37022.449999999997</v>
      </c>
      <c r="AIB48" s="77">
        <v>1</v>
      </c>
      <c r="AIC48" s="78">
        <v>78.650000000000006</v>
      </c>
      <c r="AIL48" s="77">
        <v>3</v>
      </c>
      <c r="AIM48" s="78">
        <v>2564.16</v>
      </c>
      <c r="AIN48" s="77">
        <v>1</v>
      </c>
      <c r="AIO48" s="78">
        <v>143.72</v>
      </c>
      <c r="AIP48" s="79">
        <v>51656</v>
      </c>
      <c r="AIQ48" s="78">
        <v>487422.67</v>
      </c>
      <c r="AIT48" s="77">
        <v>41</v>
      </c>
      <c r="AIU48" s="78">
        <v>421.9</v>
      </c>
      <c r="AIX48" s="79">
        <v>7821</v>
      </c>
      <c r="AIY48" s="78">
        <v>581007.72</v>
      </c>
      <c r="AJB48" s="79">
        <v>9155</v>
      </c>
      <c r="AJC48" s="78">
        <v>177140.3</v>
      </c>
      <c r="AJD48" s="77">
        <v>5</v>
      </c>
      <c r="AJE48" s="78">
        <v>4.6399999999999997</v>
      </c>
      <c r="AJF48" s="79">
        <v>9653</v>
      </c>
      <c r="AJG48" s="78">
        <v>447441.01</v>
      </c>
      <c r="AJL48" s="77">
        <v>5</v>
      </c>
      <c r="AJM48" s="78">
        <v>63.61</v>
      </c>
      <c r="AJN48" s="79">
        <v>2251</v>
      </c>
      <c r="AJO48" s="78">
        <v>389279.68</v>
      </c>
      <c r="AJX48" s="79">
        <v>104483</v>
      </c>
      <c r="AJY48" s="78">
        <v>1372258.72</v>
      </c>
      <c r="AJZ48" s="77">
        <v>195</v>
      </c>
      <c r="AKA48" s="78">
        <v>17894.849999999999</v>
      </c>
      <c r="AKF48" s="77">
        <v>2</v>
      </c>
      <c r="AKG48" s="78">
        <v>16.16</v>
      </c>
      <c r="AKN48" s="77">
        <v>33</v>
      </c>
      <c r="AKO48" s="78">
        <v>484.87</v>
      </c>
      <c r="AKV48" s="79">
        <v>10724</v>
      </c>
      <c r="AKW48" s="78">
        <v>272883.96999999997</v>
      </c>
      <c r="AKZ48" s="79">
        <v>117413</v>
      </c>
      <c r="ALA48" s="78">
        <v>1639152.58</v>
      </c>
      <c r="ALR48" s="77">
        <v>6</v>
      </c>
      <c r="ALS48" s="78">
        <v>37</v>
      </c>
      <c r="ALX48" s="79">
        <v>3172</v>
      </c>
      <c r="ALY48" s="78">
        <v>156237.49</v>
      </c>
      <c r="ALZ48" s="77">
        <v>153</v>
      </c>
      <c r="AMA48" s="78">
        <v>434.86</v>
      </c>
      <c r="AMB48" s="79">
        <v>1960</v>
      </c>
      <c r="AMC48" s="78">
        <v>134056.4</v>
      </c>
      <c r="AMF48" s="77">
        <v>136</v>
      </c>
      <c r="AMG48" s="78">
        <v>2962.04</v>
      </c>
      <c r="AMH48" s="77">
        <v>26</v>
      </c>
      <c r="AMI48" s="78">
        <v>11021.32</v>
      </c>
      <c r="AMJ48" s="79">
        <v>2200</v>
      </c>
      <c r="AMK48" s="78">
        <v>166011.57999999999</v>
      </c>
      <c r="AML48" s="79">
        <v>18293</v>
      </c>
      <c r="AMM48" s="78">
        <v>1761451.19</v>
      </c>
      <c r="AMN48" s="77">
        <v>256</v>
      </c>
      <c r="AMO48" s="78">
        <v>306339.31</v>
      </c>
      <c r="AMP48" s="77">
        <v>6</v>
      </c>
      <c r="AMQ48" s="78">
        <v>1125.9000000000001</v>
      </c>
      <c r="AMR48" s="77">
        <v>2</v>
      </c>
      <c r="AMS48" s="78">
        <v>2728</v>
      </c>
      <c r="AMX48" s="77">
        <v>391</v>
      </c>
      <c r="AMY48" s="78">
        <v>15547.49</v>
      </c>
      <c r="AMZ48" s="77">
        <v>1</v>
      </c>
      <c r="ANA48" s="78">
        <v>4.32</v>
      </c>
      <c r="ANB48" s="77">
        <v>1</v>
      </c>
      <c r="ANC48" s="78">
        <v>2.84</v>
      </c>
      <c r="ANF48" s="79">
        <v>1099</v>
      </c>
      <c r="ANG48" s="78">
        <v>1387591.05</v>
      </c>
      <c r="ANH48" s="79">
        <v>3026</v>
      </c>
      <c r="ANI48" s="78">
        <v>255639.54</v>
      </c>
      <c r="ANJ48" s="77">
        <v>2</v>
      </c>
      <c r="ANK48" s="78">
        <v>38.659999999999997</v>
      </c>
      <c r="ANL48" s="77">
        <v>322</v>
      </c>
      <c r="ANM48" s="78">
        <v>7143.75</v>
      </c>
      <c r="ANP48" s="79">
        <v>2115</v>
      </c>
      <c r="ANQ48" s="78">
        <v>251980.46</v>
      </c>
      <c r="ANR48" s="77">
        <v>287</v>
      </c>
      <c r="ANS48" s="78">
        <v>47913.38</v>
      </c>
      <c r="ANT48" s="79">
        <v>12749</v>
      </c>
      <c r="ANU48" s="78">
        <v>2010242.16</v>
      </c>
      <c r="ANZ48" s="77">
        <v>657</v>
      </c>
      <c r="AOA48" s="78">
        <v>329398.24</v>
      </c>
      <c r="AOB48" s="77">
        <v>54</v>
      </c>
      <c r="AOC48" s="78">
        <v>87829.84</v>
      </c>
      <c r="AOD48" s="77">
        <v>379</v>
      </c>
      <c r="AOE48" s="78">
        <v>1171544.6399999999</v>
      </c>
      <c r="AOH48" s="77">
        <v>1</v>
      </c>
      <c r="AOI48" s="78">
        <v>170.36</v>
      </c>
      <c r="AOP48" s="77">
        <v>44</v>
      </c>
      <c r="AOQ48" s="78">
        <v>4582.12</v>
      </c>
      <c r="AOR48" s="77">
        <v>10</v>
      </c>
      <c r="AOS48" s="78">
        <v>124.55</v>
      </c>
      <c r="AOV48" s="77">
        <v>888</v>
      </c>
      <c r="AOW48" s="78">
        <v>125774.92</v>
      </c>
      <c r="AOX48" s="77">
        <v>332</v>
      </c>
      <c r="AOY48" s="78">
        <v>3564.57</v>
      </c>
      <c r="AOZ48" s="77">
        <v>2</v>
      </c>
      <c r="APA48" s="78">
        <v>10.199999999999999</v>
      </c>
      <c r="APB48" s="77">
        <v>175</v>
      </c>
      <c r="APC48" s="78">
        <v>2110.23</v>
      </c>
      <c r="APH48" s="79">
        <v>13968</v>
      </c>
      <c r="API48" s="78">
        <v>3166087.35</v>
      </c>
      <c r="APJ48" s="79">
        <v>18890</v>
      </c>
      <c r="APK48" s="78">
        <v>306601.44</v>
      </c>
      <c r="APN48" s="77">
        <v>3</v>
      </c>
      <c r="APO48" s="78">
        <v>114.14</v>
      </c>
      <c r="APP48" s="79">
        <v>2286</v>
      </c>
      <c r="APQ48" s="78">
        <v>1007621.93</v>
      </c>
      <c r="APR48" s="77">
        <v>328</v>
      </c>
      <c r="APS48" s="78">
        <v>142944.49</v>
      </c>
      <c r="APT48" s="79">
        <v>1932</v>
      </c>
      <c r="APU48" s="78">
        <v>866038.04</v>
      </c>
      <c r="APV48" s="77">
        <v>831</v>
      </c>
      <c r="APW48" s="78">
        <v>382902.61</v>
      </c>
      <c r="APX48" s="77">
        <v>706</v>
      </c>
      <c r="APY48" s="78">
        <v>260697.54</v>
      </c>
      <c r="APZ48" s="77">
        <v>226</v>
      </c>
      <c r="AQA48" s="78">
        <v>94308.12</v>
      </c>
      <c r="AQB48" s="79">
        <v>7994</v>
      </c>
      <c r="AQC48" s="78">
        <v>1524999.33</v>
      </c>
      <c r="AQD48" s="77">
        <v>5</v>
      </c>
      <c r="AQE48" s="78">
        <v>123.83</v>
      </c>
      <c r="AQH48" s="77">
        <v>114</v>
      </c>
      <c r="AQI48" s="78">
        <v>29866.71</v>
      </c>
      <c r="AQJ48" s="79">
        <v>3908</v>
      </c>
      <c r="AQK48" s="78">
        <v>66096.399999999994</v>
      </c>
      <c r="AQP48" s="79">
        <v>4316</v>
      </c>
      <c r="AQQ48" s="78">
        <v>1170151.26</v>
      </c>
      <c r="AQR48" s="79">
        <v>2986</v>
      </c>
      <c r="AQS48" s="78">
        <v>1486025.48</v>
      </c>
      <c r="AQZ48" s="77">
        <v>103</v>
      </c>
      <c r="ARA48" s="78">
        <v>693402.47</v>
      </c>
      <c r="ARD48" s="77">
        <v>8</v>
      </c>
      <c r="ARE48" s="78">
        <v>99.16</v>
      </c>
      <c r="ARL48" s="79">
        <v>5275</v>
      </c>
      <c r="ARM48" s="78">
        <v>662334.64</v>
      </c>
      <c r="ARN48" s="79">
        <v>11271</v>
      </c>
      <c r="ARO48" s="78">
        <v>1280588.1299999999</v>
      </c>
      <c r="ARP48" s="79">
        <v>28804</v>
      </c>
      <c r="ARQ48" s="78">
        <v>3550568.22</v>
      </c>
      <c r="ARR48" s="79">
        <v>7475</v>
      </c>
      <c r="ARS48" s="78">
        <v>904372.38</v>
      </c>
      <c r="ART48" s="79">
        <v>49271</v>
      </c>
      <c r="ARU48" s="78">
        <v>1209534.23</v>
      </c>
      <c r="ARX48" s="79">
        <v>44896</v>
      </c>
      <c r="ARY48" s="78">
        <v>3479314.39</v>
      </c>
      <c r="ARZ48" s="77">
        <v>124</v>
      </c>
      <c r="ASA48" s="78">
        <v>44591.839999999997</v>
      </c>
      <c r="ASD48" s="79">
        <v>3011</v>
      </c>
      <c r="ASE48" s="78">
        <v>266391.15999999997</v>
      </c>
      <c r="ASJ48" s="77">
        <v>1</v>
      </c>
      <c r="ASK48" s="78">
        <v>424.51</v>
      </c>
      <c r="ASL48" s="77">
        <v>2</v>
      </c>
      <c r="ASM48" s="78">
        <v>4.2</v>
      </c>
      <c r="AST48" s="77">
        <v>16</v>
      </c>
      <c r="ASU48" s="78">
        <v>113.1</v>
      </c>
      <c r="ASV48" s="77">
        <v>3</v>
      </c>
      <c r="ASW48" s="78">
        <v>2.88</v>
      </c>
      <c r="ASX48" s="77">
        <v>7</v>
      </c>
      <c r="ASY48" s="78">
        <v>269.38</v>
      </c>
      <c r="ASZ48" s="79">
        <v>1432</v>
      </c>
      <c r="ATA48" s="78">
        <v>36986.71</v>
      </c>
      <c r="ATB48" s="77">
        <v>24</v>
      </c>
      <c r="ATC48" s="78">
        <v>2728.95</v>
      </c>
      <c r="ATN48" s="79">
        <v>1087</v>
      </c>
      <c r="ATO48" s="78">
        <v>58801.58</v>
      </c>
      <c r="ATP48" s="77">
        <v>43</v>
      </c>
      <c r="ATQ48" s="78">
        <v>2457.17</v>
      </c>
      <c r="ATT48" s="79">
        <v>14151</v>
      </c>
      <c r="ATU48" s="78">
        <v>731836.18</v>
      </c>
      <c r="ATV48" s="77">
        <v>7</v>
      </c>
      <c r="ATW48" s="78">
        <v>219.58</v>
      </c>
      <c r="ATX48" s="77">
        <v>9</v>
      </c>
      <c r="ATY48" s="78">
        <v>429.28</v>
      </c>
      <c r="ATZ48" s="77">
        <v>79</v>
      </c>
      <c r="AUA48" s="78">
        <v>1494.15</v>
      </c>
      <c r="AUB48" s="77">
        <v>21</v>
      </c>
      <c r="AUC48" s="78">
        <v>102.93</v>
      </c>
      <c r="AUD48" s="77">
        <v>1</v>
      </c>
      <c r="AUE48" s="78">
        <v>4.72</v>
      </c>
      <c r="AUF48" s="77">
        <v>2</v>
      </c>
      <c r="AUG48" s="78">
        <v>9</v>
      </c>
      <c r="AUH48" s="77">
        <v>2</v>
      </c>
      <c r="AUI48" s="78">
        <v>7.94</v>
      </c>
      <c r="AUN48" s="79">
        <v>177953</v>
      </c>
      <c r="AUO48" s="78">
        <v>3151262.49</v>
      </c>
      <c r="AUP48" s="77">
        <v>6</v>
      </c>
      <c r="AUQ48" s="78">
        <v>116.9</v>
      </c>
      <c r="AUR48" s="79">
        <v>2130</v>
      </c>
      <c r="AUS48" s="78">
        <v>112655.74</v>
      </c>
      <c r="AUV48" s="77">
        <v>25</v>
      </c>
      <c r="AUW48" s="78">
        <v>183.68</v>
      </c>
      <c r="AUZ48" s="77">
        <v>2</v>
      </c>
      <c r="AVA48" s="78">
        <v>7.54</v>
      </c>
      <c r="AVB48" s="77">
        <v>185</v>
      </c>
      <c r="AVC48" s="78">
        <v>151018.1</v>
      </c>
      <c r="AVJ48" s="77">
        <v>174</v>
      </c>
      <c r="AVK48" s="78">
        <v>16133.62</v>
      </c>
      <c r="AVT48" s="77">
        <v>1</v>
      </c>
      <c r="AVU48" s="78">
        <v>9.73</v>
      </c>
      <c r="AVX48" s="77">
        <v>5</v>
      </c>
      <c r="AVY48" s="78">
        <v>40.65</v>
      </c>
      <c r="AVZ48" s="77">
        <v>17</v>
      </c>
      <c r="AWA48" s="78">
        <v>186</v>
      </c>
      <c r="AWB48" s="77">
        <v>3</v>
      </c>
      <c r="AWC48" s="78">
        <v>31.66</v>
      </c>
      <c r="AWF48" s="77">
        <v>4</v>
      </c>
      <c r="AWG48" s="78">
        <v>5804.6</v>
      </c>
      <c r="AWH48" s="77">
        <v>2</v>
      </c>
      <c r="AWI48" s="78">
        <v>1.66</v>
      </c>
      <c r="AWL48" s="77">
        <v>13</v>
      </c>
      <c r="AWM48" s="78">
        <v>59.34</v>
      </c>
      <c r="AWN48" s="77">
        <v>37</v>
      </c>
      <c r="AWO48" s="78">
        <v>2013.11</v>
      </c>
      <c r="AWP48" s="77">
        <v>247</v>
      </c>
      <c r="AWQ48" s="78">
        <v>41491.17</v>
      </c>
      <c r="AWR48" s="77">
        <v>161</v>
      </c>
      <c r="AWS48" s="78">
        <v>50319.42</v>
      </c>
      <c r="AWT48" s="77">
        <v>146</v>
      </c>
      <c r="AWU48" s="78">
        <v>8756.91</v>
      </c>
      <c r="AWV48" s="77">
        <v>754</v>
      </c>
      <c r="AWW48" s="78">
        <v>9856.34</v>
      </c>
      <c r="AWX48" s="77">
        <v>553</v>
      </c>
      <c r="AWY48" s="78">
        <v>246884.43</v>
      </c>
      <c r="AXD48" s="77">
        <v>21</v>
      </c>
      <c r="AXE48" s="78">
        <v>482.95</v>
      </c>
      <c r="AXV48" s="77">
        <v>4</v>
      </c>
      <c r="AXW48" s="78">
        <v>40.78</v>
      </c>
      <c r="AXZ48" s="77">
        <v>2</v>
      </c>
      <c r="AYA48" s="78">
        <v>696</v>
      </c>
      <c r="AYB48" s="77">
        <v>199</v>
      </c>
      <c r="AYC48" s="78">
        <v>15696.32</v>
      </c>
      <c r="AYD48" s="77">
        <v>45</v>
      </c>
      <c r="AYE48" s="78">
        <v>253.97</v>
      </c>
      <c r="AYF48" s="77">
        <v>11</v>
      </c>
      <c r="AYG48" s="78">
        <v>137.01</v>
      </c>
      <c r="AYL48" s="77">
        <v>13</v>
      </c>
      <c r="AYM48" s="78">
        <v>82.9</v>
      </c>
      <c r="AYT48" s="77">
        <v>21</v>
      </c>
      <c r="AYU48" s="78">
        <v>70.290000000000006</v>
      </c>
      <c r="AYV48" s="77">
        <v>32</v>
      </c>
      <c r="AYW48" s="78">
        <v>3930.35</v>
      </c>
      <c r="AZF48" s="77">
        <v>3</v>
      </c>
      <c r="AZG48" s="78">
        <v>71.37</v>
      </c>
      <c r="AZH48" s="77">
        <v>1</v>
      </c>
      <c r="AZI48" s="78">
        <v>3.7</v>
      </c>
      <c r="AZV48" s="77">
        <v>31</v>
      </c>
      <c r="AZW48" s="78">
        <v>26.43</v>
      </c>
    </row>
    <row r="49" spans="1:1377" x14ac:dyDescent="0.25">
      <c r="A49" s="87" t="s">
        <v>1365</v>
      </c>
      <c r="B49" s="83">
        <f>SUM(B36:B48)</f>
        <v>4048357</v>
      </c>
      <c r="C49" s="83">
        <f>SUM(C36:C48)</f>
        <v>488123887.64999998</v>
      </c>
      <c r="D49" s="83"/>
      <c r="E49" s="84"/>
      <c r="F49" s="89">
        <f t="shared" ref="F49" si="90">SUM(F36:F48)</f>
        <v>7363846</v>
      </c>
      <c r="G49" s="89">
        <f t="shared" ref="G49" si="91">SUM(G36:G48)</f>
        <v>947701130.60000026</v>
      </c>
      <c r="H49" s="89">
        <f t="shared" ref="H49" si="92">SUM(H36:H48)</f>
        <v>2495709</v>
      </c>
      <c r="I49" s="89">
        <f t="shared" ref="I49" si="93">SUM(I36:I48)</f>
        <v>239675273.25000003</v>
      </c>
      <c r="J49" s="89">
        <f t="shared" ref="J49" si="94">SUM(J36:J48)</f>
        <v>3478476</v>
      </c>
      <c r="K49" s="89">
        <f t="shared" ref="K49" si="95">SUM(K36:K48)</f>
        <v>286870914.56</v>
      </c>
      <c r="L49" s="83"/>
      <c r="M49" s="78"/>
      <c r="N49" s="79"/>
      <c r="O49" s="78"/>
      <c r="P49" s="79"/>
      <c r="Q49" s="78"/>
      <c r="R49" s="79"/>
      <c r="S49" s="78"/>
      <c r="T49" s="79"/>
      <c r="U49" s="78"/>
      <c r="V49" s="79"/>
      <c r="W49" s="78"/>
      <c r="X49" s="79"/>
      <c r="Y49" s="78"/>
      <c r="Z49" s="79"/>
      <c r="AA49" s="78"/>
      <c r="AB49" s="79"/>
      <c r="AC49" s="78"/>
      <c r="AD49" s="79"/>
      <c r="AE49" s="78"/>
      <c r="AH49" s="79"/>
      <c r="AI49" s="78"/>
      <c r="AJ49" s="79"/>
      <c r="AK49" s="78"/>
      <c r="AL49" s="79"/>
      <c r="AM49" s="78"/>
      <c r="AN49" s="79"/>
      <c r="AO49" s="78"/>
      <c r="AP49" s="79"/>
      <c r="AQ49" s="78"/>
      <c r="AR49" s="79"/>
      <c r="AS49" s="78"/>
      <c r="AT49" s="79"/>
      <c r="AU49" s="78"/>
      <c r="AW49" s="78"/>
      <c r="AY49" s="78"/>
      <c r="AZ49" s="79"/>
      <c r="BA49" s="78"/>
      <c r="BB49" s="79"/>
      <c r="BC49" s="78"/>
      <c r="BD49" s="79"/>
      <c r="BE49" s="78"/>
      <c r="BF49" s="79"/>
      <c r="BG49" s="78"/>
      <c r="BH49" s="79"/>
      <c r="BI49" s="78"/>
      <c r="BJ49" s="79"/>
      <c r="BK49" s="78"/>
      <c r="BL49" s="79"/>
      <c r="BM49" s="78"/>
      <c r="BO49" s="78"/>
      <c r="BP49" s="79"/>
      <c r="BQ49" s="78"/>
      <c r="BR49" s="79"/>
      <c r="BS49" s="78"/>
      <c r="BT49" s="79"/>
      <c r="BU49" s="78"/>
      <c r="BV49" s="79"/>
      <c r="BW49" s="78"/>
      <c r="BY49" s="78"/>
      <c r="CI49" s="78"/>
      <c r="CK49" s="78"/>
      <c r="CM49" s="78"/>
      <c r="CO49" s="78"/>
      <c r="CP49" s="79"/>
      <c r="CQ49" s="78"/>
      <c r="CU49" s="78"/>
      <c r="CY49" s="78"/>
      <c r="DE49" s="78"/>
      <c r="DM49" s="78"/>
      <c r="DO49" s="78"/>
      <c r="DQ49" s="78"/>
      <c r="DZ49" s="79"/>
      <c r="EA49" s="78"/>
      <c r="EG49" s="78"/>
      <c r="EI49" s="78"/>
      <c r="EK49" s="78"/>
      <c r="ER49" s="79"/>
      <c r="ES49" s="78"/>
      <c r="EU49" s="78"/>
      <c r="EV49" s="79"/>
      <c r="EW49" s="78"/>
      <c r="FD49" s="79"/>
      <c r="FE49" s="78"/>
      <c r="FG49" s="78"/>
      <c r="FH49" s="79"/>
      <c r="FI49" s="78"/>
      <c r="FJ49" s="79"/>
      <c r="FK49" s="78"/>
      <c r="FM49" s="78"/>
      <c r="FO49" s="78"/>
      <c r="FQ49" s="78"/>
      <c r="FR49" s="79"/>
      <c r="FS49" s="78"/>
      <c r="FU49" s="78"/>
      <c r="FV49" s="79"/>
      <c r="FW49" s="78"/>
      <c r="FX49" s="79"/>
      <c r="FY49" s="78"/>
      <c r="GC49" s="78"/>
      <c r="GG49" s="78"/>
      <c r="GL49" s="79"/>
      <c r="GM49" s="78"/>
      <c r="GY49" s="78"/>
      <c r="HA49" s="78"/>
      <c r="HB49" s="79"/>
      <c r="HC49" s="78"/>
      <c r="HE49" s="78"/>
      <c r="HI49" s="78"/>
      <c r="HK49" s="78"/>
      <c r="HM49" s="78"/>
      <c r="HN49" s="79"/>
      <c r="HO49" s="78"/>
      <c r="HS49" s="78"/>
      <c r="HU49" s="78"/>
      <c r="HW49" s="78"/>
      <c r="HY49" s="78"/>
      <c r="IA49" s="78"/>
      <c r="IB49" s="79"/>
      <c r="IC49" s="78"/>
      <c r="IE49" s="78"/>
      <c r="IG49" s="78"/>
      <c r="IM49" s="78"/>
      <c r="IN49" s="79"/>
      <c r="IO49" s="78"/>
      <c r="IQ49" s="78"/>
      <c r="IS49" s="78"/>
      <c r="IU49" s="78"/>
      <c r="IY49" s="78"/>
      <c r="IZ49" s="79"/>
      <c r="JA49" s="78"/>
      <c r="JH49" s="79"/>
      <c r="JI49" s="78"/>
      <c r="JJ49" s="79"/>
      <c r="JK49" s="78"/>
      <c r="JO49" s="78"/>
      <c r="JP49" s="79"/>
      <c r="JQ49" s="78"/>
      <c r="JS49" s="78"/>
      <c r="JV49" s="79"/>
      <c r="JW49" s="78"/>
      <c r="JY49" s="78"/>
      <c r="KA49" s="78"/>
      <c r="KB49" s="79"/>
      <c r="KC49" s="78"/>
      <c r="KE49" s="78"/>
      <c r="KG49" s="78"/>
      <c r="KH49" s="79"/>
      <c r="KI49" s="78"/>
      <c r="KK49" s="78"/>
      <c r="KN49" s="79"/>
      <c r="KO49" s="78"/>
      <c r="KQ49" s="78"/>
      <c r="KR49" s="79"/>
      <c r="KS49" s="78"/>
      <c r="LA49" s="78"/>
      <c r="LC49" s="78"/>
      <c r="LD49" s="79"/>
      <c r="LE49" s="78"/>
      <c r="LG49" s="78"/>
      <c r="LI49" s="78"/>
      <c r="LK49" s="78"/>
      <c r="LO49" s="78"/>
      <c r="LS49" s="78"/>
      <c r="LT49" s="79"/>
      <c r="LU49" s="78"/>
      <c r="LW49" s="78"/>
      <c r="MB49" s="79"/>
      <c r="MC49" s="78"/>
      <c r="MK49" s="78"/>
      <c r="MO49" s="78"/>
      <c r="MP49" s="79"/>
      <c r="MQ49" s="78"/>
      <c r="MR49" s="79"/>
      <c r="MS49" s="78"/>
      <c r="MU49" s="78"/>
      <c r="MY49" s="78"/>
      <c r="ND49" s="79"/>
      <c r="NE49" s="78"/>
      <c r="NG49" s="78"/>
      <c r="NI49" s="78"/>
      <c r="NN49" s="79"/>
      <c r="NO49" s="78"/>
      <c r="NQ49" s="78"/>
      <c r="NS49" s="78"/>
      <c r="NU49" s="78"/>
      <c r="NV49" s="79"/>
      <c r="NW49" s="78"/>
      <c r="NY49" s="78"/>
      <c r="OA49" s="78"/>
      <c r="OG49" s="78"/>
      <c r="OI49" s="78"/>
      <c r="OK49" s="78"/>
      <c r="OM49" s="78"/>
      <c r="OP49" s="79"/>
      <c r="OQ49" s="78"/>
      <c r="OS49" s="78"/>
      <c r="OT49" s="79"/>
      <c r="OU49" s="78"/>
      <c r="OW49" s="78"/>
      <c r="OZ49" s="79"/>
      <c r="PA49" s="78"/>
      <c r="PC49" s="78"/>
      <c r="PJ49" s="79"/>
      <c r="PK49" s="78"/>
      <c r="PM49" s="78"/>
      <c r="PO49" s="78"/>
      <c r="PP49" s="79"/>
      <c r="PQ49" s="78"/>
      <c r="PR49" s="79"/>
      <c r="PS49" s="78"/>
      <c r="PW49" s="78"/>
      <c r="PY49" s="78"/>
      <c r="QA49" s="78"/>
      <c r="QF49" s="79"/>
      <c r="QG49" s="78"/>
      <c r="QK49" s="78"/>
      <c r="QM49" s="78"/>
      <c r="QO49" s="78"/>
      <c r="RC49" s="78"/>
      <c r="RE49" s="78"/>
      <c r="RK49" s="78"/>
      <c r="RL49" s="79"/>
      <c r="RM49" s="78"/>
      <c r="RN49" s="79"/>
      <c r="RO49" s="78"/>
      <c r="RU49" s="78"/>
      <c r="RW49" s="78"/>
      <c r="RX49" s="79"/>
      <c r="RY49" s="78"/>
      <c r="SA49" s="78"/>
      <c r="SD49" s="79"/>
      <c r="SE49" s="78"/>
      <c r="SF49" s="79"/>
      <c r="SG49" s="78"/>
      <c r="SI49" s="78"/>
      <c r="SJ49" s="79"/>
      <c r="SK49" s="78"/>
      <c r="SL49" s="79"/>
      <c r="SM49" s="78"/>
      <c r="SN49" s="79"/>
      <c r="SO49" s="78"/>
      <c r="SQ49" s="78"/>
      <c r="SR49" s="79"/>
      <c r="SS49" s="78"/>
      <c r="SU49" s="78"/>
      <c r="SW49" s="78"/>
      <c r="TE49" s="78"/>
      <c r="TF49" s="79"/>
      <c r="TG49" s="78"/>
      <c r="TH49" s="79"/>
      <c r="TI49" s="78"/>
      <c r="TJ49" s="79"/>
      <c r="TK49" s="78"/>
      <c r="TL49" s="79"/>
      <c r="TM49" s="78"/>
      <c r="TN49" s="79"/>
      <c r="TO49" s="78"/>
      <c r="UA49" s="78"/>
      <c r="UB49" s="79"/>
      <c r="UC49" s="78"/>
      <c r="UE49" s="78"/>
      <c r="UI49" s="78"/>
      <c r="UW49" s="78"/>
      <c r="VC49" s="78"/>
      <c r="VD49" s="79"/>
      <c r="VE49" s="78"/>
      <c r="VG49" s="78"/>
      <c r="VH49" s="79"/>
      <c r="VI49" s="78"/>
      <c r="VK49" s="78"/>
      <c r="VO49" s="78"/>
      <c r="VP49" s="79"/>
      <c r="VQ49" s="78"/>
      <c r="VR49" s="79"/>
      <c r="VS49" s="78"/>
      <c r="VW49" s="78"/>
      <c r="VY49" s="78"/>
      <c r="WB49" s="79"/>
      <c r="WC49" s="78"/>
      <c r="WE49" s="78"/>
      <c r="WH49" s="79"/>
      <c r="WI49" s="78"/>
      <c r="WJ49" s="79"/>
      <c r="WK49" s="78"/>
      <c r="WM49" s="78"/>
      <c r="WN49" s="79"/>
      <c r="WO49" s="78"/>
      <c r="WQ49" s="78"/>
      <c r="WR49" s="79"/>
      <c r="WS49" s="78"/>
      <c r="WY49" s="78"/>
      <c r="XC49" s="78"/>
      <c r="XD49" s="79"/>
      <c r="XE49" s="78"/>
      <c r="XI49" s="78"/>
      <c r="XK49" s="78"/>
      <c r="XN49" s="79"/>
      <c r="XO49" s="78"/>
      <c r="XP49" s="79"/>
      <c r="XQ49" s="78"/>
      <c r="XR49" s="79"/>
      <c r="XS49" s="78"/>
      <c r="XT49" s="79"/>
      <c r="XU49" s="78"/>
      <c r="XV49" s="79"/>
      <c r="XW49" s="78"/>
      <c r="XX49" s="79"/>
      <c r="XY49" s="78"/>
      <c r="YA49" s="78"/>
      <c r="YH49" s="79"/>
      <c r="YI49" s="78"/>
      <c r="YP49" s="79"/>
      <c r="YQ49" s="78"/>
      <c r="YT49" s="79"/>
      <c r="YU49" s="78"/>
      <c r="YW49" s="78"/>
      <c r="YX49" s="79"/>
      <c r="YY49" s="78"/>
      <c r="YZ49" s="79"/>
      <c r="ZA49" s="78"/>
      <c r="ZF49" s="79"/>
      <c r="ZG49" s="78"/>
      <c r="ZI49" s="78"/>
      <c r="ZJ49" s="79"/>
      <c r="ZK49" s="78"/>
      <c r="ZL49" s="79"/>
      <c r="ZM49" s="78"/>
      <c r="ZS49" s="78"/>
      <c r="ZU49" s="78"/>
      <c r="ZW49" s="78"/>
      <c r="ZY49" s="78"/>
      <c r="AAC49" s="78"/>
      <c r="AAE49" s="78"/>
      <c r="AAG49" s="78"/>
      <c r="AAI49" s="78"/>
      <c r="AAO49" s="78"/>
      <c r="AAP49" s="79"/>
      <c r="AAQ49" s="78"/>
      <c r="AAV49" s="79"/>
      <c r="AAW49" s="78"/>
      <c r="ABE49" s="78"/>
      <c r="ABP49" s="79"/>
      <c r="ABQ49" s="78"/>
      <c r="ABR49" s="79"/>
      <c r="ABS49" s="78"/>
      <c r="ABT49" s="79"/>
      <c r="ABU49" s="78"/>
      <c r="ABV49" s="79"/>
      <c r="ABW49" s="78"/>
      <c r="ABY49" s="78"/>
      <c r="ACE49" s="78"/>
      <c r="ACF49" s="79"/>
      <c r="ACG49" s="78"/>
      <c r="ACH49" s="79"/>
      <c r="ACI49" s="78"/>
      <c r="ACJ49" s="79"/>
      <c r="ACK49" s="78"/>
      <c r="ACO49" s="78"/>
      <c r="ACP49" s="79"/>
      <c r="ACQ49" s="78"/>
      <c r="ACV49" s="79"/>
      <c r="ACW49" s="78"/>
      <c r="ACX49" s="79"/>
      <c r="ACY49" s="78"/>
      <c r="ADA49" s="78"/>
      <c r="ADB49" s="79"/>
      <c r="ADC49" s="78"/>
      <c r="ADF49" s="79"/>
      <c r="ADG49" s="78"/>
      <c r="ADK49" s="78"/>
      <c r="ADM49" s="78"/>
      <c r="ADP49" s="79"/>
      <c r="ADQ49" s="78"/>
      <c r="ADU49" s="78"/>
      <c r="ADX49" s="79"/>
      <c r="ADY49" s="78"/>
      <c r="ADZ49" s="79"/>
      <c r="AEA49" s="78"/>
      <c r="AEC49" s="78"/>
      <c r="AEE49" s="78"/>
      <c r="AEF49" s="79"/>
      <c r="AEG49" s="78"/>
      <c r="AEM49" s="78"/>
      <c r="AER49" s="79"/>
      <c r="AES49" s="78"/>
      <c r="AET49" s="79"/>
      <c r="AEU49" s="78"/>
      <c r="AEW49" s="78"/>
      <c r="AFA49" s="78"/>
      <c r="AFB49" s="79"/>
      <c r="AFC49" s="78"/>
      <c r="AFE49" s="78"/>
      <c r="AFI49" s="78"/>
      <c r="AFN49" s="79"/>
      <c r="AFO49" s="78"/>
      <c r="AFQ49" s="78"/>
      <c r="AFV49" s="79"/>
      <c r="AFW49" s="78"/>
      <c r="AFX49" s="79"/>
      <c r="AFY49" s="78"/>
      <c r="AGA49" s="78"/>
      <c r="AGC49" s="78"/>
      <c r="AGG49" s="78"/>
      <c r="AGK49" s="78"/>
      <c r="AGM49" s="78"/>
      <c r="AGP49" s="79"/>
      <c r="AGQ49" s="78"/>
      <c r="AGS49" s="78"/>
      <c r="AGT49" s="79"/>
      <c r="AGU49" s="78"/>
      <c r="AGV49" s="79"/>
      <c r="AGW49" s="78"/>
      <c r="AGX49" s="79"/>
      <c r="AGY49" s="78"/>
      <c r="AHA49" s="78"/>
      <c r="AHC49" s="78"/>
      <c r="AHI49" s="78"/>
      <c r="AHJ49" s="79"/>
      <c r="AHK49" s="78"/>
      <c r="AHL49" s="79"/>
      <c r="AHM49" s="78"/>
      <c r="AHO49" s="78"/>
      <c r="AHU49" s="78"/>
      <c r="AHW49" s="78"/>
      <c r="AIA49" s="78"/>
      <c r="AIC49" s="78"/>
      <c r="AIM49" s="78"/>
      <c r="AIO49" s="78"/>
      <c r="AIP49" s="79"/>
      <c r="AIQ49" s="78"/>
      <c r="AIU49" s="78"/>
      <c r="AIX49" s="79"/>
      <c r="AIY49" s="78"/>
      <c r="AJB49" s="79"/>
      <c r="AJC49" s="78"/>
      <c r="AJE49" s="78"/>
      <c r="AJF49" s="79"/>
      <c r="AJG49" s="78"/>
      <c r="AJM49" s="78"/>
      <c r="AJN49" s="79"/>
      <c r="AJO49" s="78"/>
      <c r="AJX49" s="79"/>
      <c r="AJY49" s="78"/>
      <c r="AKA49" s="78"/>
      <c r="AKG49" s="78"/>
      <c r="AKO49" s="78"/>
      <c r="AKV49" s="79"/>
      <c r="AKW49" s="78"/>
      <c r="AKZ49" s="79"/>
      <c r="ALA49" s="78"/>
      <c r="ALS49" s="78"/>
      <c r="ALX49" s="79"/>
      <c r="ALY49" s="78"/>
      <c r="AMA49" s="78"/>
      <c r="AMB49" s="79"/>
      <c r="AMC49" s="78"/>
      <c r="AMG49" s="78"/>
      <c r="AMI49" s="78"/>
      <c r="AMJ49" s="79"/>
      <c r="AMK49" s="78"/>
      <c r="AML49" s="79"/>
      <c r="AMM49" s="78"/>
      <c r="AMO49" s="78"/>
      <c r="AMQ49" s="78"/>
      <c r="AMS49" s="78"/>
      <c r="AMY49" s="78"/>
      <c r="ANA49" s="78"/>
      <c r="ANC49" s="78"/>
      <c r="ANF49" s="79"/>
      <c r="ANG49" s="78"/>
      <c r="ANH49" s="79"/>
      <c r="ANI49" s="78"/>
      <c r="ANK49" s="78"/>
      <c r="ANM49" s="78"/>
      <c r="ANP49" s="79"/>
      <c r="ANQ49" s="78"/>
      <c r="ANS49" s="78"/>
      <c r="ANT49" s="79"/>
      <c r="ANU49" s="78"/>
      <c r="AOA49" s="78"/>
      <c r="AOC49" s="78"/>
      <c r="AOE49" s="78"/>
      <c r="AOI49" s="78"/>
      <c r="AOQ49" s="78"/>
      <c r="AOS49" s="78"/>
      <c r="AOW49" s="78"/>
      <c r="AOY49" s="78"/>
      <c r="APA49" s="78"/>
      <c r="APC49" s="78"/>
      <c r="APH49" s="79"/>
      <c r="API49" s="78"/>
      <c r="APJ49" s="79"/>
      <c r="APK49" s="78"/>
      <c r="APO49" s="78"/>
      <c r="APP49" s="79"/>
      <c r="APQ49" s="78"/>
      <c r="APS49" s="78"/>
      <c r="APT49" s="79"/>
      <c r="APU49" s="78"/>
      <c r="APW49" s="78"/>
      <c r="APY49" s="78"/>
      <c r="AQA49" s="78"/>
      <c r="AQB49" s="79"/>
      <c r="AQC49" s="78"/>
      <c r="AQE49" s="78"/>
      <c r="AQI49" s="78"/>
      <c r="AQJ49" s="79"/>
      <c r="AQK49" s="78"/>
      <c r="AQP49" s="79"/>
      <c r="AQQ49" s="78"/>
      <c r="AQR49" s="79"/>
      <c r="AQS49" s="78"/>
      <c r="ARA49" s="78"/>
      <c r="ARE49" s="78"/>
      <c r="ARL49" s="79"/>
      <c r="ARM49" s="78"/>
      <c r="ARN49" s="79"/>
      <c r="ARO49" s="78"/>
      <c r="ARP49" s="79"/>
      <c r="ARQ49" s="78"/>
      <c r="ARR49" s="79"/>
      <c r="ARS49" s="78"/>
      <c r="ART49" s="79"/>
      <c r="ARU49" s="78"/>
      <c r="ARX49" s="79"/>
      <c r="ARY49" s="78"/>
      <c r="ASA49" s="78"/>
      <c r="ASD49" s="79"/>
      <c r="ASE49" s="78"/>
      <c r="ASK49" s="78"/>
      <c r="ASM49" s="78"/>
      <c r="ASU49" s="78"/>
      <c r="ASW49" s="78"/>
      <c r="ASY49" s="78"/>
      <c r="ASZ49" s="79"/>
      <c r="ATA49" s="78"/>
      <c r="ATC49" s="78"/>
      <c r="ATN49" s="79"/>
      <c r="ATO49" s="78"/>
      <c r="ATQ49" s="78"/>
      <c r="ATT49" s="79"/>
      <c r="ATU49" s="78"/>
      <c r="ATW49" s="78"/>
      <c r="ATY49" s="78"/>
      <c r="AUA49" s="78"/>
      <c r="AUC49" s="78"/>
      <c r="AUE49" s="78"/>
      <c r="AUG49" s="78"/>
      <c r="AUI49" s="78"/>
      <c r="AUN49" s="79"/>
      <c r="AUO49" s="78"/>
      <c r="AUQ49" s="78"/>
      <c r="AUR49" s="79"/>
      <c r="AUS49" s="78"/>
      <c r="AUW49" s="78"/>
      <c r="AVA49" s="78"/>
      <c r="AVC49" s="78"/>
      <c r="AVK49" s="78"/>
      <c r="AVU49" s="78"/>
      <c r="AVY49" s="78"/>
      <c r="AWA49" s="78"/>
      <c r="AWC49" s="78"/>
      <c r="AWG49" s="78"/>
      <c r="AWI49" s="78"/>
      <c r="AWM49" s="78"/>
      <c r="AWO49" s="78"/>
      <c r="AWQ49" s="78"/>
      <c r="AWS49" s="78"/>
      <c r="AWU49" s="78"/>
      <c r="AWW49" s="78"/>
      <c r="AWY49" s="78"/>
      <c r="AXE49" s="78"/>
      <c r="AXW49" s="78"/>
      <c r="AYA49" s="78"/>
      <c r="AYC49" s="78"/>
      <c r="AYE49" s="78"/>
      <c r="AYG49" s="78"/>
      <c r="AYM49" s="78"/>
      <c r="AYU49" s="78"/>
      <c r="AYW49" s="78"/>
      <c r="AZG49" s="78"/>
      <c r="AZI49" s="78"/>
      <c r="AZW49" s="78"/>
    </row>
    <row r="50" spans="1:1377" x14ac:dyDescent="0.25">
      <c r="A50" s="87"/>
      <c r="B50" s="83"/>
      <c r="C50" s="84"/>
      <c r="D50" s="83"/>
      <c r="E50" s="84"/>
      <c r="F50" s="84"/>
      <c r="G50" s="84"/>
      <c r="H50" s="83"/>
      <c r="I50" s="84"/>
      <c r="J50" s="83"/>
      <c r="K50" s="84"/>
      <c r="L50" s="83"/>
      <c r="M50" s="78"/>
      <c r="N50" s="79"/>
      <c r="O50" s="78"/>
      <c r="P50" s="79"/>
      <c r="Q50" s="78"/>
      <c r="R50" s="79"/>
      <c r="S50" s="78"/>
      <c r="T50" s="79"/>
      <c r="U50" s="78"/>
      <c r="V50" s="79"/>
      <c r="W50" s="78"/>
      <c r="X50" s="79"/>
      <c r="Y50" s="78"/>
      <c r="Z50" s="79"/>
      <c r="AA50" s="78"/>
      <c r="AB50" s="79"/>
      <c r="AC50" s="78"/>
      <c r="AD50" s="79"/>
      <c r="AE50" s="78"/>
      <c r="AH50" s="79"/>
      <c r="AI50" s="78"/>
      <c r="AJ50" s="79"/>
      <c r="AK50" s="78"/>
      <c r="AL50" s="79"/>
      <c r="AM50" s="78"/>
      <c r="AN50" s="79"/>
      <c r="AO50" s="78"/>
      <c r="AP50" s="79"/>
      <c r="AQ50" s="78"/>
      <c r="AR50" s="79"/>
      <c r="AS50" s="78"/>
      <c r="AT50" s="79"/>
      <c r="AU50" s="78"/>
      <c r="AW50" s="78"/>
      <c r="AY50" s="78"/>
      <c r="AZ50" s="79"/>
      <c r="BA50" s="78"/>
      <c r="BB50" s="79"/>
      <c r="BC50" s="78"/>
      <c r="BD50" s="79"/>
      <c r="BE50" s="78"/>
      <c r="BF50" s="79"/>
      <c r="BG50" s="78"/>
      <c r="BH50" s="79"/>
      <c r="BI50" s="78"/>
      <c r="BJ50" s="79"/>
      <c r="BK50" s="78"/>
      <c r="BL50" s="79"/>
      <c r="BM50" s="78"/>
      <c r="BO50" s="78"/>
      <c r="BP50" s="79"/>
      <c r="BQ50" s="78"/>
      <c r="BR50" s="79"/>
      <c r="BS50" s="78"/>
      <c r="BT50" s="79"/>
      <c r="BU50" s="78"/>
      <c r="BV50" s="79"/>
      <c r="BW50" s="78"/>
      <c r="BY50" s="78"/>
      <c r="CI50" s="78"/>
      <c r="CK50" s="78"/>
      <c r="CM50" s="78"/>
      <c r="CO50" s="78"/>
      <c r="CP50" s="79"/>
      <c r="CQ50" s="78"/>
      <c r="CU50" s="78"/>
      <c r="CY50" s="78"/>
      <c r="DE50" s="78"/>
      <c r="DM50" s="78"/>
      <c r="DO50" s="78"/>
      <c r="DQ50" s="78"/>
      <c r="DZ50" s="79"/>
      <c r="EA50" s="78"/>
      <c r="EG50" s="78"/>
      <c r="EI50" s="78"/>
      <c r="EK50" s="78"/>
      <c r="ER50" s="79"/>
      <c r="ES50" s="78"/>
      <c r="EU50" s="78"/>
      <c r="EV50" s="79"/>
      <c r="EW50" s="78"/>
      <c r="FD50" s="79"/>
      <c r="FE50" s="78"/>
      <c r="FG50" s="78"/>
      <c r="FH50" s="79"/>
      <c r="FI50" s="78"/>
      <c r="FJ50" s="79"/>
      <c r="FK50" s="78"/>
      <c r="FM50" s="78"/>
      <c r="FO50" s="78"/>
      <c r="FQ50" s="78"/>
      <c r="FR50" s="79"/>
      <c r="FS50" s="78"/>
      <c r="FU50" s="78"/>
      <c r="FV50" s="79"/>
      <c r="FW50" s="78"/>
      <c r="FX50" s="79"/>
      <c r="FY50" s="78"/>
      <c r="GC50" s="78"/>
      <c r="GG50" s="78"/>
      <c r="GL50" s="79"/>
      <c r="GM50" s="78"/>
      <c r="GY50" s="78"/>
      <c r="HA50" s="78"/>
      <c r="HB50" s="79"/>
      <c r="HC50" s="78"/>
      <c r="HE50" s="78"/>
      <c r="HI50" s="78"/>
      <c r="HK50" s="78"/>
      <c r="HM50" s="78"/>
      <c r="HN50" s="79"/>
      <c r="HO50" s="78"/>
      <c r="HS50" s="78"/>
      <c r="HU50" s="78"/>
      <c r="HW50" s="78"/>
      <c r="HY50" s="78"/>
      <c r="IA50" s="78"/>
      <c r="IB50" s="79"/>
      <c r="IC50" s="78"/>
      <c r="IE50" s="78"/>
      <c r="IG50" s="78"/>
      <c r="IM50" s="78"/>
      <c r="IN50" s="79"/>
      <c r="IO50" s="78"/>
      <c r="IQ50" s="78"/>
      <c r="IS50" s="78"/>
      <c r="IU50" s="78"/>
      <c r="IY50" s="78"/>
      <c r="IZ50" s="79"/>
      <c r="JA50" s="78"/>
      <c r="JH50" s="79"/>
      <c r="JI50" s="78"/>
      <c r="JJ50" s="79"/>
      <c r="JK50" s="78"/>
      <c r="JO50" s="78"/>
      <c r="JP50" s="79"/>
      <c r="JQ50" s="78"/>
      <c r="JS50" s="78"/>
      <c r="JV50" s="79"/>
      <c r="JW50" s="78"/>
      <c r="JY50" s="78"/>
      <c r="KA50" s="78"/>
      <c r="KB50" s="79"/>
      <c r="KC50" s="78"/>
      <c r="KE50" s="78"/>
      <c r="KG50" s="78"/>
      <c r="KH50" s="79"/>
      <c r="KI50" s="78"/>
      <c r="KK50" s="78"/>
      <c r="KN50" s="79"/>
      <c r="KO50" s="78"/>
      <c r="KQ50" s="78"/>
      <c r="KR50" s="79"/>
      <c r="KS50" s="78"/>
      <c r="LA50" s="78"/>
      <c r="LC50" s="78"/>
      <c r="LD50" s="79"/>
      <c r="LE50" s="78"/>
      <c r="LG50" s="78"/>
      <c r="LI50" s="78"/>
      <c r="LK50" s="78"/>
      <c r="LO50" s="78"/>
      <c r="LS50" s="78"/>
      <c r="LT50" s="79"/>
      <c r="LU50" s="78"/>
      <c r="LW50" s="78"/>
      <c r="MB50" s="79"/>
      <c r="MC50" s="78"/>
      <c r="MK50" s="78"/>
      <c r="MO50" s="78"/>
      <c r="MP50" s="79"/>
      <c r="MQ50" s="78"/>
      <c r="MR50" s="79"/>
      <c r="MS50" s="78"/>
      <c r="MU50" s="78"/>
      <c r="MY50" s="78"/>
      <c r="ND50" s="79"/>
      <c r="NE50" s="78"/>
      <c r="NG50" s="78"/>
      <c r="NI50" s="78"/>
      <c r="NN50" s="79"/>
      <c r="NO50" s="78"/>
      <c r="NQ50" s="78"/>
      <c r="NS50" s="78"/>
      <c r="NU50" s="78"/>
      <c r="NV50" s="79"/>
      <c r="NW50" s="78"/>
      <c r="NY50" s="78"/>
      <c r="OA50" s="78"/>
      <c r="OG50" s="78"/>
      <c r="OI50" s="78"/>
      <c r="OK50" s="78"/>
      <c r="OM50" s="78"/>
      <c r="OP50" s="79"/>
      <c r="OQ50" s="78"/>
      <c r="OS50" s="78"/>
      <c r="OT50" s="79"/>
      <c r="OU50" s="78"/>
      <c r="OW50" s="78"/>
      <c r="OZ50" s="79"/>
      <c r="PA50" s="78"/>
      <c r="PC50" s="78"/>
      <c r="PJ50" s="79"/>
      <c r="PK50" s="78"/>
      <c r="PM50" s="78"/>
      <c r="PO50" s="78"/>
      <c r="PP50" s="79"/>
      <c r="PQ50" s="78"/>
      <c r="PR50" s="79"/>
      <c r="PS50" s="78"/>
      <c r="PW50" s="78"/>
      <c r="PY50" s="78"/>
      <c r="QA50" s="78"/>
      <c r="QF50" s="79"/>
      <c r="QG50" s="78"/>
      <c r="QK50" s="78"/>
      <c r="QM50" s="78"/>
      <c r="QO50" s="78"/>
      <c r="RC50" s="78"/>
      <c r="RE50" s="78"/>
      <c r="RK50" s="78"/>
      <c r="RL50" s="79"/>
      <c r="RM50" s="78"/>
      <c r="RN50" s="79"/>
      <c r="RO50" s="78"/>
      <c r="RU50" s="78"/>
      <c r="RW50" s="78"/>
      <c r="RX50" s="79"/>
      <c r="RY50" s="78"/>
      <c r="SA50" s="78"/>
      <c r="SD50" s="79"/>
      <c r="SE50" s="78"/>
      <c r="SF50" s="79"/>
      <c r="SG50" s="78"/>
      <c r="SI50" s="78"/>
      <c r="SJ50" s="79"/>
      <c r="SK50" s="78"/>
      <c r="SL50" s="79"/>
      <c r="SM50" s="78"/>
      <c r="SN50" s="79"/>
      <c r="SO50" s="78"/>
      <c r="SQ50" s="78"/>
      <c r="SR50" s="79"/>
      <c r="SS50" s="78"/>
      <c r="SU50" s="78"/>
      <c r="SW50" s="78"/>
      <c r="TE50" s="78"/>
      <c r="TF50" s="79"/>
      <c r="TG50" s="78"/>
      <c r="TH50" s="79"/>
      <c r="TI50" s="78"/>
      <c r="TJ50" s="79"/>
      <c r="TK50" s="78"/>
      <c r="TL50" s="79"/>
      <c r="TM50" s="78"/>
      <c r="TN50" s="79"/>
      <c r="TO50" s="78"/>
      <c r="UA50" s="78"/>
      <c r="UB50" s="79"/>
      <c r="UC50" s="78"/>
      <c r="UE50" s="78"/>
      <c r="UI50" s="78"/>
      <c r="UW50" s="78"/>
      <c r="VC50" s="78"/>
      <c r="VD50" s="79"/>
      <c r="VE50" s="78"/>
      <c r="VG50" s="78"/>
      <c r="VH50" s="79"/>
      <c r="VI50" s="78"/>
      <c r="VK50" s="78"/>
      <c r="VO50" s="78"/>
      <c r="VP50" s="79"/>
      <c r="VQ50" s="78"/>
      <c r="VR50" s="79"/>
      <c r="VS50" s="78"/>
      <c r="VW50" s="78"/>
      <c r="VY50" s="78"/>
      <c r="WB50" s="79"/>
      <c r="WC50" s="78"/>
      <c r="WE50" s="78"/>
      <c r="WH50" s="79"/>
      <c r="WI50" s="78"/>
      <c r="WJ50" s="79"/>
      <c r="WK50" s="78"/>
      <c r="WM50" s="78"/>
      <c r="WN50" s="79"/>
      <c r="WO50" s="78"/>
      <c r="WQ50" s="78"/>
      <c r="WR50" s="79"/>
      <c r="WS50" s="78"/>
      <c r="WY50" s="78"/>
      <c r="XC50" s="78"/>
      <c r="XD50" s="79"/>
      <c r="XE50" s="78"/>
      <c r="XI50" s="78"/>
      <c r="XK50" s="78"/>
      <c r="XN50" s="79"/>
      <c r="XO50" s="78"/>
      <c r="XP50" s="79"/>
      <c r="XQ50" s="78"/>
      <c r="XR50" s="79"/>
      <c r="XS50" s="78"/>
      <c r="XT50" s="79"/>
      <c r="XU50" s="78"/>
      <c r="XV50" s="79"/>
      <c r="XW50" s="78"/>
      <c r="XX50" s="79"/>
      <c r="XY50" s="78"/>
      <c r="YA50" s="78"/>
      <c r="YH50" s="79"/>
      <c r="YI50" s="78"/>
      <c r="YP50" s="79"/>
      <c r="YQ50" s="78"/>
      <c r="YT50" s="79"/>
      <c r="YU50" s="78"/>
      <c r="YW50" s="78"/>
      <c r="YX50" s="79"/>
      <c r="YY50" s="78"/>
      <c r="YZ50" s="79"/>
      <c r="ZA50" s="78"/>
      <c r="ZF50" s="79"/>
      <c r="ZG50" s="78"/>
      <c r="ZI50" s="78"/>
      <c r="ZJ50" s="79"/>
      <c r="ZK50" s="78"/>
      <c r="ZL50" s="79"/>
      <c r="ZM50" s="78"/>
      <c r="ZS50" s="78"/>
      <c r="ZU50" s="78"/>
      <c r="ZW50" s="78"/>
      <c r="ZY50" s="78"/>
      <c r="AAC50" s="78"/>
      <c r="AAE50" s="78"/>
      <c r="AAG50" s="78"/>
      <c r="AAI50" s="78"/>
      <c r="AAO50" s="78"/>
      <c r="AAP50" s="79"/>
      <c r="AAQ50" s="78"/>
      <c r="AAV50" s="79"/>
      <c r="AAW50" s="78"/>
      <c r="ABE50" s="78"/>
      <c r="ABP50" s="79"/>
      <c r="ABQ50" s="78"/>
      <c r="ABR50" s="79"/>
      <c r="ABS50" s="78"/>
      <c r="ABT50" s="79"/>
      <c r="ABU50" s="78"/>
      <c r="ABV50" s="79"/>
      <c r="ABW50" s="78"/>
      <c r="ABY50" s="78"/>
      <c r="ACE50" s="78"/>
      <c r="ACF50" s="79"/>
      <c r="ACG50" s="78"/>
      <c r="ACH50" s="79"/>
      <c r="ACI50" s="78"/>
      <c r="ACJ50" s="79"/>
      <c r="ACK50" s="78"/>
      <c r="ACO50" s="78"/>
      <c r="ACP50" s="79"/>
      <c r="ACQ50" s="78"/>
      <c r="ACV50" s="79"/>
      <c r="ACW50" s="78"/>
      <c r="ACX50" s="79"/>
      <c r="ACY50" s="78"/>
      <c r="ADA50" s="78"/>
      <c r="ADB50" s="79"/>
      <c r="ADC50" s="78"/>
      <c r="ADF50" s="79"/>
      <c r="ADG50" s="78"/>
      <c r="ADK50" s="78"/>
      <c r="ADM50" s="78"/>
      <c r="ADP50" s="79"/>
      <c r="ADQ50" s="78"/>
      <c r="ADU50" s="78"/>
      <c r="ADX50" s="79"/>
      <c r="ADY50" s="78"/>
      <c r="ADZ50" s="79"/>
      <c r="AEA50" s="78"/>
      <c r="AEC50" s="78"/>
      <c r="AEE50" s="78"/>
      <c r="AEF50" s="79"/>
      <c r="AEG50" s="78"/>
      <c r="AEM50" s="78"/>
      <c r="AER50" s="79"/>
      <c r="AES50" s="78"/>
      <c r="AET50" s="79"/>
      <c r="AEU50" s="78"/>
      <c r="AEW50" s="78"/>
      <c r="AFA50" s="78"/>
      <c r="AFB50" s="79"/>
      <c r="AFC50" s="78"/>
      <c r="AFE50" s="78"/>
      <c r="AFI50" s="78"/>
      <c r="AFN50" s="79"/>
      <c r="AFO50" s="78"/>
      <c r="AFQ50" s="78"/>
      <c r="AFV50" s="79"/>
      <c r="AFW50" s="78"/>
      <c r="AFX50" s="79"/>
      <c r="AFY50" s="78"/>
      <c r="AGA50" s="78"/>
      <c r="AGC50" s="78"/>
      <c r="AGG50" s="78"/>
      <c r="AGK50" s="78"/>
      <c r="AGM50" s="78"/>
      <c r="AGP50" s="79"/>
      <c r="AGQ50" s="78"/>
      <c r="AGS50" s="78"/>
      <c r="AGT50" s="79"/>
      <c r="AGU50" s="78"/>
      <c r="AGV50" s="79"/>
      <c r="AGW50" s="78"/>
      <c r="AGX50" s="79"/>
      <c r="AGY50" s="78"/>
      <c r="AHA50" s="78"/>
      <c r="AHC50" s="78"/>
      <c r="AHI50" s="78"/>
      <c r="AHJ50" s="79"/>
      <c r="AHK50" s="78"/>
      <c r="AHL50" s="79"/>
      <c r="AHM50" s="78"/>
      <c r="AHO50" s="78"/>
      <c r="AHU50" s="78"/>
      <c r="AHW50" s="78"/>
      <c r="AIA50" s="78"/>
      <c r="AIC50" s="78"/>
      <c r="AIM50" s="78"/>
      <c r="AIO50" s="78"/>
      <c r="AIP50" s="79"/>
      <c r="AIQ50" s="78"/>
      <c r="AIU50" s="78"/>
      <c r="AIX50" s="79"/>
      <c r="AIY50" s="78"/>
      <c r="AJB50" s="79"/>
      <c r="AJC50" s="78"/>
      <c r="AJE50" s="78"/>
      <c r="AJF50" s="79"/>
      <c r="AJG50" s="78"/>
      <c r="AJM50" s="78"/>
      <c r="AJN50" s="79"/>
      <c r="AJO50" s="78"/>
      <c r="AJX50" s="79"/>
      <c r="AJY50" s="78"/>
      <c r="AKA50" s="78"/>
      <c r="AKG50" s="78"/>
      <c r="AKO50" s="78"/>
      <c r="AKV50" s="79"/>
      <c r="AKW50" s="78"/>
      <c r="AKZ50" s="79"/>
      <c r="ALA50" s="78"/>
      <c r="ALS50" s="78"/>
      <c r="ALX50" s="79"/>
      <c r="ALY50" s="78"/>
      <c r="AMA50" s="78"/>
      <c r="AMB50" s="79"/>
      <c r="AMC50" s="78"/>
      <c r="AMG50" s="78"/>
      <c r="AMI50" s="78"/>
      <c r="AMJ50" s="79"/>
      <c r="AMK50" s="78"/>
      <c r="AML50" s="79"/>
      <c r="AMM50" s="78"/>
      <c r="AMO50" s="78"/>
      <c r="AMQ50" s="78"/>
      <c r="AMS50" s="78"/>
      <c r="AMY50" s="78"/>
      <c r="ANA50" s="78"/>
      <c r="ANC50" s="78"/>
      <c r="ANF50" s="79"/>
      <c r="ANG50" s="78"/>
      <c r="ANH50" s="79"/>
      <c r="ANI50" s="78"/>
      <c r="ANK50" s="78"/>
      <c r="ANM50" s="78"/>
      <c r="ANP50" s="79"/>
      <c r="ANQ50" s="78"/>
      <c r="ANS50" s="78"/>
      <c r="ANT50" s="79"/>
      <c r="ANU50" s="78"/>
      <c r="AOA50" s="78"/>
      <c r="AOC50" s="78"/>
      <c r="AOE50" s="78"/>
      <c r="AOI50" s="78"/>
      <c r="AOQ50" s="78"/>
      <c r="AOS50" s="78"/>
      <c r="AOW50" s="78"/>
      <c r="AOY50" s="78"/>
      <c r="APA50" s="78"/>
      <c r="APC50" s="78"/>
      <c r="APH50" s="79"/>
      <c r="API50" s="78"/>
      <c r="APJ50" s="79"/>
      <c r="APK50" s="78"/>
      <c r="APO50" s="78"/>
      <c r="APP50" s="79"/>
      <c r="APQ50" s="78"/>
      <c r="APS50" s="78"/>
      <c r="APT50" s="79"/>
      <c r="APU50" s="78"/>
      <c r="APW50" s="78"/>
      <c r="APY50" s="78"/>
      <c r="AQA50" s="78"/>
      <c r="AQB50" s="79"/>
      <c r="AQC50" s="78"/>
      <c r="AQE50" s="78"/>
      <c r="AQI50" s="78"/>
      <c r="AQJ50" s="79"/>
      <c r="AQK50" s="78"/>
      <c r="AQP50" s="79"/>
      <c r="AQQ50" s="78"/>
      <c r="AQR50" s="79"/>
      <c r="AQS50" s="78"/>
      <c r="ARA50" s="78"/>
      <c r="ARE50" s="78"/>
      <c r="ARL50" s="79"/>
      <c r="ARM50" s="78"/>
      <c r="ARN50" s="79"/>
      <c r="ARO50" s="78"/>
      <c r="ARP50" s="79"/>
      <c r="ARQ50" s="78"/>
      <c r="ARR50" s="79"/>
      <c r="ARS50" s="78"/>
      <c r="ART50" s="79"/>
      <c r="ARU50" s="78"/>
      <c r="ARX50" s="79"/>
      <c r="ARY50" s="78"/>
      <c r="ASA50" s="78"/>
      <c r="ASD50" s="79"/>
      <c r="ASE50" s="78"/>
      <c r="ASK50" s="78"/>
      <c r="ASM50" s="78"/>
      <c r="ASU50" s="78"/>
      <c r="ASW50" s="78"/>
      <c r="ASY50" s="78"/>
      <c r="ASZ50" s="79"/>
      <c r="ATA50" s="78"/>
      <c r="ATC50" s="78"/>
      <c r="ATN50" s="79"/>
      <c r="ATO50" s="78"/>
      <c r="ATQ50" s="78"/>
      <c r="ATT50" s="79"/>
      <c r="ATU50" s="78"/>
      <c r="ATW50" s="78"/>
      <c r="ATY50" s="78"/>
      <c r="AUA50" s="78"/>
      <c r="AUC50" s="78"/>
      <c r="AUE50" s="78"/>
      <c r="AUG50" s="78"/>
      <c r="AUI50" s="78"/>
      <c r="AUN50" s="79"/>
      <c r="AUO50" s="78"/>
      <c r="AUQ50" s="78"/>
      <c r="AUR50" s="79"/>
      <c r="AUS50" s="78"/>
      <c r="AUW50" s="78"/>
      <c r="AVA50" s="78"/>
      <c r="AVC50" s="78"/>
      <c r="AVK50" s="78"/>
      <c r="AVU50" s="78"/>
      <c r="AVY50" s="78"/>
      <c r="AWA50" s="78"/>
      <c r="AWC50" s="78"/>
      <c r="AWG50" s="78"/>
      <c r="AWI50" s="78"/>
      <c r="AWM50" s="78"/>
      <c r="AWO50" s="78"/>
      <c r="AWQ50" s="78"/>
      <c r="AWS50" s="78"/>
      <c r="AWU50" s="78"/>
      <c r="AWW50" s="78"/>
      <c r="AWY50" s="78"/>
      <c r="AXE50" s="78"/>
      <c r="AXW50" s="78"/>
      <c r="AYA50" s="78"/>
      <c r="AYC50" s="78"/>
      <c r="AYE50" s="78"/>
      <c r="AYG50" s="78"/>
      <c r="AYM50" s="78"/>
      <c r="AYU50" s="78"/>
      <c r="AYW50" s="78"/>
      <c r="AZG50" s="78"/>
      <c r="AZI50" s="78"/>
      <c r="AZW50" s="78"/>
    </row>
    <row r="51" spans="1:1377" x14ac:dyDescent="0.25">
      <c r="A51" s="87"/>
      <c r="B51" s="83"/>
      <c r="C51" s="84"/>
      <c r="D51" s="83"/>
      <c r="E51" s="84"/>
      <c r="F51" s="84"/>
      <c r="G51" s="84"/>
      <c r="H51" s="83"/>
      <c r="I51" s="84"/>
      <c r="J51" s="83"/>
      <c r="K51" s="84"/>
      <c r="L51" s="83"/>
      <c r="M51" s="78"/>
      <c r="N51" s="79"/>
      <c r="O51" s="78"/>
      <c r="P51" s="79"/>
      <c r="Q51" s="78"/>
      <c r="R51" s="79"/>
      <c r="S51" s="78"/>
      <c r="T51" s="79"/>
      <c r="U51" s="78"/>
      <c r="V51" s="79"/>
      <c r="W51" s="78"/>
      <c r="X51" s="79"/>
      <c r="Y51" s="78"/>
      <c r="Z51" s="79"/>
      <c r="AA51" s="78"/>
      <c r="AB51" s="79"/>
      <c r="AC51" s="78"/>
      <c r="AD51" s="79"/>
      <c r="AE51" s="78"/>
      <c r="AH51" s="79"/>
      <c r="AI51" s="78"/>
      <c r="AJ51" s="79"/>
      <c r="AK51" s="78"/>
      <c r="AL51" s="79"/>
      <c r="AM51" s="78"/>
      <c r="AN51" s="79"/>
      <c r="AO51" s="78"/>
      <c r="AP51" s="79"/>
      <c r="AQ51" s="78"/>
      <c r="AR51" s="79"/>
      <c r="AS51" s="78"/>
      <c r="AT51" s="79"/>
      <c r="AU51" s="78"/>
      <c r="AW51" s="78"/>
      <c r="AY51" s="78"/>
      <c r="AZ51" s="79"/>
      <c r="BA51" s="78"/>
      <c r="BB51" s="79"/>
      <c r="BC51" s="78"/>
      <c r="BD51" s="79"/>
      <c r="BE51" s="78"/>
      <c r="BF51" s="79"/>
      <c r="BG51" s="78"/>
      <c r="BH51" s="79"/>
      <c r="BI51" s="78"/>
      <c r="BJ51" s="79"/>
      <c r="BK51" s="78"/>
      <c r="BL51" s="79"/>
      <c r="BM51" s="78"/>
      <c r="BO51" s="78"/>
      <c r="BP51" s="79"/>
      <c r="BQ51" s="78"/>
      <c r="BR51" s="79"/>
      <c r="BS51" s="78"/>
      <c r="BT51" s="79"/>
      <c r="BU51" s="78"/>
      <c r="BV51" s="79"/>
      <c r="BW51" s="78"/>
      <c r="BY51" s="78"/>
      <c r="CI51" s="78"/>
      <c r="CK51" s="78"/>
      <c r="CM51" s="78"/>
      <c r="CO51" s="78"/>
      <c r="CP51" s="79"/>
      <c r="CQ51" s="78"/>
      <c r="CU51" s="78"/>
      <c r="CY51" s="78"/>
      <c r="DE51" s="78"/>
      <c r="DM51" s="78"/>
      <c r="DO51" s="78"/>
      <c r="DQ51" s="78"/>
      <c r="DZ51" s="79"/>
      <c r="EA51" s="78"/>
      <c r="EG51" s="78"/>
      <c r="EI51" s="78"/>
      <c r="EK51" s="78"/>
      <c r="ER51" s="79"/>
      <c r="ES51" s="78"/>
      <c r="EU51" s="78"/>
      <c r="EV51" s="79"/>
      <c r="EW51" s="78"/>
      <c r="FD51" s="79"/>
      <c r="FE51" s="78"/>
      <c r="FG51" s="78"/>
      <c r="FH51" s="79"/>
      <c r="FI51" s="78"/>
      <c r="FJ51" s="79"/>
      <c r="FK51" s="78"/>
      <c r="FM51" s="78"/>
      <c r="FO51" s="78"/>
      <c r="FQ51" s="78"/>
      <c r="FR51" s="79"/>
      <c r="FS51" s="78"/>
      <c r="FU51" s="78"/>
      <c r="FV51" s="79"/>
      <c r="FW51" s="78"/>
      <c r="FX51" s="79"/>
      <c r="FY51" s="78"/>
      <c r="GC51" s="78"/>
      <c r="GG51" s="78"/>
      <c r="GL51" s="79"/>
      <c r="GM51" s="78"/>
      <c r="GY51" s="78"/>
      <c r="HA51" s="78"/>
      <c r="HB51" s="79"/>
      <c r="HC51" s="78"/>
      <c r="HE51" s="78"/>
      <c r="HI51" s="78"/>
      <c r="HK51" s="78"/>
      <c r="HM51" s="78"/>
      <c r="HN51" s="79"/>
      <c r="HO51" s="78"/>
      <c r="HS51" s="78"/>
      <c r="HU51" s="78"/>
      <c r="HW51" s="78"/>
      <c r="HY51" s="78"/>
      <c r="IA51" s="78"/>
      <c r="IB51" s="79"/>
      <c r="IC51" s="78"/>
      <c r="IE51" s="78"/>
      <c r="IG51" s="78"/>
      <c r="IM51" s="78"/>
      <c r="IN51" s="79"/>
      <c r="IO51" s="78"/>
      <c r="IQ51" s="78"/>
      <c r="IS51" s="78"/>
      <c r="IU51" s="78"/>
      <c r="IY51" s="78"/>
      <c r="IZ51" s="79"/>
      <c r="JA51" s="78"/>
      <c r="JH51" s="79"/>
      <c r="JI51" s="78"/>
      <c r="JJ51" s="79"/>
      <c r="JK51" s="78"/>
      <c r="JO51" s="78"/>
      <c r="JP51" s="79"/>
      <c r="JQ51" s="78"/>
      <c r="JS51" s="78"/>
      <c r="JV51" s="79"/>
      <c r="JW51" s="78"/>
      <c r="JY51" s="78"/>
      <c r="KA51" s="78"/>
      <c r="KB51" s="79"/>
      <c r="KC51" s="78"/>
      <c r="KE51" s="78"/>
      <c r="KG51" s="78"/>
      <c r="KH51" s="79"/>
      <c r="KI51" s="78"/>
      <c r="KK51" s="78"/>
      <c r="KN51" s="79"/>
      <c r="KO51" s="78"/>
      <c r="KQ51" s="78"/>
      <c r="KR51" s="79"/>
      <c r="KS51" s="78"/>
      <c r="LA51" s="78"/>
      <c r="LC51" s="78"/>
      <c r="LD51" s="79"/>
      <c r="LE51" s="78"/>
      <c r="LG51" s="78"/>
      <c r="LI51" s="78"/>
      <c r="LK51" s="78"/>
      <c r="LO51" s="78"/>
      <c r="LS51" s="78"/>
      <c r="LT51" s="79"/>
      <c r="LU51" s="78"/>
      <c r="LW51" s="78"/>
      <c r="MB51" s="79"/>
      <c r="MC51" s="78"/>
      <c r="MK51" s="78"/>
      <c r="MO51" s="78"/>
      <c r="MP51" s="79"/>
      <c r="MQ51" s="78"/>
      <c r="MR51" s="79"/>
      <c r="MS51" s="78"/>
      <c r="MU51" s="78"/>
      <c r="MY51" s="78"/>
      <c r="ND51" s="79"/>
      <c r="NE51" s="78"/>
      <c r="NG51" s="78"/>
      <c r="NI51" s="78"/>
      <c r="NN51" s="79"/>
      <c r="NO51" s="78"/>
      <c r="NQ51" s="78"/>
      <c r="NS51" s="78"/>
      <c r="NU51" s="78"/>
      <c r="NV51" s="79"/>
      <c r="NW51" s="78"/>
      <c r="NY51" s="78"/>
      <c r="OA51" s="78"/>
      <c r="OG51" s="78"/>
      <c r="OI51" s="78"/>
      <c r="OK51" s="78"/>
      <c r="OM51" s="78"/>
      <c r="OP51" s="79"/>
      <c r="OQ51" s="78"/>
      <c r="OS51" s="78"/>
      <c r="OT51" s="79"/>
      <c r="OU51" s="78"/>
      <c r="OW51" s="78"/>
      <c r="OZ51" s="79"/>
      <c r="PA51" s="78"/>
      <c r="PC51" s="78"/>
      <c r="PJ51" s="79"/>
      <c r="PK51" s="78"/>
      <c r="PM51" s="78"/>
      <c r="PO51" s="78"/>
      <c r="PP51" s="79"/>
      <c r="PQ51" s="78"/>
      <c r="PR51" s="79"/>
      <c r="PS51" s="78"/>
      <c r="PW51" s="78"/>
      <c r="PY51" s="78"/>
      <c r="QA51" s="78"/>
      <c r="QF51" s="79"/>
      <c r="QG51" s="78"/>
      <c r="QK51" s="78"/>
      <c r="QM51" s="78"/>
      <c r="QO51" s="78"/>
      <c r="RC51" s="78"/>
      <c r="RE51" s="78"/>
      <c r="RK51" s="78"/>
      <c r="RL51" s="79"/>
      <c r="RM51" s="78"/>
      <c r="RN51" s="79"/>
      <c r="RO51" s="78"/>
      <c r="RU51" s="78"/>
      <c r="RW51" s="78"/>
      <c r="RX51" s="79"/>
      <c r="RY51" s="78"/>
      <c r="SA51" s="78"/>
      <c r="SD51" s="79"/>
      <c r="SE51" s="78"/>
      <c r="SF51" s="79"/>
      <c r="SG51" s="78"/>
      <c r="SI51" s="78"/>
      <c r="SJ51" s="79"/>
      <c r="SK51" s="78"/>
      <c r="SL51" s="79"/>
      <c r="SM51" s="78"/>
      <c r="SN51" s="79"/>
      <c r="SO51" s="78"/>
      <c r="SQ51" s="78"/>
      <c r="SR51" s="79"/>
      <c r="SS51" s="78"/>
      <c r="SU51" s="78"/>
      <c r="SW51" s="78"/>
      <c r="TE51" s="78"/>
      <c r="TF51" s="79"/>
      <c r="TG51" s="78"/>
      <c r="TH51" s="79"/>
      <c r="TI51" s="78"/>
      <c r="TJ51" s="79"/>
      <c r="TK51" s="78"/>
      <c r="TL51" s="79"/>
      <c r="TM51" s="78"/>
      <c r="TN51" s="79"/>
      <c r="TO51" s="78"/>
      <c r="UA51" s="78"/>
      <c r="UB51" s="79"/>
      <c r="UC51" s="78"/>
      <c r="UE51" s="78"/>
      <c r="UI51" s="78"/>
      <c r="UW51" s="78"/>
      <c r="VC51" s="78"/>
      <c r="VD51" s="79"/>
      <c r="VE51" s="78"/>
      <c r="VG51" s="78"/>
      <c r="VH51" s="79"/>
      <c r="VI51" s="78"/>
      <c r="VK51" s="78"/>
      <c r="VO51" s="78"/>
      <c r="VP51" s="79"/>
      <c r="VQ51" s="78"/>
      <c r="VR51" s="79"/>
      <c r="VS51" s="78"/>
      <c r="VW51" s="78"/>
      <c r="VY51" s="78"/>
      <c r="WB51" s="79"/>
      <c r="WC51" s="78"/>
      <c r="WE51" s="78"/>
      <c r="WH51" s="79"/>
      <c r="WI51" s="78"/>
      <c r="WJ51" s="79"/>
      <c r="WK51" s="78"/>
      <c r="WM51" s="78"/>
      <c r="WN51" s="79"/>
      <c r="WO51" s="78"/>
      <c r="WQ51" s="78"/>
      <c r="WR51" s="79"/>
      <c r="WS51" s="78"/>
      <c r="WY51" s="78"/>
      <c r="XC51" s="78"/>
      <c r="XD51" s="79"/>
      <c r="XE51" s="78"/>
      <c r="XI51" s="78"/>
      <c r="XK51" s="78"/>
      <c r="XN51" s="79"/>
      <c r="XO51" s="78"/>
      <c r="XP51" s="79"/>
      <c r="XQ51" s="78"/>
      <c r="XR51" s="79"/>
      <c r="XS51" s="78"/>
      <c r="XT51" s="79"/>
      <c r="XU51" s="78"/>
      <c r="XV51" s="79"/>
      <c r="XW51" s="78"/>
      <c r="XX51" s="79"/>
      <c r="XY51" s="78"/>
      <c r="YA51" s="78"/>
      <c r="YH51" s="79"/>
      <c r="YI51" s="78"/>
      <c r="YP51" s="79"/>
      <c r="YQ51" s="78"/>
      <c r="YT51" s="79"/>
      <c r="YU51" s="78"/>
      <c r="YW51" s="78"/>
      <c r="YX51" s="79"/>
      <c r="YY51" s="78"/>
      <c r="YZ51" s="79"/>
      <c r="ZA51" s="78"/>
      <c r="ZF51" s="79"/>
      <c r="ZG51" s="78"/>
      <c r="ZI51" s="78"/>
      <c r="ZJ51" s="79"/>
      <c r="ZK51" s="78"/>
      <c r="ZL51" s="79"/>
      <c r="ZM51" s="78"/>
      <c r="ZS51" s="78"/>
      <c r="ZU51" s="78"/>
      <c r="ZW51" s="78"/>
      <c r="ZY51" s="78"/>
      <c r="AAC51" s="78"/>
      <c r="AAE51" s="78"/>
      <c r="AAG51" s="78"/>
      <c r="AAI51" s="78"/>
      <c r="AAO51" s="78"/>
      <c r="AAP51" s="79"/>
      <c r="AAQ51" s="78"/>
      <c r="AAV51" s="79"/>
      <c r="AAW51" s="78"/>
      <c r="ABE51" s="78"/>
      <c r="ABP51" s="79"/>
      <c r="ABQ51" s="78"/>
      <c r="ABR51" s="79"/>
      <c r="ABS51" s="78"/>
      <c r="ABT51" s="79"/>
      <c r="ABU51" s="78"/>
      <c r="ABV51" s="79"/>
      <c r="ABW51" s="78"/>
      <c r="ABY51" s="78"/>
      <c r="ACE51" s="78"/>
      <c r="ACF51" s="79"/>
      <c r="ACG51" s="78"/>
      <c r="ACH51" s="79"/>
      <c r="ACI51" s="78"/>
      <c r="ACJ51" s="79"/>
      <c r="ACK51" s="78"/>
      <c r="ACO51" s="78"/>
      <c r="ACP51" s="79"/>
      <c r="ACQ51" s="78"/>
      <c r="ACV51" s="79"/>
      <c r="ACW51" s="78"/>
      <c r="ACX51" s="79"/>
      <c r="ACY51" s="78"/>
      <c r="ADA51" s="78"/>
      <c r="ADB51" s="79"/>
      <c r="ADC51" s="78"/>
      <c r="ADF51" s="79"/>
      <c r="ADG51" s="78"/>
      <c r="ADK51" s="78"/>
      <c r="ADM51" s="78"/>
      <c r="ADP51" s="79"/>
      <c r="ADQ51" s="78"/>
      <c r="ADU51" s="78"/>
      <c r="ADX51" s="79"/>
      <c r="ADY51" s="78"/>
      <c r="ADZ51" s="79"/>
      <c r="AEA51" s="78"/>
      <c r="AEC51" s="78"/>
      <c r="AEE51" s="78"/>
      <c r="AEF51" s="79"/>
      <c r="AEG51" s="78"/>
      <c r="AEM51" s="78"/>
      <c r="AER51" s="79"/>
      <c r="AES51" s="78"/>
      <c r="AET51" s="79"/>
      <c r="AEU51" s="78"/>
      <c r="AEW51" s="78"/>
      <c r="AFA51" s="78"/>
      <c r="AFB51" s="79"/>
      <c r="AFC51" s="78"/>
      <c r="AFE51" s="78"/>
      <c r="AFI51" s="78"/>
      <c r="AFN51" s="79"/>
      <c r="AFO51" s="78"/>
      <c r="AFQ51" s="78"/>
      <c r="AFV51" s="79"/>
      <c r="AFW51" s="78"/>
      <c r="AFX51" s="79"/>
      <c r="AFY51" s="78"/>
      <c r="AGA51" s="78"/>
      <c r="AGC51" s="78"/>
      <c r="AGG51" s="78"/>
      <c r="AGK51" s="78"/>
      <c r="AGM51" s="78"/>
      <c r="AGP51" s="79"/>
      <c r="AGQ51" s="78"/>
      <c r="AGS51" s="78"/>
      <c r="AGT51" s="79"/>
      <c r="AGU51" s="78"/>
      <c r="AGV51" s="79"/>
      <c r="AGW51" s="78"/>
      <c r="AGX51" s="79"/>
      <c r="AGY51" s="78"/>
      <c r="AHA51" s="78"/>
      <c r="AHC51" s="78"/>
      <c r="AHI51" s="78"/>
      <c r="AHJ51" s="79"/>
      <c r="AHK51" s="78"/>
      <c r="AHL51" s="79"/>
      <c r="AHM51" s="78"/>
      <c r="AHO51" s="78"/>
      <c r="AHU51" s="78"/>
      <c r="AHW51" s="78"/>
      <c r="AIA51" s="78"/>
      <c r="AIC51" s="78"/>
      <c r="AIM51" s="78"/>
      <c r="AIO51" s="78"/>
      <c r="AIP51" s="79"/>
      <c r="AIQ51" s="78"/>
      <c r="AIU51" s="78"/>
      <c r="AIX51" s="79"/>
      <c r="AIY51" s="78"/>
      <c r="AJB51" s="79"/>
      <c r="AJC51" s="78"/>
      <c r="AJE51" s="78"/>
      <c r="AJF51" s="79"/>
      <c r="AJG51" s="78"/>
      <c r="AJM51" s="78"/>
      <c r="AJN51" s="79"/>
      <c r="AJO51" s="78"/>
      <c r="AJX51" s="79"/>
      <c r="AJY51" s="78"/>
      <c r="AKA51" s="78"/>
      <c r="AKG51" s="78"/>
      <c r="AKO51" s="78"/>
      <c r="AKV51" s="79"/>
      <c r="AKW51" s="78"/>
      <c r="AKZ51" s="79"/>
      <c r="ALA51" s="78"/>
      <c r="ALS51" s="78"/>
      <c r="ALX51" s="79"/>
      <c r="ALY51" s="78"/>
      <c r="AMA51" s="78"/>
      <c r="AMB51" s="79"/>
      <c r="AMC51" s="78"/>
      <c r="AMG51" s="78"/>
      <c r="AMI51" s="78"/>
      <c r="AMJ51" s="79"/>
      <c r="AMK51" s="78"/>
      <c r="AML51" s="79"/>
      <c r="AMM51" s="78"/>
      <c r="AMO51" s="78"/>
      <c r="AMQ51" s="78"/>
      <c r="AMS51" s="78"/>
      <c r="AMY51" s="78"/>
      <c r="ANA51" s="78"/>
      <c r="ANC51" s="78"/>
      <c r="ANF51" s="79"/>
      <c r="ANG51" s="78"/>
      <c r="ANH51" s="79"/>
      <c r="ANI51" s="78"/>
      <c r="ANK51" s="78"/>
      <c r="ANM51" s="78"/>
      <c r="ANP51" s="79"/>
      <c r="ANQ51" s="78"/>
      <c r="ANS51" s="78"/>
      <c r="ANT51" s="79"/>
      <c r="ANU51" s="78"/>
      <c r="AOA51" s="78"/>
      <c r="AOC51" s="78"/>
      <c r="AOE51" s="78"/>
      <c r="AOI51" s="78"/>
      <c r="AOQ51" s="78"/>
      <c r="AOS51" s="78"/>
      <c r="AOW51" s="78"/>
      <c r="AOY51" s="78"/>
      <c r="APA51" s="78"/>
      <c r="APC51" s="78"/>
      <c r="APH51" s="79"/>
      <c r="API51" s="78"/>
      <c r="APJ51" s="79"/>
      <c r="APK51" s="78"/>
      <c r="APO51" s="78"/>
      <c r="APP51" s="79"/>
      <c r="APQ51" s="78"/>
      <c r="APS51" s="78"/>
      <c r="APT51" s="79"/>
      <c r="APU51" s="78"/>
      <c r="APW51" s="78"/>
      <c r="APY51" s="78"/>
      <c r="AQA51" s="78"/>
      <c r="AQB51" s="79"/>
      <c r="AQC51" s="78"/>
      <c r="AQE51" s="78"/>
      <c r="AQI51" s="78"/>
      <c r="AQJ51" s="79"/>
      <c r="AQK51" s="78"/>
      <c r="AQP51" s="79"/>
      <c r="AQQ51" s="78"/>
      <c r="AQR51" s="79"/>
      <c r="AQS51" s="78"/>
      <c r="ARA51" s="78"/>
      <c r="ARE51" s="78"/>
      <c r="ARL51" s="79"/>
      <c r="ARM51" s="78"/>
      <c r="ARN51" s="79"/>
      <c r="ARO51" s="78"/>
      <c r="ARP51" s="79"/>
      <c r="ARQ51" s="78"/>
      <c r="ARR51" s="79"/>
      <c r="ARS51" s="78"/>
      <c r="ART51" s="79"/>
      <c r="ARU51" s="78"/>
      <c r="ARX51" s="79"/>
      <c r="ARY51" s="78"/>
      <c r="ASA51" s="78"/>
      <c r="ASD51" s="79"/>
      <c r="ASE51" s="78"/>
      <c r="ASK51" s="78"/>
      <c r="ASM51" s="78"/>
      <c r="ASU51" s="78"/>
      <c r="ASW51" s="78"/>
      <c r="ASY51" s="78"/>
      <c r="ASZ51" s="79"/>
      <c r="ATA51" s="78"/>
      <c r="ATC51" s="78"/>
      <c r="ATN51" s="79"/>
      <c r="ATO51" s="78"/>
      <c r="ATQ51" s="78"/>
      <c r="ATT51" s="79"/>
      <c r="ATU51" s="78"/>
      <c r="ATW51" s="78"/>
      <c r="ATY51" s="78"/>
      <c r="AUA51" s="78"/>
      <c r="AUC51" s="78"/>
      <c r="AUE51" s="78"/>
      <c r="AUG51" s="78"/>
      <c r="AUI51" s="78"/>
      <c r="AUN51" s="79"/>
      <c r="AUO51" s="78"/>
      <c r="AUQ51" s="78"/>
      <c r="AUR51" s="79"/>
      <c r="AUS51" s="78"/>
      <c r="AUW51" s="78"/>
      <c r="AVA51" s="78"/>
      <c r="AVC51" s="78"/>
      <c r="AVK51" s="78"/>
      <c r="AVU51" s="78"/>
      <c r="AVY51" s="78"/>
      <c r="AWA51" s="78"/>
      <c r="AWC51" s="78"/>
      <c r="AWG51" s="78"/>
      <c r="AWI51" s="78"/>
      <c r="AWM51" s="78"/>
      <c r="AWO51" s="78"/>
      <c r="AWQ51" s="78"/>
      <c r="AWS51" s="78"/>
      <c r="AWU51" s="78"/>
      <c r="AWW51" s="78"/>
      <c r="AWY51" s="78"/>
      <c r="AXE51" s="78"/>
      <c r="AXW51" s="78"/>
      <c r="AYA51" s="78"/>
      <c r="AYC51" s="78"/>
      <c r="AYE51" s="78"/>
      <c r="AYG51" s="78"/>
      <c r="AYM51" s="78"/>
      <c r="AYU51" s="78"/>
      <c r="AYW51" s="78"/>
      <c r="AZG51" s="78"/>
      <c r="AZI51" s="78"/>
      <c r="AZW51" s="78"/>
    </row>
    <row r="52" spans="1:1377" x14ac:dyDescent="0.25">
      <c r="A52" s="87"/>
      <c r="B52" s="83"/>
      <c r="C52" s="84"/>
      <c r="D52" s="83"/>
      <c r="E52" s="84"/>
      <c r="F52" s="84"/>
      <c r="G52" s="84"/>
      <c r="H52" s="83"/>
      <c r="I52" s="84"/>
      <c r="J52" s="83"/>
      <c r="K52" s="84"/>
      <c r="L52" s="83"/>
      <c r="M52" s="78"/>
      <c r="N52" s="79"/>
      <c r="O52" s="78"/>
      <c r="P52" s="79"/>
      <c r="Q52" s="78"/>
      <c r="R52" s="79"/>
      <c r="S52" s="78"/>
      <c r="T52" s="79"/>
      <c r="U52" s="78"/>
      <c r="V52" s="79"/>
      <c r="W52" s="78"/>
      <c r="X52" s="79"/>
      <c r="Y52" s="78"/>
      <c r="Z52" s="79"/>
      <c r="AA52" s="78"/>
      <c r="AB52" s="79"/>
      <c r="AC52" s="78"/>
      <c r="AD52" s="79"/>
      <c r="AE52" s="78"/>
      <c r="AH52" s="79"/>
      <c r="AI52" s="78"/>
      <c r="AJ52" s="79"/>
      <c r="AK52" s="78"/>
      <c r="AL52" s="79"/>
      <c r="AM52" s="78"/>
      <c r="AN52" s="79"/>
      <c r="AO52" s="78"/>
      <c r="AP52" s="79"/>
      <c r="AQ52" s="78"/>
      <c r="AR52" s="79"/>
      <c r="AS52" s="78"/>
      <c r="AT52" s="79"/>
      <c r="AU52" s="78"/>
      <c r="AW52" s="78"/>
      <c r="AY52" s="78"/>
      <c r="AZ52" s="79"/>
      <c r="BA52" s="78"/>
      <c r="BB52" s="79"/>
      <c r="BC52" s="78"/>
      <c r="BD52" s="79"/>
      <c r="BE52" s="78"/>
      <c r="BF52" s="79"/>
      <c r="BG52" s="78"/>
      <c r="BH52" s="79"/>
      <c r="BI52" s="78"/>
      <c r="BJ52" s="79"/>
      <c r="BK52" s="78"/>
      <c r="BL52" s="79"/>
      <c r="BM52" s="78"/>
      <c r="BO52" s="78"/>
      <c r="BP52" s="79"/>
      <c r="BQ52" s="78"/>
      <c r="BR52" s="79"/>
      <c r="BS52" s="78"/>
      <c r="BT52" s="79"/>
      <c r="BU52" s="78"/>
      <c r="BV52" s="79"/>
      <c r="BW52" s="78"/>
      <c r="BY52" s="78"/>
      <c r="CI52" s="78"/>
      <c r="CK52" s="78"/>
      <c r="CM52" s="78"/>
      <c r="CO52" s="78"/>
      <c r="CP52" s="79"/>
      <c r="CQ52" s="78"/>
      <c r="CU52" s="78"/>
      <c r="CY52" s="78"/>
      <c r="DE52" s="78"/>
      <c r="DM52" s="78"/>
      <c r="DO52" s="78"/>
      <c r="DQ52" s="78"/>
      <c r="DZ52" s="79"/>
      <c r="EA52" s="78"/>
      <c r="EG52" s="78"/>
      <c r="EI52" s="78"/>
      <c r="EK52" s="78"/>
      <c r="ER52" s="79"/>
      <c r="ES52" s="78"/>
      <c r="EU52" s="78"/>
      <c r="EV52" s="79"/>
      <c r="EW52" s="78"/>
      <c r="FD52" s="79"/>
      <c r="FE52" s="78"/>
      <c r="FG52" s="78"/>
      <c r="FH52" s="79"/>
      <c r="FI52" s="78"/>
      <c r="FJ52" s="79"/>
      <c r="FK52" s="78"/>
      <c r="FM52" s="78"/>
      <c r="FO52" s="78"/>
      <c r="FQ52" s="78"/>
      <c r="FR52" s="79"/>
      <c r="FS52" s="78"/>
      <c r="FU52" s="78"/>
      <c r="FV52" s="79"/>
      <c r="FW52" s="78"/>
      <c r="FX52" s="79"/>
      <c r="FY52" s="78"/>
      <c r="GC52" s="78"/>
      <c r="GG52" s="78"/>
      <c r="GL52" s="79"/>
      <c r="GM52" s="78"/>
      <c r="GY52" s="78"/>
      <c r="HA52" s="78"/>
      <c r="HB52" s="79"/>
      <c r="HC52" s="78"/>
      <c r="HE52" s="78"/>
      <c r="HI52" s="78"/>
      <c r="HK52" s="78"/>
      <c r="HM52" s="78"/>
      <c r="HN52" s="79"/>
      <c r="HO52" s="78"/>
      <c r="HS52" s="78"/>
      <c r="HU52" s="78"/>
      <c r="HW52" s="78"/>
      <c r="HY52" s="78"/>
      <c r="IA52" s="78"/>
      <c r="IB52" s="79"/>
      <c r="IC52" s="78"/>
      <c r="IE52" s="78"/>
      <c r="IG52" s="78"/>
      <c r="IM52" s="78"/>
      <c r="IN52" s="79"/>
      <c r="IO52" s="78"/>
      <c r="IQ52" s="78"/>
      <c r="IS52" s="78"/>
      <c r="IU52" s="78"/>
      <c r="IY52" s="78"/>
      <c r="IZ52" s="79"/>
      <c r="JA52" s="78"/>
      <c r="JH52" s="79"/>
      <c r="JI52" s="78"/>
      <c r="JJ52" s="79"/>
      <c r="JK52" s="78"/>
      <c r="JO52" s="78"/>
      <c r="JP52" s="79"/>
      <c r="JQ52" s="78"/>
      <c r="JS52" s="78"/>
      <c r="JV52" s="79"/>
      <c r="JW52" s="78"/>
      <c r="JY52" s="78"/>
      <c r="KA52" s="78"/>
      <c r="KB52" s="79"/>
      <c r="KC52" s="78"/>
      <c r="KE52" s="78"/>
      <c r="KG52" s="78"/>
      <c r="KH52" s="79"/>
      <c r="KI52" s="78"/>
      <c r="KK52" s="78"/>
      <c r="KN52" s="79"/>
      <c r="KO52" s="78"/>
      <c r="KQ52" s="78"/>
      <c r="KR52" s="79"/>
      <c r="KS52" s="78"/>
      <c r="LA52" s="78"/>
      <c r="LC52" s="78"/>
      <c r="LD52" s="79"/>
      <c r="LE52" s="78"/>
      <c r="LG52" s="78"/>
      <c r="LI52" s="78"/>
      <c r="LK52" s="78"/>
      <c r="LO52" s="78"/>
      <c r="LS52" s="78"/>
      <c r="LT52" s="79"/>
      <c r="LU52" s="78"/>
      <c r="LW52" s="78"/>
      <c r="MB52" s="79"/>
      <c r="MC52" s="78"/>
      <c r="MK52" s="78"/>
      <c r="MO52" s="78"/>
      <c r="MP52" s="79"/>
      <c r="MQ52" s="78"/>
      <c r="MR52" s="79"/>
      <c r="MS52" s="78"/>
      <c r="MU52" s="78"/>
      <c r="MY52" s="78"/>
      <c r="ND52" s="79"/>
      <c r="NE52" s="78"/>
      <c r="NG52" s="78"/>
      <c r="NI52" s="78"/>
      <c r="NN52" s="79"/>
      <c r="NO52" s="78"/>
      <c r="NQ52" s="78"/>
      <c r="NS52" s="78"/>
      <c r="NU52" s="78"/>
      <c r="NV52" s="79"/>
      <c r="NW52" s="78"/>
      <c r="NY52" s="78"/>
      <c r="OA52" s="78"/>
      <c r="OG52" s="78"/>
      <c r="OI52" s="78"/>
      <c r="OK52" s="78"/>
      <c r="OM52" s="78"/>
      <c r="OP52" s="79"/>
      <c r="OQ52" s="78"/>
      <c r="OS52" s="78"/>
      <c r="OT52" s="79"/>
      <c r="OU52" s="78"/>
      <c r="OW52" s="78"/>
      <c r="OZ52" s="79"/>
      <c r="PA52" s="78"/>
      <c r="PC52" s="78"/>
      <c r="PJ52" s="79"/>
      <c r="PK52" s="78"/>
      <c r="PM52" s="78"/>
      <c r="PO52" s="78"/>
      <c r="PP52" s="79"/>
      <c r="PQ52" s="78"/>
      <c r="PR52" s="79"/>
      <c r="PS52" s="78"/>
      <c r="PW52" s="78"/>
      <c r="PY52" s="78"/>
      <c r="QA52" s="78"/>
      <c r="QF52" s="79"/>
      <c r="QG52" s="78"/>
      <c r="QK52" s="78"/>
      <c r="QM52" s="78"/>
      <c r="QO52" s="78"/>
      <c r="RC52" s="78"/>
      <c r="RE52" s="78"/>
      <c r="RK52" s="78"/>
      <c r="RL52" s="79"/>
      <c r="RM52" s="78"/>
      <c r="RN52" s="79"/>
      <c r="RO52" s="78"/>
      <c r="RU52" s="78"/>
      <c r="RW52" s="78"/>
      <c r="RX52" s="79"/>
      <c r="RY52" s="78"/>
      <c r="SA52" s="78"/>
      <c r="SD52" s="79"/>
      <c r="SE52" s="78"/>
      <c r="SF52" s="79"/>
      <c r="SG52" s="78"/>
      <c r="SI52" s="78"/>
      <c r="SJ52" s="79"/>
      <c r="SK52" s="78"/>
      <c r="SL52" s="79"/>
      <c r="SM52" s="78"/>
      <c r="SN52" s="79"/>
      <c r="SO52" s="78"/>
      <c r="SQ52" s="78"/>
      <c r="SR52" s="79"/>
      <c r="SS52" s="78"/>
      <c r="SU52" s="78"/>
      <c r="SW52" s="78"/>
      <c r="TE52" s="78"/>
      <c r="TF52" s="79"/>
      <c r="TG52" s="78"/>
      <c r="TH52" s="79"/>
      <c r="TI52" s="78"/>
      <c r="TJ52" s="79"/>
      <c r="TK52" s="78"/>
      <c r="TL52" s="79"/>
      <c r="TM52" s="78"/>
      <c r="TN52" s="79"/>
      <c r="TO52" s="78"/>
      <c r="UA52" s="78"/>
      <c r="UB52" s="79"/>
      <c r="UC52" s="78"/>
      <c r="UE52" s="78"/>
      <c r="UI52" s="78"/>
      <c r="UW52" s="78"/>
      <c r="VC52" s="78"/>
      <c r="VD52" s="79"/>
      <c r="VE52" s="78"/>
      <c r="VG52" s="78"/>
      <c r="VH52" s="79"/>
      <c r="VI52" s="78"/>
      <c r="VK52" s="78"/>
      <c r="VO52" s="78"/>
      <c r="VP52" s="79"/>
      <c r="VQ52" s="78"/>
      <c r="VR52" s="79"/>
      <c r="VS52" s="78"/>
      <c r="VW52" s="78"/>
      <c r="VY52" s="78"/>
      <c r="WB52" s="79"/>
      <c r="WC52" s="78"/>
      <c r="WE52" s="78"/>
      <c r="WH52" s="79"/>
      <c r="WI52" s="78"/>
      <c r="WJ52" s="79"/>
      <c r="WK52" s="78"/>
      <c r="WM52" s="78"/>
      <c r="WN52" s="79"/>
      <c r="WO52" s="78"/>
      <c r="WQ52" s="78"/>
      <c r="WR52" s="79"/>
      <c r="WS52" s="78"/>
      <c r="WY52" s="78"/>
      <c r="XC52" s="78"/>
      <c r="XD52" s="79"/>
      <c r="XE52" s="78"/>
      <c r="XI52" s="78"/>
      <c r="XK52" s="78"/>
      <c r="XN52" s="79"/>
      <c r="XO52" s="78"/>
      <c r="XP52" s="79"/>
      <c r="XQ52" s="78"/>
      <c r="XR52" s="79"/>
      <c r="XS52" s="78"/>
      <c r="XT52" s="79"/>
      <c r="XU52" s="78"/>
      <c r="XV52" s="79"/>
      <c r="XW52" s="78"/>
      <c r="XX52" s="79"/>
      <c r="XY52" s="78"/>
      <c r="YA52" s="78"/>
      <c r="YH52" s="79"/>
      <c r="YI52" s="78"/>
      <c r="YP52" s="79"/>
      <c r="YQ52" s="78"/>
      <c r="YT52" s="79"/>
      <c r="YU52" s="78"/>
      <c r="YW52" s="78"/>
      <c r="YX52" s="79"/>
      <c r="YY52" s="78"/>
      <c r="YZ52" s="79"/>
      <c r="ZA52" s="78"/>
      <c r="ZF52" s="79"/>
      <c r="ZG52" s="78"/>
      <c r="ZI52" s="78"/>
      <c r="ZJ52" s="79"/>
      <c r="ZK52" s="78"/>
      <c r="ZL52" s="79"/>
      <c r="ZM52" s="78"/>
      <c r="ZS52" s="78"/>
      <c r="ZU52" s="78"/>
      <c r="ZW52" s="78"/>
      <c r="ZY52" s="78"/>
      <c r="AAC52" s="78"/>
      <c r="AAE52" s="78"/>
      <c r="AAG52" s="78"/>
      <c r="AAI52" s="78"/>
      <c r="AAO52" s="78"/>
      <c r="AAP52" s="79"/>
      <c r="AAQ52" s="78"/>
      <c r="AAV52" s="79"/>
      <c r="AAW52" s="78"/>
      <c r="ABE52" s="78"/>
      <c r="ABP52" s="79"/>
      <c r="ABQ52" s="78"/>
      <c r="ABR52" s="79"/>
      <c r="ABS52" s="78"/>
      <c r="ABT52" s="79"/>
      <c r="ABU52" s="78"/>
      <c r="ABV52" s="79"/>
      <c r="ABW52" s="78"/>
      <c r="ABY52" s="78"/>
      <c r="ACE52" s="78"/>
      <c r="ACF52" s="79"/>
      <c r="ACG52" s="78"/>
      <c r="ACH52" s="79"/>
      <c r="ACI52" s="78"/>
      <c r="ACJ52" s="79"/>
      <c r="ACK52" s="78"/>
      <c r="ACO52" s="78"/>
      <c r="ACP52" s="79"/>
      <c r="ACQ52" s="78"/>
      <c r="ACV52" s="79"/>
      <c r="ACW52" s="78"/>
      <c r="ACX52" s="79"/>
      <c r="ACY52" s="78"/>
      <c r="ADA52" s="78"/>
      <c r="ADB52" s="79"/>
      <c r="ADC52" s="78"/>
      <c r="ADF52" s="79"/>
      <c r="ADG52" s="78"/>
      <c r="ADK52" s="78"/>
      <c r="ADM52" s="78"/>
      <c r="ADP52" s="79"/>
      <c r="ADQ52" s="78"/>
      <c r="ADU52" s="78"/>
      <c r="ADX52" s="79"/>
      <c r="ADY52" s="78"/>
      <c r="ADZ52" s="79"/>
      <c r="AEA52" s="78"/>
      <c r="AEC52" s="78"/>
      <c r="AEE52" s="78"/>
      <c r="AEF52" s="79"/>
      <c r="AEG52" s="78"/>
      <c r="AEM52" s="78"/>
      <c r="AER52" s="79"/>
      <c r="AES52" s="78"/>
      <c r="AET52" s="79"/>
      <c r="AEU52" s="78"/>
      <c r="AEW52" s="78"/>
      <c r="AFA52" s="78"/>
      <c r="AFB52" s="79"/>
      <c r="AFC52" s="78"/>
      <c r="AFE52" s="78"/>
      <c r="AFI52" s="78"/>
      <c r="AFN52" s="79"/>
      <c r="AFO52" s="78"/>
      <c r="AFQ52" s="78"/>
      <c r="AFV52" s="79"/>
      <c r="AFW52" s="78"/>
      <c r="AFX52" s="79"/>
      <c r="AFY52" s="78"/>
      <c r="AGA52" s="78"/>
      <c r="AGC52" s="78"/>
      <c r="AGG52" s="78"/>
      <c r="AGK52" s="78"/>
      <c r="AGM52" s="78"/>
      <c r="AGP52" s="79"/>
      <c r="AGQ52" s="78"/>
      <c r="AGS52" s="78"/>
      <c r="AGT52" s="79"/>
      <c r="AGU52" s="78"/>
      <c r="AGV52" s="79"/>
      <c r="AGW52" s="78"/>
      <c r="AGX52" s="79"/>
      <c r="AGY52" s="78"/>
      <c r="AHA52" s="78"/>
      <c r="AHC52" s="78"/>
      <c r="AHI52" s="78"/>
      <c r="AHJ52" s="79"/>
      <c r="AHK52" s="78"/>
      <c r="AHL52" s="79"/>
      <c r="AHM52" s="78"/>
      <c r="AHO52" s="78"/>
      <c r="AHU52" s="78"/>
      <c r="AHW52" s="78"/>
      <c r="AIA52" s="78"/>
      <c r="AIC52" s="78"/>
      <c r="AIM52" s="78"/>
      <c r="AIO52" s="78"/>
      <c r="AIP52" s="79"/>
      <c r="AIQ52" s="78"/>
      <c r="AIU52" s="78"/>
      <c r="AIX52" s="79"/>
      <c r="AIY52" s="78"/>
      <c r="AJB52" s="79"/>
      <c r="AJC52" s="78"/>
      <c r="AJE52" s="78"/>
      <c r="AJF52" s="79"/>
      <c r="AJG52" s="78"/>
      <c r="AJM52" s="78"/>
      <c r="AJN52" s="79"/>
      <c r="AJO52" s="78"/>
      <c r="AJX52" s="79"/>
      <c r="AJY52" s="78"/>
      <c r="AKA52" s="78"/>
      <c r="AKG52" s="78"/>
      <c r="AKO52" s="78"/>
      <c r="AKV52" s="79"/>
      <c r="AKW52" s="78"/>
      <c r="AKZ52" s="79"/>
      <c r="ALA52" s="78"/>
      <c r="ALS52" s="78"/>
      <c r="ALX52" s="79"/>
      <c r="ALY52" s="78"/>
      <c r="AMA52" s="78"/>
      <c r="AMB52" s="79"/>
      <c r="AMC52" s="78"/>
      <c r="AMG52" s="78"/>
      <c r="AMI52" s="78"/>
      <c r="AMJ52" s="79"/>
      <c r="AMK52" s="78"/>
      <c r="AML52" s="79"/>
      <c r="AMM52" s="78"/>
      <c r="AMO52" s="78"/>
      <c r="AMQ52" s="78"/>
      <c r="AMS52" s="78"/>
      <c r="AMY52" s="78"/>
      <c r="ANA52" s="78"/>
      <c r="ANC52" s="78"/>
      <c r="ANF52" s="79"/>
      <c r="ANG52" s="78"/>
      <c r="ANH52" s="79"/>
      <c r="ANI52" s="78"/>
      <c r="ANK52" s="78"/>
      <c r="ANM52" s="78"/>
      <c r="ANP52" s="79"/>
      <c r="ANQ52" s="78"/>
      <c r="ANS52" s="78"/>
      <c r="ANT52" s="79"/>
      <c r="ANU52" s="78"/>
      <c r="AOA52" s="78"/>
      <c r="AOC52" s="78"/>
      <c r="AOE52" s="78"/>
      <c r="AOI52" s="78"/>
      <c r="AOQ52" s="78"/>
      <c r="AOS52" s="78"/>
      <c r="AOW52" s="78"/>
      <c r="AOY52" s="78"/>
      <c r="APA52" s="78"/>
      <c r="APC52" s="78"/>
      <c r="APH52" s="79"/>
      <c r="API52" s="78"/>
      <c r="APJ52" s="79"/>
      <c r="APK52" s="78"/>
      <c r="APO52" s="78"/>
      <c r="APP52" s="79"/>
      <c r="APQ52" s="78"/>
      <c r="APS52" s="78"/>
      <c r="APT52" s="79"/>
      <c r="APU52" s="78"/>
      <c r="APW52" s="78"/>
      <c r="APY52" s="78"/>
      <c r="AQA52" s="78"/>
      <c r="AQB52" s="79"/>
      <c r="AQC52" s="78"/>
      <c r="AQE52" s="78"/>
      <c r="AQI52" s="78"/>
      <c r="AQJ52" s="79"/>
      <c r="AQK52" s="78"/>
      <c r="AQP52" s="79"/>
      <c r="AQQ52" s="78"/>
      <c r="AQR52" s="79"/>
      <c r="AQS52" s="78"/>
      <c r="ARA52" s="78"/>
      <c r="ARE52" s="78"/>
      <c r="ARL52" s="79"/>
      <c r="ARM52" s="78"/>
      <c r="ARN52" s="79"/>
      <c r="ARO52" s="78"/>
      <c r="ARP52" s="79"/>
      <c r="ARQ52" s="78"/>
      <c r="ARR52" s="79"/>
      <c r="ARS52" s="78"/>
      <c r="ART52" s="79"/>
      <c r="ARU52" s="78"/>
      <c r="ARX52" s="79"/>
      <c r="ARY52" s="78"/>
      <c r="ASA52" s="78"/>
      <c r="ASD52" s="79"/>
      <c r="ASE52" s="78"/>
      <c r="ASK52" s="78"/>
      <c r="ASM52" s="78"/>
      <c r="ASU52" s="78"/>
      <c r="ASW52" s="78"/>
      <c r="ASY52" s="78"/>
      <c r="ASZ52" s="79"/>
      <c r="ATA52" s="78"/>
      <c r="ATC52" s="78"/>
      <c r="ATN52" s="79"/>
      <c r="ATO52" s="78"/>
      <c r="ATQ52" s="78"/>
      <c r="ATT52" s="79"/>
      <c r="ATU52" s="78"/>
      <c r="ATW52" s="78"/>
      <c r="ATY52" s="78"/>
      <c r="AUA52" s="78"/>
      <c r="AUC52" s="78"/>
      <c r="AUE52" s="78"/>
      <c r="AUG52" s="78"/>
      <c r="AUI52" s="78"/>
      <c r="AUN52" s="79"/>
      <c r="AUO52" s="78"/>
      <c r="AUQ52" s="78"/>
      <c r="AUR52" s="79"/>
      <c r="AUS52" s="78"/>
      <c r="AUW52" s="78"/>
      <c r="AVA52" s="78"/>
      <c r="AVC52" s="78"/>
      <c r="AVK52" s="78"/>
      <c r="AVU52" s="78"/>
      <c r="AVY52" s="78"/>
      <c r="AWA52" s="78"/>
      <c r="AWC52" s="78"/>
      <c r="AWG52" s="78"/>
      <c r="AWI52" s="78"/>
      <c r="AWM52" s="78"/>
      <c r="AWO52" s="78"/>
      <c r="AWQ52" s="78"/>
      <c r="AWS52" s="78"/>
      <c r="AWU52" s="78"/>
      <c r="AWW52" s="78"/>
      <c r="AWY52" s="78"/>
      <c r="AXE52" s="78"/>
      <c r="AXW52" s="78"/>
      <c r="AYA52" s="78"/>
      <c r="AYC52" s="78"/>
      <c r="AYE52" s="78"/>
      <c r="AYG52" s="78"/>
      <c r="AYM52" s="78"/>
      <c r="AYU52" s="78"/>
      <c r="AYW52" s="78"/>
      <c r="AZG52" s="78"/>
      <c r="AZI52" s="78"/>
      <c r="AZW52" s="78"/>
    </row>
    <row r="53" spans="1:1377" x14ac:dyDescent="0.25">
      <c r="A53" s="87">
        <v>40088</v>
      </c>
      <c r="B53" s="83">
        <v>334235</v>
      </c>
      <c r="C53" s="84">
        <v>40807956.060000002</v>
      </c>
      <c r="D53" s="83">
        <v>274213</v>
      </c>
      <c r="E53" s="84">
        <v>38373832.979999997</v>
      </c>
      <c r="F53" s="83">
        <f>B53+D53</f>
        <v>608448</v>
      </c>
      <c r="G53" s="83">
        <f t="shared" ref="G53:G65" si="96">C53+E53</f>
        <v>79181789.039999992</v>
      </c>
      <c r="H53" s="83">
        <v>196204</v>
      </c>
      <c r="I53" s="84">
        <v>18644376.629999999</v>
      </c>
      <c r="J53" s="83">
        <v>246550</v>
      </c>
      <c r="K53" s="84">
        <v>20487835.280000001</v>
      </c>
      <c r="L53" s="83">
        <v>3298</v>
      </c>
      <c r="M53" s="78">
        <v>14803394.039999999</v>
      </c>
      <c r="N53" s="79">
        <v>25430</v>
      </c>
      <c r="O53" s="78">
        <v>13830695.35</v>
      </c>
      <c r="P53" s="79">
        <v>188500</v>
      </c>
      <c r="Q53" s="78">
        <v>11039057.09</v>
      </c>
      <c r="R53" s="79">
        <v>188717</v>
      </c>
      <c r="S53" s="78">
        <v>10676950.27</v>
      </c>
      <c r="T53" s="79">
        <v>3788</v>
      </c>
      <c r="U53" s="78">
        <v>2114240.81</v>
      </c>
      <c r="V53" s="79">
        <v>27598</v>
      </c>
      <c r="W53" s="78">
        <v>7458083.4299999997</v>
      </c>
      <c r="X53" s="79">
        <v>48955</v>
      </c>
      <c r="Y53" s="78">
        <v>7038638.3300000001</v>
      </c>
      <c r="Z53" s="79">
        <v>184170</v>
      </c>
      <c r="AA53" s="78">
        <v>7236875.5800000001</v>
      </c>
      <c r="AB53" s="79">
        <v>90771</v>
      </c>
      <c r="AC53" s="78">
        <v>8951461.2899999991</v>
      </c>
      <c r="AD53" s="79">
        <v>30834</v>
      </c>
      <c r="AE53" s="78">
        <v>5767178.1200000001</v>
      </c>
      <c r="AH53" s="79">
        <v>70128</v>
      </c>
      <c r="AI53" s="78">
        <v>7075723.2000000002</v>
      </c>
      <c r="AJ53" s="79">
        <v>172385</v>
      </c>
      <c r="AK53" s="78">
        <v>6484886.8399999999</v>
      </c>
      <c r="AL53" s="79">
        <v>50866</v>
      </c>
      <c r="AM53" s="78">
        <v>5566839.29</v>
      </c>
      <c r="AN53" s="79">
        <v>57025</v>
      </c>
      <c r="AO53" s="78">
        <v>5442781.5499999998</v>
      </c>
      <c r="AP53" s="79">
        <v>62901</v>
      </c>
      <c r="AQ53" s="78">
        <v>4888087.5</v>
      </c>
      <c r="AR53" s="79">
        <v>34807</v>
      </c>
      <c r="AS53" s="78">
        <v>5189558.18</v>
      </c>
      <c r="AT53" s="79">
        <v>13922</v>
      </c>
      <c r="AU53" s="78">
        <v>1248556.8999999999</v>
      </c>
      <c r="AV53" s="77">
        <v>931</v>
      </c>
      <c r="AW53" s="78">
        <v>3890803.87</v>
      </c>
      <c r="AX53" s="77">
        <v>481</v>
      </c>
      <c r="AY53" s="78">
        <v>1964319.37</v>
      </c>
      <c r="AZ53" s="79">
        <v>3209</v>
      </c>
      <c r="BA53" s="78">
        <v>2306113.83</v>
      </c>
      <c r="BB53" s="79">
        <v>10995</v>
      </c>
      <c r="BC53" s="78">
        <v>3614629.61</v>
      </c>
      <c r="BD53" s="79">
        <v>3011</v>
      </c>
      <c r="BE53" s="78">
        <v>1512856.04</v>
      </c>
      <c r="BF53" s="79">
        <v>14557</v>
      </c>
      <c r="BG53" s="78">
        <v>1940252.33</v>
      </c>
      <c r="BH53" s="79">
        <v>278268</v>
      </c>
      <c r="BI53" s="78">
        <v>2492281.65</v>
      </c>
      <c r="BJ53" s="79">
        <v>3430</v>
      </c>
      <c r="BK53" s="78">
        <v>1436120.31</v>
      </c>
      <c r="BL53" s="79">
        <v>32844</v>
      </c>
      <c r="BM53" s="78">
        <v>1139316.67</v>
      </c>
      <c r="BN53" s="77">
        <v>195</v>
      </c>
      <c r="BO53" s="78">
        <v>1193789.6000000001</v>
      </c>
      <c r="BP53" s="79">
        <v>59699</v>
      </c>
      <c r="BQ53" s="78">
        <v>1155342.44</v>
      </c>
      <c r="BR53" s="79">
        <v>6096</v>
      </c>
      <c r="BS53" s="78">
        <v>416272.14</v>
      </c>
      <c r="BT53" s="79">
        <v>11207</v>
      </c>
      <c r="BU53" s="78">
        <v>748799.98</v>
      </c>
      <c r="BV53" s="79">
        <v>9106</v>
      </c>
      <c r="BW53" s="78">
        <v>345443.41</v>
      </c>
      <c r="BX53" s="77">
        <v>200</v>
      </c>
      <c r="BY53" s="78">
        <v>191782.65</v>
      </c>
      <c r="CL53" s="77">
        <v>3</v>
      </c>
      <c r="CM53" s="78">
        <v>51.84</v>
      </c>
      <c r="CN53" s="77">
        <v>5</v>
      </c>
      <c r="CO53" s="78">
        <v>192.23</v>
      </c>
      <c r="CP53" s="79">
        <v>5992</v>
      </c>
      <c r="CQ53" s="78">
        <v>66690.45</v>
      </c>
      <c r="CT53" s="77">
        <v>11</v>
      </c>
      <c r="CU53" s="78">
        <v>6975.98</v>
      </c>
      <c r="CX53" s="77">
        <v>6</v>
      </c>
      <c r="CY53" s="78">
        <v>121.8</v>
      </c>
      <c r="CZ53" s="77">
        <v>2</v>
      </c>
      <c r="DA53" s="78">
        <v>4.1399999999999997</v>
      </c>
      <c r="DD53" s="77">
        <v>1</v>
      </c>
      <c r="DE53" s="78">
        <v>69.849999999999994</v>
      </c>
      <c r="DJ53" s="77">
        <v>4</v>
      </c>
      <c r="DK53" s="78">
        <v>3096.72</v>
      </c>
      <c r="DL53" s="77">
        <v>4</v>
      </c>
      <c r="DM53" s="78">
        <v>345.6</v>
      </c>
      <c r="DN53" s="77">
        <v>8</v>
      </c>
      <c r="DO53" s="78">
        <v>17.38</v>
      </c>
      <c r="DP53" s="77">
        <v>62</v>
      </c>
      <c r="DQ53" s="78">
        <v>239.97</v>
      </c>
      <c r="DZ53" s="79">
        <v>12652</v>
      </c>
      <c r="EA53" s="78">
        <v>1120544.29</v>
      </c>
      <c r="ED53" s="77">
        <v>2</v>
      </c>
      <c r="EE53" s="78">
        <v>2.2400000000000002</v>
      </c>
      <c r="EF53" s="77">
        <v>9</v>
      </c>
      <c r="EG53" s="78">
        <v>179.07</v>
      </c>
      <c r="EH53" s="77">
        <v>7</v>
      </c>
      <c r="EI53" s="78">
        <v>10.77</v>
      </c>
      <c r="ER53" s="79">
        <v>13712</v>
      </c>
      <c r="ES53" s="78">
        <v>518123.77</v>
      </c>
      <c r="ET53" s="77">
        <v>4</v>
      </c>
      <c r="EU53" s="78">
        <v>12.71</v>
      </c>
      <c r="EV53" s="79">
        <v>1259</v>
      </c>
      <c r="EW53" s="78">
        <v>76895.77</v>
      </c>
      <c r="FD53" s="79">
        <v>1845</v>
      </c>
      <c r="FE53" s="78">
        <v>1086761.55</v>
      </c>
      <c r="FF53" s="77">
        <v>11</v>
      </c>
      <c r="FG53" s="78">
        <v>14.65</v>
      </c>
      <c r="FH53" s="79">
        <v>26012</v>
      </c>
      <c r="FI53" s="78">
        <v>1289608.8</v>
      </c>
      <c r="FJ53" s="79">
        <v>16571</v>
      </c>
      <c r="FK53" s="78">
        <v>790171.26</v>
      </c>
      <c r="FL53" s="77">
        <v>7</v>
      </c>
      <c r="FM53" s="78">
        <v>70.98</v>
      </c>
      <c r="FP53" s="77">
        <v>5</v>
      </c>
      <c r="FQ53" s="78">
        <v>20.12</v>
      </c>
      <c r="FR53" s="79">
        <v>2362</v>
      </c>
      <c r="FS53" s="78">
        <v>351226.04</v>
      </c>
      <c r="FT53" s="77">
        <v>3</v>
      </c>
      <c r="FU53" s="78">
        <v>8</v>
      </c>
      <c r="FV53" s="79">
        <v>2835</v>
      </c>
      <c r="FW53" s="78">
        <v>73454.28</v>
      </c>
      <c r="FX53" s="79">
        <v>5891</v>
      </c>
      <c r="FY53" s="78">
        <v>339416.95</v>
      </c>
      <c r="GF53" s="77">
        <v>101</v>
      </c>
      <c r="GG53" s="78">
        <v>9562.49</v>
      </c>
      <c r="GL53" s="79">
        <v>3725</v>
      </c>
      <c r="GM53" s="78">
        <v>503893.76000000001</v>
      </c>
      <c r="GP53" s="77">
        <v>1</v>
      </c>
      <c r="GQ53" s="78">
        <v>3.05</v>
      </c>
      <c r="GT53" s="77">
        <v>1</v>
      </c>
      <c r="GU53" s="78">
        <v>3.36</v>
      </c>
      <c r="GX53" s="77">
        <v>296</v>
      </c>
      <c r="GY53" s="78">
        <v>25344.18</v>
      </c>
      <c r="GZ53" s="77">
        <v>18</v>
      </c>
      <c r="HA53" s="78">
        <v>988.18</v>
      </c>
      <c r="HB53" s="79">
        <v>1644</v>
      </c>
      <c r="HC53" s="78">
        <v>176827.26</v>
      </c>
      <c r="HD53" s="77">
        <v>12</v>
      </c>
      <c r="HE53" s="78">
        <v>77</v>
      </c>
      <c r="HH53" s="77">
        <v>84</v>
      </c>
      <c r="HI53" s="78">
        <v>3138.53</v>
      </c>
      <c r="HJ53" s="77">
        <v>679</v>
      </c>
      <c r="HK53" s="78">
        <v>83330.850000000006</v>
      </c>
      <c r="HL53" s="77">
        <v>474</v>
      </c>
      <c r="HM53" s="78">
        <v>82255.929999999993</v>
      </c>
      <c r="HN53" s="79">
        <v>1400</v>
      </c>
      <c r="HO53" s="78">
        <v>193577.39</v>
      </c>
      <c r="HR53" s="77">
        <v>91</v>
      </c>
      <c r="HS53" s="78">
        <v>36838.39</v>
      </c>
      <c r="HT53" s="77">
        <v>461</v>
      </c>
      <c r="HU53" s="78">
        <v>23371.85</v>
      </c>
      <c r="HV53" s="77">
        <v>13</v>
      </c>
      <c r="HW53" s="78">
        <v>835.43</v>
      </c>
      <c r="HX53" s="77">
        <v>2</v>
      </c>
      <c r="HY53" s="78">
        <v>565.04</v>
      </c>
      <c r="HZ53" s="77">
        <v>370</v>
      </c>
      <c r="IA53" s="78">
        <v>37752.28</v>
      </c>
      <c r="IB53" s="79">
        <v>5978</v>
      </c>
      <c r="IC53" s="78">
        <v>422653.48</v>
      </c>
      <c r="ID53" s="77">
        <v>43</v>
      </c>
      <c r="IE53" s="78">
        <v>21929.46</v>
      </c>
      <c r="IF53" s="77">
        <v>306</v>
      </c>
      <c r="IG53" s="78">
        <v>77014.75</v>
      </c>
      <c r="IH53" s="77">
        <v>2</v>
      </c>
      <c r="II53" s="78">
        <v>168.08</v>
      </c>
      <c r="IN53" s="79">
        <v>2901</v>
      </c>
      <c r="IO53" s="78">
        <v>141611.73000000001</v>
      </c>
      <c r="IR53" s="77">
        <v>1</v>
      </c>
      <c r="IS53" s="78">
        <v>1.94</v>
      </c>
      <c r="IT53" s="77">
        <v>6</v>
      </c>
      <c r="IU53" s="78">
        <v>20.7</v>
      </c>
      <c r="IX53" s="77">
        <v>6</v>
      </c>
      <c r="IY53" s="78">
        <v>17.440000000000001</v>
      </c>
      <c r="IZ53" s="79">
        <v>4620</v>
      </c>
      <c r="JA53" s="78">
        <v>189603.94</v>
      </c>
      <c r="JD53" s="77">
        <v>1</v>
      </c>
      <c r="JE53" s="78">
        <v>3.59</v>
      </c>
      <c r="JH53" s="79">
        <v>10069</v>
      </c>
      <c r="JI53" s="78">
        <v>1359361.9</v>
      </c>
      <c r="JJ53" s="79">
        <v>2798</v>
      </c>
      <c r="JK53" s="78">
        <v>352214.77</v>
      </c>
      <c r="JN53" s="77">
        <v>820</v>
      </c>
      <c r="JO53" s="78">
        <v>110162.02</v>
      </c>
      <c r="JP53" s="79">
        <v>3220</v>
      </c>
      <c r="JQ53" s="78">
        <v>291948.65000000002</v>
      </c>
      <c r="JR53" s="77">
        <v>26</v>
      </c>
      <c r="JS53" s="78">
        <v>2067.8200000000002</v>
      </c>
      <c r="JV53" s="79">
        <v>3651</v>
      </c>
      <c r="JW53" s="78">
        <v>297549.34000000003</v>
      </c>
      <c r="JX53" s="77">
        <v>90</v>
      </c>
      <c r="JY53" s="78">
        <v>8012.59</v>
      </c>
      <c r="JZ53" s="77">
        <v>507</v>
      </c>
      <c r="KA53" s="78">
        <v>9599.65</v>
      </c>
      <c r="KB53" s="79">
        <v>9217</v>
      </c>
      <c r="KC53" s="78">
        <v>388842.5</v>
      </c>
      <c r="KD53" s="77">
        <v>1</v>
      </c>
      <c r="KE53" s="78">
        <v>0.36</v>
      </c>
      <c r="KF53" s="77">
        <v>422</v>
      </c>
      <c r="KG53" s="78">
        <v>50002.51</v>
      </c>
      <c r="KH53" s="79">
        <v>20184</v>
      </c>
      <c r="KI53" s="78">
        <v>733578.84</v>
      </c>
      <c r="KN53" s="79">
        <v>1241</v>
      </c>
      <c r="KO53" s="78">
        <v>703687.23</v>
      </c>
      <c r="KP53" s="77">
        <v>6</v>
      </c>
      <c r="KQ53" s="78">
        <v>595.80999999999995</v>
      </c>
      <c r="KR53" s="79">
        <v>5772</v>
      </c>
      <c r="KS53" s="78">
        <v>441747.52</v>
      </c>
      <c r="KZ53" s="77">
        <v>9</v>
      </c>
      <c r="LA53" s="78">
        <v>4522.92</v>
      </c>
      <c r="LD53" s="79">
        <v>1341</v>
      </c>
      <c r="LE53" s="78">
        <v>128803.83</v>
      </c>
      <c r="LF53" s="77">
        <v>530</v>
      </c>
      <c r="LG53" s="78">
        <v>80514.7</v>
      </c>
      <c r="LH53" s="77">
        <v>370</v>
      </c>
      <c r="LI53" s="78">
        <v>83902.26</v>
      </c>
      <c r="LP53" s="77">
        <v>1</v>
      </c>
      <c r="LQ53" s="78">
        <v>7.88</v>
      </c>
      <c r="LR53" s="77">
        <v>4</v>
      </c>
      <c r="LS53" s="78">
        <v>3.56</v>
      </c>
      <c r="LT53" s="79">
        <v>7093</v>
      </c>
      <c r="LU53" s="78">
        <v>317446.94</v>
      </c>
      <c r="LV53" s="77">
        <v>78</v>
      </c>
      <c r="LW53" s="78">
        <v>441.08</v>
      </c>
      <c r="LX53" s="77">
        <v>6</v>
      </c>
      <c r="LY53" s="78">
        <v>2810.46</v>
      </c>
      <c r="LZ53" s="77">
        <v>1</v>
      </c>
      <c r="MA53" s="78">
        <v>3868.92</v>
      </c>
      <c r="MB53" s="79">
        <v>5601</v>
      </c>
      <c r="MC53" s="78">
        <v>617452.43999999994</v>
      </c>
      <c r="MF53" s="77">
        <v>8</v>
      </c>
      <c r="MG53" s="78">
        <v>238.32</v>
      </c>
      <c r="ML53" s="77">
        <v>2</v>
      </c>
      <c r="MM53" s="78">
        <v>2.68</v>
      </c>
      <c r="MN53" s="77">
        <v>4</v>
      </c>
      <c r="MO53" s="78">
        <v>54.02</v>
      </c>
      <c r="MP53" s="79">
        <v>4437</v>
      </c>
      <c r="MQ53" s="78">
        <v>325502.5</v>
      </c>
      <c r="MR53" s="79">
        <v>1399</v>
      </c>
      <c r="MS53" s="78">
        <v>39546.449999999997</v>
      </c>
      <c r="ND53" s="79">
        <v>16861</v>
      </c>
      <c r="NE53" s="78">
        <v>53355.9</v>
      </c>
      <c r="NF53" s="77">
        <v>36</v>
      </c>
      <c r="NG53" s="78">
        <v>576.26</v>
      </c>
      <c r="NH53" s="77">
        <v>2</v>
      </c>
      <c r="NI53" s="78">
        <v>14.94</v>
      </c>
      <c r="NN53" s="79">
        <v>1630</v>
      </c>
      <c r="NO53" s="78">
        <v>238673.81</v>
      </c>
      <c r="NP53" s="77">
        <v>11</v>
      </c>
      <c r="NQ53" s="78">
        <v>53.15</v>
      </c>
      <c r="NR53" s="77">
        <v>6</v>
      </c>
      <c r="NS53" s="78">
        <v>9.4700000000000006</v>
      </c>
      <c r="NT53" s="77">
        <v>134</v>
      </c>
      <c r="NU53" s="78">
        <v>339.74</v>
      </c>
      <c r="NV53" s="79">
        <v>3851</v>
      </c>
      <c r="NW53" s="78">
        <v>397480.93</v>
      </c>
      <c r="NX53" s="77">
        <v>65</v>
      </c>
      <c r="NY53" s="78">
        <v>4288.38</v>
      </c>
      <c r="NZ53" s="77">
        <v>4</v>
      </c>
      <c r="OA53" s="78">
        <v>80.319999999999993</v>
      </c>
      <c r="OF53" s="77">
        <v>420</v>
      </c>
      <c r="OG53" s="78">
        <v>30067.18</v>
      </c>
      <c r="OH53" s="77">
        <v>371</v>
      </c>
      <c r="OI53" s="78">
        <v>19807.29</v>
      </c>
      <c r="OJ53" s="77">
        <v>118</v>
      </c>
      <c r="OK53" s="78">
        <v>691.9</v>
      </c>
      <c r="ON53" s="77">
        <v>1</v>
      </c>
      <c r="OO53" s="78">
        <v>25.32</v>
      </c>
      <c r="OP53" s="79">
        <v>12616</v>
      </c>
      <c r="OQ53" s="78">
        <v>2114907.81</v>
      </c>
      <c r="OR53" s="77">
        <v>161</v>
      </c>
      <c r="OS53" s="78">
        <v>4518.87</v>
      </c>
      <c r="OT53" s="79">
        <v>3494</v>
      </c>
      <c r="OU53" s="78">
        <v>165069.37</v>
      </c>
      <c r="OV53" s="77">
        <v>241</v>
      </c>
      <c r="OW53" s="78">
        <v>36940.86</v>
      </c>
      <c r="OZ53" s="79">
        <v>7864</v>
      </c>
      <c r="PA53" s="78">
        <v>754988.54</v>
      </c>
      <c r="PJ53" s="79">
        <v>3850</v>
      </c>
      <c r="PK53" s="78">
        <v>335898.64</v>
      </c>
      <c r="PL53" s="77">
        <v>73</v>
      </c>
      <c r="PM53" s="78">
        <v>662.25</v>
      </c>
      <c r="PN53" s="77">
        <v>69</v>
      </c>
      <c r="PO53" s="78">
        <v>9105.9699999999993</v>
      </c>
      <c r="PP53" s="79">
        <v>10547</v>
      </c>
      <c r="PQ53" s="78">
        <v>724163.63</v>
      </c>
      <c r="PR53" s="79">
        <v>5023</v>
      </c>
      <c r="PS53" s="78">
        <v>634134.09</v>
      </c>
      <c r="PV53" s="77">
        <v>12</v>
      </c>
      <c r="PW53" s="78">
        <v>140.44</v>
      </c>
      <c r="PX53" s="77">
        <v>4</v>
      </c>
      <c r="PY53" s="78">
        <v>231.14</v>
      </c>
      <c r="PZ53" s="77">
        <v>512</v>
      </c>
      <c r="QA53" s="78">
        <v>180436.16</v>
      </c>
      <c r="QF53" s="79">
        <v>12998</v>
      </c>
      <c r="QG53" s="78">
        <v>3809939.67</v>
      </c>
      <c r="QJ53" s="77">
        <v>14</v>
      </c>
      <c r="QK53" s="78">
        <v>24.46</v>
      </c>
      <c r="QL53" s="77">
        <v>26</v>
      </c>
      <c r="QM53" s="78">
        <v>41.34</v>
      </c>
      <c r="QN53" s="77">
        <v>2</v>
      </c>
      <c r="QO53" s="78">
        <v>30.92</v>
      </c>
      <c r="QX53" s="77">
        <v>2</v>
      </c>
      <c r="QY53" s="78">
        <v>97.1</v>
      </c>
      <c r="RB53" s="77">
        <v>13</v>
      </c>
      <c r="RC53" s="78">
        <v>904.36</v>
      </c>
      <c r="RD53" s="77">
        <v>8</v>
      </c>
      <c r="RE53" s="78">
        <v>4140</v>
      </c>
      <c r="RJ53" s="77">
        <v>1</v>
      </c>
      <c r="RK53" s="78">
        <v>22.86</v>
      </c>
      <c r="RL53" s="79">
        <v>132789</v>
      </c>
      <c r="RM53" s="78">
        <v>19093031.27</v>
      </c>
      <c r="RN53" s="79">
        <v>2619</v>
      </c>
      <c r="RO53" s="78">
        <v>119983.07</v>
      </c>
      <c r="RT53" s="77">
        <v>91</v>
      </c>
      <c r="RU53" s="78">
        <v>18222.599999999999</v>
      </c>
      <c r="RV53" s="77">
        <v>311</v>
      </c>
      <c r="RW53" s="78">
        <v>13575.79</v>
      </c>
      <c r="RX53" s="79">
        <v>1201956</v>
      </c>
      <c r="RY53" s="78">
        <v>27811926.75</v>
      </c>
      <c r="RZ53" s="77">
        <v>576</v>
      </c>
      <c r="SA53" s="78">
        <v>57315.11</v>
      </c>
      <c r="SD53" s="79">
        <v>5800</v>
      </c>
      <c r="SE53" s="78">
        <v>380023.9</v>
      </c>
      <c r="SF53" s="79">
        <v>52766</v>
      </c>
      <c r="SG53" s="78">
        <v>8944353.8599999994</v>
      </c>
      <c r="SH53" s="77">
        <v>1</v>
      </c>
      <c r="SI53" s="78">
        <v>0.17</v>
      </c>
      <c r="SJ53" s="79">
        <v>1485</v>
      </c>
      <c r="SK53" s="78">
        <v>56673.73</v>
      </c>
      <c r="SL53" s="79">
        <v>1646</v>
      </c>
      <c r="SM53" s="78">
        <v>107453.48</v>
      </c>
      <c r="SN53" s="79">
        <v>11119</v>
      </c>
      <c r="SO53" s="78">
        <v>444126.6</v>
      </c>
      <c r="SP53" s="77">
        <v>12</v>
      </c>
      <c r="SQ53" s="78">
        <v>2492.88</v>
      </c>
      <c r="SR53" s="79">
        <v>96653</v>
      </c>
      <c r="SS53" s="78">
        <v>618952.39</v>
      </c>
      <c r="ST53" s="79">
        <v>1019</v>
      </c>
      <c r="SU53" s="78">
        <v>96179.08</v>
      </c>
      <c r="SV53" s="77">
        <v>84</v>
      </c>
      <c r="SW53" s="78">
        <v>630.78</v>
      </c>
      <c r="TB53" s="77">
        <v>3</v>
      </c>
      <c r="TC53" s="78">
        <v>40.47</v>
      </c>
      <c r="TD53" s="77">
        <v>822</v>
      </c>
      <c r="TE53" s="78">
        <v>7755.67</v>
      </c>
      <c r="TF53" s="79">
        <v>2351</v>
      </c>
      <c r="TG53" s="78">
        <v>81505.61</v>
      </c>
      <c r="TH53" s="79">
        <v>23044</v>
      </c>
      <c r="TI53" s="78">
        <v>613551.57999999996</v>
      </c>
      <c r="TJ53" s="79">
        <v>2221</v>
      </c>
      <c r="TK53" s="78">
        <v>252074.79</v>
      </c>
      <c r="TL53" s="79">
        <v>49203</v>
      </c>
      <c r="TM53" s="78">
        <v>2429751.6800000002</v>
      </c>
      <c r="TN53" s="79">
        <v>5197</v>
      </c>
      <c r="TO53" s="78">
        <v>429685.14</v>
      </c>
      <c r="TZ53" s="77">
        <v>3</v>
      </c>
      <c r="UA53" s="78">
        <v>191.37</v>
      </c>
      <c r="UB53" s="79">
        <v>8839</v>
      </c>
      <c r="UC53" s="78">
        <v>399749.06</v>
      </c>
      <c r="UF53" s="77">
        <v>2</v>
      </c>
      <c r="UG53" s="78">
        <v>39.74</v>
      </c>
      <c r="UN53" s="77">
        <v>2</v>
      </c>
      <c r="UO53" s="78">
        <v>0.62</v>
      </c>
      <c r="VB53" s="77">
        <v>52</v>
      </c>
      <c r="VC53" s="78">
        <v>1429.36</v>
      </c>
      <c r="VD53" s="79">
        <v>11128</v>
      </c>
      <c r="VE53" s="78">
        <v>525265.52</v>
      </c>
      <c r="VF53" s="77">
        <v>1</v>
      </c>
      <c r="VG53" s="78">
        <v>6.63</v>
      </c>
      <c r="VH53" s="79">
        <v>33417</v>
      </c>
      <c r="VI53" s="78">
        <v>548789.68999999994</v>
      </c>
      <c r="VJ53" s="77">
        <v>137</v>
      </c>
      <c r="VK53" s="78">
        <v>1398.23</v>
      </c>
      <c r="VN53" s="77">
        <v>6</v>
      </c>
      <c r="VO53" s="78">
        <v>90.08</v>
      </c>
      <c r="VP53" s="79">
        <v>14328</v>
      </c>
      <c r="VQ53" s="78">
        <v>790650.09</v>
      </c>
      <c r="VR53" s="79">
        <v>15857</v>
      </c>
      <c r="VS53" s="78">
        <v>1378196.53</v>
      </c>
      <c r="VV53" s="77">
        <v>1</v>
      </c>
      <c r="VW53" s="78">
        <v>18.559999999999999</v>
      </c>
      <c r="WB53" s="79">
        <v>14421</v>
      </c>
      <c r="WC53" s="78">
        <v>2093756.21</v>
      </c>
      <c r="WD53" s="77">
        <v>7</v>
      </c>
      <c r="WE53" s="78">
        <v>15096.62</v>
      </c>
      <c r="WH53" s="79">
        <v>2941</v>
      </c>
      <c r="WI53" s="78">
        <v>12665.73</v>
      </c>
      <c r="WJ53" s="79">
        <v>8833</v>
      </c>
      <c r="WK53" s="78">
        <v>134882.07</v>
      </c>
      <c r="WL53" s="77">
        <v>208</v>
      </c>
      <c r="WM53" s="78">
        <v>23179.13</v>
      </c>
      <c r="WN53" s="79">
        <v>2216</v>
      </c>
      <c r="WO53" s="78">
        <v>883012.79</v>
      </c>
      <c r="WR53" s="79">
        <v>7021</v>
      </c>
      <c r="WS53" s="78">
        <v>199881.19</v>
      </c>
      <c r="WX53" s="77">
        <v>10</v>
      </c>
      <c r="WY53" s="78">
        <v>56.5</v>
      </c>
      <c r="XD53" s="79">
        <v>38842</v>
      </c>
      <c r="XE53" s="78">
        <v>2169107.61</v>
      </c>
      <c r="XF53" s="77">
        <v>1</v>
      </c>
      <c r="XG53" s="78">
        <v>13.96</v>
      </c>
      <c r="XH53" s="77">
        <v>408</v>
      </c>
      <c r="XI53" s="78">
        <v>157245.09</v>
      </c>
      <c r="XJ53" s="77">
        <v>509</v>
      </c>
      <c r="XK53" s="78">
        <v>6552.74</v>
      </c>
      <c r="XN53" s="79">
        <v>6516</v>
      </c>
      <c r="XO53" s="78">
        <v>848248.08</v>
      </c>
      <c r="XP53" s="79">
        <v>14408</v>
      </c>
      <c r="XQ53" s="78">
        <v>2426272.34</v>
      </c>
      <c r="XR53" s="79">
        <v>1603</v>
      </c>
      <c r="XS53" s="78">
        <v>404743</v>
      </c>
      <c r="XT53" s="79">
        <v>3691</v>
      </c>
      <c r="XU53" s="78">
        <v>781385.56</v>
      </c>
      <c r="XV53" s="79">
        <v>86265</v>
      </c>
      <c r="XW53" s="78">
        <v>979619.51</v>
      </c>
      <c r="XX53" s="79">
        <v>1428</v>
      </c>
      <c r="XY53" s="78">
        <v>77020.160000000003</v>
      </c>
      <c r="XZ53" s="77">
        <v>1</v>
      </c>
      <c r="YA53" s="78">
        <v>3.34</v>
      </c>
      <c r="YF53" s="77">
        <v>2</v>
      </c>
      <c r="YG53" s="78">
        <v>63.24</v>
      </c>
      <c r="YH53" s="79">
        <v>28174</v>
      </c>
      <c r="YI53" s="78">
        <v>2467335.33</v>
      </c>
      <c r="YP53" s="79">
        <v>2069</v>
      </c>
      <c r="YQ53" s="78">
        <v>48693.73</v>
      </c>
      <c r="YT53" s="79">
        <v>2427</v>
      </c>
      <c r="YU53" s="78">
        <v>301353.90999999997</v>
      </c>
      <c r="YV53" s="77">
        <v>123</v>
      </c>
      <c r="YW53" s="78">
        <v>14198.6</v>
      </c>
      <c r="YX53" s="79">
        <v>127394</v>
      </c>
      <c r="YY53" s="78">
        <v>3078463.61</v>
      </c>
      <c r="YZ53" s="79">
        <v>34209</v>
      </c>
      <c r="ZA53" s="78">
        <v>1601129.47</v>
      </c>
      <c r="ZF53" s="79">
        <v>1396</v>
      </c>
      <c r="ZG53" s="78">
        <v>113004.51</v>
      </c>
      <c r="ZH53" s="77">
        <v>594</v>
      </c>
      <c r="ZI53" s="78">
        <v>45310.8</v>
      </c>
      <c r="ZJ53" s="79">
        <v>53442</v>
      </c>
      <c r="ZK53" s="78">
        <v>9420828.8800000008</v>
      </c>
      <c r="ZL53" s="79">
        <v>52389</v>
      </c>
      <c r="ZM53" s="78">
        <v>7083734.5300000003</v>
      </c>
      <c r="ZP53" s="77">
        <v>2</v>
      </c>
      <c r="ZQ53" s="78">
        <v>35.619999999999997</v>
      </c>
      <c r="ZR53" s="77">
        <v>58</v>
      </c>
      <c r="ZS53" s="78">
        <v>244.36</v>
      </c>
      <c r="ZT53" s="77">
        <v>104</v>
      </c>
      <c r="ZU53" s="78">
        <v>461.74</v>
      </c>
      <c r="AAB53" s="77">
        <v>34</v>
      </c>
      <c r="AAC53" s="78">
        <v>300.08</v>
      </c>
      <c r="AAF53" s="77">
        <v>12</v>
      </c>
      <c r="AAG53" s="78">
        <v>95.25</v>
      </c>
      <c r="AAH53" s="77">
        <v>117</v>
      </c>
      <c r="AAI53" s="78">
        <v>653.4</v>
      </c>
      <c r="AAJ53" s="77">
        <v>1</v>
      </c>
      <c r="AAK53" s="78">
        <v>1.26</v>
      </c>
      <c r="AAN53" s="77">
        <v>13</v>
      </c>
      <c r="AAO53" s="78">
        <v>809.16</v>
      </c>
      <c r="AAP53" s="79">
        <v>1004</v>
      </c>
      <c r="AAQ53" s="78">
        <v>4612.04</v>
      </c>
      <c r="AAV53" s="79">
        <v>1848</v>
      </c>
      <c r="AAW53" s="78">
        <v>115036.34</v>
      </c>
      <c r="ABB53" s="77">
        <v>3</v>
      </c>
      <c r="ABC53" s="78">
        <v>64.53</v>
      </c>
      <c r="ABD53" s="77">
        <v>447</v>
      </c>
      <c r="ABE53" s="78">
        <v>63217.54</v>
      </c>
      <c r="ABP53" s="79">
        <v>3641</v>
      </c>
      <c r="ABQ53" s="78">
        <v>193407.13</v>
      </c>
      <c r="ABR53" s="79">
        <v>1916</v>
      </c>
      <c r="ABS53" s="78">
        <v>88830.97</v>
      </c>
      <c r="ABT53" s="79">
        <v>4856</v>
      </c>
      <c r="ABU53" s="78">
        <v>75639.740000000005</v>
      </c>
      <c r="ABV53" s="79">
        <v>4107</v>
      </c>
      <c r="ABW53" s="78">
        <v>89916.34</v>
      </c>
      <c r="ABX53" s="77">
        <v>547</v>
      </c>
      <c r="ABY53" s="78">
        <v>16688.55</v>
      </c>
      <c r="ACB53" s="77">
        <v>1</v>
      </c>
      <c r="ACC53" s="78">
        <v>0.05</v>
      </c>
      <c r="ACD53" s="77">
        <v>137</v>
      </c>
      <c r="ACE53" s="78">
        <v>8176.2</v>
      </c>
      <c r="ACF53" s="79">
        <v>17167</v>
      </c>
      <c r="ACG53" s="78">
        <v>597176.92000000004</v>
      </c>
      <c r="ACH53" s="79">
        <v>5560</v>
      </c>
      <c r="ACI53" s="78">
        <v>298481.99</v>
      </c>
      <c r="ACJ53" s="79">
        <v>25153</v>
      </c>
      <c r="ACK53" s="78">
        <v>312722.57</v>
      </c>
      <c r="ACN53" s="77">
        <v>3</v>
      </c>
      <c r="ACO53" s="78">
        <v>53.64</v>
      </c>
      <c r="ACP53" s="79">
        <v>12077</v>
      </c>
      <c r="ACQ53" s="78">
        <v>505785.94</v>
      </c>
      <c r="ACV53" s="79">
        <v>3537</v>
      </c>
      <c r="ACW53" s="78">
        <v>111896.46</v>
      </c>
      <c r="ACX53" s="79">
        <v>52334</v>
      </c>
      <c r="ACY53" s="78">
        <v>1923396.24</v>
      </c>
      <c r="ACZ53" s="77">
        <v>252</v>
      </c>
      <c r="ADA53" s="78">
        <v>13042.84</v>
      </c>
      <c r="ADB53" s="79">
        <v>16281</v>
      </c>
      <c r="ADC53" s="78">
        <v>1043568.33</v>
      </c>
      <c r="ADF53" s="79">
        <v>2958</v>
      </c>
      <c r="ADG53" s="78">
        <v>444558.69</v>
      </c>
      <c r="ADL53" s="79">
        <v>1019</v>
      </c>
      <c r="ADM53" s="78">
        <v>157473.48000000001</v>
      </c>
      <c r="ADP53" s="79">
        <v>1279</v>
      </c>
      <c r="ADQ53" s="78">
        <v>769238.03</v>
      </c>
      <c r="ADT53" s="77">
        <v>1</v>
      </c>
      <c r="ADU53" s="78">
        <v>48.54</v>
      </c>
      <c r="ADX53" s="79">
        <v>4660</v>
      </c>
      <c r="ADY53" s="78">
        <v>316690.84000000003</v>
      </c>
      <c r="ADZ53" s="79">
        <v>5540</v>
      </c>
      <c r="AEA53" s="78">
        <v>241069.4</v>
      </c>
      <c r="AEB53" s="77">
        <v>25</v>
      </c>
      <c r="AEC53" s="78">
        <v>1606.49</v>
      </c>
      <c r="AED53" s="77">
        <v>3</v>
      </c>
      <c r="AEE53" s="78">
        <v>79.930000000000007</v>
      </c>
      <c r="AEF53" s="79">
        <v>2089</v>
      </c>
      <c r="AEG53" s="78">
        <v>1054080.1499999999</v>
      </c>
      <c r="AEL53" s="77">
        <v>87</v>
      </c>
      <c r="AEM53" s="78">
        <v>694.77</v>
      </c>
      <c r="AEN53" s="77">
        <v>1</v>
      </c>
      <c r="AEO53" s="78">
        <v>34.65</v>
      </c>
      <c r="AER53" s="79">
        <v>17654</v>
      </c>
      <c r="AES53" s="78">
        <v>927288.53</v>
      </c>
      <c r="AET53" s="79">
        <v>5546</v>
      </c>
      <c r="AEU53" s="78">
        <v>170316.57</v>
      </c>
      <c r="AEV53" s="77">
        <v>19</v>
      </c>
      <c r="AEW53" s="78">
        <v>15376.33</v>
      </c>
      <c r="AEZ53" s="77">
        <v>52</v>
      </c>
      <c r="AFA53" s="78">
        <v>6680.48</v>
      </c>
      <c r="AFB53" s="79">
        <v>6432</v>
      </c>
      <c r="AFC53" s="78">
        <v>347937.52</v>
      </c>
      <c r="AFD53" s="77">
        <v>13</v>
      </c>
      <c r="AFE53" s="78">
        <v>707.61</v>
      </c>
      <c r="AFH53" s="77">
        <v>2</v>
      </c>
      <c r="AFI53" s="78">
        <v>71.680000000000007</v>
      </c>
      <c r="AFL53" s="77">
        <v>2</v>
      </c>
      <c r="AFM53" s="78">
        <v>3.34</v>
      </c>
      <c r="AFN53" s="79">
        <v>3235</v>
      </c>
      <c r="AFO53" s="78">
        <v>1106484.45</v>
      </c>
      <c r="AFP53" s="77">
        <v>146</v>
      </c>
      <c r="AFQ53" s="78">
        <v>7491.24</v>
      </c>
      <c r="AFT53" s="77">
        <v>1</v>
      </c>
      <c r="AFU53" s="78">
        <v>20.09</v>
      </c>
      <c r="AFV53" s="79">
        <v>55566</v>
      </c>
      <c r="AFW53" s="78">
        <v>1751364.07</v>
      </c>
      <c r="AFX53" s="79">
        <v>5404</v>
      </c>
      <c r="AFY53" s="78">
        <v>218351.35999999999</v>
      </c>
      <c r="AFZ53" s="77">
        <v>491</v>
      </c>
      <c r="AGA53" s="78">
        <v>51089.19</v>
      </c>
      <c r="AGB53" s="77">
        <v>4</v>
      </c>
      <c r="AGC53" s="78">
        <v>314.04000000000002</v>
      </c>
      <c r="AGF53" s="77">
        <v>149</v>
      </c>
      <c r="AGG53" s="78">
        <v>984.6</v>
      </c>
      <c r="AGH53" s="77">
        <v>1</v>
      </c>
      <c r="AGI53" s="78">
        <v>3.64</v>
      </c>
      <c r="AGJ53" s="77">
        <v>3</v>
      </c>
      <c r="AGK53" s="78">
        <v>6.97</v>
      </c>
      <c r="AGL53" s="77">
        <v>15</v>
      </c>
      <c r="AGM53" s="78">
        <v>19759.330000000002</v>
      </c>
      <c r="AGP53" s="79">
        <v>215369</v>
      </c>
      <c r="AGQ53" s="78">
        <v>43081990.549999997</v>
      </c>
      <c r="AGR53" s="77">
        <v>211</v>
      </c>
      <c r="AGS53" s="78">
        <v>245489.64</v>
      </c>
      <c r="AGT53" s="79">
        <v>11524</v>
      </c>
      <c r="AGU53" s="78">
        <v>6763634.2000000002</v>
      </c>
      <c r="AGV53" s="79">
        <v>11757</v>
      </c>
      <c r="AGW53" s="78">
        <v>4443324.17</v>
      </c>
      <c r="AGX53" s="79">
        <v>2071</v>
      </c>
      <c r="AGY53" s="78">
        <v>172806.67</v>
      </c>
      <c r="AGZ53" s="77">
        <v>156</v>
      </c>
      <c r="AHA53" s="78">
        <v>15527.73</v>
      </c>
      <c r="AHB53" s="77">
        <v>938</v>
      </c>
      <c r="AHC53" s="78">
        <v>132300.12</v>
      </c>
      <c r="AHF53" s="77">
        <v>2</v>
      </c>
      <c r="AHG53" s="78">
        <v>558.64</v>
      </c>
      <c r="AHH53" s="77">
        <v>38</v>
      </c>
      <c r="AHI53" s="78">
        <v>30970.84</v>
      </c>
      <c r="AHJ53" s="79">
        <v>2537</v>
      </c>
      <c r="AHK53" s="78">
        <v>233722.11</v>
      </c>
      <c r="AHL53" s="79">
        <v>4048</v>
      </c>
      <c r="AHM53" s="78">
        <v>251702.23</v>
      </c>
      <c r="AHN53" s="77">
        <v>68</v>
      </c>
      <c r="AHO53" s="78">
        <v>13589.24</v>
      </c>
      <c r="AHT53" s="77">
        <v>6</v>
      </c>
      <c r="AHU53" s="78">
        <v>3864.33</v>
      </c>
      <c r="AHV53" s="79">
        <v>1029</v>
      </c>
      <c r="AHW53" s="78">
        <v>123169.45</v>
      </c>
      <c r="AHZ53" s="77">
        <v>95</v>
      </c>
      <c r="AIA53" s="78">
        <v>34418.080000000002</v>
      </c>
      <c r="AIL53" s="77">
        <v>3</v>
      </c>
      <c r="AIM53" s="78">
        <v>506.11</v>
      </c>
      <c r="AIN53" s="77">
        <v>2</v>
      </c>
      <c r="AIO53" s="78">
        <v>191.64</v>
      </c>
      <c r="AIP53" s="79">
        <v>51845</v>
      </c>
      <c r="AIQ53" s="78">
        <v>487051.34</v>
      </c>
      <c r="AIT53" s="77">
        <v>44</v>
      </c>
      <c r="AIU53" s="78">
        <v>443.42</v>
      </c>
      <c r="AIX53" s="79">
        <v>8017</v>
      </c>
      <c r="AIY53" s="78">
        <v>596873.12</v>
      </c>
      <c r="AIZ53" s="77">
        <v>5</v>
      </c>
      <c r="AJA53" s="78">
        <v>48.12</v>
      </c>
      <c r="AJB53" s="79">
        <v>9236</v>
      </c>
      <c r="AJC53" s="78">
        <v>184949.25</v>
      </c>
      <c r="AJD53" s="77">
        <v>5</v>
      </c>
      <c r="AJE53" s="78">
        <v>5.35</v>
      </c>
      <c r="AJF53" s="79">
        <v>9986</v>
      </c>
      <c r="AJG53" s="78">
        <v>462357.81</v>
      </c>
      <c r="AJL53" s="77">
        <v>1</v>
      </c>
      <c r="AJM53" s="78">
        <v>12.54</v>
      </c>
      <c r="AJN53" s="79">
        <v>2398</v>
      </c>
      <c r="AJO53" s="78">
        <v>383890.75</v>
      </c>
      <c r="AJX53" s="79">
        <v>109403</v>
      </c>
      <c r="AJY53" s="78">
        <v>1416428.61</v>
      </c>
      <c r="AJZ53" s="77">
        <v>157</v>
      </c>
      <c r="AKA53" s="78">
        <v>17184.7</v>
      </c>
      <c r="AKF53" s="77">
        <v>4</v>
      </c>
      <c r="AKG53" s="78">
        <v>5.37</v>
      </c>
      <c r="AKN53" s="77">
        <v>40</v>
      </c>
      <c r="AKO53" s="78">
        <v>550.09</v>
      </c>
      <c r="AKV53" s="79">
        <v>10834</v>
      </c>
      <c r="AKW53" s="78">
        <v>275387.78000000003</v>
      </c>
      <c r="AKX53" s="77">
        <v>3</v>
      </c>
      <c r="AKY53" s="78">
        <v>8451.9</v>
      </c>
      <c r="AKZ53" s="79">
        <v>120099</v>
      </c>
      <c r="ALA53" s="78">
        <v>1710387.41</v>
      </c>
      <c r="ALL53" s="77">
        <v>4</v>
      </c>
      <c r="ALM53" s="78">
        <v>103.82</v>
      </c>
      <c r="ALN53" s="77">
        <v>1</v>
      </c>
      <c r="ALO53" s="78">
        <v>25.8</v>
      </c>
      <c r="ALV53" s="77">
        <v>1</v>
      </c>
      <c r="ALW53" s="78">
        <v>2.68</v>
      </c>
      <c r="ALX53" s="79">
        <v>3499</v>
      </c>
      <c r="ALY53" s="78">
        <v>176245.18</v>
      </c>
      <c r="ALZ53" s="77">
        <v>123</v>
      </c>
      <c r="AMA53" s="78">
        <v>440.08</v>
      </c>
      <c r="AMB53" s="79">
        <v>1846</v>
      </c>
      <c r="AMC53" s="78">
        <v>122077.17</v>
      </c>
      <c r="AMF53" s="77">
        <v>135</v>
      </c>
      <c r="AMG53" s="78">
        <v>3067.65</v>
      </c>
      <c r="AMH53" s="77">
        <v>28</v>
      </c>
      <c r="AMI53" s="78">
        <v>8397.75</v>
      </c>
      <c r="AMJ53" s="79">
        <v>2126</v>
      </c>
      <c r="AMK53" s="78">
        <v>164402.82999999999</v>
      </c>
      <c r="AML53" s="79">
        <v>19175</v>
      </c>
      <c r="AMM53" s="78">
        <v>1841109.69</v>
      </c>
      <c r="AMN53" s="77">
        <v>229</v>
      </c>
      <c r="AMO53" s="78">
        <v>269947.32</v>
      </c>
      <c r="AMP53" s="77">
        <v>4</v>
      </c>
      <c r="AMQ53" s="78">
        <v>547.76</v>
      </c>
      <c r="AMX53" s="77">
        <v>399</v>
      </c>
      <c r="AMY53" s="78">
        <v>15706.04</v>
      </c>
      <c r="AMZ53" s="77">
        <v>2</v>
      </c>
      <c r="ANA53" s="78">
        <v>4.49</v>
      </c>
      <c r="ANB53" s="77">
        <v>1</v>
      </c>
      <c r="ANC53" s="78">
        <v>0.36</v>
      </c>
      <c r="AND53" s="77">
        <v>1</v>
      </c>
      <c r="ANE53" s="78">
        <v>2.37</v>
      </c>
      <c r="ANF53" s="79">
        <v>1056</v>
      </c>
      <c r="ANG53" s="78">
        <v>1333442.43</v>
      </c>
      <c r="ANH53" s="79">
        <v>3082</v>
      </c>
      <c r="ANI53" s="78">
        <v>242625.56</v>
      </c>
      <c r="ANL53" s="77">
        <v>369</v>
      </c>
      <c r="ANM53" s="78">
        <v>7999.52</v>
      </c>
      <c r="ANP53" s="79">
        <v>2306</v>
      </c>
      <c r="ANQ53" s="78">
        <v>302999.26</v>
      </c>
      <c r="ANR53" s="77">
        <v>295</v>
      </c>
      <c r="ANS53" s="78">
        <v>53006.35</v>
      </c>
      <c r="ANT53" s="79">
        <v>12881</v>
      </c>
      <c r="ANU53" s="78">
        <v>2035261.54</v>
      </c>
      <c r="ANZ53" s="77">
        <v>696</v>
      </c>
      <c r="AOA53" s="78">
        <v>356057.79</v>
      </c>
      <c r="AOB53" s="77">
        <v>64</v>
      </c>
      <c r="AOC53" s="78">
        <v>113552.66</v>
      </c>
      <c r="AOD53" s="77">
        <v>392</v>
      </c>
      <c r="AOE53" s="78">
        <v>1217106.69</v>
      </c>
      <c r="AOP53" s="77">
        <v>75</v>
      </c>
      <c r="AOQ53" s="78">
        <v>6519.43</v>
      </c>
      <c r="AOR53" s="77">
        <v>12</v>
      </c>
      <c r="AOS53" s="78">
        <v>95.81</v>
      </c>
      <c r="AOV53" s="77">
        <v>846</v>
      </c>
      <c r="AOW53" s="78">
        <v>117555.99</v>
      </c>
      <c r="AOX53" s="77">
        <v>333</v>
      </c>
      <c r="AOY53" s="78">
        <v>3607.22</v>
      </c>
      <c r="AOZ53" s="77">
        <v>1</v>
      </c>
      <c r="APA53" s="78">
        <v>7.41</v>
      </c>
      <c r="APB53" s="77">
        <v>194</v>
      </c>
      <c r="APC53" s="78">
        <v>2350.39</v>
      </c>
      <c r="APD53" s="77">
        <v>1</v>
      </c>
      <c r="APE53" s="78">
        <v>8.1</v>
      </c>
      <c r="APH53" s="79">
        <v>14405</v>
      </c>
      <c r="API53" s="78">
        <v>3274010.99</v>
      </c>
      <c r="APJ53" s="79">
        <v>19286</v>
      </c>
      <c r="APK53" s="78">
        <v>312460.77</v>
      </c>
      <c r="APL53" s="77">
        <v>1</v>
      </c>
      <c r="APM53" s="78">
        <v>2.79</v>
      </c>
      <c r="APN53" s="77">
        <v>5</v>
      </c>
      <c r="APO53" s="78">
        <v>52.68</v>
      </c>
      <c r="APP53" s="79">
        <v>2556</v>
      </c>
      <c r="APQ53" s="78">
        <v>1070252.17</v>
      </c>
      <c r="APR53" s="77">
        <v>350</v>
      </c>
      <c r="APS53" s="78">
        <v>165168.04999999999</v>
      </c>
      <c r="APT53" s="79">
        <v>2168</v>
      </c>
      <c r="APU53" s="78">
        <v>953052.52</v>
      </c>
      <c r="APV53" s="77">
        <v>856</v>
      </c>
      <c r="APW53" s="78">
        <v>379621.56</v>
      </c>
      <c r="APX53" s="77">
        <v>619</v>
      </c>
      <c r="APY53" s="78">
        <v>238823.88</v>
      </c>
      <c r="APZ53" s="77">
        <v>220</v>
      </c>
      <c r="AQA53" s="78">
        <v>99292.5</v>
      </c>
      <c r="AQB53" s="79">
        <v>9408</v>
      </c>
      <c r="AQC53" s="78">
        <v>1838800.92</v>
      </c>
      <c r="AQD53" s="77">
        <v>4</v>
      </c>
      <c r="AQE53" s="78">
        <v>372.24</v>
      </c>
      <c r="AQH53" s="77">
        <v>170</v>
      </c>
      <c r="AQI53" s="78">
        <v>48686.42</v>
      </c>
      <c r="AQJ53" s="79">
        <v>3745</v>
      </c>
      <c r="AQK53" s="78">
        <v>59668.6</v>
      </c>
      <c r="AQP53" s="79">
        <v>4567</v>
      </c>
      <c r="AQQ53" s="78">
        <v>1234003.98</v>
      </c>
      <c r="AQR53" s="79">
        <v>3236</v>
      </c>
      <c r="AQS53" s="78">
        <v>1619280.38</v>
      </c>
      <c r="AQZ53" s="77">
        <v>123</v>
      </c>
      <c r="ARA53" s="78">
        <v>863473.3</v>
      </c>
      <c r="ARD53" s="77">
        <v>8</v>
      </c>
      <c r="ARE53" s="78">
        <v>168.68</v>
      </c>
      <c r="ARL53" s="79">
        <v>5776</v>
      </c>
      <c r="ARM53" s="78">
        <v>735405.91</v>
      </c>
      <c r="ARN53" s="79">
        <v>12375</v>
      </c>
      <c r="ARO53" s="78">
        <v>1418613.77</v>
      </c>
      <c r="ARP53" s="79">
        <v>29603</v>
      </c>
      <c r="ARQ53" s="78">
        <v>3704621.24</v>
      </c>
      <c r="ARR53" s="79">
        <v>7579</v>
      </c>
      <c r="ARS53" s="78">
        <v>946847.84</v>
      </c>
      <c r="ART53" s="79">
        <v>56057</v>
      </c>
      <c r="ARU53" s="78">
        <v>1377943.75</v>
      </c>
      <c r="ARX53" s="79">
        <v>46451</v>
      </c>
      <c r="ARY53" s="78">
        <v>3526598.19</v>
      </c>
      <c r="ARZ53" s="77">
        <v>109</v>
      </c>
      <c r="ASA53" s="78">
        <v>36865.050000000003</v>
      </c>
      <c r="ASD53" s="79">
        <v>3134</v>
      </c>
      <c r="ASE53" s="78">
        <v>281410.37</v>
      </c>
      <c r="ASJ53" s="77">
        <v>2</v>
      </c>
      <c r="ASK53" s="78">
        <v>471.68</v>
      </c>
      <c r="AST53" s="77">
        <v>5</v>
      </c>
      <c r="ASU53" s="78">
        <v>309.56</v>
      </c>
      <c r="ASV53" s="77">
        <v>3</v>
      </c>
      <c r="ASW53" s="78">
        <v>2.88</v>
      </c>
      <c r="ASX53" s="77">
        <v>7</v>
      </c>
      <c r="ASY53" s="78">
        <v>269.23</v>
      </c>
      <c r="ASZ53" s="79">
        <v>1472</v>
      </c>
      <c r="ATA53" s="78">
        <v>39184.730000000003</v>
      </c>
      <c r="ATB53" s="77">
        <v>20</v>
      </c>
      <c r="ATC53" s="78">
        <v>3056.44</v>
      </c>
      <c r="ATF53" s="77">
        <v>6</v>
      </c>
      <c r="ATG53" s="78">
        <v>582.28</v>
      </c>
      <c r="ATN53" s="79">
        <v>1081</v>
      </c>
      <c r="ATO53" s="78">
        <v>56979.23</v>
      </c>
      <c r="ATP53" s="77">
        <v>29</v>
      </c>
      <c r="ATQ53" s="78">
        <v>1618.47</v>
      </c>
      <c r="ATT53" s="79">
        <v>13367</v>
      </c>
      <c r="ATU53" s="78">
        <v>691081.97</v>
      </c>
      <c r="ATV53" s="77">
        <v>8</v>
      </c>
      <c r="ATW53" s="78">
        <v>261.39</v>
      </c>
      <c r="ATX53" s="77">
        <v>10</v>
      </c>
      <c r="ATY53" s="78">
        <v>545.03</v>
      </c>
      <c r="ATZ53" s="77">
        <v>76</v>
      </c>
      <c r="AUA53" s="78">
        <v>2374.7399999999998</v>
      </c>
      <c r="AUB53" s="77">
        <v>9</v>
      </c>
      <c r="AUC53" s="78">
        <v>43.53</v>
      </c>
      <c r="AUD53" s="77">
        <v>6</v>
      </c>
      <c r="AUE53" s="78">
        <v>28.41</v>
      </c>
      <c r="AUN53" s="79">
        <v>183439</v>
      </c>
      <c r="AUO53" s="78">
        <v>3233217.23</v>
      </c>
      <c r="AUP53" s="77">
        <v>12</v>
      </c>
      <c r="AUQ53" s="78">
        <v>127.51</v>
      </c>
      <c r="AUR53" s="79">
        <v>2166</v>
      </c>
      <c r="AUS53" s="78">
        <v>113285.43</v>
      </c>
      <c r="AUV53" s="77">
        <v>29</v>
      </c>
      <c r="AUW53" s="78">
        <v>195.89</v>
      </c>
      <c r="AVB53" s="77">
        <v>217</v>
      </c>
      <c r="AVC53" s="78">
        <v>176396.02</v>
      </c>
      <c r="AVJ53" s="77">
        <v>25</v>
      </c>
      <c r="AVK53" s="78">
        <v>2349.6799999999998</v>
      </c>
      <c r="AVT53" s="77">
        <v>3</v>
      </c>
      <c r="AVU53" s="78">
        <v>29.19</v>
      </c>
      <c r="AVX53" s="77">
        <v>4</v>
      </c>
      <c r="AVY53" s="78">
        <v>32.520000000000003</v>
      </c>
      <c r="AVZ53" s="77">
        <v>9</v>
      </c>
      <c r="AWA53" s="78">
        <v>101.98</v>
      </c>
      <c r="AWB53" s="77">
        <v>4</v>
      </c>
      <c r="AWC53" s="78">
        <v>65.319999999999993</v>
      </c>
      <c r="AWH53" s="77">
        <v>11</v>
      </c>
      <c r="AWI53" s="78">
        <v>9.31</v>
      </c>
      <c r="AWL53" s="77">
        <v>2</v>
      </c>
      <c r="AWM53" s="78">
        <v>4.38</v>
      </c>
      <c r="AWN53" s="77">
        <v>46</v>
      </c>
      <c r="AWO53" s="78">
        <v>2550.6999999999998</v>
      </c>
      <c r="AWP53" s="77">
        <v>270</v>
      </c>
      <c r="AWQ53" s="78">
        <v>51829.27</v>
      </c>
      <c r="AWR53" s="77">
        <v>169</v>
      </c>
      <c r="AWS53" s="78">
        <v>51683.46</v>
      </c>
      <c r="AWT53" s="77">
        <v>171</v>
      </c>
      <c r="AWU53" s="78">
        <v>12198.07</v>
      </c>
      <c r="AWV53" s="77">
        <v>825</v>
      </c>
      <c r="AWW53" s="78">
        <v>11563.01</v>
      </c>
      <c r="AWX53" s="77">
        <v>585</v>
      </c>
      <c r="AWY53" s="78">
        <v>259479.31</v>
      </c>
      <c r="AXD53" s="77">
        <v>9</v>
      </c>
      <c r="AXE53" s="78">
        <v>143.74</v>
      </c>
      <c r="AXF53" s="77">
        <v>1</v>
      </c>
      <c r="AXG53" s="78">
        <v>87.75</v>
      </c>
      <c r="AXV53" s="77">
        <v>2</v>
      </c>
      <c r="AXW53" s="78">
        <v>21.58</v>
      </c>
      <c r="AYB53" s="77">
        <v>127</v>
      </c>
      <c r="AYC53" s="78">
        <v>11841.14</v>
      </c>
      <c r="AYD53" s="77">
        <v>34</v>
      </c>
      <c r="AYE53" s="78">
        <v>256.26</v>
      </c>
      <c r="AYF53" s="77">
        <v>24</v>
      </c>
      <c r="AYG53" s="78">
        <v>349.15</v>
      </c>
      <c r="AYH53" s="77">
        <v>2</v>
      </c>
      <c r="AYI53" s="78">
        <v>8.5</v>
      </c>
      <c r="AYL53" s="77">
        <v>6</v>
      </c>
      <c r="AYM53" s="78">
        <v>30.66</v>
      </c>
      <c r="AYP53" s="77">
        <v>2</v>
      </c>
      <c r="AYQ53" s="78">
        <v>151.16</v>
      </c>
      <c r="AYR53" s="77">
        <v>2</v>
      </c>
      <c r="AYS53" s="78">
        <v>0.96</v>
      </c>
      <c r="AYT53" s="77">
        <v>15</v>
      </c>
      <c r="AYU53" s="78">
        <v>47.29</v>
      </c>
      <c r="AYV53" s="77">
        <v>39</v>
      </c>
      <c r="AYW53" s="78">
        <v>4486.1000000000004</v>
      </c>
      <c r="AYX53" s="77">
        <v>1</v>
      </c>
      <c r="AYY53" s="78">
        <v>2.64</v>
      </c>
      <c r="AZF53" s="77">
        <v>1</v>
      </c>
      <c r="AZG53" s="78">
        <v>6.37</v>
      </c>
      <c r="AZV53" s="77">
        <v>28</v>
      </c>
      <c r="AZW53" s="78">
        <v>19.12</v>
      </c>
    </row>
    <row r="54" spans="1:1377" x14ac:dyDescent="0.25">
      <c r="A54" s="87">
        <v>40081</v>
      </c>
      <c r="B54" s="83">
        <v>307713</v>
      </c>
      <c r="C54" s="84">
        <v>38264890.439999998</v>
      </c>
      <c r="D54" s="83">
        <v>253819</v>
      </c>
      <c r="E54" s="84">
        <v>36074998.5</v>
      </c>
      <c r="F54" s="83">
        <f t="shared" ref="F54:F65" si="97">B54+D54</f>
        <v>561532</v>
      </c>
      <c r="G54" s="83">
        <f t="shared" si="96"/>
        <v>74339888.939999998</v>
      </c>
      <c r="H54" s="83">
        <v>186037</v>
      </c>
      <c r="I54" s="84">
        <v>17773486.670000002</v>
      </c>
      <c r="J54" s="83">
        <v>236953</v>
      </c>
      <c r="K54" s="84">
        <v>19684439.859999999</v>
      </c>
      <c r="L54" s="83">
        <v>3022</v>
      </c>
      <c r="M54" s="78">
        <v>13826022.060000001</v>
      </c>
      <c r="N54" s="79">
        <v>23441</v>
      </c>
      <c r="O54" s="78">
        <v>12818470.59</v>
      </c>
      <c r="P54" s="79">
        <v>167885</v>
      </c>
      <c r="Q54" s="78">
        <v>9907479.9299999997</v>
      </c>
      <c r="R54" s="79">
        <v>176577</v>
      </c>
      <c r="S54" s="78">
        <v>9830396.0099999998</v>
      </c>
      <c r="T54" s="79">
        <v>3320</v>
      </c>
      <c r="U54" s="78">
        <v>1919544.14</v>
      </c>
      <c r="V54" s="79">
        <v>26988</v>
      </c>
      <c r="W54" s="78">
        <v>7389966.5599999996</v>
      </c>
      <c r="X54" s="79">
        <v>45585</v>
      </c>
      <c r="Y54" s="78">
        <v>6600254.3200000003</v>
      </c>
      <c r="Z54" s="79">
        <v>172608</v>
      </c>
      <c r="AA54" s="78">
        <v>6842075.2999999998</v>
      </c>
      <c r="AB54" s="79">
        <v>84043</v>
      </c>
      <c r="AC54" s="78">
        <v>8240715.1399999997</v>
      </c>
      <c r="AD54" s="79">
        <v>28071</v>
      </c>
      <c r="AE54" s="78">
        <v>5288408.99</v>
      </c>
      <c r="AH54" s="79">
        <v>65788</v>
      </c>
      <c r="AI54" s="78">
        <v>6658080.4000000004</v>
      </c>
      <c r="AJ54" s="79">
        <v>160182</v>
      </c>
      <c r="AK54" s="78">
        <v>6058685.8700000001</v>
      </c>
      <c r="AL54" s="79">
        <v>47967</v>
      </c>
      <c r="AM54" s="78">
        <v>5128103.95</v>
      </c>
      <c r="AN54" s="79">
        <v>54854</v>
      </c>
      <c r="AO54" s="78">
        <v>5270701.5599999996</v>
      </c>
      <c r="AP54" s="79">
        <v>60474</v>
      </c>
      <c r="AQ54" s="78">
        <v>4726827.22</v>
      </c>
      <c r="AR54" s="79">
        <v>32550</v>
      </c>
      <c r="AS54" s="78">
        <v>4851894.53</v>
      </c>
      <c r="AT54" s="79">
        <v>11948</v>
      </c>
      <c r="AU54" s="78">
        <v>1132902.27</v>
      </c>
      <c r="AV54" s="77">
        <v>784</v>
      </c>
      <c r="AW54" s="78">
        <v>3255149.56</v>
      </c>
      <c r="AX54" s="77">
        <v>483</v>
      </c>
      <c r="AY54" s="78">
        <v>1904265.82</v>
      </c>
      <c r="AZ54" s="79">
        <v>2937</v>
      </c>
      <c r="BA54" s="78">
        <v>2107923.87</v>
      </c>
      <c r="BB54" s="79">
        <v>10543</v>
      </c>
      <c r="BC54" s="78">
        <v>3460909.68</v>
      </c>
      <c r="BD54" s="79">
        <v>2887</v>
      </c>
      <c r="BE54" s="78">
        <v>1432124.18</v>
      </c>
      <c r="BF54" s="79">
        <v>13937</v>
      </c>
      <c r="BG54" s="78">
        <v>1867038.63</v>
      </c>
      <c r="BH54" s="79">
        <v>271199</v>
      </c>
      <c r="BI54" s="78">
        <v>2432168.0099999998</v>
      </c>
      <c r="BJ54" s="79">
        <v>3173</v>
      </c>
      <c r="BK54" s="78">
        <v>1369449.05</v>
      </c>
      <c r="BL54" s="79">
        <v>31080</v>
      </c>
      <c r="BM54" s="78">
        <v>1095167.07</v>
      </c>
      <c r="BN54" s="77">
        <v>180</v>
      </c>
      <c r="BO54" s="78">
        <v>1118867.6000000001</v>
      </c>
      <c r="BP54" s="79">
        <v>54938</v>
      </c>
      <c r="BQ54" s="78">
        <v>1070406.24</v>
      </c>
      <c r="BR54" s="79">
        <v>5637</v>
      </c>
      <c r="BS54" s="78">
        <v>404508.27</v>
      </c>
      <c r="BT54" s="79">
        <v>10608</v>
      </c>
      <c r="BU54" s="78">
        <v>699203.56</v>
      </c>
      <c r="BV54" s="79">
        <v>8300</v>
      </c>
      <c r="BW54" s="78">
        <v>312586.55</v>
      </c>
      <c r="BX54" s="77">
        <v>215</v>
      </c>
      <c r="BY54" s="78">
        <v>213784.12</v>
      </c>
      <c r="CL54" s="77">
        <v>4</v>
      </c>
      <c r="CM54" s="78">
        <v>339.24</v>
      </c>
      <c r="CN54" s="77">
        <v>9</v>
      </c>
      <c r="CO54" s="78">
        <v>353.94</v>
      </c>
      <c r="CP54" s="79">
        <v>6043</v>
      </c>
      <c r="CQ54" s="78">
        <v>67791.12</v>
      </c>
      <c r="CT54" s="77">
        <v>16</v>
      </c>
      <c r="CU54" s="78">
        <v>8557.99</v>
      </c>
      <c r="CX54" s="77">
        <v>4</v>
      </c>
      <c r="CY54" s="78">
        <v>63.8</v>
      </c>
      <c r="CZ54" s="77">
        <v>3</v>
      </c>
      <c r="DA54" s="78">
        <v>10.77</v>
      </c>
      <c r="DJ54" s="77">
        <v>2</v>
      </c>
      <c r="DK54" s="78">
        <v>1166.0999999999999</v>
      </c>
      <c r="DL54" s="77">
        <v>3</v>
      </c>
      <c r="DM54" s="78">
        <v>63.93</v>
      </c>
      <c r="DN54" s="77">
        <v>2</v>
      </c>
      <c r="DO54" s="78">
        <v>14.22</v>
      </c>
      <c r="DP54" s="77">
        <v>58</v>
      </c>
      <c r="DQ54" s="78">
        <v>201.09</v>
      </c>
      <c r="DR54" s="77">
        <v>1</v>
      </c>
      <c r="DS54" s="78">
        <v>2.41</v>
      </c>
      <c r="DZ54" s="79">
        <v>11887</v>
      </c>
      <c r="EA54" s="78">
        <v>1066338.69</v>
      </c>
      <c r="ED54" s="77">
        <v>1</v>
      </c>
      <c r="EE54" s="78">
        <v>1.1200000000000001</v>
      </c>
      <c r="EF54" s="77">
        <v>14</v>
      </c>
      <c r="EG54" s="78">
        <v>187.97</v>
      </c>
      <c r="ER54" s="79">
        <v>12871</v>
      </c>
      <c r="ES54" s="78">
        <v>498016.24</v>
      </c>
      <c r="ET54" s="77">
        <v>4</v>
      </c>
      <c r="EU54" s="78">
        <v>9.56</v>
      </c>
      <c r="EV54" s="79">
        <v>1205</v>
      </c>
      <c r="EW54" s="78">
        <v>73203.009999999995</v>
      </c>
      <c r="FD54" s="79">
        <v>1655</v>
      </c>
      <c r="FE54" s="78">
        <v>986496.09</v>
      </c>
      <c r="FF54" s="77">
        <v>4</v>
      </c>
      <c r="FG54" s="78">
        <v>1.84</v>
      </c>
      <c r="FH54" s="79">
        <v>24155</v>
      </c>
      <c r="FI54" s="78">
        <v>1199152.1399999999</v>
      </c>
      <c r="FJ54" s="79">
        <v>15498</v>
      </c>
      <c r="FK54" s="78">
        <v>734735.76</v>
      </c>
      <c r="FL54" s="77">
        <v>36</v>
      </c>
      <c r="FM54" s="78">
        <v>536.78</v>
      </c>
      <c r="FP54" s="77">
        <v>5</v>
      </c>
      <c r="FQ54" s="78">
        <v>2.4</v>
      </c>
      <c r="FR54" s="79">
        <v>2177</v>
      </c>
      <c r="FS54" s="78">
        <v>299351.99</v>
      </c>
      <c r="FV54" s="79">
        <v>2749</v>
      </c>
      <c r="FW54" s="78">
        <v>67181.25</v>
      </c>
      <c r="FX54" s="79">
        <v>4155</v>
      </c>
      <c r="FY54" s="78">
        <v>227879.54</v>
      </c>
      <c r="FZ54" s="77">
        <v>2</v>
      </c>
      <c r="GA54" s="78">
        <v>4.26</v>
      </c>
      <c r="GF54" s="77">
        <v>57</v>
      </c>
      <c r="GG54" s="78">
        <v>4139.54</v>
      </c>
      <c r="GL54" s="79">
        <v>3522</v>
      </c>
      <c r="GM54" s="78">
        <v>486580.45</v>
      </c>
      <c r="GT54" s="77">
        <v>2</v>
      </c>
      <c r="GU54" s="78">
        <v>6.7</v>
      </c>
      <c r="GX54" s="77">
        <v>260</v>
      </c>
      <c r="GY54" s="78">
        <v>25727.19</v>
      </c>
      <c r="GZ54" s="77">
        <v>11</v>
      </c>
      <c r="HA54" s="78">
        <v>218.37</v>
      </c>
      <c r="HB54" s="79">
        <v>1495</v>
      </c>
      <c r="HC54" s="78">
        <v>156263.71</v>
      </c>
      <c r="HD54" s="77">
        <v>9</v>
      </c>
      <c r="HE54" s="78">
        <v>49.5</v>
      </c>
      <c r="HH54" s="77">
        <v>108</v>
      </c>
      <c r="HI54" s="78">
        <v>3471.85</v>
      </c>
      <c r="HJ54" s="77">
        <v>680</v>
      </c>
      <c r="HK54" s="78">
        <v>78097.66</v>
      </c>
      <c r="HL54" s="77">
        <v>416</v>
      </c>
      <c r="HM54" s="78">
        <v>68439.22</v>
      </c>
      <c r="HN54" s="79">
        <v>1491</v>
      </c>
      <c r="HO54" s="78">
        <v>212011.87</v>
      </c>
      <c r="HR54" s="77">
        <v>100</v>
      </c>
      <c r="HS54" s="78">
        <v>28306.959999999999</v>
      </c>
      <c r="HT54" s="77">
        <v>522</v>
      </c>
      <c r="HU54" s="78">
        <v>26001.78</v>
      </c>
      <c r="HV54" s="77">
        <v>16</v>
      </c>
      <c r="HW54" s="78">
        <v>2107.56</v>
      </c>
      <c r="HX54" s="77">
        <v>9</v>
      </c>
      <c r="HY54" s="78">
        <v>1435.28</v>
      </c>
      <c r="HZ54" s="77">
        <v>251</v>
      </c>
      <c r="IA54" s="78">
        <v>24967.38</v>
      </c>
      <c r="IB54" s="79">
        <v>5498</v>
      </c>
      <c r="IC54" s="78">
        <v>391569.52</v>
      </c>
      <c r="ID54" s="77">
        <v>43</v>
      </c>
      <c r="IE54" s="78">
        <v>20322.900000000001</v>
      </c>
      <c r="IF54" s="77">
        <v>206</v>
      </c>
      <c r="IG54" s="78">
        <v>37824.07</v>
      </c>
      <c r="IN54" s="79">
        <v>2724</v>
      </c>
      <c r="IO54" s="78">
        <v>127877.17</v>
      </c>
      <c r="IR54" s="77">
        <v>2</v>
      </c>
      <c r="IS54" s="78">
        <v>12.2</v>
      </c>
      <c r="IX54" s="77">
        <v>4</v>
      </c>
      <c r="IY54" s="78">
        <v>6.5</v>
      </c>
      <c r="IZ54" s="79">
        <v>4215</v>
      </c>
      <c r="JA54" s="78">
        <v>171642.35</v>
      </c>
      <c r="JH54" s="79">
        <v>9578</v>
      </c>
      <c r="JI54" s="78">
        <v>1289688.04</v>
      </c>
      <c r="JJ54" s="79">
        <v>2605</v>
      </c>
      <c r="JK54" s="78">
        <v>319482.23</v>
      </c>
      <c r="JN54" s="77">
        <v>700</v>
      </c>
      <c r="JO54" s="78">
        <v>92264.08</v>
      </c>
      <c r="JP54" s="79">
        <v>2952</v>
      </c>
      <c r="JQ54" s="78">
        <v>259921.45</v>
      </c>
      <c r="JR54" s="77">
        <v>24</v>
      </c>
      <c r="JS54" s="78">
        <v>1730.01</v>
      </c>
      <c r="JV54" s="79">
        <v>3224</v>
      </c>
      <c r="JW54" s="78">
        <v>272325.8</v>
      </c>
      <c r="JX54" s="77">
        <v>82</v>
      </c>
      <c r="JY54" s="78">
        <v>7077.12</v>
      </c>
      <c r="JZ54" s="77">
        <v>421</v>
      </c>
      <c r="KA54" s="78">
        <v>9868.89</v>
      </c>
      <c r="KB54" s="79">
        <v>9305</v>
      </c>
      <c r="KC54" s="78">
        <v>385464.96</v>
      </c>
      <c r="KF54" s="77">
        <v>393</v>
      </c>
      <c r="KG54" s="78">
        <v>39830.29</v>
      </c>
      <c r="KH54" s="79">
        <v>19362</v>
      </c>
      <c r="KI54" s="78">
        <v>707985.92000000004</v>
      </c>
      <c r="KN54" s="79">
        <v>1112</v>
      </c>
      <c r="KO54" s="78">
        <v>612543.80000000005</v>
      </c>
      <c r="KP54" s="77">
        <v>7</v>
      </c>
      <c r="KQ54" s="78">
        <v>591.36</v>
      </c>
      <c r="KR54" s="79">
        <v>5707</v>
      </c>
      <c r="KS54" s="78">
        <v>426149.47</v>
      </c>
      <c r="KZ54" s="77">
        <v>6</v>
      </c>
      <c r="LA54" s="78">
        <v>691.17</v>
      </c>
      <c r="LB54" s="77">
        <v>2</v>
      </c>
      <c r="LC54" s="78">
        <v>1.5</v>
      </c>
      <c r="LD54" s="79">
        <v>1377</v>
      </c>
      <c r="LE54" s="78">
        <v>115205.18</v>
      </c>
      <c r="LF54" s="77">
        <v>449</v>
      </c>
      <c r="LG54" s="78">
        <v>76386.490000000005</v>
      </c>
      <c r="LH54" s="77">
        <v>407</v>
      </c>
      <c r="LI54" s="78">
        <v>99127.79</v>
      </c>
      <c r="LR54" s="77">
        <v>12</v>
      </c>
      <c r="LS54" s="78">
        <v>12.68</v>
      </c>
      <c r="LT54" s="79">
        <v>7004</v>
      </c>
      <c r="LU54" s="78">
        <v>319463.84000000003</v>
      </c>
      <c r="LV54" s="77">
        <v>107</v>
      </c>
      <c r="LW54" s="78">
        <v>628.65</v>
      </c>
      <c r="LX54" s="77">
        <v>4</v>
      </c>
      <c r="LY54" s="78">
        <v>1898.96</v>
      </c>
      <c r="LZ54" s="77">
        <v>2</v>
      </c>
      <c r="MA54" s="78">
        <v>244.26</v>
      </c>
      <c r="MB54" s="79">
        <v>5470</v>
      </c>
      <c r="MC54" s="78">
        <v>603523.37</v>
      </c>
      <c r="MF54" s="77">
        <v>2</v>
      </c>
      <c r="MG54" s="78">
        <v>59.58</v>
      </c>
      <c r="MJ54" s="77">
        <v>1</v>
      </c>
      <c r="MK54" s="78">
        <v>10.59</v>
      </c>
      <c r="MP54" s="79">
        <v>4540</v>
      </c>
      <c r="MQ54" s="78">
        <v>339170.73</v>
      </c>
      <c r="MR54" s="79">
        <v>1537</v>
      </c>
      <c r="MS54" s="78">
        <v>43352.68</v>
      </c>
      <c r="MX54" s="77">
        <v>1</v>
      </c>
      <c r="MY54" s="78">
        <v>27</v>
      </c>
      <c r="NB54" s="77">
        <v>2</v>
      </c>
      <c r="NC54" s="78">
        <v>1.44</v>
      </c>
      <c r="ND54" s="79">
        <v>16173</v>
      </c>
      <c r="NE54" s="78">
        <v>50087.91</v>
      </c>
      <c r="NF54" s="77">
        <v>62</v>
      </c>
      <c r="NG54" s="78">
        <v>694.4</v>
      </c>
      <c r="NN54" s="79">
        <v>1643</v>
      </c>
      <c r="NO54" s="78">
        <v>237137.63</v>
      </c>
      <c r="NP54" s="77">
        <v>5</v>
      </c>
      <c r="NQ54" s="78">
        <v>10.83</v>
      </c>
      <c r="NR54" s="77">
        <v>8</v>
      </c>
      <c r="NS54" s="78">
        <v>29.95</v>
      </c>
      <c r="NT54" s="77">
        <v>119</v>
      </c>
      <c r="NU54" s="78">
        <v>307.39999999999998</v>
      </c>
      <c r="NV54" s="79">
        <v>3464</v>
      </c>
      <c r="NW54" s="78">
        <v>362145.21</v>
      </c>
      <c r="NX54" s="77">
        <v>75</v>
      </c>
      <c r="NY54" s="78">
        <v>5450.52</v>
      </c>
      <c r="OB54" s="77">
        <v>1</v>
      </c>
      <c r="OC54" s="78">
        <v>4.1900000000000004</v>
      </c>
      <c r="OD54" s="77">
        <v>1</v>
      </c>
      <c r="OE54" s="78">
        <v>21.42</v>
      </c>
      <c r="OF54" s="77">
        <v>441</v>
      </c>
      <c r="OG54" s="78">
        <v>32479.08</v>
      </c>
      <c r="OH54" s="77">
        <v>419</v>
      </c>
      <c r="OI54" s="78">
        <v>21690.06</v>
      </c>
      <c r="OJ54" s="77">
        <v>119</v>
      </c>
      <c r="OK54" s="78">
        <v>367.44</v>
      </c>
      <c r="OP54" s="79">
        <v>12302</v>
      </c>
      <c r="OQ54" s="78">
        <v>2075209.6</v>
      </c>
      <c r="OR54" s="77">
        <v>170</v>
      </c>
      <c r="OS54" s="78">
        <v>6068.78</v>
      </c>
      <c r="OT54" s="79">
        <v>3322</v>
      </c>
      <c r="OU54" s="78">
        <v>158268.37</v>
      </c>
      <c r="OV54" s="77">
        <v>156</v>
      </c>
      <c r="OW54" s="78">
        <v>20159.89</v>
      </c>
      <c r="OX54" s="77">
        <v>1</v>
      </c>
      <c r="OY54" s="78">
        <v>26.5</v>
      </c>
      <c r="OZ54" s="79">
        <v>7819</v>
      </c>
      <c r="PA54" s="78">
        <v>756796.08</v>
      </c>
      <c r="PJ54" s="79">
        <v>3537</v>
      </c>
      <c r="PK54" s="78">
        <v>318706.21999999997</v>
      </c>
      <c r="PL54" s="77">
        <v>117</v>
      </c>
      <c r="PM54" s="78">
        <v>987.87</v>
      </c>
      <c r="PN54" s="77">
        <v>88</v>
      </c>
      <c r="PO54" s="78">
        <v>11352.82</v>
      </c>
      <c r="PP54" s="79">
        <v>10085</v>
      </c>
      <c r="PQ54" s="78">
        <v>697004.14</v>
      </c>
      <c r="PR54" s="79">
        <v>4698</v>
      </c>
      <c r="PS54" s="78">
        <v>601309.06999999995</v>
      </c>
      <c r="PV54" s="77">
        <v>12</v>
      </c>
      <c r="PW54" s="78">
        <v>139.96</v>
      </c>
      <c r="PZ54" s="77">
        <v>518</v>
      </c>
      <c r="QA54" s="78">
        <v>186772.09</v>
      </c>
      <c r="QF54" s="79">
        <v>12259</v>
      </c>
      <c r="QG54" s="78">
        <v>3650899.06</v>
      </c>
      <c r="QJ54" s="77">
        <v>7</v>
      </c>
      <c r="QK54" s="78">
        <v>11.12</v>
      </c>
      <c r="QL54" s="77">
        <v>26</v>
      </c>
      <c r="QM54" s="78">
        <v>34.880000000000003</v>
      </c>
      <c r="QX54" s="77">
        <v>1</v>
      </c>
      <c r="QY54" s="78">
        <v>24.28</v>
      </c>
      <c r="RB54" s="77">
        <v>12</v>
      </c>
      <c r="RC54" s="78">
        <v>1019.04</v>
      </c>
      <c r="RD54" s="77">
        <v>10</v>
      </c>
      <c r="RE54" s="78">
        <v>2383.12</v>
      </c>
      <c r="RH54" s="77">
        <v>1</v>
      </c>
      <c r="RI54" s="78">
        <v>25.65</v>
      </c>
      <c r="RJ54" s="77">
        <v>5</v>
      </c>
      <c r="RK54" s="78">
        <v>90.81</v>
      </c>
      <c r="RL54" s="79">
        <v>126605</v>
      </c>
      <c r="RM54" s="78">
        <v>18251143.289999999</v>
      </c>
      <c r="RN54" s="79">
        <v>2386</v>
      </c>
      <c r="RO54" s="78">
        <v>112723.27</v>
      </c>
      <c r="RT54" s="77">
        <v>79</v>
      </c>
      <c r="RU54" s="78">
        <v>14768.23</v>
      </c>
      <c r="RV54" s="77">
        <v>269</v>
      </c>
      <c r="RW54" s="78">
        <v>12899.85</v>
      </c>
      <c r="RX54" s="79">
        <v>1052579</v>
      </c>
      <c r="RY54" s="78">
        <v>25242310.760000002</v>
      </c>
      <c r="RZ54" s="77">
        <v>647</v>
      </c>
      <c r="SA54" s="78">
        <v>70543.360000000001</v>
      </c>
      <c r="SD54" s="79">
        <v>5472</v>
      </c>
      <c r="SE54" s="78">
        <v>357188.02</v>
      </c>
      <c r="SF54" s="79">
        <v>51339</v>
      </c>
      <c r="SG54" s="78">
        <v>8805563.0700000003</v>
      </c>
      <c r="SH54" s="77">
        <v>5</v>
      </c>
      <c r="SI54" s="78">
        <v>1.77</v>
      </c>
      <c r="SJ54" s="79">
        <v>1356</v>
      </c>
      <c r="SK54" s="78">
        <v>51313.85</v>
      </c>
      <c r="SL54" s="79">
        <v>1658</v>
      </c>
      <c r="SM54" s="78">
        <v>106774.39</v>
      </c>
      <c r="SN54" s="79">
        <v>10487</v>
      </c>
      <c r="SO54" s="78">
        <v>427090.26</v>
      </c>
      <c r="SP54" s="77">
        <v>2</v>
      </c>
      <c r="SQ54" s="78">
        <v>240</v>
      </c>
      <c r="SR54" s="79">
        <v>90750</v>
      </c>
      <c r="SS54" s="78">
        <v>581259.15</v>
      </c>
      <c r="ST54" s="77">
        <v>841</v>
      </c>
      <c r="SU54" s="78">
        <v>71463.81</v>
      </c>
      <c r="SV54" s="77">
        <v>82</v>
      </c>
      <c r="SW54" s="78">
        <v>490.62</v>
      </c>
      <c r="SZ54" s="77">
        <v>1</v>
      </c>
      <c r="TA54" s="78">
        <v>9.6199999999999992</v>
      </c>
      <c r="TB54" s="77">
        <v>6</v>
      </c>
      <c r="TC54" s="78">
        <v>82.31</v>
      </c>
      <c r="TD54" s="77">
        <v>782</v>
      </c>
      <c r="TE54" s="78">
        <v>6973.4</v>
      </c>
      <c r="TF54" s="79">
        <v>1963</v>
      </c>
      <c r="TG54" s="78">
        <v>50297.77</v>
      </c>
      <c r="TH54" s="79">
        <v>21609</v>
      </c>
      <c r="TI54" s="78">
        <v>583300.94999999995</v>
      </c>
      <c r="TJ54" s="79">
        <v>2064</v>
      </c>
      <c r="TK54" s="78">
        <v>240691.23</v>
      </c>
      <c r="TL54" s="79">
        <v>44611</v>
      </c>
      <c r="TM54" s="78">
        <v>2179124.71</v>
      </c>
      <c r="TN54" s="79">
        <v>4926</v>
      </c>
      <c r="TO54" s="78">
        <v>405182.06</v>
      </c>
      <c r="TT54" s="77">
        <v>1</v>
      </c>
      <c r="TU54" s="78">
        <v>21</v>
      </c>
      <c r="TZ54" s="77">
        <v>5</v>
      </c>
      <c r="UA54" s="78">
        <v>555.09</v>
      </c>
      <c r="UB54" s="79">
        <v>8322</v>
      </c>
      <c r="UC54" s="78">
        <v>362703.66</v>
      </c>
      <c r="UH54" s="77">
        <v>4</v>
      </c>
      <c r="UI54" s="78">
        <v>52.04</v>
      </c>
      <c r="UN54" s="77">
        <v>1</v>
      </c>
      <c r="UO54" s="78">
        <v>3.23</v>
      </c>
      <c r="UP54" s="77">
        <v>6</v>
      </c>
      <c r="UQ54" s="78">
        <v>17.2</v>
      </c>
      <c r="UV54" s="77">
        <v>1</v>
      </c>
      <c r="UW54" s="78">
        <v>5.91</v>
      </c>
      <c r="VB54" s="77">
        <v>33</v>
      </c>
      <c r="VC54" s="78">
        <v>973.27</v>
      </c>
      <c r="VD54" s="79">
        <v>10793</v>
      </c>
      <c r="VE54" s="78">
        <v>498788.69</v>
      </c>
      <c r="VF54" s="77">
        <v>5</v>
      </c>
      <c r="VG54" s="78">
        <v>11.37</v>
      </c>
      <c r="VH54" s="79">
        <v>31414</v>
      </c>
      <c r="VI54" s="78">
        <v>503099.49</v>
      </c>
      <c r="VJ54" s="77">
        <v>98</v>
      </c>
      <c r="VK54" s="78">
        <v>1004.53</v>
      </c>
      <c r="VN54" s="77">
        <v>4</v>
      </c>
      <c r="VO54" s="78">
        <v>33.39</v>
      </c>
      <c r="VP54" s="79">
        <v>13692</v>
      </c>
      <c r="VQ54" s="78">
        <v>732661.18</v>
      </c>
      <c r="VR54" s="79">
        <v>15472</v>
      </c>
      <c r="VS54" s="78">
        <v>1344596.88</v>
      </c>
      <c r="VT54" s="77">
        <v>3</v>
      </c>
      <c r="VU54" s="78">
        <v>91.24</v>
      </c>
      <c r="VV54" s="77">
        <v>3</v>
      </c>
      <c r="VW54" s="78">
        <v>55.68</v>
      </c>
      <c r="WB54" s="79">
        <v>13334</v>
      </c>
      <c r="WC54" s="78">
        <v>1914006.9</v>
      </c>
      <c r="WD54" s="77">
        <v>24</v>
      </c>
      <c r="WE54" s="78">
        <v>58248.4</v>
      </c>
      <c r="WH54" s="79">
        <v>2990</v>
      </c>
      <c r="WI54" s="78">
        <v>12842.94</v>
      </c>
      <c r="WJ54" s="79">
        <v>7758</v>
      </c>
      <c r="WK54" s="78">
        <v>123548.6</v>
      </c>
      <c r="WL54" s="77">
        <v>170</v>
      </c>
      <c r="WM54" s="78">
        <v>22674.84</v>
      </c>
      <c r="WN54" s="79">
        <v>2069</v>
      </c>
      <c r="WO54" s="78">
        <v>816161.2</v>
      </c>
      <c r="WP54" s="77">
        <v>1</v>
      </c>
      <c r="WQ54" s="78">
        <v>237.25</v>
      </c>
      <c r="WR54" s="79">
        <v>6667</v>
      </c>
      <c r="WS54" s="78">
        <v>188814.62</v>
      </c>
      <c r="WV54" s="77">
        <v>1</v>
      </c>
      <c r="WW54" s="78">
        <v>88.14</v>
      </c>
      <c r="WZ54" s="77">
        <v>2</v>
      </c>
      <c r="XA54" s="78">
        <v>22.32</v>
      </c>
      <c r="XD54" s="79">
        <v>36418</v>
      </c>
      <c r="XE54" s="78">
        <v>2080937.81</v>
      </c>
      <c r="XF54" s="77">
        <v>2</v>
      </c>
      <c r="XG54" s="78">
        <v>98.12</v>
      </c>
      <c r="XH54" s="77">
        <v>405</v>
      </c>
      <c r="XI54" s="78">
        <v>162536.53</v>
      </c>
      <c r="XJ54" s="77">
        <v>640</v>
      </c>
      <c r="XK54" s="78">
        <v>8330.75</v>
      </c>
      <c r="XN54" s="79">
        <v>5638</v>
      </c>
      <c r="XO54" s="78">
        <v>742920.48</v>
      </c>
      <c r="XP54" s="79">
        <v>13538</v>
      </c>
      <c r="XQ54" s="78">
        <v>2299165.81</v>
      </c>
      <c r="XR54" s="79">
        <v>1482</v>
      </c>
      <c r="XS54" s="78">
        <v>397183.28</v>
      </c>
      <c r="XT54" s="79">
        <v>3480</v>
      </c>
      <c r="XU54" s="78">
        <v>729830.27</v>
      </c>
      <c r="XV54" s="79">
        <v>82041</v>
      </c>
      <c r="XW54" s="78">
        <v>933900.94</v>
      </c>
      <c r="XX54" s="79">
        <v>1475</v>
      </c>
      <c r="XY54" s="78">
        <v>76186.75</v>
      </c>
      <c r="XZ54" s="77">
        <v>6</v>
      </c>
      <c r="YA54" s="78">
        <v>40.68</v>
      </c>
      <c r="YF54" s="77">
        <v>2</v>
      </c>
      <c r="YG54" s="78">
        <v>21.68</v>
      </c>
      <c r="YH54" s="79">
        <v>24543</v>
      </c>
      <c r="YI54" s="78">
        <v>2204166.27</v>
      </c>
      <c r="YP54" s="79">
        <v>2251</v>
      </c>
      <c r="YQ54" s="78">
        <v>50316.43</v>
      </c>
      <c r="YR54" s="77">
        <v>2</v>
      </c>
      <c r="YS54" s="78">
        <v>59.08</v>
      </c>
      <c r="YT54" s="79">
        <v>2290</v>
      </c>
      <c r="YU54" s="78">
        <v>288393.42</v>
      </c>
      <c r="YV54" s="77">
        <v>120</v>
      </c>
      <c r="YW54" s="78">
        <v>13363.64</v>
      </c>
      <c r="YX54" s="79">
        <v>125085</v>
      </c>
      <c r="YY54" s="78">
        <v>3103231.45</v>
      </c>
      <c r="YZ54" s="79">
        <v>31802</v>
      </c>
      <c r="ZA54" s="78">
        <v>1437751.32</v>
      </c>
      <c r="ZF54" s="79">
        <v>1271</v>
      </c>
      <c r="ZG54" s="78">
        <v>110572.86</v>
      </c>
      <c r="ZH54" s="77">
        <v>544</v>
      </c>
      <c r="ZI54" s="78">
        <v>40325.94</v>
      </c>
      <c r="ZJ54" s="79">
        <v>48893</v>
      </c>
      <c r="ZK54" s="78">
        <v>8781819.75</v>
      </c>
      <c r="ZL54" s="79">
        <v>47778</v>
      </c>
      <c r="ZM54" s="78">
        <v>6503889.2599999998</v>
      </c>
      <c r="ZN54" s="77">
        <v>1</v>
      </c>
      <c r="ZO54" s="78">
        <v>8.9600000000000009</v>
      </c>
      <c r="ZR54" s="77">
        <v>42</v>
      </c>
      <c r="ZS54" s="78">
        <v>177.65</v>
      </c>
      <c r="ZT54" s="77">
        <v>100</v>
      </c>
      <c r="ZU54" s="78">
        <v>601.91999999999996</v>
      </c>
      <c r="AAB54" s="77">
        <v>40</v>
      </c>
      <c r="AAC54" s="78">
        <v>414.62</v>
      </c>
      <c r="AAD54" s="77">
        <v>1</v>
      </c>
      <c r="AAE54" s="78">
        <v>0.48</v>
      </c>
      <c r="AAF54" s="77">
        <v>16</v>
      </c>
      <c r="AAG54" s="78">
        <v>98.16</v>
      </c>
      <c r="AAH54" s="77">
        <v>101</v>
      </c>
      <c r="AAI54" s="78">
        <v>515.69000000000005</v>
      </c>
      <c r="AAJ54" s="77">
        <v>1</v>
      </c>
      <c r="AAK54" s="78">
        <v>1.89</v>
      </c>
      <c r="AAN54" s="77">
        <v>5</v>
      </c>
      <c r="AAO54" s="78">
        <v>236.91</v>
      </c>
      <c r="AAP54" s="77">
        <v>979</v>
      </c>
      <c r="AAQ54" s="78">
        <v>4242.87</v>
      </c>
      <c r="AAV54" s="79">
        <v>1720</v>
      </c>
      <c r="AAW54" s="78">
        <v>118375.08</v>
      </c>
      <c r="AAZ54" s="77">
        <v>1</v>
      </c>
      <c r="ABA54" s="78">
        <v>25.92</v>
      </c>
      <c r="ABB54" s="77">
        <v>1</v>
      </c>
      <c r="ABC54" s="78">
        <v>29.33</v>
      </c>
      <c r="ABD54" s="77">
        <v>493</v>
      </c>
      <c r="ABE54" s="78">
        <v>73400.009999999995</v>
      </c>
      <c r="ABP54" s="79">
        <v>3283</v>
      </c>
      <c r="ABQ54" s="78">
        <v>186300.27</v>
      </c>
      <c r="ABR54" s="79">
        <v>1814</v>
      </c>
      <c r="ABS54" s="78">
        <v>79878.710000000006</v>
      </c>
      <c r="ABT54" s="79">
        <v>4932</v>
      </c>
      <c r="ABU54" s="78">
        <v>78667.16</v>
      </c>
      <c r="ABV54" s="79">
        <v>4106</v>
      </c>
      <c r="ABW54" s="78">
        <v>92759.76</v>
      </c>
      <c r="ABX54" s="77">
        <v>487</v>
      </c>
      <c r="ABY54" s="78">
        <v>14965.82</v>
      </c>
      <c r="ACD54" s="77">
        <v>113</v>
      </c>
      <c r="ACE54" s="78">
        <v>6283.28</v>
      </c>
      <c r="ACF54" s="79">
        <v>16537</v>
      </c>
      <c r="ACG54" s="78">
        <v>577012.63</v>
      </c>
      <c r="ACH54" s="79">
        <v>5302</v>
      </c>
      <c r="ACI54" s="78">
        <v>279929.61</v>
      </c>
      <c r="ACJ54" s="79">
        <v>24569</v>
      </c>
      <c r="ACK54" s="78">
        <v>301051.56</v>
      </c>
      <c r="ACP54" s="79">
        <v>11585</v>
      </c>
      <c r="ACQ54" s="78">
        <v>461684.84</v>
      </c>
      <c r="ACV54" s="79">
        <v>3527</v>
      </c>
      <c r="ACW54" s="78">
        <v>113437.44</v>
      </c>
      <c r="ACX54" s="79">
        <v>47816</v>
      </c>
      <c r="ACY54" s="78">
        <v>1776866.81</v>
      </c>
      <c r="ACZ54" s="77">
        <v>281</v>
      </c>
      <c r="ADA54" s="78">
        <v>13246.28</v>
      </c>
      <c r="ADB54" s="79">
        <v>16124</v>
      </c>
      <c r="ADC54" s="78">
        <v>1036835.1</v>
      </c>
      <c r="ADF54" s="79">
        <v>2783</v>
      </c>
      <c r="ADG54" s="78">
        <v>426463.44</v>
      </c>
      <c r="ADL54" s="79">
        <v>1003</v>
      </c>
      <c r="ADM54" s="78">
        <v>164928.95000000001</v>
      </c>
      <c r="ADN54" s="77">
        <v>2</v>
      </c>
      <c r="ADO54" s="78">
        <v>8.76</v>
      </c>
      <c r="ADP54" s="79">
        <v>1362</v>
      </c>
      <c r="ADQ54" s="78">
        <v>808604.75</v>
      </c>
      <c r="ADX54" s="79">
        <v>4386</v>
      </c>
      <c r="ADY54" s="78">
        <v>300689.03000000003</v>
      </c>
      <c r="ADZ54" s="79">
        <v>5506</v>
      </c>
      <c r="AEA54" s="78">
        <v>244611.43</v>
      </c>
      <c r="AEB54" s="77">
        <v>23</v>
      </c>
      <c r="AEC54" s="78">
        <v>2413.4899999999998</v>
      </c>
      <c r="AED54" s="77">
        <v>2</v>
      </c>
      <c r="AEE54" s="78">
        <v>62.5</v>
      </c>
      <c r="AEF54" s="79">
        <v>1884</v>
      </c>
      <c r="AEG54" s="78">
        <v>1008058.32</v>
      </c>
      <c r="AEL54" s="77">
        <v>75</v>
      </c>
      <c r="AEM54" s="78">
        <v>499.3</v>
      </c>
      <c r="AER54" s="79">
        <v>16596</v>
      </c>
      <c r="AES54" s="78">
        <v>876693.27</v>
      </c>
      <c r="AET54" s="79">
        <v>5418</v>
      </c>
      <c r="AEU54" s="78">
        <v>166398.88</v>
      </c>
      <c r="AEV54" s="77">
        <v>12</v>
      </c>
      <c r="AEW54" s="78">
        <v>6740.12</v>
      </c>
      <c r="AEZ54" s="77">
        <v>51</v>
      </c>
      <c r="AFA54" s="78">
        <v>4690.93</v>
      </c>
      <c r="AFB54" s="79">
        <v>6406</v>
      </c>
      <c r="AFC54" s="78">
        <v>341985.21</v>
      </c>
      <c r="AFD54" s="77">
        <v>11</v>
      </c>
      <c r="AFE54" s="78">
        <v>447.4</v>
      </c>
      <c r="AFH54" s="77">
        <v>10</v>
      </c>
      <c r="AFI54" s="78">
        <v>1090.8399999999999</v>
      </c>
      <c r="AFN54" s="79">
        <v>2928</v>
      </c>
      <c r="AFO54" s="78">
        <v>1052333.42</v>
      </c>
      <c r="AFP54" s="77">
        <v>124</v>
      </c>
      <c r="AFQ54" s="78">
        <v>5892.25</v>
      </c>
      <c r="AFT54" s="77">
        <v>3</v>
      </c>
      <c r="AFU54" s="78">
        <v>17.899999999999999</v>
      </c>
      <c r="AFV54" s="79">
        <v>55720</v>
      </c>
      <c r="AFW54" s="78">
        <v>1743591.98</v>
      </c>
      <c r="AFX54" s="79">
        <v>4748</v>
      </c>
      <c r="AFY54" s="78">
        <v>194077.14</v>
      </c>
      <c r="AFZ54" s="77">
        <v>436</v>
      </c>
      <c r="AGA54" s="78">
        <v>46917.14</v>
      </c>
      <c r="AGB54" s="77">
        <v>8</v>
      </c>
      <c r="AGC54" s="78">
        <v>369.32</v>
      </c>
      <c r="AGF54" s="77">
        <v>173</v>
      </c>
      <c r="AGG54" s="78">
        <v>1237.73</v>
      </c>
      <c r="AGL54" s="77">
        <v>14</v>
      </c>
      <c r="AGM54" s="78">
        <v>13833.34</v>
      </c>
      <c r="AGP54" s="79">
        <v>199793</v>
      </c>
      <c r="AGQ54" s="78">
        <v>39933909.890000001</v>
      </c>
      <c r="AGR54" s="77">
        <v>216</v>
      </c>
      <c r="AGS54" s="78">
        <v>249150.77</v>
      </c>
      <c r="AGT54" s="79">
        <v>11581</v>
      </c>
      <c r="AGU54" s="78">
        <v>6786979.7599999998</v>
      </c>
      <c r="AGV54" s="79">
        <v>11606</v>
      </c>
      <c r="AGW54" s="78">
        <v>4400204.6500000004</v>
      </c>
      <c r="AGX54" s="79">
        <v>1903</v>
      </c>
      <c r="AGY54" s="78">
        <v>163044.09</v>
      </c>
      <c r="AGZ54" s="77">
        <v>149</v>
      </c>
      <c r="AHA54" s="78">
        <v>17120.7</v>
      </c>
      <c r="AHB54" s="77">
        <v>963</v>
      </c>
      <c r="AHC54" s="78">
        <v>126327.53</v>
      </c>
      <c r="AHF54" s="77">
        <v>1</v>
      </c>
      <c r="AHG54" s="78">
        <v>496.56</v>
      </c>
      <c r="AHH54" s="77">
        <v>32</v>
      </c>
      <c r="AHI54" s="78">
        <v>19321.77</v>
      </c>
      <c r="AHJ54" s="79">
        <v>2497</v>
      </c>
      <c r="AHK54" s="78">
        <v>228876.03</v>
      </c>
      <c r="AHL54" s="79">
        <v>3717</v>
      </c>
      <c r="AHM54" s="78">
        <v>233075.82</v>
      </c>
      <c r="AHN54" s="77">
        <v>75</v>
      </c>
      <c r="AHO54" s="78">
        <v>18284.86</v>
      </c>
      <c r="AHT54" s="77">
        <v>4</v>
      </c>
      <c r="AHU54" s="78">
        <v>1882.84</v>
      </c>
      <c r="AHV54" s="77">
        <v>997</v>
      </c>
      <c r="AHW54" s="78">
        <v>123060.68</v>
      </c>
      <c r="AHZ54" s="77">
        <v>117</v>
      </c>
      <c r="AIA54" s="78">
        <v>43076.62</v>
      </c>
      <c r="AIL54" s="77">
        <v>1</v>
      </c>
      <c r="AIM54" s="78">
        <v>1094.3599999999999</v>
      </c>
      <c r="AIN54" s="77">
        <v>2</v>
      </c>
      <c r="AIO54" s="78">
        <v>95.82</v>
      </c>
      <c r="AIP54" s="79">
        <v>52261</v>
      </c>
      <c r="AIQ54" s="78">
        <v>492335.49</v>
      </c>
      <c r="AIT54" s="77">
        <v>32</v>
      </c>
      <c r="AIU54" s="78">
        <v>301.16000000000003</v>
      </c>
      <c r="AIX54" s="79">
        <v>7291</v>
      </c>
      <c r="AIY54" s="78">
        <v>533506.17000000004</v>
      </c>
      <c r="AIZ54" s="77">
        <v>7</v>
      </c>
      <c r="AJA54" s="78">
        <v>59.38</v>
      </c>
      <c r="AJB54" s="79">
        <v>8835</v>
      </c>
      <c r="AJC54" s="78">
        <v>176903.3</v>
      </c>
      <c r="AJD54" s="77">
        <v>8</v>
      </c>
      <c r="AJE54" s="78">
        <v>9.8699999999999992</v>
      </c>
      <c r="AJF54" s="79">
        <v>10072</v>
      </c>
      <c r="AJG54" s="78">
        <v>467995.47</v>
      </c>
      <c r="AJL54" s="77">
        <v>6</v>
      </c>
      <c r="AJM54" s="78">
        <v>70.8</v>
      </c>
      <c r="AJN54" s="79">
        <v>2253</v>
      </c>
      <c r="AJO54" s="78">
        <v>366126.07</v>
      </c>
      <c r="AJX54" s="79">
        <v>98069</v>
      </c>
      <c r="AJY54" s="78">
        <v>1286069.42</v>
      </c>
      <c r="AJZ54" s="77">
        <v>176</v>
      </c>
      <c r="AKA54" s="78">
        <v>19878.38</v>
      </c>
      <c r="AKB54" s="77">
        <v>1</v>
      </c>
      <c r="AKC54" s="78">
        <v>6.37</v>
      </c>
      <c r="AKD54" s="77">
        <v>1</v>
      </c>
      <c r="AKE54" s="78">
        <v>3.41</v>
      </c>
      <c r="AKN54" s="77">
        <v>19</v>
      </c>
      <c r="AKO54" s="78">
        <v>235.02</v>
      </c>
      <c r="AKV54" s="79">
        <v>10299</v>
      </c>
      <c r="AKW54" s="78">
        <v>260741.01</v>
      </c>
      <c r="AKZ54" s="79">
        <v>117056</v>
      </c>
      <c r="ALA54" s="78">
        <v>1628935.65</v>
      </c>
      <c r="ALF54" s="77">
        <v>2</v>
      </c>
      <c r="ALG54" s="78">
        <v>7.42</v>
      </c>
      <c r="ALP54" s="77">
        <v>1</v>
      </c>
      <c r="ALQ54" s="78">
        <v>7.66</v>
      </c>
      <c r="ALX54" s="79">
        <v>3710</v>
      </c>
      <c r="ALY54" s="78">
        <v>186946.42</v>
      </c>
      <c r="ALZ54" s="77">
        <v>126</v>
      </c>
      <c r="AMA54" s="78">
        <v>313.14</v>
      </c>
      <c r="AMB54" s="79">
        <v>1660</v>
      </c>
      <c r="AMC54" s="78">
        <v>110440.5</v>
      </c>
      <c r="AMF54" s="77">
        <v>122</v>
      </c>
      <c r="AMG54" s="78">
        <v>2396.35</v>
      </c>
      <c r="AMH54" s="77">
        <v>26</v>
      </c>
      <c r="AMI54" s="78">
        <v>10608.56</v>
      </c>
      <c r="AMJ54" s="79">
        <v>1992</v>
      </c>
      <c r="AMK54" s="78">
        <v>146209.45000000001</v>
      </c>
      <c r="AML54" s="79">
        <v>17383</v>
      </c>
      <c r="AMM54" s="78">
        <v>1676955.5</v>
      </c>
      <c r="AMN54" s="77">
        <v>215</v>
      </c>
      <c r="AMO54" s="78">
        <v>259903.83</v>
      </c>
      <c r="AMP54" s="77">
        <v>4</v>
      </c>
      <c r="AMQ54" s="78">
        <v>486.8</v>
      </c>
      <c r="AMR54" s="77">
        <v>2</v>
      </c>
      <c r="AMS54" s="78">
        <v>545.66</v>
      </c>
      <c r="AMX54" s="77">
        <v>364</v>
      </c>
      <c r="AMY54" s="78">
        <v>16105.09</v>
      </c>
      <c r="AMZ54" s="77">
        <v>1</v>
      </c>
      <c r="ANA54" s="78">
        <v>4.32</v>
      </c>
      <c r="ANF54" s="79">
        <v>1066</v>
      </c>
      <c r="ANG54" s="78">
        <v>1349346.56</v>
      </c>
      <c r="ANH54" s="79">
        <v>3075</v>
      </c>
      <c r="ANI54" s="78">
        <v>238207.31</v>
      </c>
      <c r="ANJ54" s="77">
        <v>2</v>
      </c>
      <c r="ANK54" s="78">
        <v>231.98</v>
      </c>
      <c r="ANL54" s="77">
        <v>394</v>
      </c>
      <c r="ANM54" s="78">
        <v>8697.9699999999993</v>
      </c>
      <c r="ANP54" s="79">
        <v>2166</v>
      </c>
      <c r="ANQ54" s="78">
        <v>275132.46000000002</v>
      </c>
      <c r="ANR54" s="77">
        <v>299</v>
      </c>
      <c r="ANS54" s="78">
        <v>53693.98</v>
      </c>
      <c r="ANT54" s="79">
        <v>12863</v>
      </c>
      <c r="ANU54" s="78">
        <v>2062388.73</v>
      </c>
      <c r="ANZ54" s="77">
        <v>574</v>
      </c>
      <c r="AOA54" s="78">
        <v>293961.23</v>
      </c>
      <c r="AOB54" s="77">
        <v>54</v>
      </c>
      <c r="AOC54" s="78">
        <v>88863.32</v>
      </c>
      <c r="AOD54" s="77">
        <v>440</v>
      </c>
      <c r="AOE54" s="78">
        <v>1413408.7</v>
      </c>
      <c r="AOH54" s="77">
        <v>1</v>
      </c>
      <c r="AOI54" s="78">
        <v>85.18</v>
      </c>
      <c r="AOP54" s="77">
        <v>51</v>
      </c>
      <c r="AOQ54" s="78">
        <v>5490.79</v>
      </c>
      <c r="AOR54" s="77">
        <v>9</v>
      </c>
      <c r="AOS54" s="78">
        <v>76.47</v>
      </c>
      <c r="AOV54" s="77">
        <v>763</v>
      </c>
      <c r="AOW54" s="78">
        <v>104635.87</v>
      </c>
      <c r="AOX54" s="77">
        <v>370</v>
      </c>
      <c r="AOY54" s="78">
        <v>3869.36</v>
      </c>
      <c r="AOZ54" s="77">
        <v>1</v>
      </c>
      <c r="APA54" s="78">
        <v>3.57</v>
      </c>
      <c r="APB54" s="77">
        <v>186</v>
      </c>
      <c r="APC54" s="78">
        <v>2462.2800000000002</v>
      </c>
      <c r="APH54" s="79">
        <v>13785</v>
      </c>
      <c r="API54" s="78">
        <v>3109969.61</v>
      </c>
      <c r="APJ54" s="79">
        <v>18422</v>
      </c>
      <c r="APK54" s="78">
        <v>298200.06</v>
      </c>
      <c r="APN54" s="77">
        <v>4</v>
      </c>
      <c r="APO54" s="78">
        <v>35.119999999999997</v>
      </c>
      <c r="APP54" s="79">
        <v>2480</v>
      </c>
      <c r="APQ54" s="78">
        <v>1061353.6499999999</v>
      </c>
      <c r="APR54" s="77">
        <v>288</v>
      </c>
      <c r="APS54" s="78">
        <v>131670.03</v>
      </c>
      <c r="APT54" s="79">
        <v>1968</v>
      </c>
      <c r="APU54" s="78">
        <v>893884.32</v>
      </c>
      <c r="APV54" s="77">
        <v>869</v>
      </c>
      <c r="APW54" s="78">
        <v>387803.98</v>
      </c>
      <c r="APX54" s="77">
        <v>589</v>
      </c>
      <c r="APY54" s="78">
        <v>229165.01</v>
      </c>
      <c r="APZ54" s="77">
        <v>234</v>
      </c>
      <c r="AQA54" s="78">
        <v>96598.399999999994</v>
      </c>
      <c r="AQB54" s="79">
        <v>9540</v>
      </c>
      <c r="AQC54" s="78">
        <v>1876141.2</v>
      </c>
      <c r="AQD54" s="77">
        <v>8</v>
      </c>
      <c r="AQE54" s="78">
        <v>409.53</v>
      </c>
      <c r="AQH54" s="77">
        <v>180</v>
      </c>
      <c r="AQI54" s="78">
        <v>51751.01</v>
      </c>
      <c r="AQJ54" s="79">
        <v>3688</v>
      </c>
      <c r="AQK54" s="78">
        <v>58347.08</v>
      </c>
      <c r="AQP54" s="79">
        <v>4215</v>
      </c>
      <c r="AQQ54" s="78">
        <v>1129393.3899999999</v>
      </c>
      <c r="AQR54" s="79">
        <v>2938</v>
      </c>
      <c r="AQS54" s="78">
        <v>1460711.94</v>
      </c>
      <c r="AQZ54" s="77">
        <v>115</v>
      </c>
      <c r="ARA54" s="78">
        <v>810754.23</v>
      </c>
      <c r="ARD54" s="77">
        <v>3</v>
      </c>
      <c r="ARE54" s="78">
        <v>62.56</v>
      </c>
      <c r="ARF54" s="77">
        <v>1</v>
      </c>
      <c r="ARG54" s="78">
        <v>3.66</v>
      </c>
      <c r="ARH54" s="77">
        <v>1</v>
      </c>
      <c r="ARI54" s="78">
        <v>23.19</v>
      </c>
      <c r="ARL54" s="79">
        <v>5188</v>
      </c>
      <c r="ARM54" s="78">
        <v>661653.42000000004</v>
      </c>
      <c r="ARN54" s="79">
        <v>11078</v>
      </c>
      <c r="ARO54" s="78">
        <v>1277000.53</v>
      </c>
      <c r="ARP54" s="79">
        <v>27689</v>
      </c>
      <c r="ARQ54" s="78">
        <v>3516124.39</v>
      </c>
      <c r="ARR54" s="79">
        <v>6696</v>
      </c>
      <c r="ARS54" s="78">
        <v>821984.04</v>
      </c>
      <c r="ART54" s="79">
        <v>51729</v>
      </c>
      <c r="ARU54" s="78">
        <v>1273382.06</v>
      </c>
      <c r="ARX54" s="79">
        <v>43059</v>
      </c>
      <c r="ARY54" s="78">
        <v>3302714.47</v>
      </c>
      <c r="ARZ54" s="77">
        <v>142</v>
      </c>
      <c r="ASA54" s="78">
        <v>54395.79</v>
      </c>
      <c r="ASB54" s="77">
        <v>1</v>
      </c>
      <c r="ASC54" s="78">
        <v>44.95</v>
      </c>
      <c r="ASD54" s="79">
        <v>3327</v>
      </c>
      <c r="ASE54" s="78">
        <v>295040.64000000001</v>
      </c>
      <c r="ASL54" s="77">
        <v>1</v>
      </c>
      <c r="ASM54" s="78">
        <v>15.21</v>
      </c>
      <c r="AST54" s="77">
        <v>10</v>
      </c>
      <c r="ASU54" s="78">
        <v>845</v>
      </c>
      <c r="ASV54" s="77">
        <v>1</v>
      </c>
      <c r="ASW54" s="78">
        <v>0.89</v>
      </c>
      <c r="ASX54" s="77">
        <v>7</v>
      </c>
      <c r="ASY54" s="78">
        <v>538</v>
      </c>
      <c r="ASZ54" s="79">
        <v>1326</v>
      </c>
      <c r="ATA54" s="78">
        <v>35194.29</v>
      </c>
      <c r="ATB54" s="77">
        <v>51</v>
      </c>
      <c r="ATC54" s="78">
        <v>5555.76</v>
      </c>
      <c r="ATF54" s="77">
        <v>2</v>
      </c>
      <c r="ATG54" s="78">
        <v>19.86</v>
      </c>
      <c r="ATN54" s="77">
        <v>920</v>
      </c>
      <c r="ATO54" s="78">
        <v>52139.99</v>
      </c>
      <c r="ATP54" s="77">
        <v>32</v>
      </c>
      <c r="ATQ54" s="78">
        <v>1584.41</v>
      </c>
      <c r="ATR54" s="77">
        <v>1</v>
      </c>
      <c r="ATS54" s="78">
        <v>51.34</v>
      </c>
      <c r="ATT54" s="79">
        <v>13835</v>
      </c>
      <c r="ATU54" s="78">
        <v>713878.37</v>
      </c>
      <c r="ATV54" s="77">
        <v>7</v>
      </c>
      <c r="ATW54" s="78">
        <v>86.93</v>
      </c>
      <c r="ATX54" s="77">
        <v>29</v>
      </c>
      <c r="ATY54" s="78">
        <v>1488.33</v>
      </c>
      <c r="ATZ54" s="77">
        <v>82</v>
      </c>
      <c r="AUA54" s="78">
        <v>1806.01</v>
      </c>
      <c r="AUB54" s="77">
        <v>15</v>
      </c>
      <c r="AUC54" s="78">
        <v>80.91</v>
      </c>
      <c r="AUD54" s="77">
        <v>2</v>
      </c>
      <c r="AUE54" s="78">
        <v>9.44</v>
      </c>
      <c r="AUN54" s="79">
        <v>172003</v>
      </c>
      <c r="AUO54" s="78">
        <v>3061176.48</v>
      </c>
      <c r="AUP54" s="77">
        <v>10</v>
      </c>
      <c r="AUQ54" s="78">
        <v>186.68</v>
      </c>
      <c r="AUR54" s="79">
        <v>1848</v>
      </c>
      <c r="AUS54" s="78">
        <v>99053.27</v>
      </c>
      <c r="AUV54" s="77">
        <v>34</v>
      </c>
      <c r="AUW54" s="78">
        <v>292.72000000000003</v>
      </c>
      <c r="AVB54" s="77">
        <v>184</v>
      </c>
      <c r="AVC54" s="78">
        <v>161611.35</v>
      </c>
      <c r="AVN54" s="77">
        <v>3</v>
      </c>
      <c r="AVO54" s="78">
        <v>80.2</v>
      </c>
      <c r="AVX54" s="77">
        <v>1</v>
      </c>
      <c r="AVY54" s="78">
        <v>8.1300000000000008</v>
      </c>
      <c r="AVZ54" s="77">
        <v>17</v>
      </c>
      <c r="AWA54" s="78">
        <v>190.84</v>
      </c>
      <c r="AWB54" s="77">
        <v>2</v>
      </c>
      <c r="AWC54" s="78">
        <v>121.26</v>
      </c>
      <c r="AWH54" s="77">
        <v>6</v>
      </c>
      <c r="AWI54" s="78">
        <v>4.8600000000000003</v>
      </c>
      <c r="AWJ54" s="77">
        <v>2</v>
      </c>
      <c r="AWK54" s="78">
        <v>3.38</v>
      </c>
      <c r="AWL54" s="77">
        <v>6</v>
      </c>
      <c r="AWM54" s="78">
        <v>36.880000000000003</v>
      </c>
      <c r="AWN54" s="77">
        <v>45</v>
      </c>
      <c r="AWO54" s="78">
        <v>2404.87</v>
      </c>
      <c r="AWP54" s="77">
        <v>239</v>
      </c>
      <c r="AWQ54" s="78">
        <v>46686.49</v>
      </c>
      <c r="AWR54" s="77">
        <v>182</v>
      </c>
      <c r="AWS54" s="78">
        <v>65737.63</v>
      </c>
      <c r="AWT54" s="77">
        <v>174</v>
      </c>
      <c r="AWU54" s="78">
        <v>12590.38</v>
      </c>
      <c r="AWV54" s="77">
        <v>789</v>
      </c>
      <c r="AWW54" s="78">
        <v>10859.85</v>
      </c>
      <c r="AWX54" s="77">
        <v>470</v>
      </c>
      <c r="AWY54" s="78">
        <v>217344.99</v>
      </c>
      <c r="AXD54" s="77">
        <v>12</v>
      </c>
      <c r="AXE54" s="78">
        <v>326.02999999999997</v>
      </c>
      <c r="AXV54" s="77">
        <v>2</v>
      </c>
      <c r="AXW54" s="78">
        <v>21.58</v>
      </c>
      <c r="AYB54" s="77">
        <v>133</v>
      </c>
      <c r="AYC54" s="78">
        <v>10176.450000000001</v>
      </c>
      <c r="AYD54" s="77">
        <v>15</v>
      </c>
      <c r="AYE54" s="78">
        <v>92.53</v>
      </c>
      <c r="AYF54" s="77">
        <v>15</v>
      </c>
      <c r="AYG54" s="78">
        <v>124.27</v>
      </c>
      <c r="AYL54" s="77">
        <v>11</v>
      </c>
      <c r="AYM54" s="78">
        <v>67.099999999999994</v>
      </c>
      <c r="AYP54" s="77">
        <v>3</v>
      </c>
      <c r="AYQ54" s="78">
        <v>377.9</v>
      </c>
      <c r="AYR54" s="77">
        <v>1</v>
      </c>
      <c r="AYS54" s="78">
        <v>5.89</v>
      </c>
      <c r="AYT54" s="77">
        <v>22</v>
      </c>
      <c r="AYU54" s="78">
        <v>50.9</v>
      </c>
      <c r="AYV54" s="77">
        <v>42</v>
      </c>
      <c r="AYW54" s="78">
        <v>5429.4</v>
      </c>
      <c r="AZV54" s="77">
        <v>35</v>
      </c>
      <c r="AZW54" s="78">
        <v>52.45</v>
      </c>
      <c r="AZX54" s="77">
        <v>1</v>
      </c>
      <c r="AZY54" s="78">
        <v>2</v>
      </c>
    </row>
    <row r="55" spans="1:1377" x14ac:dyDescent="0.25">
      <c r="A55" s="87">
        <v>40074</v>
      </c>
      <c r="B55" s="83">
        <v>316002</v>
      </c>
      <c r="C55" s="84">
        <v>39438519.549999997</v>
      </c>
      <c r="D55" s="83">
        <v>262161</v>
      </c>
      <c r="E55" s="84">
        <v>37636617.990000002</v>
      </c>
      <c r="F55" s="83">
        <f t="shared" si="97"/>
        <v>578163</v>
      </c>
      <c r="G55" s="83">
        <f t="shared" si="96"/>
        <v>77075137.539999992</v>
      </c>
      <c r="H55" s="83">
        <v>192552</v>
      </c>
      <c r="I55" s="84">
        <v>18403523.449999999</v>
      </c>
      <c r="J55" s="83">
        <v>236713</v>
      </c>
      <c r="K55" s="84">
        <v>19666517.66</v>
      </c>
      <c r="L55" s="83">
        <v>2952</v>
      </c>
      <c r="M55" s="78">
        <v>13300891.98</v>
      </c>
      <c r="N55" s="79">
        <v>24213</v>
      </c>
      <c r="O55" s="78">
        <v>13315557.439999999</v>
      </c>
      <c r="P55" s="79">
        <v>180114</v>
      </c>
      <c r="Q55" s="78">
        <v>10740546.66</v>
      </c>
      <c r="R55" s="79">
        <v>179864</v>
      </c>
      <c r="S55" s="78">
        <v>10041150.41</v>
      </c>
      <c r="T55" s="79">
        <v>3595</v>
      </c>
      <c r="U55" s="78">
        <v>2023310.97</v>
      </c>
      <c r="V55" s="79">
        <v>27164</v>
      </c>
      <c r="W55" s="78">
        <v>7426249.7199999997</v>
      </c>
      <c r="X55" s="79">
        <v>47304</v>
      </c>
      <c r="Y55" s="78">
        <v>6928261.4400000004</v>
      </c>
      <c r="Z55" s="79">
        <v>168449</v>
      </c>
      <c r="AA55" s="78">
        <v>6708095.6500000004</v>
      </c>
      <c r="AB55" s="79">
        <v>81468</v>
      </c>
      <c r="AC55" s="78">
        <v>7978238.6699999999</v>
      </c>
      <c r="AD55" s="79">
        <v>28642</v>
      </c>
      <c r="AE55" s="78">
        <v>5442522.0999999996</v>
      </c>
      <c r="AH55" s="79">
        <v>67643</v>
      </c>
      <c r="AI55" s="78">
        <v>6806651.6500000004</v>
      </c>
      <c r="AJ55" s="79">
        <v>165035</v>
      </c>
      <c r="AK55" s="78">
        <v>6239215.4900000002</v>
      </c>
      <c r="AL55" s="79">
        <v>49057</v>
      </c>
      <c r="AM55" s="78">
        <v>5386808.79</v>
      </c>
      <c r="AN55" s="79">
        <v>56377</v>
      </c>
      <c r="AO55" s="78">
        <v>5411680.8200000003</v>
      </c>
      <c r="AP55" s="79">
        <v>62602</v>
      </c>
      <c r="AQ55" s="78">
        <v>4917933.05</v>
      </c>
      <c r="AR55" s="79">
        <v>33689</v>
      </c>
      <c r="AS55" s="78">
        <v>5056561.47</v>
      </c>
      <c r="AT55" s="79">
        <v>11602</v>
      </c>
      <c r="AU55" s="78">
        <v>1061105.3700000001</v>
      </c>
      <c r="AV55" s="77">
        <v>878</v>
      </c>
      <c r="AW55" s="78">
        <v>3699721.24</v>
      </c>
      <c r="AX55" s="77">
        <v>362</v>
      </c>
      <c r="AY55" s="78">
        <v>1487536.24</v>
      </c>
      <c r="AZ55" s="79">
        <v>3042</v>
      </c>
      <c r="BA55" s="78">
        <v>2217603.79</v>
      </c>
      <c r="BB55" s="79">
        <v>10796</v>
      </c>
      <c r="BC55" s="78">
        <v>3596155.64</v>
      </c>
      <c r="BD55" s="79">
        <v>2957</v>
      </c>
      <c r="BE55" s="78">
        <v>1462858.74</v>
      </c>
      <c r="BF55" s="79">
        <v>14104</v>
      </c>
      <c r="BG55" s="78">
        <v>1898210.93</v>
      </c>
      <c r="BH55" s="79">
        <v>268783</v>
      </c>
      <c r="BI55" s="78">
        <v>2405566.61</v>
      </c>
      <c r="BJ55" s="79">
        <v>3264</v>
      </c>
      <c r="BK55" s="78">
        <v>1396081.05</v>
      </c>
      <c r="BL55" s="79">
        <v>32085</v>
      </c>
      <c r="BM55" s="78">
        <v>1117101.6599999999</v>
      </c>
      <c r="BN55" s="77">
        <v>180</v>
      </c>
      <c r="BO55" s="78">
        <v>1067665.8600000001</v>
      </c>
      <c r="BP55" s="79">
        <v>55953</v>
      </c>
      <c r="BQ55" s="78">
        <v>1103107.29</v>
      </c>
      <c r="BR55" s="79">
        <v>5433</v>
      </c>
      <c r="BS55" s="78">
        <v>355529.57</v>
      </c>
      <c r="BT55" s="79">
        <v>10427</v>
      </c>
      <c r="BU55" s="78">
        <v>654215.75</v>
      </c>
      <c r="BV55" s="79">
        <v>7932</v>
      </c>
      <c r="BW55" s="78">
        <v>320963.90999999997</v>
      </c>
      <c r="BX55" s="77">
        <v>203</v>
      </c>
      <c r="BY55" s="78">
        <v>212929.25</v>
      </c>
      <c r="CD55" s="77">
        <v>2</v>
      </c>
      <c r="CE55" s="78">
        <v>4.1399999999999997</v>
      </c>
      <c r="CL55" s="77">
        <v>15</v>
      </c>
      <c r="CM55" s="78">
        <v>1122.8</v>
      </c>
      <c r="CN55" s="77">
        <v>19</v>
      </c>
      <c r="CO55" s="78">
        <v>1557.9</v>
      </c>
      <c r="CP55" s="79">
        <v>6032</v>
      </c>
      <c r="CQ55" s="78">
        <v>67622.720000000001</v>
      </c>
      <c r="CT55" s="77">
        <v>17</v>
      </c>
      <c r="CU55" s="78">
        <v>15368.46</v>
      </c>
      <c r="CX55" s="77">
        <v>2</v>
      </c>
      <c r="CY55" s="78">
        <v>116</v>
      </c>
      <c r="CZ55" s="77">
        <v>1</v>
      </c>
      <c r="DA55" s="78">
        <v>0.83</v>
      </c>
      <c r="DJ55" s="77">
        <v>1</v>
      </c>
      <c r="DK55" s="78">
        <v>221.56</v>
      </c>
      <c r="DL55" s="77">
        <v>4</v>
      </c>
      <c r="DM55" s="78">
        <v>395.04</v>
      </c>
      <c r="DN55" s="77">
        <v>1</v>
      </c>
      <c r="DO55" s="78">
        <v>1.18</v>
      </c>
      <c r="DP55" s="77">
        <v>43</v>
      </c>
      <c r="DQ55" s="78">
        <v>123.99</v>
      </c>
      <c r="DR55" s="77">
        <v>2</v>
      </c>
      <c r="DS55" s="78">
        <v>5.7</v>
      </c>
      <c r="DZ55" s="79">
        <v>11949</v>
      </c>
      <c r="EA55" s="78">
        <v>1058167.76</v>
      </c>
      <c r="EF55" s="77">
        <v>17</v>
      </c>
      <c r="EG55" s="78">
        <v>289.52999999999997</v>
      </c>
      <c r="EH55" s="77">
        <v>2</v>
      </c>
      <c r="EI55" s="78">
        <v>3.6</v>
      </c>
      <c r="EJ55" s="77">
        <v>4</v>
      </c>
      <c r="EK55" s="78">
        <v>155.30000000000001</v>
      </c>
      <c r="ER55" s="79">
        <v>12973</v>
      </c>
      <c r="ES55" s="78">
        <v>505504.07</v>
      </c>
      <c r="ET55" s="77">
        <v>2</v>
      </c>
      <c r="EU55" s="78">
        <v>5.92</v>
      </c>
      <c r="EV55" s="79">
        <v>1251</v>
      </c>
      <c r="EW55" s="78">
        <v>78812.539999999994</v>
      </c>
      <c r="EZ55" s="77">
        <v>1</v>
      </c>
      <c r="FA55" s="78">
        <v>0.27</v>
      </c>
      <c r="FD55" s="79">
        <v>1645</v>
      </c>
      <c r="FE55" s="78">
        <v>973776.25</v>
      </c>
      <c r="FF55" s="77">
        <v>7</v>
      </c>
      <c r="FG55" s="78">
        <v>4.58</v>
      </c>
      <c r="FH55" s="79">
        <v>25698</v>
      </c>
      <c r="FI55" s="78">
        <v>1269142.53</v>
      </c>
      <c r="FJ55" s="79">
        <v>16213</v>
      </c>
      <c r="FK55" s="78">
        <v>776846.38</v>
      </c>
      <c r="FL55" s="77">
        <v>15</v>
      </c>
      <c r="FM55" s="78">
        <v>134.38999999999999</v>
      </c>
      <c r="FP55" s="77">
        <v>2</v>
      </c>
      <c r="FQ55" s="78">
        <v>28.8</v>
      </c>
      <c r="FR55" s="79">
        <v>2301</v>
      </c>
      <c r="FS55" s="78">
        <v>338230.03</v>
      </c>
      <c r="FV55" s="79">
        <v>2687</v>
      </c>
      <c r="FW55" s="78">
        <v>77302.45</v>
      </c>
      <c r="FX55" s="79">
        <v>2195</v>
      </c>
      <c r="FY55" s="78">
        <v>105617.08</v>
      </c>
      <c r="GF55" s="77">
        <v>78</v>
      </c>
      <c r="GG55" s="78">
        <v>6463.08</v>
      </c>
      <c r="GL55" s="79">
        <v>3362</v>
      </c>
      <c r="GM55" s="78">
        <v>464581.17</v>
      </c>
      <c r="GP55" s="77">
        <v>1</v>
      </c>
      <c r="GQ55" s="78">
        <v>3.95</v>
      </c>
      <c r="GX55" s="77">
        <v>249</v>
      </c>
      <c r="GY55" s="78">
        <v>22510.27</v>
      </c>
      <c r="GZ55" s="77">
        <v>17</v>
      </c>
      <c r="HA55" s="78">
        <v>695.36</v>
      </c>
      <c r="HB55" s="79">
        <v>1555</v>
      </c>
      <c r="HC55" s="78">
        <v>160888.5</v>
      </c>
      <c r="HD55" s="77">
        <v>16</v>
      </c>
      <c r="HE55" s="78">
        <v>99.74</v>
      </c>
      <c r="HH55" s="77">
        <v>97</v>
      </c>
      <c r="HI55" s="78">
        <v>3612.19</v>
      </c>
      <c r="HJ55" s="77">
        <v>631</v>
      </c>
      <c r="HK55" s="78">
        <v>78827.94</v>
      </c>
      <c r="HL55" s="77">
        <v>414</v>
      </c>
      <c r="HM55" s="78">
        <v>71217.240000000005</v>
      </c>
      <c r="HN55" s="79">
        <v>1469</v>
      </c>
      <c r="HO55" s="78">
        <v>207146.27</v>
      </c>
      <c r="HR55" s="77">
        <v>111</v>
      </c>
      <c r="HS55" s="78">
        <v>35669</v>
      </c>
      <c r="HT55" s="77">
        <v>457</v>
      </c>
      <c r="HU55" s="78">
        <v>22681.64</v>
      </c>
      <c r="HV55" s="77">
        <v>11</v>
      </c>
      <c r="HW55" s="78">
        <v>712.06</v>
      </c>
      <c r="HX55" s="77">
        <v>10</v>
      </c>
      <c r="HY55" s="78">
        <v>4691.7700000000004</v>
      </c>
      <c r="HZ55" s="77">
        <v>267</v>
      </c>
      <c r="IA55" s="78">
        <v>25969.72</v>
      </c>
      <c r="IB55" s="79">
        <v>5493</v>
      </c>
      <c r="IC55" s="78">
        <v>392711.69</v>
      </c>
      <c r="ID55" s="77">
        <v>30</v>
      </c>
      <c r="IE55" s="78">
        <v>2993.63</v>
      </c>
      <c r="IF55" s="77">
        <v>291</v>
      </c>
      <c r="IG55" s="78">
        <v>41781.089999999997</v>
      </c>
      <c r="IN55" s="79">
        <v>2841</v>
      </c>
      <c r="IO55" s="78">
        <v>134968.79</v>
      </c>
      <c r="IP55" s="77">
        <v>5</v>
      </c>
      <c r="IQ55" s="78">
        <v>0.66</v>
      </c>
      <c r="IT55" s="77">
        <v>4</v>
      </c>
      <c r="IU55" s="78">
        <v>18.98</v>
      </c>
      <c r="IV55" s="77">
        <v>1</v>
      </c>
      <c r="IW55" s="78">
        <v>6.7</v>
      </c>
      <c r="IX55" s="77">
        <v>8</v>
      </c>
      <c r="IY55" s="78">
        <v>14.3</v>
      </c>
      <c r="IZ55" s="79">
        <v>4387</v>
      </c>
      <c r="JA55" s="78">
        <v>176294.88</v>
      </c>
      <c r="JH55" s="79">
        <v>9977</v>
      </c>
      <c r="JI55" s="78">
        <v>1329596.07</v>
      </c>
      <c r="JJ55" s="79">
        <v>2768</v>
      </c>
      <c r="JK55" s="78">
        <v>343817.77</v>
      </c>
      <c r="JN55" s="77">
        <v>766</v>
      </c>
      <c r="JO55" s="78">
        <v>99048.09</v>
      </c>
      <c r="JP55" s="79">
        <v>3134</v>
      </c>
      <c r="JQ55" s="78">
        <v>279699.87</v>
      </c>
      <c r="JR55" s="77">
        <v>37</v>
      </c>
      <c r="JS55" s="78">
        <v>3046.38</v>
      </c>
      <c r="JV55" s="79">
        <v>3101</v>
      </c>
      <c r="JW55" s="78">
        <v>247986.54</v>
      </c>
      <c r="JX55" s="77">
        <v>74</v>
      </c>
      <c r="JY55" s="78">
        <v>6509.65</v>
      </c>
      <c r="JZ55" s="77">
        <v>466</v>
      </c>
      <c r="KA55" s="78">
        <v>10108.89</v>
      </c>
      <c r="KB55" s="79">
        <v>9359</v>
      </c>
      <c r="KC55" s="78">
        <v>393168.47</v>
      </c>
      <c r="KD55" s="77">
        <v>2</v>
      </c>
      <c r="KE55" s="78">
        <v>22.86</v>
      </c>
      <c r="KF55" s="77">
        <v>393</v>
      </c>
      <c r="KG55" s="78">
        <v>41302.379999999997</v>
      </c>
      <c r="KH55" s="79">
        <v>18940</v>
      </c>
      <c r="KI55" s="78">
        <v>693648.28</v>
      </c>
      <c r="KJ55" s="77">
        <v>2</v>
      </c>
      <c r="KK55" s="78">
        <v>9.82</v>
      </c>
      <c r="KN55" s="79">
        <v>1153</v>
      </c>
      <c r="KO55" s="78">
        <v>617819.25</v>
      </c>
      <c r="KP55" s="77">
        <v>4</v>
      </c>
      <c r="KQ55" s="78">
        <v>306.97000000000003</v>
      </c>
      <c r="KR55" s="79">
        <v>5820</v>
      </c>
      <c r="KS55" s="78">
        <v>448103.48</v>
      </c>
      <c r="KZ55" s="77">
        <v>8</v>
      </c>
      <c r="LA55" s="78">
        <v>4091.26</v>
      </c>
      <c r="LB55" s="77">
        <v>4</v>
      </c>
      <c r="LC55" s="78">
        <v>20.420000000000002</v>
      </c>
      <c r="LD55" s="79">
        <v>1293</v>
      </c>
      <c r="LE55" s="78">
        <v>118911.03999999999</v>
      </c>
      <c r="LF55" s="77">
        <v>490</v>
      </c>
      <c r="LG55" s="78">
        <v>79395.7</v>
      </c>
      <c r="LH55" s="77">
        <v>408</v>
      </c>
      <c r="LI55" s="78">
        <v>95166.45</v>
      </c>
      <c r="LJ55" s="77">
        <v>3</v>
      </c>
      <c r="LK55" s="78">
        <v>20.190000000000001</v>
      </c>
      <c r="LR55" s="77">
        <v>4</v>
      </c>
      <c r="LS55" s="78">
        <v>3.6</v>
      </c>
      <c r="LT55" s="79">
        <v>6434</v>
      </c>
      <c r="LU55" s="78">
        <v>285795.71999999997</v>
      </c>
      <c r="LV55" s="77">
        <v>67</v>
      </c>
      <c r="LW55" s="78">
        <v>389.35</v>
      </c>
      <c r="LX55" s="77">
        <v>5</v>
      </c>
      <c r="LY55" s="78">
        <v>1990.96</v>
      </c>
      <c r="MB55" s="79">
        <v>5282</v>
      </c>
      <c r="MC55" s="78">
        <v>592231.68999999994</v>
      </c>
      <c r="MF55" s="77">
        <v>8</v>
      </c>
      <c r="MG55" s="78">
        <v>297.89999999999998</v>
      </c>
      <c r="MN55" s="77">
        <v>5</v>
      </c>
      <c r="MO55" s="78">
        <v>81.040000000000006</v>
      </c>
      <c r="MP55" s="79">
        <v>4430</v>
      </c>
      <c r="MQ55" s="78">
        <v>325406.96999999997</v>
      </c>
      <c r="MR55" s="79">
        <v>1601</v>
      </c>
      <c r="MS55" s="78">
        <v>47788.9</v>
      </c>
      <c r="MV55" s="77">
        <v>2</v>
      </c>
      <c r="MW55" s="78">
        <v>10.08</v>
      </c>
      <c r="MX55" s="77">
        <v>2</v>
      </c>
      <c r="MY55" s="78">
        <v>29.64</v>
      </c>
      <c r="ND55" s="79">
        <v>16207</v>
      </c>
      <c r="NE55" s="78">
        <v>49816.5</v>
      </c>
      <c r="NF55" s="77">
        <v>20</v>
      </c>
      <c r="NG55" s="78">
        <v>350.89</v>
      </c>
      <c r="NN55" s="79">
        <v>1570</v>
      </c>
      <c r="NO55" s="78">
        <v>218487.54</v>
      </c>
      <c r="NP55" s="77">
        <v>6</v>
      </c>
      <c r="NQ55" s="78">
        <v>42.1</v>
      </c>
      <c r="NR55" s="77">
        <v>6</v>
      </c>
      <c r="NS55" s="78">
        <v>16.62</v>
      </c>
      <c r="NT55" s="77">
        <v>105</v>
      </c>
      <c r="NU55" s="78">
        <v>325.64</v>
      </c>
      <c r="NV55" s="79">
        <v>3511</v>
      </c>
      <c r="NW55" s="78">
        <v>367238.59</v>
      </c>
      <c r="NX55" s="77">
        <v>41</v>
      </c>
      <c r="NY55" s="78">
        <v>3060.5</v>
      </c>
      <c r="NZ55" s="77">
        <v>6</v>
      </c>
      <c r="OA55" s="78">
        <v>226.93</v>
      </c>
      <c r="OF55" s="77">
        <v>391</v>
      </c>
      <c r="OG55" s="78">
        <v>30823.97</v>
      </c>
      <c r="OH55" s="77">
        <v>359</v>
      </c>
      <c r="OI55" s="78">
        <v>20379.82</v>
      </c>
      <c r="OJ55" s="77">
        <v>125</v>
      </c>
      <c r="OK55" s="78">
        <v>801.26</v>
      </c>
      <c r="OP55" s="79">
        <v>12137</v>
      </c>
      <c r="OQ55" s="78">
        <v>2052428.81</v>
      </c>
      <c r="OR55" s="77">
        <v>147</v>
      </c>
      <c r="OS55" s="78">
        <v>5219.3599999999997</v>
      </c>
      <c r="OT55" s="79">
        <v>3434</v>
      </c>
      <c r="OU55" s="78">
        <v>158722.82999999999</v>
      </c>
      <c r="OV55" s="77">
        <v>117</v>
      </c>
      <c r="OW55" s="78">
        <v>11240.66</v>
      </c>
      <c r="OZ55" s="79">
        <v>8074</v>
      </c>
      <c r="PA55" s="78">
        <v>778906.27</v>
      </c>
      <c r="PJ55" s="79">
        <v>3704</v>
      </c>
      <c r="PK55" s="78">
        <v>341818.14</v>
      </c>
      <c r="PL55" s="77">
        <v>69</v>
      </c>
      <c r="PM55" s="78">
        <v>489.6</v>
      </c>
      <c r="PN55" s="77">
        <v>61</v>
      </c>
      <c r="PO55" s="78">
        <v>8937.06</v>
      </c>
      <c r="PP55" s="79">
        <v>10227</v>
      </c>
      <c r="PQ55" s="78">
        <v>692111.05</v>
      </c>
      <c r="PR55" s="79">
        <v>4745</v>
      </c>
      <c r="PS55" s="78">
        <v>599125.17000000004</v>
      </c>
      <c r="PV55" s="77">
        <v>4</v>
      </c>
      <c r="PW55" s="78">
        <v>37.42</v>
      </c>
      <c r="PX55" s="77">
        <v>6</v>
      </c>
      <c r="PY55" s="78">
        <v>931.52</v>
      </c>
      <c r="PZ55" s="77">
        <v>436</v>
      </c>
      <c r="QA55" s="78">
        <v>177421.17</v>
      </c>
      <c r="QD55" s="77">
        <v>2</v>
      </c>
      <c r="QE55" s="78">
        <v>80.02</v>
      </c>
      <c r="QF55" s="79">
        <v>12547</v>
      </c>
      <c r="QG55" s="78">
        <v>3739406.61</v>
      </c>
      <c r="QJ55" s="77">
        <v>3</v>
      </c>
      <c r="QK55" s="78">
        <v>3.66</v>
      </c>
      <c r="QL55" s="77">
        <v>16</v>
      </c>
      <c r="QM55" s="78">
        <v>12.87</v>
      </c>
      <c r="RB55" s="77">
        <v>4</v>
      </c>
      <c r="RC55" s="78">
        <v>274.5</v>
      </c>
      <c r="RD55" s="77">
        <v>5</v>
      </c>
      <c r="RE55" s="78">
        <v>522.13</v>
      </c>
      <c r="RJ55" s="77">
        <v>3</v>
      </c>
      <c r="RK55" s="78">
        <v>77.930000000000007</v>
      </c>
      <c r="RL55" s="79">
        <v>128302</v>
      </c>
      <c r="RM55" s="78">
        <v>18456510.710000001</v>
      </c>
      <c r="RN55" s="79">
        <v>2455</v>
      </c>
      <c r="RO55" s="78">
        <v>112348.78</v>
      </c>
      <c r="RR55" s="77">
        <v>1</v>
      </c>
      <c r="RS55" s="78">
        <v>405</v>
      </c>
      <c r="RT55" s="77">
        <v>119</v>
      </c>
      <c r="RU55" s="78">
        <v>22427.66</v>
      </c>
      <c r="RV55" s="77">
        <v>310</v>
      </c>
      <c r="RW55" s="78">
        <v>14488.74</v>
      </c>
      <c r="RX55" s="79">
        <v>1038142</v>
      </c>
      <c r="RY55" s="78">
        <v>24840081.359999999</v>
      </c>
      <c r="RZ55" s="77">
        <v>630</v>
      </c>
      <c r="SA55" s="78">
        <v>68587.77</v>
      </c>
      <c r="SD55" s="79">
        <v>5371</v>
      </c>
      <c r="SE55" s="78">
        <v>336516.44</v>
      </c>
      <c r="SF55" s="79">
        <v>51223</v>
      </c>
      <c r="SG55" s="78">
        <v>8868273.4900000002</v>
      </c>
      <c r="SH55" s="77">
        <v>2</v>
      </c>
      <c r="SI55" s="78">
        <v>0.34</v>
      </c>
      <c r="SJ55" s="79">
        <v>1470</v>
      </c>
      <c r="SK55" s="78">
        <v>55250.83</v>
      </c>
      <c r="SL55" s="79">
        <v>1823</v>
      </c>
      <c r="SM55" s="78">
        <v>119530.89</v>
      </c>
      <c r="SN55" s="79">
        <v>10344</v>
      </c>
      <c r="SO55" s="78">
        <v>414948.84</v>
      </c>
      <c r="SP55" s="77">
        <v>4</v>
      </c>
      <c r="SQ55" s="78">
        <v>452.88</v>
      </c>
      <c r="SR55" s="79">
        <v>91051</v>
      </c>
      <c r="SS55" s="78">
        <v>593446.43000000005</v>
      </c>
      <c r="ST55" s="79">
        <v>1045</v>
      </c>
      <c r="SU55" s="78">
        <v>91813.37</v>
      </c>
      <c r="SV55" s="77">
        <v>79</v>
      </c>
      <c r="SW55" s="78">
        <v>449.3</v>
      </c>
      <c r="TB55" s="77">
        <v>4</v>
      </c>
      <c r="TC55" s="78">
        <v>56.16</v>
      </c>
      <c r="TD55" s="77">
        <v>781</v>
      </c>
      <c r="TE55" s="78">
        <v>7418.37</v>
      </c>
      <c r="TF55" s="79">
        <v>2060</v>
      </c>
      <c r="TG55" s="78">
        <v>52871.79</v>
      </c>
      <c r="TH55" s="79">
        <v>22988</v>
      </c>
      <c r="TI55" s="78">
        <v>607271.88</v>
      </c>
      <c r="TJ55" s="79">
        <v>2260</v>
      </c>
      <c r="TK55" s="78">
        <v>265785.68</v>
      </c>
      <c r="TL55" s="79">
        <v>45728</v>
      </c>
      <c r="TM55" s="78">
        <v>2227058.36</v>
      </c>
      <c r="TN55" s="79">
        <v>4861</v>
      </c>
      <c r="TO55" s="78">
        <v>395837.52</v>
      </c>
      <c r="TR55" s="77">
        <v>2</v>
      </c>
      <c r="TS55" s="78">
        <v>35</v>
      </c>
      <c r="TZ55" s="77">
        <v>2</v>
      </c>
      <c r="UA55" s="78">
        <v>292.86</v>
      </c>
      <c r="UB55" s="79">
        <v>8413</v>
      </c>
      <c r="UC55" s="78">
        <v>374431.46</v>
      </c>
      <c r="UD55" s="77">
        <v>2</v>
      </c>
      <c r="UE55" s="78">
        <v>6.58</v>
      </c>
      <c r="UF55" s="77">
        <v>2</v>
      </c>
      <c r="UG55" s="78">
        <v>39.75</v>
      </c>
      <c r="UH55" s="77">
        <v>2</v>
      </c>
      <c r="UI55" s="78">
        <v>19.84</v>
      </c>
      <c r="VB55" s="77">
        <v>33</v>
      </c>
      <c r="VC55" s="78">
        <v>960.07</v>
      </c>
      <c r="VD55" s="79">
        <v>11199</v>
      </c>
      <c r="VE55" s="78">
        <v>527836.42000000004</v>
      </c>
      <c r="VF55" s="77">
        <v>1</v>
      </c>
      <c r="VG55" s="78">
        <v>9.9499999999999993</v>
      </c>
      <c r="VH55" s="79">
        <v>32338</v>
      </c>
      <c r="VI55" s="78">
        <v>519598.41</v>
      </c>
      <c r="VJ55" s="77">
        <v>82</v>
      </c>
      <c r="VK55" s="78">
        <v>982.34</v>
      </c>
      <c r="VN55" s="77">
        <v>9</v>
      </c>
      <c r="VO55" s="78">
        <v>68.84</v>
      </c>
      <c r="VP55" s="79">
        <v>13957</v>
      </c>
      <c r="VQ55" s="78">
        <v>756408.28</v>
      </c>
      <c r="VR55" s="79">
        <v>16307</v>
      </c>
      <c r="VS55" s="78">
        <v>1411825.31</v>
      </c>
      <c r="VV55" s="77">
        <v>2</v>
      </c>
      <c r="VW55" s="78">
        <v>37.119999999999997</v>
      </c>
      <c r="WB55" s="79">
        <v>12883</v>
      </c>
      <c r="WC55" s="78">
        <v>1869026.56</v>
      </c>
      <c r="WD55" s="77">
        <v>9</v>
      </c>
      <c r="WE55" s="78">
        <v>24825.05</v>
      </c>
      <c r="WH55" s="79">
        <v>2835</v>
      </c>
      <c r="WI55" s="78">
        <v>12081.57</v>
      </c>
      <c r="WJ55" s="79">
        <v>8041</v>
      </c>
      <c r="WK55" s="78">
        <v>127779.86</v>
      </c>
      <c r="WL55" s="77">
        <v>175</v>
      </c>
      <c r="WM55" s="78">
        <v>23660.44</v>
      </c>
      <c r="WN55" s="79">
        <v>2250</v>
      </c>
      <c r="WO55" s="78">
        <v>886174.92</v>
      </c>
      <c r="WP55" s="77">
        <v>3</v>
      </c>
      <c r="WQ55" s="78">
        <v>726.38</v>
      </c>
      <c r="WR55" s="79">
        <v>6821</v>
      </c>
      <c r="WS55" s="78">
        <v>195864.56</v>
      </c>
      <c r="WX55" s="77">
        <v>6</v>
      </c>
      <c r="WY55" s="78">
        <v>31.98</v>
      </c>
      <c r="XD55" s="79">
        <v>38241</v>
      </c>
      <c r="XE55" s="78">
        <v>2222393.5499999998</v>
      </c>
      <c r="XF55" s="77">
        <v>2</v>
      </c>
      <c r="XG55" s="78">
        <v>46.94</v>
      </c>
      <c r="XH55" s="77">
        <v>442</v>
      </c>
      <c r="XI55" s="78">
        <v>186802.3</v>
      </c>
      <c r="XJ55" s="77">
        <v>559</v>
      </c>
      <c r="XK55" s="78">
        <v>7107.69</v>
      </c>
      <c r="XN55" s="79">
        <v>5994</v>
      </c>
      <c r="XO55" s="78">
        <v>798927.31</v>
      </c>
      <c r="XP55" s="79">
        <v>13937</v>
      </c>
      <c r="XQ55" s="78">
        <v>2415847.7999999998</v>
      </c>
      <c r="XR55" s="79">
        <v>1511</v>
      </c>
      <c r="XS55" s="78">
        <v>396086.79</v>
      </c>
      <c r="XT55" s="79">
        <v>3648</v>
      </c>
      <c r="XU55" s="78">
        <v>758399.31</v>
      </c>
      <c r="XV55" s="79">
        <v>83891</v>
      </c>
      <c r="XW55" s="78">
        <v>962219.32</v>
      </c>
      <c r="XX55" s="79">
        <v>1482</v>
      </c>
      <c r="XY55" s="78">
        <v>75401.509999999995</v>
      </c>
      <c r="XZ55" s="77">
        <v>2</v>
      </c>
      <c r="YA55" s="78">
        <v>4.62</v>
      </c>
      <c r="YD55" s="77">
        <v>2</v>
      </c>
      <c r="YE55" s="78">
        <v>112.32</v>
      </c>
      <c r="YF55" s="77">
        <v>2</v>
      </c>
      <c r="YG55" s="78">
        <v>42.14</v>
      </c>
      <c r="YH55" s="79">
        <v>28158</v>
      </c>
      <c r="YI55" s="78">
        <v>2503028.9500000002</v>
      </c>
      <c r="YJ55" s="77">
        <v>1</v>
      </c>
      <c r="YK55" s="78">
        <v>8.34</v>
      </c>
      <c r="YP55" s="79">
        <v>2276</v>
      </c>
      <c r="YQ55" s="78">
        <v>51171.1</v>
      </c>
      <c r="YT55" s="79">
        <v>2188</v>
      </c>
      <c r="YU55" s="78">
        <v>275557.92</v>
      </c>
      <c r="YV55" s="77">
        <v>112</v>
      </c>
      <c r="YW55" s="78">
        <v>10790.28</v>
      </c>
      <c r="YX55" s="79">
        <v>131717</v>
      </c>
      <c r="YY55" s="78">
        <v>3335234.01</v>
      </c>
      <c r="YZ55" s="79">
        <v>32558</v>
      </c>
      <c r="ZA55" s="78">
        <v>1510495.85</v>
      </c>
      <c r="ZF55" s="79">
        <v>1232</v>
      </c>
      <c r="ZG55" s="78">
        <v>104691.79</v>
      </c>
      <c r="ZH55" s="77">
        <v>606</v>
      </c>
      <c r="ZI55" s="78">
        <v>47297.3</v>
      </c>
      <c r="ZJ55" s="79">
        <v>51020</v>
      </c>
      <c r="ZK55" s="78">
        <v>9186116.1300000008</v>
      </c>
      <c r="ZL55" s="79">
        <v>48512</v>
      </c>
      <c r="ZM55" s="78">
        <v>6606707</v>
      </c>
      <c r="ZR55" s="77">
        <v>44</v>
      </c>
      <c r="ZS55" s="78">
        <v>149.57</v>
      </c>
      <c r="ZT55" s="77">
        <v>135</v>
      </c>
      <c r="ZU55" s="78">
        <v>638.64</v>
      </c>
      <c r="AAB55" s="77">
        <v>41</v>
      </c>
      <c r="AAC55" s="78">
        <v>368.59</v>
      </c>
      <c r="AAF55" s="77">
        <v>8</v>
      </c>
      <c r="AAG55" s="78">
        <v>42.47</v>
      </c>
      <c r="AAH55" s="77">
        <v>64</v>
      </c>
      <c r="AAI55" s="78">
        <v>399.89</v>
      </c>
      <c r="AAN55" s="77">
        <v>7</v>
      </c>
      <c r="AAO55" s="78">
        <v>294.04000000000002</v>
      </c>
      <c r="AAP55" s="79">
        <v>1079</v>
      </c>
      <c r="AAQ55" s="78">
        <v>4832.3900000000003</v>
      </c>
      <c r="AAV55" s="79">
        <v>1811</v>
      </c>
      <c r="AAW55" s="78">
        <v>111828.32</v>
      </c>
      <c r="ABB55" s="77">
        <v>2</v>
      </c>
      <c r="ABC55" s="78">
        <v>74.78</v>
      </c>
      <c r="ABD55" s="77">
        <v>512</v>
      </c>
      <c r="ABE55" s="78">
        <v>72157.66</v>
      </c>
      <c r="ABP55" s="79">
        <v>3212</v>
      </c>
      <c r="ABQ55" s="78">
        <v>173931.63</v>
      </c>
      <c r="ABR55" s="79">
        <v>1905</v>
      </c>
      <c r="ABS55" s="78">
        <v>84175</v>
      </c>
      <c r="ABT55" s="79">
        <v>5155</v>
      </c>
      <c r="ABU55" s="78">
        <v>81043.66</v>
      </c>
      <c r="ABV55" s="79">
        <v>3820</v>
      </c>
      <c r="ABW55" s="78">
        <v>88103.86</v>
      </c>
      <c r="ABX55" s="77">
        <v>532</v>
      </c>
      <c r="ABY55" s="78">
        <v>15188.05</v>
      </c>
      <c r="ACD55" s="77">
        <v>125</v>
      </c>
      <c r="ACE55" s="78">
        <v>7120.43</v>
      </c>
      <c r="ACF55" s="79">
        <v>16706</v>
      </c>
      <c r="ACG55" s="78">
        <v>587831.98</v>
      </c>
      <c r="ACH55" s="79">
        <v>5437</v>
      </c>
      <c r="ACI55" s="78">
        <v>289926.02</v>
      </c>
      <c r="ACJ55" s="79">
        <v>24648</v>
      </c>
      <c r="ACK55" s="78">
        <v>304405.28000000003</v>
      </c>
      <c r="ACN55" s="77">
        <v>4</v>
      </c>
      <c r="ACO55" s="78">
        <v>32.119999999999997</v>
      </c>
      <c r="ACP55" s="79">
        <v>11801</v>
      </c>
      <c r="ACQ55" s="78">
        <v>471287.34</v>
      </c>
      <c r="ACV55" s="79">
        <v>3697</v>
      </c>
      <c r="ACW55" s="78">
        <v>120466.11</v>
      </c>
      <c r="ACX55" s="79">
        <v>49147</v>
      </c>
      <c r="ACY55" s="78">
        <v>1824810.35</v>
      </c>
      <c r="ACZ55" s="77">
        <v>256</v>
      </c>
      <c r="ADA55" s="78">
        <v>12022.87</v>
      </c>
      <c r="ADB55" s="79">
        <v>16322</v>
      </c>
      <c r="ADC55" s="78">
        <v>1042284.96</v>
      </c>
      <c r="ADF55" s="79">
        <v>2667</v>
      </c>
      <c r="ADG55" s="78">
        <v>398988.03</v>
      </c>
      <c r="ADJ55" s="77">
        <v>2</v>
      </c>
      <c r="ADK55" s="78">
        <v>88.59</v>
      </c>
      <c r="ADL55" s="79">
        <v>1035</v>
      </c>
      <c r="ADM55" s="78">
        <v>167442.74</v>
      </c>
      <c r="ADN55" s="77">
        <v>2</v>
      </c>
      <c r="ADO55" s="78">
        <v>5.4</v>
      </c>
      <c r="ADP55" s="79">
        <v>1469</v>
      </c>
      <c r="ADQ55" s="78">
        <v>873067.15</v>
      </c>
      <c r="ADT55" s="77">
        <v>3</v>
      </c>
      <c r="ADU55" s="78">
        <v>240.58</v>
      </c>
      <c r="ADX55" s="79">
        <v>4227</v>
      </c>
      <c r="ADY55" s="78">
        <v>285656.63</v>
      </c>
      <c r="ADZ55" s="79">
        <v>5588</v>
      </c>
      <c r="AEA55" s="78">
        <v>238034.72</v>
      </c>
      <c r="AEB55" s="77">
        <v>32</v>
      </c>
      <c r="AEC55" s="78">
        <v>1515.5</v>
      </c>
      <c r="AEF55" s="79">
        <v>1993</v>
      </c>
      <c r="AEG55" s="78">
        <v>951463.57</v>
      </c>
      <c r="AEL55" s="77">
        <v>84</v>
      </c>
      <c r="AEM55" s="78">
        <v>710.08</v>
      </c>
      <c r="AER55" s="79">
        <v>16948</v>
      </c>
      <c r="AES55" s="78">
        <v>887206.31</v>
      </c>
      <c r="AET55" s="79">
        <v>5307</v>
      </c>
      <c r="AEU55" s="78">
        <v>168126.03</v>
      </c>
      <c r="AEV55" s="77">
        <v>22</v>
      </c>
      <c r="AEW55" s="78">
        <v>20918.34</v>
      </c>
      <c r="AEZ55" s="77">
        <v>66</v>
      </c>
      <c r="AFA55" s="78">
        <v>5752.19</v>
      </c>
      <c r="AFB55" s="79">
        <v>6482</v>
      </c>
      <c r="AFC55" s="78">
        <v>344957.32</v>
      </c>
      <c r="AFD55" s="77">
        <v>15</v>
      </c>
      <c r="AFE55" s="78">
        <v>813.68</v>
      </c>
      <c r="AFH55" s="77">
        <v>5</v>
      </c>
      <c r="AFI55" s="78">
        <v>198.85</v>
      </c>
      <c r="AFN55" s="79">
        <v>3033</v>
      </c>
      <c r="AFO55" s="78">
        <v>1109171.31</v>
      </c>
      <c r="AFP55" s="77">
        <v>102</v>
      </c>
      <c r="AFQ55" s="78">
        <v>5377.29</v>
      </c>
      <c r="AFT55" s="77">
        <v>7</v>
      </c>
      <c r="AFU55" s="78">
        <v>149.35</v>
      </c>
      <c r="AFV55" s="79">
        <v>56228</v>
      </c>
      <c r="AFW55" s="78">
        <v>1771655.25</v>
      </c>
      <c r="AFX55" s="79">
        <v>4819</v>
      </c>
      <c r="AFY55" s="78">
        <v>193958.26</v>
      </c>
      <c r="AFZ55" s="77">
        <v>407</v>
      </c>
      <c r="AGA55" s="78">
        <v>48877.97</v>
      </c>
      <c r="AGB55" s="77">
        <v>4</v>
      </c>
      <c r="AGC55" s="78">
        <v>73.98</v>
      </c>
      <c r="AGF55" s="77">
        <v>163</v>
      </c>
      <c r="AGG55" s="78">
        <v>1179.25</v>
      </c>
      <c r="AGJ55" s="77">
        <v>1</v>
      </c>
      <c r="AGK55" s="78">
        <v>3.94</v>
      </c>
      <c r="AGL55" s="77">
        <v>13</v>
      </c>
      <c r="AGM55" s="78">
        <v>18718.57</v>
      </c>
      <c r="AGP55" s="79">
        <v>203197</v>
      </c>
      <c r="AGQ55" s="78">
        <v>40439651.719999999</v>
      </c>
      <c r="AGR55" s="77">
        <v>221</v>
      </c>
      <c r="AGS55" s="78">
        <v>256417.5</v>
      </c>
      <c r="AGT55" s="79">
        <v>11795</v>
      </c>
      <c r="AGU55" s="78">
        <v>6934001.3499999996</v>
      </c>
      <c r="AGV55" s="79">
        <v>11491</v>
      </c>
      <c r="AGW55" s="78">
        <v>4371124.12</v>
      </c>
      <c r="AGX55" s="79">
        <v>1911</v>
      </c>
      <c r="AGY55" s="78">
        <v>159931.26999999999</v>
      </c>
      <c r="AGZ55" s="77">
        <v>185</v>
      </c>
      <c r="AHA55" s="78">
        <v>22210.17</v>
      </c>
      <c r="AHB55" s="77">
        <v>977</v>
      </c>
      <c r="AHC55" s="78">
        <v>136209.29999999999</v>
      </c>
      <c r="AHF55" s="77">
        <v>2</v>
      </c>
      <c r="AHG55" s="78">
        <v>1688.66</v>
      </c>
      <c r="AHH55" s="77">
        <v>57</v>
      </c>
      <c r="AHI55" s="78">
        <v>49541.4</v>
      </c>
      <c r="AHJ55" s="79">
        <v>2602</v>
      </c>
      <c r="AHK55" s="78">
        <v>234982.44</v>
      </c>
      <c r="AHL55" s="79">
        <v>3819</v>
      </c>
      <c r="AHM55" s="78">
        <v>241579.85</v>
      </c>
      <c r="AHN55" s="77">
        <v>51</v>
      </c>
      <c r="AHO55" s="78">
        <v>9922.92</v>
      </c>
      <c r="AHT55" s="77">
        <v>8</v>
      </c>
      <c r="AHU55" s="78">
        <v>3904.01</v>
      </c>
      <c r="AHV55" s="77">
        <v>942</v>
      </c>
      <c r="AHW55" s="78">
        <v>121052.95</v>
      </c>
      <c r="AHZ55" s="77">
        <v>94</v>
      </c>
      <c r="AIA55" s="78">
        <v>31394.400000000001</v>
      </c>
      <c r="AIB55" s="77">
        <v>2</v>
      </c>
      <c r="AIC55" s="78">
        <v>169.08</v>
      </c>
      <c r="AIL55" s="77">
        <v>3</v>
      </c>
      <c r="AIM55" s="78">
        <v>2230.9</v>
      </c>
      <c r="AIP55" s="79">
        <v>53208</v>
      </c>
      <c r="AIQ55" s="78">
        <v>500912.77</v>
      </c>
      <c r="AIT55" s="77">
        <v>23</v>
      </c>
      <c r="AIU55" s="78">
        <v>220.85</v>
      </c>
      <c r="AIX55" s="79">
        <v>7657</v>
      </c>
      <c r="AIY55" s="78">
        <v>564266.30000000005</v>
      </c>
      <c r="AIZ55" s="77">
        <v>5</v>
      </c>
      <c r="AJA55" s="78">
        <v>54.78</v>
      </c>
      <c r="AJB55" s="79">
        <v>9128</v>
      </c>
      <c r="AJC55" s="78">
        <v>178395.14</v>
      </c>
      <c r="AJD55" s="77">
        <v>9</v>
      </c>
      <c r="AJE55" s="78">
        <v>11.04</v>
      </c>
      <c r="AJF55" s="79">
        <v>10340</v>
      </c>
      <c r="AJG55" s="78">
        <v>482980.35</v>
      </c>
      <c r="AJL55" s="77">
        <v>5</v>
      </c>
      <c r="AJM55" s="78">
        <v>61.81</v>
      </c>
      <c r="AJN55" s="79">
        <v>2407</v>
      </c>
      <c r="AJO55" s="78">
        <v>398977.6</v>
      </c>
      <c r="AJX55" s="79">
        <v>99410</v>
      </c>
      <c r="AJY55" s="78">
        <v>1295364.3700000001</v>
      </c>
      <c r="AJZ55" s="77">
        <v>186</v>
      </c>
      <c r="AKA55" s="78">
        <v>22420.98</v>
      </c>
      <c r="AKB55" s="77">
        <v>2</v>
      </c>
      <c r="AKC55" s="78">
        <v>64.599999999999994</v>
      </c>
      <c r="AKN55" s="77">
        <v>30</v>
      </c>
      <c r="AKO55" s="78">
        <v>448.88</v>
      </c>
      <c r="AKV55" s="79">
        <v>10067</v>
      </c>
      <c r="AKW55" s="78">
        <v>256653.17</v>
      </c>
      <c r="AKX55" s="77">
        <v>3</v>
      </c>
      <c r="AKY55" s="78">
        <v>8451.9</v>
      </c>
      <c r="AKZ55" s="79">
        <v>118517</v>
      </c>
      <c r="ALA55" s="78">
        <v>1651819.83</v>
      </c>
      <c r="ALD55" s="77">
        <v>2</v>
      </c>
      <c r="ALE55" s="78">
        <v>8.86</v>
      </c>
      <c r="ALF55" s="77">
        <v>2</v>
      </c>
      <c r="ALG55" s="78">
        <v>7.42</v>
      </c>
      <c r="ALR55" s="77">
        <v>3</v>
      </c>
      <c r="ALS55" s="78">
        <v>12.07</v>
      </c>
      <c r="ALX55" s="79">
        <v>3764</v>
      </c>
      <c r="ALY55" s="78">
        <v>192855.5</v>
      </c>
      <c r="ALZ55" s="77">
        <v>123</v>
      </c>
      <c r="AMA55" s="78">
        <v>357.06</v>
      </c>
      <c r="AMB55" s="79">
        <v>1641</v>
      </c>
      <c r="AMC55" s="78">
        <v>114196.2</v>
      </c>
      <c r="AMF55" s="77">
        <v>131</v>
      </c>
      <c r="AMG55" s="78">
        <v>3195.03</v>
      </c>
      <c r="AMH55" s="77">
        <v>27</v>
      </c>
      <c r="AMI55" s="78">
        <v>8269.85</v>
      </c>
      <c r="AMJ55" s="79">
        <v>2009</v>
      </c>
      <c r="AMK55" s="78">
        <v>149030.63</v>
      </c>
      <c r="AML55" s="79">
        <v>17411</v>
      </c>
      <c r="AMM55" s="78">
        <v>1664957.02</v>
      </c>
      <c r="AMN55" s="77">
        <v>249</v>
      </c>
      <c r="AMO55" s="78">
        <v>311215.15000000002</v>
      </c>
      <c r="AMP55" s="77">
        <v>1</v>
      </c>
      <c r="AMQ55" s="78">
        <v>121.7</v>
      </c>
      <c r="AMX55" s="77">
        <v>344</v>
      </c>
      <c r="AMY55" s="78">
        <v>12615.86</v>
      </c>
      <c r="AMZ55" s="77">
        <v>1</v>
      </c>
      <c r="ANA55" s="78">
        <v>4.32</v>
      </c>
      <c r="ANB55" s="77">
        <v>1</v>
      </c>
      <c r="ANC55" s="78">
        <v>2.84</v>
      </c>
      <c r="ANF55" s="79">
        <v>1076</v>
      </c>
      <c r="ANG55" s="78">
        <v>1337001.0900000001</v>
      </c>
      <c r="ANH55" s="79">
        <v>3200</v>
      </c>
      <c r="ANI55" s="78">
        <v>243572.11</v>
      </c>
      <c r="ANL55" s="77">
        <v>309</v>
      </c>
      <c r="ANM55" s="78">
        <v>6992.35</v>
      </c>
      <c r="ANP55" s="79">
        <v>2141</v>
      </c>
      <c r="ANQ55" s="78">
        <v>270915.19</v>
      </c>
      <c r="ANR55" s="77">
        <v>267</v>
      </c>
      <c r="ANS55" s="78">
        <v>49374.38</v>
      </c>
      <c r="ANT55" s="79">
        <v>12555</v>
      </c>
      <c r="ANU55" s="78">
        <v>2038627.6</v>
      </c>
      <c r="ANZ55" s="77">
        <v>518</v>
      </c>
      <c r="AOA55" s="78">
        <v>281651.81</v>
      </c>
      <c r="AOB55" s="77">
        <v>58</v>
      </c>
      <c r="AOC55" s="78">
        <v>156293.57999999999</v>
      </c>
      <c r="AOD55" s="77">
        <v>378</v>
      </c>
      <c r="AOE55" s="78">
        <v>1214678.82</v>
      </c>
      <c r="AOH55" s="77">
        <v>1</v>
      </c>
      <c r="AOI55" s="78">
        <v>170.36</v>
      </c>
      <c r="AOJ55" s="77">
        <v>2</v>
      </c>
      <c r="AOK55" s="78">
        <v>5.61</v>
      </c>
      <c r="AOL55" s="77">
        <v>1</v>
      </c>
      <c r="AOM55" s="78">
        <v>17.86</v>
      </c>
      <c r="AOP55" s="77">
        <v>65</v>
      </c>
      <c r="AOQ55" s="78">
        <v>6290.26</v>
      </c>
      <c r="AOR55" s="77">
        <v>5</v>
      </c>
      <c r="AOS55" s="78">
        <v>50.84</v>
      </c>
      <c r="AOV55" s="77">
        <v>869</v>
      </c>
      <c r="AOW55" s="78">
        <v>117228.54</v>
      </c>
      <c r="AOX55" s="77">
        <v>339</v>
      </c>
      <c r="AOY55" s="78">
        <v>3788.85</v>
      </c>
      <c r="APB55" s="77">
        <v>160</v>
      </c>
      <c r="APC55" s="78">
        <v>2269.92</v>
      </c>
      <c r="APD55" s="77">
        <v>1</v>
      </c>
      <c r="APE55" s="78">
        <v>8.52</v>
      </c>
      <c r="APH55" s="79">
        <v>14279</v>
      </c>
      <c r="API55" s="78">
        <v>3215241.07</v>
      </c>
      <c r="APJ55" s="79">
        <v>18162</v>
      </c>
      <c r="APK55" s="78">
        <v>296755.20000000001</v>
      </c>
      <c r="APN55" s="77">
        <v>5</v>
      </c>
      <c r="APO55" s="78">
        <v>61.11</v>
      </c>
      <c r="APP55" s="79">
        <v>2486</v>
      </c>
      <c r="APQ55" s="78">
        <v>1091311.05</v>
      </c>
      <c r="APR55" s="77">
        <v>327</v>
      </c>
      <c r="APS55" s="78">
        <v>150179.03</v>
      </c>
      <c r="APT55" s="79">
        <v>2060</v>
      </c>
      <c r="APU55" s="78">
        <v>959774.11</v>
      </c>
      <c r="APV55" s="77">
        <v>816</v>
      </c>
      <c r="APW55" s="78">
        <v>363399.33</v>
      </c>
      <c r="APX55" s="77">
        <v>656</v>
      </c>
      <c r="APY55" s="78">
        <v>247462.49</v>
      </c>
      <c r="APZ55" s="77">
        <v>247</v>
      </c>
      <c r="AQA55" s="78">
        <v>105937.38</v>
      </c>
      <c r="AQB55" s="79">
        <v>11691</v>
      </c>
      <c r="AQC55" s="78">
        <v>2349466.2000000002</v>
      </c>
      <c r="AQD55" s="77">
        <v>7</v>
      </c>
      <c r="AQE55" s="78">
        <v>433.36</v>
      </c>
      <c r="AQH55" s="77">
        <v>150</v>
      </c>
      <c r="AQI55" s="78">
        <v>47273.46</v>
      </c>
      <c r="AQJ55" s="79">
        <v>3743</v>
      </c>
      <c r="AQK55" s="78">
        <v>59554.87</v>
      </c>
      <c r="AQP55" s="79">
        <v>4406</v>
      </c>
      <c r="AQQ55" s="78">
        <v>1181799.96</v>
      </c>
      <c r="AQR55" s="79">
        <v>2956</v>
      </c>
      <c r="AQS55" s="78">
        <v>1503681.21</v>
      </c>
      <c r="AQZ55" s="77">
        <v>93</v>
      </c>
      <c r="ARA55" s="78">
        <v>648581.4</v>
      </c>
      <c r="ARD55" s="77">
        <v>6</v>
      </c>
      <c r="ARE55" s="78">
        <v>122.15</v>
      </c>
      <c r="ARH55" s="77">
        <v>1</v>
      </c>
      <c r="ARI55" s="78">
        <v>23.19</v>
      </c>
      <c r="ARL55" s="79">
        <v>5188</v>
      </c>
      <c r="ARM55" s="78">
        <v>647445.68000000005</v>
      </c>
      <c r="ARN55" s="79">
        <v>11511</v>
      </c>
      <c r="ARO55" s="78">
        <v>1338070.57</v>
      </c>
      <c r="ARP55" s="79">
        <v>29149</v>
      </c>
      <c r="ARQ55" s="78">
        <v>3714871.98</v>
      </c>
      <c r="ARR55" s="79">
        <v>7021</v>
      </c>
      <c r="ARS55" s="78">
        <v>874386.41</v>
      </c>
      <c r="ART55" s="79">
        <v>52592</v>
      </c>
      <c r="ARU55" s="78">
        <v>1293433.51</v>
      </c>
      <c r="ARX55" s="79">
        <v>43432</v>
      </c>
      <c r="ARY55" s="78">
        <v>3318063.05</v>
      </c>
      <c r="ARZ55" s="77">
        <v>138</v>
      </c>
      <c r="ASA55" s="78">
        <v>51983.87</v>
      </c>
      <c r="ASD55" s="79">
        <v>3579</v>
      </c>
      <c r="ASE55" s="78">
        <v>321111.64</v>
      </c>
      <c r="ASJ55" s="77">
        <v>4</v>
      </c>
      <c r="ASK55" s="78">
        <v>1037.7</v>
      </c>
      <c r="ASL55" s="77">
        <v>2</v>
      </c>
      <c r="ASM55" s="78">
        <v>4.2</v>
      </c>
      <c r="AST55" s="77">
        <v>4</v>
      </c>
      <c r="ASU55" s="78">
        <v>15.6</v>
      </c>
      <c r="ASV55" s="77">
        <v>6</v>
      </c>
      <c r="ASW55" s="78">
        <v>5.76</v>
      </c>
      <c r="ASX55" s="77">
        <v>8</v>
      </c>
      <c r="ASY55" s="78">
        <v>312.33999999999997</v>
      </c>
      <c r="ASZ55" s="79">
        <v>1319</v>
      </c>
      <c r="ATA55" s="78">
        <v>32957.14</v>
      </c>
      <c r="ATB55" s="77">
        <v>84</v>
      </c>
      <c r="ATC55" s="78">
        <v>7016.9</v>
      </c>
      <c r="ATF55" s="77">
        <v>2</v>
      </c>
      <c r="ATG55" s="78">
        <v>22.94</v>
      </c>
      <c r="ATN55" s="77">
        <v>990</v>
      </c>
      <c r="ATO55" s="78">
        <v>53217.64</v>
      </c>
      <c r="ATP55" s="77">
        <v>33</v>
      </c>
      <c r="ATQ55" s="78">
        <v>1731.23</v>
      </c>
      <c r="ATT55" s="79">
        <v>14403</v>
      </c>
      <c r="ATU55" s="78">
        <v>741715.59</v>
      </c>
      <c r="ATV55" s="77">
        <v>7</v>
      </c>
      <c r="ATW55" s="78">
        <v>193.2</v>
      </c>
      <c r="ATX55" s="77">
        <v>22</v>
      </c>
      <c r="ATY55" s="78">
        <v>1112.72</v>
      </c>
      <c r="ATZ55" s="77">
        <v>103</v>
      </c>
      <c r="AUA55" s="78">
        <v>1847.06</v>
      </c>
      <c r="AUB55" s="77">
        <v>15</v>
      </c>
      <c r="AUC55" s="78">
        <v>98.88</v>
      </c>
      <c r="AUD55" s="77">
        <v>3</v>
      </c>
      <c r="AUE55" s="78">
        <v>14.25</v>
      </c>
      <c r="AUF55" s="77">
        <v>2</v>
      </c>
      <c r="AUG55" s="78">
        <v>13.76</v>
      </c>
      <c r="AUN55" s="79">
        <v>178271</v>
      </c>
      <c r="AUO55" s="78">
        <v>3154979.34</v>
      </c>
      <c r="AUP55" s="77">
        <v>11</v>
      </c>
      <c r="AUQ55" s="78">
        <v>176.26</v>
      </c>
      <c r="AUR55" s="79">
        <v>2021</v>
      </c>
      <c r="AUS55" s="78">
        <v>111304.12</v>
      </c>
      <c r="AUV55" s="77">
        <v>34</v>
      </c>
      <c r="AUW55" s="78">
        <v>353.74</v>
      </c>
      <c r="AVB55" s="77">
        <v>140</v>
      </c>
      <c r="AVC55" s="78">
        <v>120150.37</v>
      </c>
      <c r="AVN55" s="77">
        <v>1</v>
      </c>
      <c r="AVO55" s="78">
        <v>18.16</v>
      </c>
      <c r="AVT55" s="77">
        <v>1</v>
      </c>
      <c r="AVU55" s="78">
        <v>9.73</v>
      </c>
      <c r="AVX55" s="77">
        <v>4</v>
      </c>
      <c r="AVY55" s="78">
        <v>32.520000000000003</v>
      </c>
      <c r="AVZ55" s="77">
        <v>14</v>
      </c>
      <c r="AWA55" s="78">
        <v>155.72999999999999</v>
      </c>
      <c r="AWB55" s="77">
        <v>3</v>
      </c>
      <c r="AWC55" s="78">
        <v>82.95</v>
      </c>
      <c r="AWH55" s="77">
        <v>6</v>
      </c>
      <c r="AWI55" s="78">
        <v>5.04</v>
      </c>
      <c r="AWL55" s="77">
        <v>6</v>
      </c>
      <c r="AWM55" s="78">
        <v>31.04</v>
      </c>
      <c r="AWN55" s="77">
        <v>61</v>
      </c>
      <c r="AWO55" s="78">
        <v>3841.43</v>
      </c>
      <c r="AWP55" s="77">
        <v>251</v>
      </c>
      <c r="AWQ55" s="78">
        <v>46695.6</v>
      </c>
      <c r="AWR55" s="77">
        <v>162</v>
      </c>
      <c r="AWS55" s="78">
        <v>54279.51</v>
      </c>
      <c r="AWT55" s="77">
        <v>160</v>
      </c>
      <c r="AWU55" s="78">
        <v>10580.5</v>
      </c>
      <c r="AWV55" s="77">
        <v>828</v>
      </c>
      <c r="AWW55" s="78">
        <v>11081.82</v>
      </c>
      <c r="AWX55" s="77">
        <v>602</v>
      </c>
      <c r="AWY55" s="78">
        <v>275703.21000000002</v>
      </c>
      <c r="AXD55" s="77">
        <v>9</v>
      </c>
      <c r="AXE55" s="78">
        <v>81.599999999999994</v>
      </c>
      <c r="AXT55" s="77">
        <v>2</v>
      </c>
      <c r="AXU55" s="78">
        <v>47.08</v>
      </c>
      <c r="AXV55" s="77">
        <v>2</v>
      </c>
      <c r="AXW55" s="78">
        <v>21.58</v>
      </c>
      <c r="AYB55" s="77">
        <v>135</v>
      </c>
      <c r="AYC55" s="78">
        <v>9598.25</v>
      </c>
      <c r="AYD55" s="77">
        <v>42</v>
      </c>
      <c r="AYE55" s="78">
        <v>253.28</v>
      </c>
      <c r="AYF55" s="77">
        <v>15</v>
      </c>
      <c r="AYG55" s="78">
        <v>146.24</v>
      </c>
      <c r="AYL55" s="77">
        <v>7</v>
      </c>
      <c r="AYM55" s="78">
        <v>60.87</v>
      </c>
      <c r="AYP55" s="77">
        <v>2</v>
      </c>
      <c r="AYQ55" s="78">
        <v>151.16</v>
      </c>
      <c r="AYT55" s="77">
        <v>10</v>
      </c>
      <c r="AYU55" s="78">
        <v>22.27</v>
      </c>
      <c r="AYV55" s="77">
        <v>42</v>
      </c>
      <c r="AYW55" s="78">
        <v>4856.34</v>
      </c>
      <c r="AZF55" s="77">
        <v>2</v>
      </c>
      <c r="AZG55" s="78">
        <v>12.74</v>
      </c>
      <c r="AZV55" s="77">
        <v>35</v>
      </c>
      <c r="AZW55" s="78">
        <v>24.81</v>
      </c>
    </row>
    <row r="56" spans="1:1377" x14ac:dyDescent="0.25">
      <c r="A56" s="87">
        <v>40067</v>
      </c>
      <c r="B56" s="83">
        <v>306504</v>
      </c>
      <c r="C56" s="84">
        <v>37779151.359999999</v>
      </c>
      <c r="D56" s="83">
        <v>253015</v>
      </c>
      <c r="E56" s="84">
        <v>35780350.329999998</v>
      </c>
      <c r="F56" s="83">
        <f t="shared" si="97"/>
        <v>559519</v>
      </c>
      <c r="G56" s="83">
        <f t="shared" si="96"/>
        <v>73559501.689999998</v>
      </c>
      <c r="H56" s="83">
        <v>182358</v>
      </c>
      <c r="I56" s="84">
        <v>17236862.960000001</v>
      </c>
      <c r="J56" s="83">
        <v>206728</v>
      </c>
      <c r="K56" s="84">
        <v>17125242.469999999</v>
      </c>
      <c r="L56" s="83">
        <v>2786</v>
      </c>
      <c r="M56" s="78">
        <v>12484381.6</v>
      </c>
      <c r="N56" s="79">
        <v>23147</v>
      </c>
      <c r="O56" s="78">
        <v>12543424</v>
      </c>
      <c r="P56" s="79">
        <v>172474</v>
      </c>
      <c r="Q56" s="78">
        <v>10307570.6</v>
      </c>
      <c r="R56" s="79">
        <v>167857</v>
      </c>
      <c r="S56" s="78">
        <v>9472399.8100000005</v>
      </c>
      <c r="T56" s="79">
        <v>3487</v>
      </c>
      <c r="U56" s="78">
        <v>1879538.37</v>
      </c>
      <c r="V56" s="79">
        <v>26142</v>
      </c>
      <c r="W56" s="78">
        <v>7054951.7400000002</v>
      </c>
      <c r="X56" s="79">
        <v>44545</v>
      </c>
      <c r="Y56" s="78">
        <v>6458550.4699999997</v>
      </c>
      <c r="Z56" s="79">
        <v>136232</v>
      </c>
      <c r="AA56" s="78">
        <v>5450582.0199999996</v>
      </c>
      <c r="AB56" s="79">
        <v>69816</v>
      </c>
      <c r="AC56" s="78">
        <v>6838343.5899999999</v>
      </c>
      <c r="AD56" s="79">
        <v>28223</v>
      </c>
      <c r="AE56" s="78">
        <v>5353830.13</v>
      </c>
      <c r="AH56" s="79">
        <v>65557</v>
      </c>
      <c r="AI56" s="78">
        <v>6609277.6799999997</v>
      </c>
      <c r="AJ56" s="79">
        <v>160656</v>
      </c>
      <c r="AK56" s="78">
        <v>6027181.1299999999</v>
      </c>
      <c r="AL56" s="79">
        <v>45662</v>
      </c>
      <c r="AM56" s="78">
        <v>5013981.88</v>
      </c>
      <c r="AN56" s="79">
        <v>50673</v>
      </c>
      <c r="AO56" s="78">
        <v>4883107.8399999999</v>
      </c>
      <c r="AP56" s="79">
        <v>59312</v>
      </c>
      <c r="AQ56" s="78">
        <v>4659319.59</v>
      </c>
      <c r="AR56" s="79">
        <v>33361</v>
      </c>
      <c r="AS56" s="78">
        <v>4954940.6900000004</v>
      </c>
      <c r="AT56" s="79">
        <v>10795</v>
      </c>
      <c r="AU56" s="78">
        <v>1007805.31</v>
      </c>
      <c r="AV56" s="77">
        <v>811</v>
      </c>
      <c r="AW56" s="78">
        <v>3383342.81</v>
      </c>
      <c r="AX56" s="77">
        <v>417</v>
      </c>
      <c r="AY56" s="78">
        <v>1681574.86</v>
      </c>
      <c r="AZ56" s="79">
        <v>2883</v>
      </c>
      <c r="BA56" s="78">
        <v>2070516.34</v>
      </c>
      <c r="BB56" s="79">
        <v>10378</v>
      </c>
      <c r="BC56" s="78">
        <v>3490965.96</v>
      </c>
      <c r="BD56" s="79">
        <v>2701</v>
      </c>
      <c r="BE56" s="78">
        <v>1336113.27</v>
      </c>
      <c r="BF56" s="79">
        <v>13223</v>
      </c>
      <c r="BG56" s="78">
        <v>1775277.8</v>
      </c>
      <c r="BH56" s="79">
        <v>226801</v>
      </c>
      <c r="BI56" s="78">
        <v>2030492.82</v>
      </c>
      <c r="BJ56" s="79">
        <v>3199</v>
      </c>
      <c r="BK56" s="78">
        <v>1384484.57</v>
      </c>
      <c r="BL56" s="79">
        <v>30630</v>
      </c>
      <c r="BM56" s="78">
        <v>1079113.2</v>
      </c>
      <c r="BN56" s="77">
        <v>215</v>
      </c>
      <c r="BO56" s="78">
        <v>1335241.57</v>
      </c>
      <c r="BP56" s="79">
        <v>51223</v>
      </c>
      <c r="BQ56" s="78">
        <v>1004342.05</v>
      </c>
      <c r="BR56" s="79">
        <v>4649</v>
      </c>
      <c r="BS56" s="78">
        <v>323383.75</v>
      </c>
      <c r="BT56" s="79">
        <v>9171</v>
      </c>
      <c r="BU56" s="78">
        <v>575521.97</v>
      </c>
      <c r="BV56" s="79">
        <v>7276</v>
      </c>
      <c r="BW56" s="78">
        <v>294583.5</v>
      </c>
      <c r="BX56" s="77">
        <v>184</v>
      </c>
      <c r="BY56" s="78">
        <v>187217.24</v>
      </c>
      <c r="CL56" s="77">
        <v>4</v>
      </c>
      <c r="CM56" s="78">
        <v>1261.2</v>
      </c>
      <c r="CN56" s="77">
        <v>12</v>
      </c>
      <c r="CO56" s="78">
        <v>1394.02</v>
      </c>
      <c r="CP56" s="79">
        <v>5304</v>
      </c>
      <c r="CQ56" s="78">
        <v>59991.14</v>
      </c>
      <c r="CT56" s="77">
        <v>21</v>
      </c>
      <c r="CU56" s="78">
        <v>15972.92</v>
      </c>
      <c r="CX56" s="77">
        <v>1</v>
      </c>
      <c r="CY56" s="78">
        <v>22.97</v>
      </c>
      <c r="CZ56" s="77">
        <v>1</v>
      </c>
      <c r="DA56" s="78">
        <v>12.42</v>
      </c>
      <c r="DD56" s="77">
        <v>4</v>
      </c>
      <c r="DE56" s="78">
        <v>395.82</v>
      </c>
      <c r="DJ56" s="77">
        <v>3</v>
      </c>
      <c r="DK56" s="78">
        <v>1166.0899999999999</v>
      </c>
      <c r="DL56" s="77">
        <v>4</v>
      </c>
      <c r="DM56" s="78">
        <v>142.19999999999999</v>
      </c>
      <c r="DN56" s="77">
        <v>11</v>
      </c>
      <c r="DO56" s="78">
        <v>19.03</v>
      </c>
      <c r="DP56" s="77">
        <v>51</v>
      </c>
      <c r="DQ56" s="78">
        <v>328.77</v>
      </c>
      <c r="DR56" s="77">
        <v>2</v>
      </c>
      <c r="DS56" s="78">
        <v>8.26</v>
      </c>
      <c r="DZ56" s="79">
        <v>11867</v>
      </c>
      <c r="EA56" s="78">
        <v>1050713.96</v>
      </c>
      <c r="EF56" s="77">
        <v>13</v>
      </c>
      <c r="EG56" s="78">
        <v>123.65</v>
      </c>
      <c r="EH56" s="77">
        <v>2</v>
      </c>
      <c r="EI56" s="78">
        <v>3.6</v>
      </c>
      <c r="EJ56" s="77">
        <v>2</v>
      </c>
      <c r="EK56" s="78">
        <v>87</v>
      </c>
      <c r="ER56" s="79">
        <v>12107</v>
      </c>
      <c r="ES56" s="78">
        <v>476776.62</v>
      </c>
      <c r="ET56" s="77">
        <v>2</v>
      </c>
      <c r="EU56" s="78">
        <v>8.84</v>
      </c>
      <c r="EV56" s="79">
        <v>1049</v>
      </c>
      <c r="EW56" s="78">
        <v>65854.14</v>
      </c>
      <c r="FD56" s="79">
        <v>1550</v>
      </c>
      <c r="FE56" s="78">
        <v>908947.85</v>
      </c>
      <c r="FF56" s="77">
        <v>2</v>
      </c>
      <c r="FG56" s="78">
        <v>1.42</v>
      </c>
      <c r="FH56" s="79">
        <v>24211</v>
      </c>
      <c r="FI56" s="78">
        <v>1199299.06</v>
      </c>
      <c r="FJ56" s="79">
        <v>15491</v>
      </c>
      <c r="FK56" s="78">
        <v>739611.72</v>
      </c>
      <c r="FL56" s="77">
        <v>13</v>
      </c>
      <c r="FM56" s="78">
        <v>153.78</v>
      </c>
      <c r="FP56" s="77">
        <v>7</v>
      </c>
      <c r="FQ56" s="78">
        <v>31.54</v>
      </c>
      <c r="FR56" s="79">
        <v>2185</v>
      </c>
      <c r="FS56" s="78">
        <v>301148.61</v>
      </c>
      <c r="FT56" s="77">
        <v>3</v>
      </c>
      <c r="FU56" s="78">
        <v>4.49</v>
      </c>
      <c r="FV56" s="79">
        <v>2674</v>
      </c>
      <c r="FW56" s="78">
        <v>68748.77</v>
      </c>
      <c r="FX56" s="79">
        <v>1882</v>
      </c>
      <c r="FY56" s="78">
        <v>89728.639999999999</v>
      </c>
      <c r="GF56" s="77">
        <v>74</v>
      </c>
      <c r="GG56" s="78">
        <v>6253.97</v>
      </c>
      <c r="GL56" s="79">
        <v>3145</v>
      </c>
      <c r="GM56" s="78">
        <v>424531.37</v>
      </c>
      <c r="GT56" s="77">
        <v>2</v>
      </c>
      <c r="GU56" s="78">
        <v>6.72</v>
      </c>
      <c r="GX56" s="77">
        <v>235</v>
      </c>
      <c r="GY56" s="78">
        <v>21573.94</v>
      </c>
      <c r="GZ56" s="77">
        <v>14</v>
      </c>
      <c r="HA56" s="78">
        <v>925.05</v>
      </c>
      <c r="HB56" s="79">
        <v>1392</v>
      </c>
      <c r="HC56" s="78">
        <v>147270.24</v>
      </c>
      <c r="HD56" s="77">
        <v>10</v>
      </c>
      <c r="HE56" s="78">
        <v>55</v>
      </c>
      <c r="HH56" s="77">
        <v>104</v>
      </c>
      <c r="HI56" s="78">
        <v>3793.33</v>
      </c>
      <c r="HJ56" s="77">
        <v>593</v>
      </c>
      <c r="HK56" s="78">
        <v>76592.75</v>
      </c>
      <c r="HL56" s="77">
        <v>392</v>
      </c>
      <c r="HM56" s="78">
        <v>72429.53</v>
      </c>
      <c r="HN56" s="79">
        <v>1404</v>
      </c>
      <c r="HO56" s="78">
        <v>201684.91</v>
      </c>
      <c r="HP56" s="77">
        <v>1</v>
      </c>
      <c r="HQ56" s="78">
        <v>15.2</v>
      </c>
      <c r="HR56" s="77">
        <v>68</v>
      </c>
      <c r="HS56" s="78">
        <v>26150.66</v>
      </c>
      <c r="HT56" s="77">
        <v>490</v>
      </c>
      <c r="HU56" s="78">
        <v>21075.88</v>
      </c>
      <c r="HV56" s="77">
        <v>21</v>
      </c>
      <c r="HW56" s="78">
        <v>2476.66</v>
      </c>
      <c r="HX56" s="77">
        <v>14</v>
      </c>
      <c r="HY56" s="78">
        <v>2929.4</v>
      </c>
      <c r="HZ56" s="77">
        <v>197</v>
      </c>
      <c r="IA56" s="78">
        <v>18538.150000000001</v>
      </c>
      <c r="IB56" s="79">
        <v>4721</v>
      </c>
      <c r="IC56" s="78">
        <v>336784.18</v>
      </c>
      <c r="ID56" s="77">
        <v>25</v>
      </c>
      <c r="IE56" s="78">
        <v>8912.34</v>
      </c>
      <c r="IF56" s="77">
        <v>186</v>
      </c>
      <c r="IG56" s="78">
        <v>33167.019999999997</v>
      </c>
      <c r="IN56" s="79">
        <v>2647</v>
      </c>
      <c r="IO56" s="78">
        <v>126000.75</v>
      </c>
      <c r="IR56" s="77">
        <v>1</v>
      </c>
      <c r="IS56" s="78">
        <v>2.74</v>
      </c>
      <c r="IX56" s="77">
        <v>4</v>
      </c>
      <c r="IY56" s="78">
        <v>10.75</v>
      </c>
      <c r="IZ56" s="79">
        <v>4262</v>
      </c>
      <c r="JA56" s="78">
        <v>175394.25</v>
      </c>
      <c r="JH56" s="79">
        <v>9316</v>
      </c>
      <c r="JI56" s="78">
        <v>1251766.97</v>
      </c>
      <c r="JJ56" s="79">
        <v>2487</v>
      </c>
      <c r="JK56" s="78">
        <v>311089.37</v>
      </c>
      <c r="JN56" s="77">
        <v>634</v>
      </c>
      <c r="JO56" s="78">
        <v>84007.56</v>
      </c>
      <c r="JP56" s="79">
        <v>3183</v>
      </c>
      <c r="JQ56" s="78">
        <v>286598.23</v>
      </c>
      <c r="JR56" s="77">
        <v>16</v>
      </c>
      <c r="JS56" s="78">
        <v>1491.26</v>
      </c>
      <c r="JV56" s="79">
        <v>2734</v>
      </c>
      <c r="JW56" s="78">
        <v>228100.11</v>
      </c>
      <c r="JX56" s="77">
        <v>65</v>
      </c>
      <c r="JY56" s="78">
        <v>6070.47</v>
      </c>
      <c r="JZ56" s="77">
        <v>439</v>
      </c>
      <c r="KA56" s="78">
        <v>8485.64</v>
      </c>
      <c r="KB56" s="79">
        <v>8474</v>
      </c>
      <c r="KC56" s="78">
        <v>352459.33</v>
      </c>
      <c r="KD56" s="77">
        <v>2</v>
      </c>
      <c r="KE56" s="78">
        <v>72.900000000000006</v>
      </c>
      <c r="KF56" s="77">
        <v>440</v>
      </c>
      <c r="KG56" s="78">
        <v>45318.52</v>
      </c>
      <c r="KH56" s="79">
        <v>18371</v>
      </c>
      <c r="KI56" s="78">
        <v>664003.09</v>
      </c>
      <c r="KN56" s="79">
        <v>1111</v>
      </c>
      <c r="KO56" s="78">
        <v>594494.55000000005</v>
      </c>
      <c r="KP56" s="77">
        <v>8</v>
      </c>
      <c r="KQ56" s="78">
        <v>676.94</v>
      </c>
      <c r="KR56" s="79">
        <v>5436</v>
      </c>
      <c r="KS56" s="78">
        <v>410981.3</v>
      </c>
      <c r="KZ56" s="77">
        <v>6</v>
      </c>
      <c r="LA56" s="78">
        <v>2877.78</v>
      </c>
      <c r="LB56" s="77">
        <v>7</v>
      </c>
      <c r="LC56" s="78">
        <v>11.03</v>
      </c>
      <c r="LD56" s="79">
        <v>1215</v>
      </c>
      <c r="LE56" s="78">
        <v>113584.28</v>
      </c>
      <c r="LF56" s="77">
        <v>382</v>
      </c>
      <c r="LG56" s="78">
        <v>59687.94</v>
      </c>
      <c r="LH56" s="77">
        <v>332</v>
      </c>
      <c r="LI56" s="78">
        <v>81654.559999999998</v>
      </c>
      <c r="LR56" s="77">
        <v>2</v>
      </c>
      <c r="LS56" s="78">
        <v>1.78</v>
      </c>
      <c r="LT56" s="79">
        <v>6169</v>
      </c>
      <c r="LU56" s="78">
        <v>277230.01</v>
      </c>
      <c r="LV56" s="77">
        <v>88</v>
      </c>
      <c r="LW56" s="78">
        <v>507.26</v>
      </c>
      <c r="LX56" s="77">
        <v>1</v>
      </c>
      <c r="LY56" s="78">
        <v>276</v>
      </c>
      <c r="LZ56" s="77">
        <v>4</v>
      </c>
      <c r="MA56" s="78">
        <v>466.5</v>
      </c>
      <c r="MB56" s="79">
        <v>5074</v>
      </c>
      <c r="MC56" s="78">
        <v>545818.93999999994</v>
      </c>
      <c r="MF56" s="77">
        <v>2</v>
      </c>
      <c r="MG56" s="78">
        <v>59.58</v>
      </c>
      <c r="MN56" s="77">
        <v>2</v>
      </c>
      <c r="MO56" s="78">
        <v>14.5</v>
      </c>
      <c r="MP56" s="79">
        <v>4060</v>
      </c>
      <c r="MQ56" s="78">
        <v>297309.28999999998</v>
      </c>
      <c r="MR56" s="79">
        <v>1417</v>
      </c>
      <c r="MS56" s="78">
        <v>40330.54</v>
      </c>
      <c r="ND56" s="79">
        <v>15568</v>
      </c>
      <c r="NE56" s="78">
        <v>48205.71</v>
      </c>
      <c r="NF56" s="77">
        <v>28</v>
      </c>
      <c r="NG56" s="78">
        <v>628.95000000000005</v>
      </c>
      <c r="NL56" s="77">
        <v>2</v>
      </c>
      <c r="NM56" s="78">
        <v>9.48</v>
      </c>
      <c r="NN56" s="79">
        <v>1638</v>
      </c>
      <c r="NO56" s="78">
        <v>221181.88</v>
      </c>
      <c r="NP56" s="77">
        <v>10</v>
      </c>
      <c r="NQ56" s="78">
        <v>43.26</v>
      </c>
      <c r="NR56" s="77">
        <v>1</v>
      </c>
      <c r="NS56" s="78">
        <v>5.65</v>
      </c>
      <c r="NT56" s="77">
        <v>124</v>
      </c>
      <c r="NU56" s="78">
        <v>349.17</v>
      </c>
      <c r="NV56" s="79">
        <v>3341</v>
      </c>
      <c r="NW56" s="78">
        <v>351581.89</v>
      </c>
      <c r="NX56" s="77">
        <v>50</v>
      </c>
      <c r="NY56" s="78">
        <v>3212.05</v>
      </c>
      <c r="NZ56" s="77">
        <v>6</v>
      </c>
      <c r="OA56" s="78">
        <v>285.24</v>
      </c>
      <c r="OD56" s="77">
        <v>1</v>
      </c>
      <c r="OE56" s="78">
        <v>5</v>
      </c>
      <c r="OF56" s="77">
        <v>389</v>
      </c>
      <c r="OG56" s="78">
        <v>30403.02</v>
      </c>
      <c r="OH56" s="77">
        <v>345</v>
      </c>
      <c r="OI56" s="78">
        <v>20431.150000000001</v>
      </c>
      <c r="OJ56" s="77">
        <v>143</v>
      </c>
      <c r="OK56" s="78">
        <v>626.95000000000005</v>
      </c>
      <c r="OP56" s="79">
        <v>10922</v>
      </c>
      <c r="OQ56" s="78">
        <v>1885375.33</v>
      </c>
      <c r="OR56" s="77">
        <v>188</v>
      </c>
      <c r="OS56" s="78">
        <v>7461.74</v>
      </c>
      <c r="OT56" s="79">
        <v>3258</v>
      </c>
      <c r="OU56" s="78">
        <v>150562.10999999999</v>
      </c>
      <c r="OV56" s="77">
        <v>96</v>
      </c>
      <c r="OW56" s="78">
        <v>11898.11</v>
      </c>
      <c r="OZ56" s="79">
        <v>6865</v>
      </c>
      <c r="PA56" s="78">
        <v>662473.79</v>
      </c>
      <c r="PJ56" s="79">
        <v>3355</v>
      </c>
      <c r="PK56" s="78">
        <v>299235.42</v>
      </c>
      <c r="PL56" s="77">
        <v>80</v>
      </c>
      <c r="PM56" s="78">
        <v>884.29</v>
      </c>
      <c r="PN56" s="77">
        <v>65</v>
      </c>
      <c r="PO56" s="78">
        <v>9421.24</v>
      </c>
      <c r="PP56" s="79">
        <v>9153</v>
      </c>
      <c r="PQ56" s="78">
        <v>627256</v>
      </c>
      <c r="PR56" s="79">
        <v>4191</v>
      </c>
      <c r="PS56" s="78">
        <v>526506.74</v>
      </c>
      <c r="PV56" s="77">
        <v>7</v>
      </c>
      <c r="PW56" s="78">
        <v>73.92</v>
      </c>
      <c r="PX56" s="77">
        <v>8</v>
      </c>
      <c r="PY56" s="78">
        <v>1080.77</v>
      </c>
      <c r="PZ56" s="77">
        <v>479</v>
      </c>
      <c r="QA56" s="78">
        <v>186225.27</v>
      </c>
      <c r="QF56" s="79">
        <v>11382</v>
      </c>
      <c r="QG56" s="78">
        <v>3314302.93</v>
      </c>
      <c r="QH56" s="77">
        <v>1</v>
      </c>
      <c r="QI56" s="78">
        <v>2.48</v>
      </c>
      <c r="QJ56" s="77">
        <v>2</v>
      </c>
      <c r="QK56" s="78">
        <v>4.9000000000000004</v>
      </c>
      <c r="QL56" s="77">
        <v>18</v>
      </c>
      <c r="QM56" s="78">
        <v>20.16</v>
      </c>
      <c r="QX56" s="77">
        <v>2</v>
      </c>
      <c r="QY56" s="78">
        <v>97.1</v>
      </c>
      <c r="RB56" s="77">
        <v>5</v>
      </c>
      <c r="RC56" s="78">
        <v>475.88</v>
      </c>
      <c r="RD56" s="77">
        <v>6</v>
      </c>
      <c r="RE56" s="78">
        <v>4754.32</v>
      </c>
      <c r="RJ56" s="77">
        <v>1</v>
      </c>
      <c r="RK56" s="78">
        <v>22.86</v>
      </c>
      <c r="RL56" s="79">
        <v>120578</v>
      </c>
      <c r="RM56" s="78">
        <v>17303956.559999999</v>
      </c>
      <c r="RN56" s="79">
        <v>2413</v>
      </c>
      <c r="RO56" s="78">
        <v>113640.04</v>
      </c>
      <c r="RT56" s="77">
        <v>127</v>
      </c>
      <c r="RU56" s="78">
        <v>26414.41</v>
      </c>
      <c r="RV56" s="77">
        <v>256</v>
      </c>
      <c r="RW56" s="78">
        <v>11986.07</v>
      </c>
      <c r="RX56" s="79">
        <v>612523</v>
      </c>
      <c r="RY56" s="78">
        <v>14655969.93</v>
      </c>
      <c r="RZ56" s="77">
        <v>601</v>
      </c>
      <c r="SA56" s="78">
        <v>58787.65</v>
      </c>
      <c r="SD56" s="79">
        <v>5058</v>
      </c>
      <c r="SE56" s="78">
        <v>344402.72</v>
      </c>
      <c r="SF56" s="79">
        <v>44127</v>
      </c>
      <c r="SG56" s="78">
        <v>7655213.1600000001</v>
      </c>
      <c r="SH56" s="77">
        <v>3</v>
      </c>
      <c r="SI56" s="78">
        <v>0.9</v>
      </c>
      <c r="SJ56" s="79">
        <v>1326</v>
      </c>
      <c r="SK56" s="78">
        <v>51824.83</v>
      </c>
      <c r="SL56" s="79">
        <v>1836</v>
      </c>
      <c r="SM56" s="78">
        <v>118413.02</v>
      </c>
      <c r="SN56" s="79">
        <v>10379</v>
      </c>
      <c r="SO56" s="78">
        <v>413526.12</v>
      </c>
      <c r="SP56" s="77">
        <v>5</v>
      </c>
      <c r="SQ56" s="78">
        <v>1179.5999999999999</v>
      </c>
      <c r="SR56" s="79">
        <v>86411</v>
      </c>
      <c r="SS56" s="78">
        <v>565329.44999999995</v>
      </c>
      <c r="ST56" s="77">
        <v>996</v>
      </c>
      <c r="SU56" s="78">
        <v>86177.96</v>
      </c>
      <c r="SV56" s="77">
        <v>69</v>
      </c>
      <c r="SW56" s="78">
        <v>397.32</v>
      </c>
      <c r="TB56" s="77">
        <v>2</v>
      </c>
      <c r="TC56" s="78">
        <v>30.32</v>
      </c>
      <c r="TD56" s="77">
        <v>758</v>
      </c>
      <c r="TE56" s="78">
        <v>6941.94</v>
      </c>
      <c r="TF56" s="79">
        <v>2152</v>
      </c>
      <c r="TG56" s="78">
        <v>61454.44</v>
      </c>
      <c r="TH56" s="79">
        <v>22552</v>
      </c>
      <c r="TI56" s="78">
        <v>589596.49</v>
      </c>
      <c r="TJ56" s="79">
        <v>2154</v>
      </c>
      <c r="TK56" s="78">
        <v>251420.02</v>
      </c>
      <c r="TL56" s="79">
        <v>45064</v>
      </c>
      <c r="TM56" s="78">
        <v>2231425.7999999998</v>
      </c>
      <c r="TN56" s="79">
        <v>4921</v>
      </c>
      <c r="TO56" s="78">
        <v>395032.2</v>
      </c>
      <c r="UB56" s="79">
        <v>8179</v>
      </c>
      <c r="UC56" s="78">
        <v>373595.22</v>
      </c>
      <c r="UF56" s="77">
        <v>2</v>
      </c>
      <c r="UG56" s="78">
        <v>17.399999999999999</v>
      </c>
      <c r="UH56" s="77">
        <v>4</v>
      </c>
      <c r="UI56" s="78">
        <v>52.92</v>
      </c>
      <c r="UL56" s="77">
        <v>1</v>
      </c>
      <c r="UM56" s="78">
        <v>120</v>
      </c>
      <c r="UP56" s="77">
        <v>2</v>
      </c>
      <c r="UQ56" s="78">
        <v>1.1200000000000001</v>
      </c>
      <c r="UZ56" s="77">
        <v>6</v>
      </c>
      <c r="VA56" s="78">
        <v>40.15</v>
      </c>
      <c r="VB56" s="77">
        <v>29</v>
      </c>
      <c r="VC56" s="78">
        <v>1215.07</v>
      </c>
      <c r="VD56" s="79">
        <v>10738</v>
      </c>
      <c r="VE56" s="78">
        <v>507223.27</v>
      </c>
      <c r="VF56" s="77">
        <v>3</v>
      </c>
      <c r="VG56" s="78">
        <v>8.9700000000000006</v>
      </c>
      <c r="VH56" s="79">
        <v>30056</v>
      </c>
      <c r="VI56" s="78">
        <v>480486.98</v>
      </c>
      <c r="VJ56" s="77">
        <v>108</v>
      </c>
      <c r="VK56" s="78">
        <v>1213.52</v>
      </c>
      <c r="VN56" s="77">
        <v>1</v>
      </c>
      <c r="VO56" s="78">
        <v>22.46</v>
      </c>
      <c r="VP56" s="79">
        <v>13189</v>
      </c>
      <c r="VQ56" s="78">
        <v>708604.76</v>
      </c>
      <c r="VR56" s="79">
        <v>14574</v>
      </c>
      <c r="VS56" s="78">
        <v>1250878.3400000001</v>
      </c>
      <c r="VT56" s="77">
        <v>2</v>
      </c>
      <c r="VU56" s="78">
        <v>36.76</v>
      </c>
      <c r="WB56" s="79">
        <v>12246</v>
      </c>
      <c r="WC56" s="78">
        <v>1797655.56</v>
      </c>
      <c r="WD56" s="77">
        <v>13</v>
      </c>
      <c r="WE56" s="78">
        <v>25712.13</v>
      </c>
      <c r="WH56" s="79">
        <v>2722</v>
      </c>
      <c r="WI56" s="78">
        <v>11959.26</v>
      </c>
      <c r="WJ56" s="79">
        <v>7927</v>
      </c>
      <c r="WK56" s="78">
        <v>123614.45</v>
      </c>
      <c r="WL56" s="77">
        <v>158</v>
      </c>
      <c r="WM56" s="78">
        <v>15992.89</v>
      </c>
      <c r="WN56" s="79">
        <v>1936</v>
      </c>
      <c r="WO56" s="78">
        <v>787414.54</v>
      </c>
      <c r="WP56" s="77">
        <v>1</v>
      </c>
      <c r="WQ56" s="78">
        <v>204.75</v>
      </c>
      <c r="WR56" s="79">
        <v>5796</v>
      </c>
      <c r="WS56" s="78">
        <v>165271.09</v>
      </c>
      <c r="WX56" s="77">
        <v>1</v>
      </c>
      <c r="WY56" s="78">
        <v>13.44</v>
      </c>
      <c r="XD56" s="79">
        <v>36261</v>
      </c>
      <c r="XE56" s="78">
        <v>2125437.15</v>
      </c>
      <c r="XH56" s="77">
        <v>399</v>
      </c>
      <c r="XI56" s="78">
        <v>158159.49</v>
      </c>
      <c r="XJ56" s="77">
        <v>493</v>
      </c>
      <c r="XK56" s="78">
        <v>6366.79</v>
      </c>
      <c r="XN56" s="79">
        <v>5773</v>
      </c>
      <c r="XO56" s="78">
        <v>758630.45</v>
      </c>
      <c r="XP56" s="79">
        <v>13609</v>
      </c>
      <c r="XQ56" s="78">
        <v>2341179.84</v>
      </c>
      <c r="XR56" s="79">
        <v>1513</v>
      </c>
      <c r="XS56" s="78">
        <v>391987.13</v>
      </c>
      <c r="XT56" s="79">
        <v>3353</v>
      </c>
      <c r="XU56" s="78">
        <v>704211.32</v>
      </c>
      <c r="XV56" s="79">
        <v>81696</v>
      </c>
      <c r="XW56" s="78">
        <v>937821.06</v>
      </c>
      <c r="XX56" s="79">
        <v>1361</v>
      </c>
      <c r="XY56" s="78">
        <v>70441.5</v>
      </c>
      <c r="YF56" s="77">
        <v>1</v>
      </c>
      <c r="YG56" s="78">
        <v>10.84</v>
      </c>
      <c r="YH56" s="79">
        <v>22956</v>
      </c>
      <c r="YI56" s="78">
        <v>2003237.32</v>
      </c>
      <c r="YJ56" s="77">
        <v>1</v>
      </c>
      <c r="YK56" s="78">
        <v>6.26</v>
      </c>
      <c r="YP56" s="79">
        <v>2106</v>
      </c>
      <c r="YQ56" s="78">
        <v>48026.95</v>
      </c>
      <c r="YT56" s="79">
        <v>2254</v>
      </c>
      <c r="YU56" s="78">
        <v>276614.56</v>
      </c>
      <c r="YV56" s="77">
        <v>119</v>
      </c>
      <c r="YW56" s="78">
        <v>11541.7</v>
      </c>
      <c r="YX56" s="79">
        <v>120343</v>
      </c>
      <c r="YY56" s="78">
        <v>3060742.61</v>
      </c>
      <c r="YZ56" s="79">
        <v>31013</v>
      </c>
      <c r="ZA56" s="78">
        <v>1458716.08</v>
      </c>
      <c r="ZF56" s="79">
        <v>1270</v>
      </c>
      <c r="ZG56" s="78">
        <v>106108.34</v>
      </c>
      <c r="ZH56" s="77">
        <v>559</v>
      </c>
      <c r="ZI56" s="78">
        <v>41867.5</v>
      </c>
      <c r="ZJ56" s="79">
        <v>49426</v>
      </c>
      <c r="ZK56" s="78">
        <v>8776051.1600000001</v>
      </c>
      <c r="ZL56" s="79">
        <v>47258</v>
      </c>
      <c r="ZM56" s="78">
        <v>6357235.8799999999</v>
      </c>
      <c r="ZR56" s="77">
        <v>60</v>
      </c>
      <c r="ZS56" s="78">
        <v>278.87</v>
      </c>
      <c r="ZT56" s="77">
        <v>100</v>
      </c>
      <c r="ZU56" s="78">
        <v>592.69000000000005</v>
      </c>
      <c r="AAB56" s="77">
        <v>50</v>
      </c>
      <c r="AAC56" s="78">
        <v>455.01</v>
      </c>
      <c r="AAF56" s="77">
        <v>4</v>
      </c>
      <c r="AAG56" s="78">
        <v>26.42</v>
      </c>
      <c r="AAH56" s="77">
        <v>78</v>
      </c>
      <c r="AAI56" s="78">
        <v>474.03</v>
      </c>
      <c r="AAN56" s="77">
        <v>4</v>
      </c>
      <c r="AAO56" s="78">
        <v>133.86000000000001</v>
      </c>
      <c r="AAP56" s="77">
        <v>904</v>
      </c>
      <c r="AAQ56" s="78">
        <v>4082.63</v>
      </c>
      <c r="AAV56" s="79">
        <v>1549</v>
      </c>
      <c r="AAW56" s="78">
        <v>103870.52</v>
      </c>
      <c r="ABB56" s="77">
        <v>1</v>
      </c>
      <c r="ABC56" s="78">
        <v>64.19</v>
      </c>
      <c r="ABD56" s="77">
        <v>442</v>
      </c>
      <c r="ABE56" s="78">
        <v>63613.68</v>
      </c>
      <c r="ABP56" s="79">
        <v>3129</v>
      </c>
      <c r="ABQ56" s="78">
        <v>167751.85999999999</v>
      </c>
      <c r="ABR56" s="79">
        <v>1836</v>
      </c>
      <c r="ABS56" s="78">
        <v>85254.89</v>
      </c>
      <c r="ABT56" s="79">
        <v>4405</v>
      </c>
      <c r="ABU56" s="78">
        <v>66710.77</v>
      </c>
      <c r="ABV56" s="79">
        <v>3654</v>
      </c>
      <c r="ABW56" s="78">
        <v>81185.8</v>
      </c>
      <c r="ABX56" s="77">
        <v>413</v>
      </c>
      <c r="ABY56" s="78">
        <v>13312.9</v>
      </c>
      <c r="ACD56" s="77">
        <v>91</v>
      </c>
      <c r="ACE56" s="78">
        <v>4269.12</v>
      </c>
      <c r="ACF56" s="79">
        <v>15056</v>
      </c>
      <c r="ACG56" s="78">
        <v>529908.69999999995</v>
      </c>
      <c r="ACH56" s="79">
        <v>4874</v>
      </c>
      <c r="ACI56" s="78">
        <v>260774.91</v>
      </c>
      <c r="ACJ56" s="79">
        <v>21217</v>
      </c>
      <c r="ACK56" s="78">
        <v>264318.83</v>
      </c>
      <c r="ACN56" s="77">
        <v>3</v>
      </c>
      <c r="ACO56" s="78">
        <v>23.7</v>
      </c>
      <c r="ACP56" s="79">
        <v>11408</v>
      </c>
      <c r="ACQ56" s="78">
        <v>475347.12</v>
      </c>
      <c r="ACR56" s="77">
        <v>1</v>
      </c>
      <c r="ACS56" s="78">
        <v>3.52</v>
      </c>
      <c r="ACV56" s="79">
        <v>3588</v>
      </c>
      <c r="ACW56" s="78">
        <v>112710.67</v>
      </c>
      <c r="ACX56" s="79">
        <v>47591</v>
      </c>
      <c r="ACY56" s="78">
        <v>1745678.8</v>
      </c>
      <c r="ACZ56" s="77">
        <v>242</v>
      </c>
      <c r="ADA56" s="78">
        <v>12018.43</v>
      </c>
      <c r="ADB56" s="79">
        <v>13708</v>
      </c>
      <c r="ADC56" s="78">
        <v>879466.1</v>
      </c>
      <c r="ADF56" s="79">
        <v>2639</v>
      </c>
      <c r="ADG56" s="78">
        <v>407163.23</v>
      </c>
      <c r="ADL56" s="77">
        <v>926</v>
      </c>
      <c r="ADM56" s="78">
        <v>146559.12</v>
      </c>
      <c r="ADP56" s="79">
        <v>1290</v>
      </c>
      <c r="ADQ56" s="78">
        <v>753376.21</v>
      </c>
      <c r="ADT56" s="77">
        <v>2</v>
      </c>
      <c r="ADU56" s="78">
        <v>101.12</v>
      </c>
      <c r="ADX56" s="79">
        <v>4122</v>
      </c>
      <c r="ADY56" s="78">
        <v>283992.34999999998</v>
      </c>
      <c r="ADZ56" s="79">
        <v>4800</v>
      </c>
      <c r="AEA56" s="78">
        <v>206492.35</v>
      </c>
      <c r="AEB56" s="77">
        <v>25</v>
      </c>
      <c r="AEC56" s="78">
        <v>1536.01</v>
      </c>
      <c r="AED56" s="77">
        <v>1</v>
      </c>
      <c r="AEE56" s="78">
        <v>35.86</v>
      </c>
      <c r="AEF56" s="79">
        <v>1730</v>
      </c>
      <c r="AEG56" s="78">
        <v>884552.54</v>
      </c>
      <c r="AEL56" s="77">
        <v>54</v>
      </c>
      <c r="AEM56" s="78">
        <v>512.73</v>
      </c>
      <c r="AER56" s="79">
        <v>15514</v>
      </c>
      <c r="AES56" s="78">
        <v>815591.43</v>
      </c>
      <c r="AET56" s="79">
        <v>5213</v>
      </c>
      <c r="AEU56" s="78">
        <v>158611.72</v>
      </c>
      <c r="AEV56" s="77">
        <v>18</v>
      </c>
      <c r="AEW56" s="78">
        <v>15250.99</v>
      </c>
      <c r="AEZ56" s="77">
        <v>54</v>
      </c>
      <c r="AFA56" s="78">
        <v>8298.89</v>
      </c>
      <c r="AFB56" s="79">
        <v>5638</v>
      </c>
      <c r="AFC56" s="78">
        <v>305111.57</v>
      </c>
      <c r="AFD56" s="77">
        <v>7</v>
      </c>
      <c r="AFE56" s="78">
        <v>304.29000000000002</v>
      </c>
      <c r="AFL56" s="77">
        <v>2</v>
      </c>
      <c r="AFM56" s="78">
        <v>15.76</v>
      </c>
      <c r="AFN56" s="79">
        <v>2934</v>
      </c>
      <c r="AFO56" s="78">
        <v>1051925.53</v>
      </c>
      <c r="AFP56" s="77">
        <v>95</v>
      </c>
      <c r="AFQ56" s="78">
        <v>4997.6499999999996</v>
      </c>
      <c r="AFR56" s="77">
        <v>1</v>
      </c>
      <c r="AFS56" s="78">
        <v>13.41</v>
      </c>
      <c r="AFV56" s="79">
        <v>52502</v>
      </c>
      <c r="AFW56" s="78">
        <v>1661093.44</v>
      </c>
      <c r="AFX56" s="79">
        <v>4830</v>
      </c>
      <c r="AFY56" s="78">
        <v>196988.73</v>
      </c>
      <c r="AFZ56" s="77">
        <v>436</v>
      </c>
      <c r="AGA56" s="78">
        <v>50432.93</v>
      </c>
      <c r="AGB56" s="77">
        <v>8</v>
      </c>
      <c r="AGC56" s="78">
        <v>824.68</v>
      </c>
      <c r="AGF56" s="77">
        <v>133</v>
      </c>
      <c r="AGG56" s="78">
        <v>970.97</v>
      </c>
      <c r="AGJ56" s="77">
        <v>2</v>
      </c>
      <c r="AGK56" s="78">
        <v>4.72</v>
      </c>
      <c r="AGL56" s="77">
        <v>21</v>
      </c>
      <c r="AGM56" s="78">
        <v>22976.76</v>
      </c>
      <c r="AGP56" s="79">
        <v>192634</v>
      </c>
      <c r="AGQ56" s="78">
        <v>38439550.579999998</v>
      </c>
      <c r="AGR56" s="77">
        <v>190</v>
      </c>
      <c r="AGS56" s="78">
        <v>215928.86</v>
      </c>
      <c r="AGT56" s="79">
        <v>10415</v>
      </c>
      <c r="AGU56" s="78">
        <v>6095652.4299999997</v>
      </c>
      <c r="AGV56" s="79">
        <v>9744</v>
      </c>
      <c r="AGW56" s="78">
        <v>3832123.15</v>
      </c>
      <c r="AGX56" s="79">
        <v>1717</v>
      </c>
      <c r="AGY56" s="78">
        <v>142289.79999999999</v>
      </c>
      <c r="AGZ56" s="77">
        <v>162</v>
      </c>
      <c r="AHA56" s="78">
        <v>19066.62</v>
      </c>
      <c r="AHB56" s="77">
        <v>956</v>
      </c>
      <c r="AHC56" s="78">
        <v>129189.35</v>
      </c>
      <c r="AHF56" s="77">
        <v>1</v>
      </c>
      <c r="AHG56" s="78">
        <v>144.47999999999999</v>
      </c>
      <c r="AHH56" s="77">
        <v>50</v>
      </c>
      <c r="AHI56" s="78">
        <v>33026.519999999997</v>
      </c>
      <c r="AHJ56" s="79">
        <v>2351</v>
      </c>
      <c r="AHK56" s="78">
        <v>212002.8</v>
      </c>
      <c r="AHL56" s="79">
        <v>3601</v>
      </c>
      <c r="AHM56" s="78">
        <v>216630.12</v>
      </c>
      <c r="AHN56" s="77">
        <v>43</v>
      </c>
      <c r="AHO56" s="78">
        <v>10434.57</v>
      </c>
      <c r="AHT56" s="77">
        <v>6</v>
      </c>
      <c r="AHU56" s="78">
        <v>2946.6</v>
      </c>
      <c r="AHV56" s="77">
        <v>876</v>
      </c>
      <c r="AHW56" s="78">
        <v>104459.65</v>
      </c>
      <c r="AHZ56" s="77">
        <v>126</v>
      </c>
      <c r="AIA56" s="78">
        <v>44542.94</v>
      </c>
      <c r="AIB56" s="77">
        <v>2</v>
      </c>
      <c r="AIC56" s="78">
        <v>157.30000000000001</v>
      </c>
      <c r="AIL56" s="77">
        <v>1</v>
      </c>
      <c r="AIM56" s="78">
        <v>480.78</v>
      </c>
      <c r="AIN56" s="77">
        <v>3</v>
      </c>
      <c r="AIO56" s="78">
        <v>1197.6500000000001</v>
      </c>
      <c r="AIP56" s="79">
        <v>45679</v>
      </c>
      <c r="AIQ56" s="78">
        <v>429985.91</v>
      </c>
      <c r="AIT56" s="77">
        <v>40</v>
      </c>
      <c r="AIU56" s="78">
        <v>475.39</v>
      </c>
      <c r="AIX56" s="79">
        <v>7351</v>
      </c>
      <c r="AIY56" s="78">
        <v>543259.4</v>
      </c>
      <c r="AIZ56" s="77">
        <v>6</v>
      </c>
      <c r="AJA56" s="78">
        <v>46.8</v>
      </c>
      <c r="AJB56" s="79">
        <v>8265</v>
      </c>
      <c r="AJC56" s="78">
        <v>165843.26</v>
      </c>
      <c r="AJD56" s="77">
        <v>3</v>
      </c>
      <c r="AJE56" s="78">
        <v>1.29</v>
      </c>
      <c r="AJF56" s="79">
        <v>8893</v>
      </c>
      <c r="AJG56" s="78">
        <v>409724.24</v>
      </c>
      <c r="AJL56" s="77">
        <v>5</v>
      </c>
      <c r="AJM56" s="78">
        <v>64.52</v>
      </c>
      <c r="AJN56" s="79">
        <v>2159</v>
      </c>
      <c r="AJO56" s="78">
        <v>350885.9</v>
      </c>
      <c r="AJV56" s="77">
        <v>2</v>
      </c>
      <c r="AJW56" s="78">
        <v>15.96</v>
      </c>
      <c r="AJX56" s="79">
        <v>96549</v>
      </c>
      <c r="AJY56" s="78">
        <v>1248345.73</v>
      </c>
      <c r="AJZ56" s="77">
        <v>161</v>
      </c>
      <c r="AKA56" s="78">
        <v>16666.36</v>
      </c>
      <c r="AKF56" s="77">
        <v>2</v>
      </c>
      <c r="AKG56" s="78">
        <v>7.12</v>
      </c>
      <c r="AKN56" s="77">
        <v>21</v>
      </c>
      <c r="AKO56" s="78">
        <v>275.44</v>
      </c>
      <c r="AKV56" s="79">
        <v>8837</v>
      </c>
      <c r="AKW56" s="78">
        <v>225450.71</v>
      </c>
      <c r="AKX56" s="77">
        <v>3</v>
      </c>
      <c r="AKY56" s="78">
        <v>8451.9</v>
      </c>
      <c r="AKZ56" s="79">
        <v>110069</v>
      </c>
      <c r="ALA56" s="78">
        <v>1544013.44</v>
      </c>
      <c r="ALL56" s="77">
        <v>2</v>
      </c>
      <c r="ALM56" s="78">
        <v>66.98</v>
      </c>
      <c r="ALR56" s="77">
        <v>4</v>
      </c>
      <c r="ALS56" s="78">
        <v>67.599999999999994</v>
      </c>
      <c r="ALX56" s="79">
        <v>3362</v>
      </c>
      <c r="ALY56" s="78">
        <v>167282.84</v>
      </c>
      <c r="ALZ56" s="77">
        <v>100</v>
      </c>
      <c r="AMA56" s="78">
        <v>312.32</v>
      </c>
      <c r="AMB56" s="79">
        <v>1596</v>
      </c>
      <c r="AMC56" s="78">
        <v>108552.65</v>
      </c>
      <c r="AMF56" s="77">
        <v>155</v>
      </c>
      <c r="AMG56" s="78">
        <v>4307.66</v>
      </c>
      <c r="AMH56" s="77">
        <v>33</v>
      </c>
      <c r="AMI56" s="78">
        <v>16658.29</v>
      </c>
      <c r="AMJ56" s="79">
        <v>1800</v>
      </c>
      <c r="AMK56" s="78">
        <v>131544.42000000001</v>
      </c>
      <c r="AML56" s="79">
        <v>17127</v>
      </c>
      <c r="AMM56" s="78">
        <v>1635729.52</v>
      </c>
      <c r="AMN56" s="77">
        <v>201</v>
      </c>
      <c r="AMO56" s="78">
        <v>237291.14</v>
      </c>
      <c r="AMX56" s="77">
        <v>386</v>
      </c>
      <c r="AMY56" s="78">
        <v>16284.57</v>
      </c>
      <c r="AMZ56" s="77">
        <v>2</v>
      </c>
      <c r="ANA56" s="78">
        <v>8.64</v>
      </c>
      <c r="ANB56" s="77">
        <v>2</v>
      </c>
      <c r="ANC56" s="78">
        <v>5.68</v>
      </c>
      <c r="ANF56" s="79">
        <v>1022</v>
      </c>
      <c r="ANG56" s="78">
        <v>1310960.8899999999</v>
      </c>
      <c r="ANH56" s="79">
        <v>2965</v>
      </c>
      <c r="ANI56" s="78">
        <v>235159.87</v>
      </c>
      <c r="ANJ56" s="77">
        <v>2</v>
      </c>
      <c r="ANK56" s="78">
        <v>811.94</v>
      </c>
      <c r="ANL56" s="77">
        <v>310</v>
      </c>
      <c r="ANM56" s="78">
        <v>7049.97</v>
      </c>
      <c r="ANP56" s="79">
        <v>2043</v>
      </c>
      <c r="ANQ56" s="78">
        <v>257712.54</v>
      </c>
      <c r="ANR56" s="77">
        <v>263</v>
      </c>
      <c r="ANS56" s="78">
        <v>46268.06</v>
      </c>
      <c r="ANT56" s="79">
        <v>11920</v>
      </c>
      <c r="ANU56" s="78">
        <v>1937766.83</v>
      </c>
      <c r="ANZ56" s="77">
        <v>438</v>
      </c>
      <c r="AOA56" s="78">
        <v>247988.51</v>
      </c>
      <c r="AOB56" s="77">
        <v>66</v>
      </c>
      <c r="AOC56" s="78">
        <v>103778.07</v>
      </c>
      <c r="AOD56" s="77">
        <v>349</v>
      </c>
      <c r="AOE56" s="78">
        <v>1070904.94</v>
      </c>
      <c r="AOH56" s="77">
        <v>1</v>
      </c>
      <c r="AOI56" s="78">
        <v>298.13</v>
      </c>
      <c r="AOP56" s="77">
        <v>52</v>
      </c>
      <c r="AOQ56" s="78">
        <v>5047.62</v>
      </c>
      <c r="AOR56" s="77">
        <v>4</v>
      </c>
      <c r="AOS56" s="78">
        <v>77.58</v>
      </c>
      <c r="AOV56" s="77">
        <v>791</v>
      </c>
      <c r="AOW56" s="78">
        <v>108344.58</v>
      </c>
      <c r="AOX56" s="77">
        <v>328</v>
      </c>
      <c r="AOY56" s="78">
        <v>3408.83</v>
      </c>
      <c r="AOZ56" s="77">
        <v>1</v>
      </c>
      <c r="APA56" s="78">
        <v>7.5</v>
      </c>
      <c r="APB56" s="77">
        <v>161</v>
      </c>
      <c r="APC56" s="78">
        <v>2030.28</v>
      </c>
      <c r="APD56" s="77">
        <v>1</v>
      </c>
      <c r="APE56" s="78">
        <v>25.56</v>
      </c>
      <c r="APH56" s="79">
        <v>13856</v>
      </c>
      <c r="API56" s="78">
        <v>3166116.87</v>
      </c>
      <c r="APJ56" s="79">
        <v>17488</v>
      </c>
      <c r="APK56" s="78">
        <v>283344.03000000003</v>
      </c>
      <c r="APN56" s="77">
        <v>4</v>
      </c>
      <c r="APO56" s="78">
        <v>35.119999999999997</v>
      </c>
      <c r="APP56" s="79">
        <v>2427</v>
      </c>
      <c r="APQ56" s="78">
        <v>1088852.26</v>
      </c>
      <c r="APR56" s="77">
        <v>323</v>
      </c>
      <c r="APS56" s="78">
        <v>137330.51</v>
      </c>
      <c r="APT56" s="79">
        <v>1965</v>
      </c>
      <c r="APU56" s="78">
        <v>895992.26</v>
      </c>
      <c r="APV56" s="77">
        <v>753</v>
      </c>
      <c r="APW56" s="78">
        <v>316781.96000000002</v>
      </c>
      <c r="APX56" s="77">
        <v>624</v>
      </c>
      <c r="APY56" s="78">
        <v>228675.77</v>
      </c>
      <c r="APZ56" s="77">
        <v>217</v>
      </c>
      <c r="AQA56" s="78">
        <v>85170.27</v>
      </c>
      <c r="AQB56" s="79">
        <v>12833</v>
      </c>
      <c r="AQC56" s="78">
        <v>2570500.64</v>
      </c>
      <c r="AQD56" s="77">
        <v>11</v>
      </c>
      <c r="AQE56" s="78">
        <v>624.82000000000005</v>
      </c>
      <c r="AQH56" s="77">
        <v>123</v>
      </c>
      <c r="AQI56" s="78">
        <v>36382.58</v>
      </c>
      <c r="AQJ56" s="79">
        <v>3401</v>
      </c>
      <c r="AQK56" s="78">
        <v>53718.67</v>
      </c>
      <c r="AQP56" s="79">
        <v>3979</v>
      </c>
      <c r="AQQ56" s="78">
        <v>1091419.8700000001</v>
      </c>
      <c r="AQR56" s="79">
        <v>2796</v>
      </c>
      <c r="AQS56" s="78">
        <v>1408413.38</v>
      </c>
      <c r="AQZ56" s="77">
        <v>97</v>
      </c>
      <c r="ARA56" s="78">
        <v>635458.23</v>
      </c>
      <c r="ARB56" s="77">
        <v>1</v>
      </c>
      <c r="ARC56" s="78">
        <v>8.3000000000000007</v>
      </c>
      <c r="ARD56" s="77">
        <v>6</v>
      </c>
      <c r="ARE56" s="78">
        <v>96.32</v>
      </c>
      <c r="ARL56" s="79">
        <v>5238</v>
      </c>
      <c r="ARM56" s="78">
        <v>666580.68999999994</v>
      </c>
      <c r="ARN56" s="79">
        <v>11217</v>
      </c>
      <c r="ARO56" s="78">
        <v>1271720</v>
      </c>
      <c r="ARP56" s="79">
        <v>27474</v>
      </c>
      <c r="ARQ56" s="78">
        <v>3445360.78</v>
      </c>
      <c r="ARR56" s="79">
        <v>6739</v>
      </c>
      <c r="ARS56" s="78">
        <v>827770.48</v>
      </c>
      <c r="ART56" s="79">
        <v>49678</v>
      </c>
      <c r="ARU56" s="78">
        <v>1219614.47</v>
      </c>
      <c r="ARX56" s="79">
        <v>42468</v>
      </c>
      <c r="ARY56" s="78">
        <v>3245330.35</v>
      </c>
      <c r="ARZ56" s="77">
        <v>131</v>
      </c>
      <c r="ASA56" s="78">
        <v>45401.37</v>
      </c>
      <c r="ASD56" s="79">
        <v>3301</v>
      </c>
      <c r="ASE56" s="78">
        <v>291782.09999999998</v>
      </c>
      <c r="ASL56" s="77">
        <v>1</v>
      </c>
      <c r="ASM56" s="78">
        <v>1.28</v>
      </c>
      <c r="AST56" s="77">
        <v>7</v>
      </c>
      <c r="ASU56" s="78">
        <v>747.88</v>
      </c>
      <c r="ASX56" s="77">
        <v>7</v>
      </c>
      <c r="ASY56" s="78">
        <v>259.70999999999998</v>
      </c>
      <c r="ASZ56" s="79">
        <v>1308</v>
      </c>
      <c r="ATA56" s="78">
        <v>34597.910000000003</v>
      </c>
      <c r="ATB56" s="77">
        <v>93</v>
      </c>
      <c r="ATC56" s="78">
        <v>8876.57</v>
      </c>
      <c r="ATF56" s="77">
        <v>2</v>
      </c>
      <c r="ATG56" s="78">
        <v>114.94</v>
      </c>
      <c r="ATN56" s="77">
        <v>828</v>
      </c>
      <c r="ATO56" s="78">
        <v>47727.97</v>
      </c>
      <c r="ATP56" s="77">
        <v>49</v>
      </c>
      <c r="ATQ56" s="78">
        <v>1369.16</v>
      </c>
      <c r="ATT56" s="79">
        <v>13139</v>
      </c>
      <c r="ATU56" s="78">
        <v>673692.08</v>
      </c>
      <c r="ATV56" s="77">
        <v>7</v>
      </c>
      <c r="ATW56" s="78">
        <v>703.5</v>
      </c>
      <c r="ATX56" s="77">
        <v>12</v>
      </c>
      <c r="ATY56" s="78">
        <v>710.78</v>
      </c>
      <c r="ATZ56" s="77">
        <v>92</v>
      </c>
      <c r="AUA56" s="78">
        <v>1739.63</v>
      </c>
      <c r="AUB56" s="77">
        <v>12</v>
      </c>
      <c r="AUC56" s="78">
        <v>65.52</v>
      </c>
      <c r="AUN56" s="79">
        <v>171162</v>
      </c>
      <c r="AUO56" s="78">
        <v>3017589.21</v>
      </c>
      <c r="AUP56" s="77">
        <v>2</v>
      </c>
      <c r="AUQ56" s="78">
        <v>40</v>
      </c>
      <c r="AUR56" s="79">
        <v>1980</v>
      </c>
      <c r="AUS56" s="78">
        <v>106843.01</v>
      </c>
      <c r="AUV56" s="77">
        <v>25</v>
      </c>
      <c r="AUW56" s="78">
        <v>157.81</v>
      </c>
      <c r="AUZ56" s="77">
        <v>2</v>
      </c>
      <c r="AVA56" s="78">
        <v>5.38</v>
      </c>
      <c r="AVB56" s="77">
        <v>160</v>
      </c>
      <c r="AVC56" s="78">
        <v>136081.31</v>
      </c>
      <c r="AVX56" s="77">
        <v>4</v>
      </c>
      <c r="AVY56" s="78">
        <v>32.520000000000003</v>
      </c>
      <c r="AVZ56" s="77">
        <v>15</v>
      </c>
      <c r="AWA56" s="78">
        <v>142.76</v>
      </c>
      <c r="AWB56" s="77">
        <v>1</v>
      </c>
      <c r="AWC56" s="78">
        <v>24.89</v>
      </c>
      <c r="AWH56" s="77">
        <v>8</v>
      </c>
      <c r="AWI56" s="78">
        <v>11.53</v>
      </c>
      <c r="AWL56" s="77">
        <v>5</v>
      </c>
      <c r="AWM56" s="78">
        <v>20.329999999999998</v>
      </c>
      <c r="AWN56" s="77">
        <v>50</v>
      </c>
      <c r="AWO56" s="78">
        <v>3030.97</v>
      </c>
      <c r="AWP56" s="77">
        <v>249</v>
      </c>
      <c r="AWQ56" s="78">
        <v>46588.4</v>
      </c>
      <c r="AWR56" s="77">
        <v>150</v>
      </c>
      <c r="AWS56" s="78">
        <v>54140.19</v>
      </c>
      <c r="AWT56" s="77">
        <v>168</v>
      </c>
      <c r="AWU56" s="78">
        <v>11386.46</v>
      </c>
      <c r="AWV56" s="77">
        <v>803</v>
      </c>
      <c r="AWW56" s="78">
        <v>11371.74</v>
      </c>
      <c r="AWX56" s="77">
        <v>540</v>
      </c>
      <c r="AWY56" s="78">
        <v>242745.57</v>
      </c>
      <c r="AXD56" s="77">
        <v>16</v>
      </c>
      <c r="AXE56" s="78">
        <v>227.03</v>
      </c>
      <c r="AXH56" s="77">
        <v>1</v>
      </c>
      <c r="AXI56" s="78">
        <v>2.5499999999999998</v>
      </c>
      <c r="AXV56" s="77">
        <v>4</v>
      </c>
      <c r="AXW56" s="78">
        <v>43.16</v>
      </c>
      <c r="AYB56" s="77">
        <v>107</v>
      </c>
      <c r="AYC56" s="78">
        <v>8701.86</v>
      </c>
      <c r="AYD56" s="77">
        <v>40</v>
      </c>
      <c r="AYE56" s="78">
        <v>302.64999999999998</v>
      </c>
      <c r="AYF56" s="77">
        <v>7</v>
      </c>
      <c r="AYG56" s="78">
        <v>91.67</v>
      </c>
      <c r="AYL56" s="77">
        <v>11</v>
      </c>
      <c r="AYM56" s="78">
        <v>66.72</v>
      </c>
      <c r="AYP56" s="77">
        <v>2</v>
      </c>
      <c r="AYQ56" s="78">
        <v>151.16</v>
      </c>
      <c r="AYT56" s="77">
        <v>9</v>
      </c>
      <c r="AYU56" s="78">
        <v>15.64</v>
      </c>
      <c r="AYV56" s="77">
        <v>29</v>
      </c>
      <c r="AYW56" s="78">
        <v>3360.61</v>
      </c>
      <c r="AZN56" s="77">
        <v>2</v>
      </c>
      <c r="AZO56" s="78">
        <v>6.9</v>
      </c>
      <c r="AZV56" s="77">
        <v>27</v>
      </c>
      <c r="AZW56" s="78">
        <v>20.28</v>
      </c>
    </row>
    <row r="57" spans="1:1377" x14ac:dyDescent="0.25">
      <c r="A57" s="87">
        <v>40060</v>
      </c>
      <c r="B57" s="83">
        <v>336856</v>
      </c>
      <c r="C57" s="84">
        <v>41053100.799999997</v>
      </c>
      <c r="D57" s="83">
        <v>279493</v>
      </c>
      <c r="E57" s="84">
        <v>39039053.57</v>
      </c>
      <c r="F57" s="83">
        <f t="shared" si="97"/>
        <v>616349</v>
      </c>
      <c r="G57" s="83">
        <f t="shared" si="96"/>
        <v>80092154.370000005</v>
      </c>
      <c r="H57" s="83">
        <v>202352</v>
      </c>
      <c r="I57" s="84">
        <v>19087646.43</v>
      </c>
      <c r="J57" s="83">
        <v>212655</v>
      </c>
      <c r="K57" s="84">
        <v>17596684.329999998</v>
      </c>
      <c r="L57" s="83">
        <v>3200</v>
      </c>
      <c r="M57" s="78">
        <v>14023275.189999999</v>
      </c>
      <c r="N57" s="79">
        <v>25675</v>
      </c>
      <c r="O57" s="78">
        <v>13714443.210000001</v>
      </c>
      <c r="P57" s="79">
        <v>187768</v>
      </c>
      <c r="Q57" s="78">
        <v>10711221.91</v>
      </c>
      <c r="R57" s="79">
        <v>187911</v>
      </c>
      <c r="S57" s="78">
        <v>10584013.529999999</v>
      </c>
      <c r="T57" s="79">
        <v>2463</v>
      </c>
      <c r="U57" s="78">
        <v>1460120.04</v>
      </c>
      <c r="V57" s="79">
        <v>27585</v>
      </c>
      <c r="W57" s="78">
        <v>7446842.9000000004</v>
      </c>
      <c r="X57" s="79">
        <v>49359</v>
      </c>
      <c r="Y57" s="78">
        <v>7075644.7000000002</v>
      </c>
      <c r="Z57" s="79">
        <v>136742</v>
      </c>
      <c r="AA57" s="78">
        <v>5456895.0599999996</v>
      </c>
      <c r="AB57" s="79">
        <v>70409</v>
      </c>
      <c r="AC57" s="78">
        <v>6909374.6500000004</v>
      </c>
      <c r="AD57" s="79">
        <v>31241</v>
      </c>
      <c r="AE57" s="78">
        <v>5804766.8200000003</v>
      </c>
      <c r="AH57" s="79">
        <v>73324</v>
      </c>
      <c r="AI57" s="78">
        <v>7362936.8700000001</v>
      </c>
      <c r="AJ57" s="79">
        <v>180986</v>
      </c>
      <c r="AK57" s="78">
        <v>6718340.6799999997</v>
      </c>
      <c r="AL57" s="79">
        <v>50081</v>
      </c>
      <c r="AM57" s="78">
        <v>5373434.7999999998</v>
      </c>
      <c r="AN57" s="79">
        <v>58007</v>
      </c>
      <c r="AO57" s="78">
        <v>5573942.1100000003</v>
      </c>
      <c r="AP57" s="79">
        <v>63635</v>
      </c>
      <c r="AQ57" s="78">
        <v>4985979.13</v>
      </c>
      <c r="AR57" s="79">
        <v>36099</v>
      </c>
      <c r="AS57" s="78">
        <v>5272615.1500000004</v>
      </c>
      <c r="AT57" s="79">
        <v>12597</v>
      </c>
      <c r="AU57" s="78">
        <v>1202765.3400000001</v>
      </c>
      <c r="AV57" s="77">
        <v>871</v>
      </c>
      <c r="AW57" s="78">
        <v>3703045.06</v>
      </c>
      <c r="AX57" s="77">
        <v>324</v>
      </c>
      <c r="AY57" s="78">
        <v>1233990.3500000001</v>
      </c>
      <c r="AZ57" s="79">
        <v>3289</v>
      </c>
      <c r="BA57" s="78">
        <v>2386264.11</v>
      </c>
      <c r="BB57" s="79">
        <v>11167</v>
      </c>
      <c r="BC57" s="78">
        <v>3718543.97</v>
      </c>
      <c r="BD57" s="79">
        <v>3119</v>
      </c>
      <c r="BE57" s="78">
        <v>1548295.21</v>
      </c>
      <c r="BF57" s="79">
        <v>14380</v>
      </c>
      <c r="BG57" s="78">
        <v>1937586.74</v>
      </c>
      <c r="BH57" s="79">
        <v>243686</v>
      </c>
      <c r="BI57" s="78">
        <v>2154467.21</v>
      </c>
      <c r="BJ57" s="79">
        <v>3331</v>
      </c>
      <c r="BK57" s="78">
        <v>1439503.53</v>
      </c>
      <c r="BL57" s="79">
        <v>33533</v>
      </c>
      <c r="BM57" s="78">
        <v>1188283.1200000001</v>
      </c>
      <c r="BN57" s="77">
        <v>169</v>
      </c>
      <c r="BO57" s="78">
        <v>1051044.57</v>
      </c>
      <c r="BP57" s="79">
        <v>57997</v>
      </c>
      <c r="BQ57" s="78">
        <v>1148000.46</v>
      </c>
      <c r="BR57" s="79">
        <v>4639</v>
      </c>
      <c r="BS57" s="78">
        <v>318147.81</v>
      </c>
      <c r="BT57" s="79">
        <v>10209</v>
      </c>
      <c r="BU57" s="78">
        <v>640065.67000000004</v>
      </c>
      <c r="BV57" s="79">
        <v>7604</v>
      </c>
      <c r="BW57" s="78">
        <v>322572.02</v>
      </c>
      <c r="BX57" s="77">
        <v>192</v>
      </c>
      <c r="BY57" s="78">
        <v>195252.53</v>
      </c>
      <c r="CN57" s="77">
        <v>13</v>
      </c>
      <c r="CO57" s="78">
        <v>474.55</v>
      </c>
      <c r="CP57" s="79">
        <v>5837</v>
      </c>
      <c r="CQ57" s="78">
        <v>65955.87</v>
      </c>
      <c r="CT57" s="77">
        <v>11</v>
      </c>
      <c r="CU57" s="78">
        <v>10143.44</v>
      </c>
      <c r="CX57" s="77">
        <v>4</v>
      </c>
      <c r="CY57" s="78">
        <v>53.72</v>
      </c>
      <c r="DJ57" s="77">
        <v>2</v>
      </c>
      <c r="DK57" s="78">
        <v>5247.48</v>
      </c>
      <c r="DL57" s="77">
        <v>5</v>
      </c>
      <c r="DM57" s="78">
        <v>166.33</v>
      </c>
      <c r="DN57" s="77">
        <v>15</v>
      </c>
      <c r="DO57" s="78">
        <v>27.03</v>
      </c>
      <c r="DP57" s="77">
        <v>54</v>
      </c>
      <c r="DQ57" s="78">
        <v>217.36</v>
      </c>
      <c r="DZ57" s="79">
        <v>12595</v>
      </c>
      <c r="EA57" s="78">
        <v>1126369.0900000001</v>
      </c>
      <c r="ED57" s="77">
        <v>1</v>
      </c>
      <c r="EE57" s="78">
        <v>1.1200000000000001</v>
      </c>
      <c r="EF57" s="77">
        <v>30</v>
      </c>
      <c r="EG57" s="78">
        <v>483.97</v>
      </c>
      <c r="ER57" s="79">
        <v>13566</v>
      </c>
      <c r="ES57" s="78">
        <v>517190.1</v>
      </c>
      <c r="EV57" s="79">
        <v>1342</v>
      </c>
      <c r="EW57" s="78">
        <v>85517.05</v>
      </c>
      <c r="FD57" s="79">
        <v>1773</v>
      </c>
      <c r="FE57" s="78">
        <v>1051452.0900000001</v>
      </c>
      <c r="FF57" s="77">
        <v>14</v>
      </c>
      <c r="FG57" s="78">
        <v>10.14</v>
      </c>
      <c r="FH57" s="79">
        <v>26815</v>
      </c>
      <c r="FI57" s="78">
        <v>1300312.1200000001</v>
      </c>
      <c r="FJ57" s="79">
        <v>16977</v>
      </c>
      <c r="FK57" s="78">
        <v>794705.15</v>
      </c>
      <c r="FL57" s="77">
        <v>7</v>
      </c>
      <c r="FM57" s="78">
        <v>134.78</v>
      </c>
      <c r="FP57" s="77">
        <v>10</v>
      </c>
      <c r="FQ57" s="78">
        <v>50.36</v>
      </c>
      <c r="FR57" s="79">
        <v>2372</v>
      </c>
      <c r="FS57" s="78">
        <v>354704.31</v>
      </c>
      <c r="FT57" s="77">
        <v>6</v>
      </c>
      <c r="FU57" s="78">
        <v>23.5</v>
      </c>
      <c r="FV57" s="79">
        <v>3063</v>
      </c>
      <c r="FW57" s="78">
        <v>80952.75</v>
      </c>
      <c r="FX57" s="79">
        <v>1806</v>
      </c>
      <c r="FY57" s="78">
        <v>89766.29</v>
      </c>
      <c r="GB57" s="77">
        <v>1</v>
      </c>
      <c r="GC57" s="78">
        <v>0.84</v>
      </c>
      <c r="GF57" s="77">
        <v>81</v>
      </c>
      <c r="GG57" s="78">
        <v>7311.04</v>
      </c>
      <c r="GL57" s="79">
        <v>3632</v>
      </c>
      <c r="GM57" s="78">
        <v>505154.48</v>
      </c>
      <c r="GX57" s="77">
        <v>286</v>
      </c>
      <c r="GY57" s="78">
        <v>25917.49</v>
      </c>
      <c r="GZ57" s="77">
        <v>22</v>
      </c>
      <c r="HA57" s="78">
        <v>865.12</v>
      </c>
      <c r="HB57" s="79">
        <v>1545</v>
      </c>
      <c r="HC57" s="78">
        <v>161485.68</v>
      </c>
      <c r="HD57" s="77">
        <v>7</v>
      </c>
      <c r="HE57" s="78">
        <v>37.42</v>
      </c>
      <c r="HH57" s="77">
        <v>128</v>
      </c>
      <c r="HI57" s="78">
        <v>4641.0200000000004</v>
      </c>
      <c r="HJ57" s="77">
        <v>630</v>
      </c>
      <c r="HK57" s="78">
        <v>74602.720000000001</v>
      </c>
      <c r="HL57" s="77">
        <v>459</v>
      </c>
      <c r="HM57" s="78">
        <v>77026.880000000005</v>
      </c>
      <c r="HN57" s="79">
        <v>1193</v>
      </c>
      <c r="HO57" s="78">
        <v>173130.08</v>
      </c>
      <c r="HR57" s="77">
        <v>81</v>
      </c>
      <c r="HS57" s="78">
        <v>25181.07</v>
      </c>
      <c r="HT57" s="77">
        <v>543</v>
      </c>
      <c r="HU57" s="78">
        <v>27902.33</v>
      </c>
      <c r="HV57" s="77">
        <v>48</v>
      </c>
      <c r="HW57" s="78">
        <v>3214.5</v>
      </c>
      <c r="HX57" s="77">
        <v>8</v>
      </c>
      <c r="HY57" s="78">
        <v>1628.74</v>
      </c>
      <c r="HZ57" s="77">
        <v>236</v>
      </c>
      <c r="IA57" s="78">
        <v>22167.57</v>
      </c>
      <c r="IB57" s="79">
        <v>5139</v>
      </c>
      <c r="IC57" s="78">
        <v>360502.39</v>
      </c>
      <c r="ID57" s="77">
        <v>26</v>
      </c>
      <c r="IE57" s="78">
        <v>8179.21</v>
      </c>
      <c r="IF57" s="77">
        <v>249</v>
      </c>
      <c r="IG57" s="78">
        <v>42966.04</v>
      </c>
      <c r="IN57" s="79">
        <v>2724</v>
      </c>
      <c r="IO57" s="78">
        <v>126771.91</v>
      </c>
      <c r="IR57" s="77">
        <v>4</v>
      </c>
      <c r="IS57" s="78">
        <v>8.9600000000000009</v>
      </c>
      <c r="IX57" s="77">
        <v>5</v>
      </c>
      <c r="IY57" s="78">
        <v>6.49</v>
      </c>
      <c r="IZ57" s="79">
        <v>4693</v>
      </c>
      <c r="JA57" s="78">
        <v>196329.28</v>
      </c>
      <c r="JH57" s="79">
        <v>10243</v>
      </c>
      <c r="JI57" s="78">
        <v>1391965</v>
      </c>
      <c r="JJ57" s="79">
        <v>2746</v>
      </c>
      <c r="JK57" s="78">
        <v>334145.36</v>
      </c>
      <c r="JL57" s="77">
        <v>1</v>
      </c>
      <c r="JM57" s="78">
        <v>43.8</v>
      </c>
      <c r="JN57" s="77">
        <v>793</v>
      </c>
      <c r="JO57" s="78">
        <v>107046.56</v>
      </c>
      <c r="JP57" s="79">
        <v>3897</v>
      </c>
      <c r="JQ57" s="78">
        <v>346694.36</v>
      </c>
      <c r="JR57" s="77">
        <v>19</v>
      </c>
      <c r="JS57" s="78">
        <v>1441.63</v>
      </c>
      <c r="JV57" s="79">
        <v>3400</v>
      </c>
      <c r="JW57" s="78">
        <v>278431.39</v>
      </c>
      <c r="JX57" s="77">
        <v>63</v>
      </c>
      <c r="JY57" s="78">
        <v>5092.26</v>
      </c>
      <c r="JZ57" s="77">
        <v>512</v>
      </c>
      <c r="KA57" s="78">
        <v>10722.18</v>
      </c>
      <c r="KB57" s="79">
        <v>9163</v>
      </c>
      <c r="KC57" s="78">
        <v>385105.7</v>
      </c>
      <c r="KF57" s="77">
        <v>406</v>
      </c>
      <c r="KG57" s="78">
        <v>42414.49</v>
      </c>
      <c r="KH57" s="79">
        <v>20368</v>
      </c>
      <c r="KI57" s="78">
        <v>735073.33</v>
      </c>
      <c r="KJ57" s="77">
        <v>3</v>
      </c>
      <c r="KK57" s="78">
        <v>31.11</v>
      </c>
      <c r="KN57" s="79">
        <v>1259</v>
      </c>
      <c r="KO57" s="78">
        <v>708631.01</v>
      </c>
      <c r="KP57" s="77">
        <v>4</v>
      </c>
      <c r="KQ57" s="78">
        <v>410.81</v>
      </c>
      <c r="KR57" s="79">
        <v>5937</v>
      </c>
      <c r="KS57" s="78">
        <v>446624.98</v>
      </c>
      <c r="KZ57" s="77">
        <v>7</v>
      </c>
      <c r="LA57" s="78">
        <v>1918.53</v>
      </c>
      <c r="LB57" s="77">
        <v>4</v>
      </c>
      <c r="LC57" s="78">
        <v>9.56</v>
      </c>
      <c r="LD57" s="79">
        <v>1293</v>
      </c>
      <c r="LE57" s="78">
        <v>105117.98</v>
      </c>
      <c r="LF57" s="77">
        <v>500</v>
      </c>
      <c r="LG57" s="78">
        <v>83503.69</v>
      </c>
      <c r="LH57" s="77">
        <v>357</v>
      </c>
      <c r="LI57" s="78">
        <v>80426.62</v>
      </c>
      <c r="LR57" s="77">
        <v>2</v>
      </c>
      <c r="LS57" s="78">
        <v>1.78</v>
      </c>
      <c r="LT57" s="79">
        <v>6481</v>
      </c>
      <c r="LU57" s="78">
        <v>282869.45</v>
      </c>
      <c r="LV57" s="77">
        <v>108</v>
      </c>
      <c r="LW57" s="78">
        <v>574.16999999999996</v>
      </c>
      <c r="LX57" s="77">
        <v>5</v>
      </c>
      <c r="LY57" s="78">
        <v>2373.6999999999998</v>
      </c>
      <c r="LZ57" s="77">
        <v>2</v>
      </c>
      <c r="MA57" s="78">
        <v>1335.74</v>
      </c>
      <c r="MB57" s="79">
        <v>5709</v>
      </c>
      <c r="MC57" s="78">
        <v>640331.89</v>
      </c>
      <c r="ML57" s="77">
        <v>1</v>
      </c>
      <c r="MM57" s="78">
        <v>1.34</v>
      </c>
      <c r="MN57" s="77">
        <v>1</v>
      </c>
      <c r="MO57" s="78">
        <v>19.760000000000002</v>
      </c>
      <c r="MP57" s="79">
        <v>4657</v>
      </c>
      <c r="MQ57" s="78">
        <v>348423.62</v>
      </c>
      <c r="MR57" s="79">
        <v>1486</v>
      </c>
      <c r="MS57" s="78">
        <v>42299.7</v>
      </c>
      <c r="MT57" s="77">
        <v>1</v>
      </c>
      <c r="MU57" s="78">
        <v>3.49</v>
      </c>
      <c r="MX57" s="77">
        <v>2</v>
      </c>
      <c r="MY57" s="78">
        <v>3.52</v>
      </c>
      <c r="ND57" s="79">
        <v>16959</v>
      </c>
      <c r="NE57" s="78">
        <v>54301.24</v>
      </c>
      <c r="NF57" s="77">
        <v>71</v>
      </c>
      <c r="NG57" s="78">
        <v>1112.6099999999999</v>
      </c>
      <c r="NH57" s="77">
        <v>2</v>
      </c>
      <c r="NI57" s="78">
        <v>18.36</v>
      </c>
      <c r="NN57" s="79">
        <v>1766</v>
      </c>
      <c r="NO57" s="78">
        <v>256468.05</v>
      </c>
      <c r="NP57" s="77">
        <v>8</v>
      </c>
      <c r="NQ57" s="78">
        <v>27.41</v>
      </c>
      <c r="NR57" s="77">
        <v>5</v>
      </c>
      <c r="NS57" s="78">
        <v>10.74</v>
      </c>
      <c r="NT57" s="77">
        <v>178</v>
      </c>
      <c r="NU57" s="78">
        <v>462.6</v>
      </c>
      <c r="NV57" s="79">
        <v>3852</v>
      </c>
      <c r="NW57" s="78">
        <v>399302.98</v>
      </c>
      <c r="NX57" s="77">
        <v>55</v>
      </c>
      <c r="NY57" s="78">
        <v>3364.38</v>
      </c>
      <c r="NZ57" s="77">
        <v>3</v>
      </c>
      <c r="OA57" s="78">
        <v>68.53</v>
      </c>
      <c r="OB57" s="77">
        <v>1</v>
      </c>
      <c r="OC57" s="78">
        <v>17.940000000000001</v>
      </c>
      <c r="OD57" s="77">
        <v>1</v>
      </c>
      <c r="OE57" s="78">
        <v>6.42</v>
      </c>
      <c r="OF57" s="77">
        <v>396</v>
      </c>
      <c r="OG57" s="78">
        <v>29756.18</v>
      </c>
      <c r="OH57" s="77">
        <v>396</v>
      </c>
      <c r="OI57" s="78">
        <v>21406.95</v>
      </c>
      <c r="OJ57" s="77">
        <v>133</v>
      </c>
      <c r="OK57" s="78">
        <v>636.69000000000005</v>
      </c>
      <c r="OP57" s="79">
        <v>13140</v>
      </c>
      <c r="OQ57" s="78">
        <v>2259517.7200000002</v>
      </c>
      <c r="OR57" s="77">
        <v>163</v>
      </c>
      <c r="OS57" s="78">
        <v>5356.93</v>
      </c>
      <c r="OT57" s="79">
        <v>3904</v>
      </c>
      <c r="OU57" s="78">
        <v>177452.7</v>
      </c>
      <c r="OV57" s="77">
        <v>146</v>
      </c>
      <c r="OW57" s="78">
        <v>14735.43</v>
      </c>
      <c r="OZ57" s="79">
        <v>8309</v>
      </c>
      <c r="PA57" s="78">
        <v>794944.1</v>
      </c>
      <c r="PJ57" s="79">
        <v>3721</v>
      </c>
      <c r="PK57" s="78">
        <v>326462.7</v>
      </c>
      <c r="PL57" s="77">
        <v>122</v>
      </c>
      <c r="PM57" s="78">
        <v>995.88</v>
      </c>
      <c r="PN57" s="77">
        <v>69</v>
      </c>
      <c r="PO57" s="78">
        <v>9742.2099999999991</v>
      </c>
      <c r="PP57" s="79">
        <v>10473</v>
      </c>
      <c r="PQ57" s="78">
        <v>723131.19</v>
      </c>
      <c r="PR57" s="79">
        <v>4346</v>
      </c>
      <c r="PS57" s="78">
        <v>552399.31000000006</v>
      </c>
      <c r="PV57" s="77">
        <v>18</v>
      </c>
      <c r="PW57" s="78">
        <v>206.37</v>
      </c>
      <c r="PX57" s="77">
        <v>2</v>
      </c>
      <c r="PY57" s="78">
        <v>208.56</v>
      </c>
      <c r="PZ57" s="77">
        <v>582</v>
      </c>
      <c r="QA57" s="78">
        <v>225077.31</v>
      </c>
      <c r="QF57" s="79">
        <v>12992</v>
      </c>
      <c r="QG57" s="78">
        <v>3877388.99</v>
      </c>
      <c r="QJ57" s="77">
        <v>9</v>
      </c>
      <c r="QK57" s="78">
        <v>14.96</v>
      </c>
      <c r="QL57" s="77">
        <v>17</v>
      </c>
      <c r="QM57" s="78">
        <v>25.61</v>
      </c>
      <c r="QT57" s="77">
        <v>1</v>
      </c>
      <c r="QU57" s="78">
        <v>2.86</v>
      </c>
      <c r="QX57" s="77">
        <v>2</v>
      </c>
      <c r="QY57" s="78">
        <v>97.1</v>
      </c>
      <c r="RB57" s="77">
        <v>13</v>
      </c>
      <c r="RC57" s="78">
        <v>2170.65</v>
      </c>
      <c r="RD57" s="77">
        <v>5</v>
      </c>
      <c r="RE57" s="78">
        <v>1864.38</v>
      </c>
      <c r="RL57" s="79">
        <v>133765</v>
      </c>
      <c r="RM57" s="78">
        <v>19048930.23</v>
      </c>
      <c r="RN57" s="79">
        <v>2679</v>
      </c>
      <c r="RO57" s="78">
        <v>124820.51</v>
      </c>
      <c r="RT57" s="77">
        <v>169</v>
      </c>
      <c r="RU57" s="78">
        <v>28004.45</v>
      </c>
      <c r="RV57" s="77">
        <v>329</v>
      </c>
      <c r="RW57" s="78">
        <v>15566.82</v>
      </c>
      <c r="RX57" s="79">
        <v>303135</v>
      </c>
      <c r="RY57" s="78">
        <v>7285946.3799999999</v>
      </c>
      <c r="RZ57" s="77">
        <v>577</v>
      </c>
      <c r="SA57" s="78">
        <v>68788.81</v>
      </c>
      <c r="SD57" s="79">
        <v>5953</v>
      </c>
      <c r="SE57" s="78">
        <v>411539.17</v>
      </c>
      <c r="SF57" s="79">
        <v>50029</v>
      </c>
      <c r="SG57" s="78">
        <v>8685641.6600000001</v>
      </c>
      <c r="SH57" s="77">
        <v>3</v>
      </c>
      <c r="SI57" s="78">
        <v>0.51</v>
      </c>
      <c r="SJ57" s="79">
        <v>1512</v>
      </c>
      <c r="SK57" s="78">
        <v>53999.25</v>
      </c>
      <c r="SL57" s="79">
        <v>2154</v>
      </c>
      <c r="SM57" s="78">
        <v>140026.91</v>
      </c>
      <c r="SN57" s="79">
        <v>12205</v>
      </c>
      <c r="SO57" s="78">
        <v>475898.74</v>
      </c>
      <c r="SR57" s="79">
        <v>98372</v>
      </c>
      <c r="SS57" s="78">
        <v>613729.73</v>
      </c>
      <c r="ST57" s="79">
        <v>1069</v>
      </c>
      <c r="SU57" s="78">
        <v>88932.43</v>
      </c>
      <c r="SV57" s="77">
        <v>77</v>
      </c>
      <c r="SW57" s="78">
        <v>474.14</v>
      </c>
      <c r="SZ57" s="77">
        <v>1</v>
      </c>
      <c r="TA57" s="78">
        <v>9.6199999999999992</v>
      </c>
      <c r="TB57" s="77">
        <v>2</v>
      </c>
      <c r="TC57" s="78">
        <v>27.61</v>
      </c>
      <c r="TD57" s="77">
        <v>802</v>
      </c>
      <c r="TE57" s="78">
        <v>7777.66</v>
      </c>
      <c r="TF57" s="79">
        <v>2385</v>
      </c>
      <c r="TG57" s="78">
        <v>66433.429999999993</v>
      </c>
      <c r="TH57" s="79">
        <v>25823</v>
      </c>
      <c r="TI57" s="78">
        <v>669685.9</v>
      </c>
      <c r="TJ57" s="79">
        <v>2334</v>
      </c>
      <c r="TK57" s="78">
        <v>263306.57</v>
      </c>
      <c r="TL57" s="79">
        <v>50331</v>
      </c>
      <c r="TM57" s="78">
        <v>2446490.5299999998</v>
      </c>
      <c r="TN57" s="79">
        <v>5533</v>
      </c>
      <c r="TO57" s="78">
        <v>455224.17</v>
      </c>
      <c r="TZ57" s="77">
        <v>2</v>
      </c>
      <c r="UA57" s="78">
        <v>115.7</v>
      </c>
      <c r="UB57" s="79">
        <v>9197</v>
      </c>
      <c r="UC57" s="78">
        <v>424722.42</v>
      </c>
      <c r="UD57" s="77">
        <v>3</v>
      </c>
      <c r="UE57" s="78">
        <v>72.209999999999994</v>
      </c>
      <c r="UF57" s="77">
        <v>1</v>
      </c>
      <c r="UG57" s="78">
        <v>7.47</v>
      </c>
      <c r="UH57" s="77">
        <v>5</v>
      </c>
      <c r="UI57" s="78">
        <v>63.5</v>
      </c>
      <c r="UN57" s="77">
        <v>1</v>
      </c>
      <c r="UO57" s="78">
        <v>0.31</v>
      </c>
      <c r="UP57" s="77">
        <v>4</v>
      </c>
      <c r="UQ57" s="78">
        <v>4.46</v>
      </c>
      <c r="UV57" s="77">
        <v>6</v>
      </c>
      <c r="UW57" s="78">
        <v>32.090000000000003</v>
      </c>
      <c r="VB57" s="77">
        <v>38</v>
      </c>
      <c r="VC57" s="78">
        <v>816.44</v>
      </c>
      <c r="VD57" s="79">
        <v>11965</v>
      </c>
      <c r="VE57" s="78">
        <v>551823.06999999995</v>
      </c>
      <c r="VF57" s="77">
        <v>1</v>
      </c>
      <c r="VG57" s="78">
        <v>6.63</v>
      </c>
      <c r="VH57" s="79">
        <v>34977</v>
      </c>
      <c r="VI57" s="78">
        <v>568641.11</v>
      </c>
      <c r="VJ57" s="77">
        <v>117</v>
      </c>
      <c r="VK57" s="78">
        <v>1244.3399999999999</v>
      </c>
      <c r="VN57" s="77">
        <v>4</v>
      </c>
      <c r="VO57" s="78">
        <v>9.7100000000000009</v>
      </c>
      <c r="VP57" s="79">
        <v>14642</v>
      </c>
      <c r="VQ57" s="78">
        <v>809091.86</v>
      </c>
      <c r="VR57" s="79">
        <v>16184</v>
      </c>
      <c r="VS57" s="78">
        <v>1392904.45</v>
      </c>
      <c r="VV57" s="77">
        <v>1</v>
      </c>
      <c r="VW57" s="78">
        <v>18.559999999999999</v>
      </c>
      <c r="WB57" s="79">
        <v>13531</v>
      </c>
      <c r="WC57" s="78">
        <v>1997614.32</v>
      </c>
      <c r="WD57" s="77">
        <v>18</v>
      </c>
      <c r="WE57" s="78">
        <v>32315.97</v>
      </c>
      <c r="WH57" s="79">
        <v>2983</v>
      </c>
      <c r="WI57" s="78">
        <v>13200.76</v>
      </c>
      <c r="WJ57" s="79">
        <v>9003</v>
      </c>
      <c r="WK57" s="78">
        <v>139561.37</v>
      </c>
      <c r="WL57" s="77">
        <v>203</v>
      </c>
      <c r="WM57" s="78">
        <v>20574.82</v>
      </c>
      <c r="WN57" s="79">
        <v>2306</v>
      </c>
      <c r="WO57" s="78">
        <v>894928.98</v>
      </c>
      <c r="WP57" s="77">
        <v>2</v>
      </c>
      <c r="WQ57" s="78">
        <v>683.76</v>
      </c>
      <c r="WR57" s="79">
        <v>7008</v>
      </c>
      <c r="WS57" s="78">
        <v>203676.67</v>
      </c>
      <c r="WX57" s="77">
        <v>5</v>
      </c>
      <c r="WY57" s="78">
        <v>28</v>
      </c>
      <c r="XD57" s="79">
        <v>39980</v>
      </c>
      <c r="XE57" s="78">
        <v>2313304.65</v>
      </c>
      <c r="XH57" s="77">
        <v>446</v>
      </c>
      <c r="XI57" s="78">
        <v>175887.53</v>
      </c>
      <c r="XJ57" s="77">
        <v>688</v>
      </c>
      <c r="XK57" s="78">
        <v>8998.17</v>
      </c>
      <c r="XN57" s="79">
        <v>6409</v>
      </c>
      <c r="XO57" s="78">
        <v>834808.76</v>
      </c>
      <c r="XP57" s="79">
        <v>15007</v>
      </c>
      <c r="XQ57" s="78">
        <v>2508615.14</v>
      </c>
      <c r="XR57" s="79">
        <v>1596</v>
      </c>
      <c r="XS57" s="78">
        <v>413264.73</v>
      </c>
      <c r="XT57" s="79">
        <v>3493</v>
      </c>
      <c r="XU57" s="78">
        <v>721603.87</v>
      </c>
      <c r="XV57" s="79">
        <v>89774</v>
      </c>
      <c r="XW57" s="78">
        <v>1025418.18</v>
      </c>
      <c r="XX57" s="79">
        <v>1558</v>
      </c>
      <c r="XY57" s="78">
        <v>83087.490000000005</v>
      </c>
      <c r="XZ57" s="77">
        <v>2</v>
      </c>
      <c r="YA57" s="78">
        <v>14.76</v>
      </c>
      <c r="YH57" s="79">
        <v>16173</v>
      </c>
      <c r="YI57" s="78">
        <v>1130545.28</v>
      </c>
      <c r="YP57" s="79">
        <v>2486</v>
      </c>
      <c r="YQ57" s="78">
        <v>56771.78</v>
      </c>
      <c r="YT57" s="79">
        <v>2454</v>
      </c>
      <c r="YU57" s="78">
        <v>303500.76</v>
      </c>
      <c r="YV57" s="77">
        <v>125</v>
      </c>
      <c r="YW57" s="78">
        <v>14899.2</v>
      </c>
      <c r="YX57" s="79">
        <v>137305</v>
      </c>
      <c r="YY57" s="78">
        <v>3508314.13</v>
      </c>
      <c r="YZ57" s="79">
        <v>34241</v>
      </c>
      <c r="ZA57" s="78">
        <v>1548334.86</v>
      </c>
      <c r="ZF57" s="79">
        <v>1393</v>
      </c>
      <c r="ZG57" s="78">
        <v>115003.51</v>
      </c>
      <c r="ZH57" s="77">
        <v>593</v>
      </c>
      <c r="ZI57" s="78">
        <v>42738.2</v>
      </c>
      <c r="ZJ57" s="79">
        <v>55600</v>
      </c>
      <c r="ZK57" s="78">
        <v>9796780.4900000002</v>
      </c>
      <c r="ZL57" s="79">
        <v>53450</v>
      </c>
      <c r="ZM57" s="78">
        <v>7069766.4500000002</v>
      </c>
      <c r="ZN57" s="77">
        <v>1</v>
      </c>
      <c r="ZO57" s="78">
        <v>315.95999999999998</v>
      </c>
      <c r="ZR57" s="77">
        <v>82</v>
      </c>
      <c r="ZS57" s="78">
        <v>307.10000000000002</v>
      </c>
      <c r="ZT57" s="77">
        <v>146</v>
      </c>
      <c r="ZU57" s="78">
        <v>797.83</v>
      </c>
      <c r="ZV57" s="77">
        <v>1</v>
      </c>
      <c r="ZW57" s="78">
        <v>5.75</v>
      </c>
      <c r="AAB57" s="77">
        <v>117</v>
      </c>
      <c r="AAC57" s="78">
        <v>1293.19</v>
      </c>
      <c r="AAD57" s="77">
        <v>1</v>
      </c>
      <c r="AAE57" s="78">
        <v>4.01</v>
      </c>
      <c r="AAF57" s="77">
        <v>54</v>
      </c>
      <c r="AAG57" s="78">
        <v>582.41999999999996</v>
      </c>
      <c r="AAH57" s="77">
        <v>147</v>
      </c>
      <c r="AAI57" s="78">
        <v>798.19</v>
      </c>
      <c r="AAN57" s="77">
        <v>6</v>
      </c>
      <c r="AAO57" s="78">
        <v>431.56</v>
      </c>
      <c r="AAP57" s="79">
        <v>1082</v>
      </c>
      <c r="AAQ57" s="78">
        <v>4554.03</v>
      </c>
      <c r="AAT57" s="77">
        <v>2</v>
      </c>
      <c r="AAU57" s="78">
        <v>6.18</v>
      </c>
      <c r="AAV57" s="79">
        <v>1917</v>
      </c>
      <c r="AAW57" s="78">
        <v>120760.09</v>
      </c>
      <c r="ABB57" s="77">
        <v>2</v>
      </c>
      <c r="ABC57" s="78">
        <v>52.55</v>
      </c>
      <c r="ABD57" s="77">
        <v>643</v>
      </c>
      <c r="ABE57" s="78">
        <v>100118.21</v>
      </c>
      <c r="ABH57" s="77">
        <v>1</v>
      </c>
      <c r="ABI57" s="78">
        <v>21.94</v>
      </c>
      <c r="ABP57" s="79">
        <v>3674</v>
      </c>
      <c r="ABQ57" s="78">
        <v>214663.34</v>
      </c>
      <c r="ABR57" s="79">
        <v>1882</v>
      </c>
      <c r="ABS57" s="78">
        <v>83468.28</v>
      </c>
      <c r="ABT57" s="79">
        <v>4949</v>
      </c>
      <c r="ABU57" s="78">
        <v>76119.990000000005</v>
      </c>
      <c r="ABV57" s="79">
        <v>3728</v>
      </c>
      <c r="ABW57" s="78">
        <v>87395.520000000004</v>
      </c>
      <c r="ABX57" s="77">
        <v>526</v>
      </c>
      <c r="ABY57" s="78">
        <v>16266.5</v>
      </c>
      <c r="ACD57" s="77">
        <v>126</v>
      </c>
      <c r="ACE57" s="78">
        <v>7094.07</v>
      </c>
      <c r="ACF57" s="79">
        <v>16838</v>
      </c>
      <c r="ACG57" s="78">
        <v>602821.31000000006</v>
      </c>
      <c r="ACH57" s="79">
        <v>5432</v>
      </c>
      <c r="ACI57" s="78">
        <v>294172.76</v>
      </c>
      <c r="ACJ57" s="79">
        <v>23840</v>
      </c>
      <c r="ACK57" s="78">
        <v>295160.71000000002</v>
      </c>
      <c r="ACP57" s="79">
        <v>12779</v>
      </c>
      <c r="ACQ57" s="78">
        <v>526869.35</v>
      </c>
      <c r="ACV57" s="79">
        <v>4099</v>
      </c>
      <c r="ACW57" s="78">
        <v>126436.3</v>
      </c>
      <c r="ACX57" s="79">
        <v>55201</v>
      </c>
      <c r="ACY57" s="78">
        <v>2005190</v>
      </c>
      <c r="ACZ57" s="77">
        <v>253</v>
      </c>
      <c r="ADA57" s="78">
        <v>11816.72</v>
      </c>
      <c r="ADB57" s="79">
        <v>16243</v>
      </c>
      <c r="ADC57" s="78">
        <v>1036053.44</v>
      </c>
      <c r="ADF57" s="79">
        <v>3083</v>
      </c>
      <c r="ADG57" s="78">
        <v>466471.27</v>
      </c>
      <c r="ADJ57" s="77">
        <v>2</v>
      </c>
      <c r="ADK57" s="78">
        <v>140.4</v>
      </c>
      <c r="ADL57" s="79">
        <v>1029</v>
      </c>
      <c r="ADM57" s="78">
        <v>164679.92000000001</v>
      </c>
      <c r="ADP57" s="79">
        <v>1279</v>
      </c>
      <c r="ADQ57" s="78">
        <v>743048.3</v>
      </c>
      <c r="ADT57" s="77">
        <v>5</v>
      </c>
      <c r="ADU57" s="78">
        <v>2667.46</v>
      </c>
      <c r="ADX57" s="79">
        <v>4708</v>
      </c>
      <c r="ADY57" s="78">
        <v>328070.28000000003</v>
      </c>
      <c r="ADZ57" s="79">
        <v>6049</v>
      </c>
      <c r="AEA57" s="78">
        <v>258944.2</v>
      </c>
      <c r="AEB57" s="77">
        <v>12</v>
      </c>
      <c r="AEC57" s="78">
        <v>577.27</v>
      </c>
      <c r="AEF57" s="79">
        <v>2050</v>
      </c>
      <c r="AEG57" s="78">
        <v>1065331.42</v>
      </c>
      <c r="AEL57" s="77">
        <v>62</v>
      </c>
      <c r="AEM57" s="78">
        <v>433</v>
      </c>
      <c r="AEN57" s="77">
        <v>2</v>
      </c>
      <c r="AEO57" s="78">
        <v>69.3</v>
      </c>
      <c r="AER57" s="79">
        <v>18092</v>
      </c>
      <c r="AES57" s="78">
        <v>955119.95</v>
      </c>
      <c r="AET57" s="79">
        <v>5850</v>
      </c>
      <c r="AEU57" s="78">
        <v>179275.23</v>
      </c>
      <c r="AEV57" s="77">
        <v>10</v>
      </c>
      <c r="AEW57" s="78">
        <v>5610.27</v>
      </c>
      <c r="AEZ57" s="77">
        <v>58</v>
      </c>
      <c r="AFA57" s="78">
        <v>7968.59</v>
      </c>
      <c r="AFB57" s="79">
        <v>6419</v>
      </c>
      <c r="AFC57" s="78">
        <v>351259.3</v>
      </c>
      <c r="AFD57" s="77">
        <v>17</v>
      </c>
      <c r="AFE57" s="78">
        <v>908.38</v>
      </c>
      <c r="AFH57" s="77">
        <v>7</v>
      </c>
      <c r="AFI57" s="78">
        <v>257.95999999999998</v>
      </c>
      <c r="AFN57" s="79">
        <v>3352</v>
      </c>
      <c r="AFO57" s="78">
        <v>1132073.81</v>
      </c>
      <c r="AFP57" s="77">
        <v>111</v>
      </c>
      <c r="AFQ57" s="78">
        <v>5962.08</v>
      </c>
      <c r="AFT57" s="77">
        <v>6</v>
      </c>
      <c r="AFU57" s="78">
        <v>141.87</v>
      </c>
      <c r="AFV57" s="79">
        <v>57574</v>
      </c>
      <c r="AFW57" s="78">
        <v>1838792.37</v>
      </c>
      <c r="AFX57" s="79">
        <v>5698</v>
      </c>
      <c r="AFY57" s="78">
        <v>233198.44</v>
      </c>
      <c r="AFZ57" s="77">
        <v>503</v>
      </c>
      <c r="AGA57" s="78">
        <v>54445.06</v>
      </c>
      <c r="AGB57" s="77">
        <v>7</v>
      </c>
      <c r="AGC57" s="78">
        <v>387.87</v>
      </c>
      <c r="AGF57" s="77">
        <v>128</v>
      </c>
      <c r="AGG57" s="78">
        <v>852.85</v>
      </c>
      <c r="AGL57" s="77">
        <v>19</v>
      </c>
      <c r="AGM57" s="78">
        <v>20058.62</v>
      </c>
      <c r="AGP57" s="79">
        <v>212219</v>
      </c>
      <c r="AGQ57" s="78">
        <v>41955013.340000004</v>
      </c>
      <c r="AGR57" s="77">
        <v>209</v>
      </c>
      <c r="AGS57" s="78">
        <v>173043.52</v>
      </c>
      <c r="AGT57" s="79">
        <v>11539</v>
      </c>
      <c r="AGU57" s="78">
        <v>6764993.3799999999</v>
      </c>
      <c r="AGV57" s="79">
        <v>10731</v>
      </c>
      <c r="AGW57" s="78">
        <v>4229835.3099999996</v>
      </c>
      <c r="AGX57" s="79">
        <v>2124</v>
      </c>
      <c r="AGY57" s="78">
        <v>179792.72</v>
      </c>
      <c r="AGZ57" s="77">
        <v>181</v>
      </c>
      <c r="AHA57" s="78">
        <v>19047.2</v>
      </c>
      <c r="AHB57" s="79">
        <v>1083</v>
      </c>
      <c r="AHC57" s="78">
        <v>150165</v>
      </c>
      <c r="AHF57" s="77">
        <v>2</v>
      </c>
      <c r="AHG57" s="78">
        <v>1415.9</v>
      </c>
      <c r="AHH57" s="77">
        <v>31</v>
      </c>
      <c r="AHI57" s="78">
        <v>20409.03</v>
      </c>
      <c r="AHJ57" s="79">
        <v>2675</v>
      </c>
      <c r="AHK57" s="78">
        <v>240452.64</v>
      </c>
      <c r="AHL57" s="79">
        <v>3982</v>
      </c>
      <c r="AHM57" s="78">
        <v>252163.44</v>
      </c>
      <c r="AHN57" s="77">
        <v>63</v>
      </c>
      <c r="AHO57" s="78">
        <v>12103.25</v>
      </c>
      <c r="AHT57" s="77">
        <v>1</v>
      </c>
      <c r="AHU57" s="78">
        <v>755.64</v>
      </c>
      <c r="AHV57" s="77">
        <v>991</v>
      </c>
      <c r="AHW57" s="78">
        <v>114565.49</v>
      </c>
      <c r="AHX57" s="77">
        <v>1</v>
      </c>
      <c r="AHY57" s="78">
        <v>3.98</v>
      </c>
      <c r="AHZ57" s="77">
        <v>113</v>
      </c>
      <c r="AIA57" s="78">
        <v>35132.82</v>
      </c>
      <c r="AIL57" s="77">
        <v>2</v>
      </c>
      <c r="AIM57" s="78">
        <v>84.36</v>
      </c>
      <c r="AIN57" s="77">
        <v>1</v>
      </c>
      <c r="AIO57" s="78">
        <v>95.81</v>
      </c>
      <c r="AIP57" s="79">
        <v>52639</v>
      </c>
      <c r="AIQ57" s="78">
        <v>490657.74</v>
      </c>
      <c r="AIT57" s="77">
        <v>32</v>
      </c>
      <c r="AIU57" s="78">
        <v>480.27</v>
      </c>
      <c r="AIX57" s="79">
        <v>8265</v>
      </c>
      <c r="AIY57" s="78">
        <v>601515.51</v>
      </c>
      <c r="AIZ57" s="77">
        <v>6</v>
      </c>
      <c r="AJA57" s="78">
        <v>19.8</v>
      </c>
      <c r="AJB57" s="79">
        <v>9489</v>
      </c>
      <c r="AJC57" s="78">
        <v>191658.78</v>
      </c>
      <c r="AJD57" s="77">
        <v>12</v>
      </c>
      <c r="AJE57" s="78">
        <v>17.399999999999999</v>
      </c>
      <c r="AJF57" s="79">
        <v>10609</v>
      </c>
      <c r="AJG57" s="78">
        <v>486987.05</v>
      </c>
      <c r="AJL57" s="77">
        <v>2</v>
      </c>
      <c r="AJM57" s="78">
        <v>25.08</v>
      </c>
      <c r="AJN57" s="79">
        <v>2390</v>
      </c>
      <c r="AJO57" s="78">
        <v>384942.7</v>
      </c>
      <c r="AJX57" s="79">
        <v>112160</v>
      </c>
      <c r="AJY57" s="78">
        <v>1436085.57</v>
      </c>
      <c r="AJZ57" s="77">
        <v>210</v>
      </c>
      <c r="AKA57" s="78">
        <v>22594.57</v>
      </c>
      <c r="AKF57" s="77">
        <v>4</v>
      </c>
      <c r="AKG57" s="78">
        <v>4.97</v>
      </c>
      <c r="AKN57" s="77">
        <v>25</v>
      </c>
      <c r="AKO57" s="78">
        <v>329.27</v>
      </c>
      <c r="AKV57" s="79">
        <v>9727</v>
      </c>
      <c r="AKW57" s="78">
        <v>252000.57</v>
      </c>
      <c r="AKZ57" s="79">
        <v>117138</v>
      </c>
      <c r="ALA57" s="78">
        <v>1688525.52</v>
      </c>
      <c r="ALL57" s="77">
        <v>2</v>
      </c>
      <c r="ALM57" s="78">
        <v>63.64</v>
      </c>
      <c r="ALN57" s="77">
        <v>1</v>
      </c>
      <c r="ALO57" s="78">
        <v>25.8</v>
      </c>
      <c r="ALR57" s="77">
        <v>2</v>
      </c>
      <c r="ALS57" s="78">
        <v>16.100000000000001</v>
      </c>
      <c r="ALX57" s="79">
        <v>3493</v>
      </c>
      <c r="ALY57" s="78">
        <v>176601.48</v>
      </c>
      <c r="ALZ57" s="77">
        <v>118</v>
      </c>
      <c r="AMA57" s="78">
        <v>406.3</v>
      </c>
      <c r="AMB57" s="79">
        <v>1762</v>
      </c>
      <c r="AMC57" s="78">
        <v>120939.44</v>
      </c>
      <c r="AMF57" s="77">
        <v>139</v>
      </c>
      <c r="AMG57" s="78">
        <v>3909.82</v>
      </c>
      <c r="AMH57" s="77">
        <v>43</v>
      </c>
      <c r="AMI57" s="78">
        <v>22802.37</v>
      </c>
      <c r="AMJ57" s="79">
        <v>1937</v>
      </c>
      <c r="AMK57" s="78">
        <v>136545.06</v>
      </c>
      <c r="AML57" s="79">
        <v>18618</v>
      </c>
      <c r="AMM57" s="78">
        <v>1771530.98</v>
      </c>
      <c r="AMN57" s="77">
        <v>234</v>
      </c>
      <c r="AMO57" s="78">
        <v>276185.23</v>
      </c>
      <c r="AMP57" s="77">
        <v>2</v>
      </c>
      <c r="AMQ57" s="78">
        <v>227.76</v>
      </c>
      <c r="AMR57" s="77">
        <v>1</v>
      </c>
      <c r="AMS57" s="78">
        <v>1964.25</v>
      </c>
      <c r="AMX57" s="77">
        <v>406</v>
      </c>
      <c r="AMY57" s="78">
        <v>15739.18</v>
      </c>
      <c r="ANF57" s="79">
        <v>1054</v>
      </c>
      <c r="ANG57" s="78">
        <v>1306858.75</v>
      </c>
      <c r="ANH57" s="79">
        <v>3280</v>
      </c>
      <c r="ANI57" s="78">
        <v>255452.18</v>
      </c>
      <c r="ANL57" s="77">
        <v>254</v>
      </c>
      <c r="ANM57" s="78">
        <v>5841.17</v>
      </c>
      <c r="ANP57" s="79">
        <v>2317</v>
      </c>
      <c r="ANQ57" s="78">
        <v>289907.15000000002</v>
      </c>
      <c r="ANR57" s="77">
        <v>279</v>
      </c>
      <c r="ANS57" s="78">
        <v>51034.11</v>
      </c>
      <c r="ANT57" s="79">
        <v>12741</v>
      </c>
      <c r="ANU57" s="78">
        <v>2057914.36</v>
      </c>
      <c r="ANZ57" s="77">
        <v>511</v>
      </c>
      <c r="AOA57" s="78">
        <v>289075.03000000003</v>
      </c>
      <c r="AOB57" s="77">
        <v>56</v>
      </c>
      <c r="AOC57" s="78">
        <v>69429.38</v>
      </c>
      <c r="AOD57" s="77">
        <v>368</v>
      </c>
      <c r="AOE57" s="78">
        <v>1164160.6399999999</v>
      </c>
      <c r="AOH57" s="77">
        <v>1</v>
      </c>
      <c r="AOI57" s="78">
        <v>127.77</v>
      </c>
      <c r="AOP57" s="77">
        <v>56</v>
      </c>
      <c r="AOQ57" s="78">
        <v>5041.72</v>
      </c>
      <c r="AOR57" s="77">
        <v>10</v>
      </c>
      <c r="AOS57" s="78">
        <v>96.62</v>
      </c>
      <c r="AOV57" s="77">
        <v>857</v>
      </c>
      <c r="AOW57" s="78">
        <v>115313.26</v>
      </c>
      <c r="AOX57" s="77">
        <v>394</v>
      </c>
      <c r="AOY57" s="78">
        <v>4363.41</v>
      </c>
      <c r="APB57" s="77">
        <v>203</v>
      </c>
      <c r="APC57" s="78">
        <v>2423.0100000000002</v>
      </c>
      <c r="APD57" s="77">
        <v>1</v>
      </c>
      <c r="APE57" s="78">
        <v>16.2</v>
      </c>
      <c r="APH57" s="79">
        <v>14248</v>
      </c>
      <c r="API57" s="78">
        <v>3105957.95</v>
      </c>
      <c r="APJ57" s="79">
        <v>19619</v>
      </c>
      <c r="APK57" s="78">
        <v>317523.09000000003</v>
      </c>
      <c r="APN57" s="77">
        <v>3</v>
      </c>
      <c r="APO57" s="78">
        <v>35.119999999999997</v>
      </c>
      <c r="APP57" s="79">
        <v>2611</v>
      </c>
      <c r="APQ57" s="78">
        <v>1115974.3700000001</v>
      </c>
      <c r="APR57" s="77">
        <v>349</v>
      </c>
      <c r="APS57" s="78">
        <v>169797.22</v>
      </c>
      <c r="APT57" s="79">
        <v>2150</v>
      </c>
      <c r="APU57" s="78">
        <v>959324.5</v>
      </c>
      <c r="APV57" s="77">
        <v>802</v>
      </c>
      <c r="APW57" s="78">
        <v>360972.79</v>
      </c>
      <c r="APX57" s="77">
        <v>753</v>
      </c>
      <c r="APY57" s="78">
        <v>296889.96000000002</v>
      </c>
      <c r="APZ57" s="77">
        <v>217</v>
      </c>
      <c r="AQA57" s="78">
        <v>86707.39</v>
      </c>
      <c r="AQB57" s="79">
        <v>14548</v>
      </c>
      <c r="AQC57" s="78">
        <v>2872206.65</v>
      </c>
      <c r="AQD57" s="77">
        <v>7</v>
      </c>
      <c r="AQE57" s="78">
        <v>325.42</v>
      </c>
      <c r="AQH57" s="77">
        <v>154</v>
      </c>
      <c r="AQI57" s="78">
        <v>44667.43</v>
      </c>
      <c r="AQJ57" s="79">
        <v>3612</v>
      </c>
      <c r="AQK57" s="78">
        <v>56476.73</v>
      </c>
      <c r="AQL57" s="77">
        <v>1</v>
      </c>
      <c r="AQM57" s="78">
        <v>0.99</v>
      </c>
      <c r="AQP57" s="79">
        <v>4306</v>
      </c>
      <c r="AQQ57" s="78">
        <v>1139194.18</v>
      </c>
      <c r="AQR57" s="79">
        <v>3176</v>
      </c>
      <c r="AQS57" s="78">
        <v>1549295.14</v>
      </c>
      <c r="AQZ57" s="77">
        <v>104</v>
      </c>
      <c r="ARA57" s="78">
        <v>715684.48</v>
      </c>
      <c r="ARD57" s="77">
        <v>4</v>
      </c>
      <c r="ARE57" s="78">
        <v>132.91</v>
      </c>
      <c r="ARH57" s="77">
        <v>1</v>
      </c>
      <c r="ARI57" s="78">
        <v>46.38</v>
      </c>
      <c r="ARL57" s="79">
        <v>5883</v>
      </c>
      <c r="ARM57" s="78">
        <v>745167.33</v>
      </c>
      <c r="ARN57" s="79">
        <v>12932</v>
      </c>
      <c r="ARO57" s="78">
        <v>1523792.72</v>
      </c>
      <c r="ARP57" s="79">
        <v>29981</v>
      </c>
      <c r="ARQ57" s="78">
        <v>3755430.17</v>
      </c>
      <c r="ARR57" s="79">
        <v>7396</v>
      </c>
      <c r="ARS57" s="78">
        <v>896047.3</v>
      </c>
      <c r="ART57" s="79">
        <v>59332</v>
      </c>
      <c r="ARU57" s="78">
        <v>1449550.51</v>
      </c>
      <c r="ARX57" s="79">
        <v>46807</v>
      </c>
      <c r="ARY57" s="78">
        <v>3540625.75</v>
      </c>
      <c r="ARZ57" s="77">
        <v>123</v>
      </c>
      <c r="ASA57" s="78">
        <v>48404.59</v>
      </c>
      <c r="ASD57" s="79">
        <v>4135</v>
      </c>
      <c r="ASE57" s="78">
        <v>363976.96000000002</v>
      </c>
      <c r="ASJ57" s="77">
        <v>1</v>
      </c>
      <c r="ASK57" s="78">
        <v>141.5</v>
      </c>
      <c r="AST57" s="77">
        <v>6</v>
      </c>
      <c r="ASU57" s="78">
        <v>197.28</v>
      </c>
      <c r="ASV57" s="77">
        <v>7</v>
      </c>
      <c r="ASW57" s="78">
        <v>5.21</v>
      </c>
      <c r="ASX57" s="77">
        <v>3</v>
      </c>
      <c r="ASY57" s="78">
        <v>67.33</v>
      </c>
      <c r="ASZ57" s="79">
        <v>1521</v>
      </c>
      <c r="ATA57" s="78">
        <v>39204.21</v>
      </c>
      <c r="ATB57" s="77">
        <v>99</v>
      </c>
      <c r="ATC57" s="78">
        <v>8101.4</v>
      </c>
      <c r="ATF57" s="77">
        <v>1</v>
      </c>
      <c r="ATG57" s="78">
        <v>57.47</v>
      </c>
      <c r="ATN57" s="79">
        <v>1061</v>
      </c>
      <c r="ATO57" s="78">
        <v>59289.87</v>
      </c>
      <c r="ATP57" s="77">
        <v>45</v>
      </c>
      <c r="ATQ57" s="78">
        <v>1915.6</v>
      </c>
      <c r="ATT57" s="79">
        <v>15447</v>
      </c>
      <c r="ATU57" s="78">
        <v>797509.55</v>
      </c>
      <c r="ATV57" s="77">
        <v>11</v>
      </c>
      <c r="ATW57" s="78">
        <v>215.74</v>
      </c>
      <c r="ATX57" s="77">
        <v>17</v>
      </c>
      <c r="ATY57" s="78">
        <v>851.7</v>
      </c>
      <c r="ATZ57" s="77">
        <v>76</v>
      </c>
      <c r="AUA57" s="78">
        <v>1623.78</v>
      </c>
      <c r="AUB57" s="77">
        <v>14</v>
      </c>
      <c r="AUC57" s="78">
        <v>69.98</v>
      </c>
      <c r="AUD57" s="77">
        <v>2</v>
      </c>
      <c r="AUE57" s="78">
        <v>9.6199999999999992</v>
      </c>
      <c r="AUN57" s="79">
        <v>189034</v>
      </c>
      <c r="AUO57" s="78">
        <v>3307233.01</v>
      </c>
      <c r="AUP57" s="77">
        <v>10</v>
      </c>
      <c r="AUQ57" s="78">
        <v>179.22</v>
      </c>
      <c r="AUR57" s="79">
        <v>2313</v>
      </c>
      <c r="AUS57" s="78">
        <v>117992.22</v>
      </c>
      <c r="AUV57" s="77">
        <v>19</v>
      </c>
      <c r="AUW57" s="78">
        <v>136.22</v>
      </c>
      <c r="AVB57" s="77">
        <v>181</v>
      </c>
      <c r="AVC57" s="78">
        <v>162352.92000000001</v>
      </c>
      <c r="AVT57" s="77">
        <v>1</v>
      </c>
      <c r="AVU57" s="78">
        <v>9.73</v>
      </c>
      <c r="AVX57" s="77">
        <v>4</v>
      </c>
      <c r="AVY57" s="78">
        <v>32.520000000000003</v>
      </c>
      <c r="AVZ57" s="77">
        <v>17</v>
      </c>
      <c r="AWA57" s="78">
        <v>175.06</v>
      </c>
      <c r="AWH57" s="77">
        <v>6</v>
      </c>
      <c r="AWI57" s="78">
        <v>5.29</v>
      </c>
      <c r="AWL57" s="77">
        <v>7</v>
      </c>
      <c r="AWM57" s="78">
        <v>24.92</v>
      </c>
      <c r="AWN57" s="77">
        <v>46</v>
      </c>
      <c r="AWO57" s="78">
        <v>2588.9499999999998</v>
      </c>
      <c r="AWP57" s="77">
        <v>255</v>
      </c>
      <c r="AWQ57" s="78">
        <v>40177.040000000001</v>
      </c>
      <c r="AWR57" s="77">
        <v>185</v>
      </c>
      <c r="AWS57" s="78">
        <v>62664</v>
      </c>
      <c r="AWT57" s="77">
        <v>191</v>
      </c>
      <c r="AWU57" s="78">
        <v>11884.76</v>
      </c>
      <c r="AWV57" s="77">
        <v>923</v>
      </c>
      <c r="AWW57" s="78">
        <v>12279.51</v>
      </c>
      <c r="AWX57" s="77">
        <v>554</v>
      </c>
      <c r="AWY57" s="78">
        <v>237883.01</v>
      </c>
      <c r="AXD57" s="77">
        <v>14</v>
      </c>
      <c r="AXE57" s="78">
        <v>165.87</v>
      </c>
      <c r="AXV57" s="77">
        <v>1</v>
      </c>
      <c r="AXW57" s="78">
        <v>10.79</v>
      </c>
      <c r="AYB57" s="77">
        <v>140</v>
      </c>
      <c r="AYC57" s="78">
        <v>12157.44</v>
      </c>
      <c r="AYD57" s="77">
        <v>48</v>
      </c>
      <c r="AYE57" s="78">
        <v>300.33</v>
      </c>
      <c r="AYF57" s="77">
        <v>10</v>
      </c>
      <c r="AYG57" s="78">
        <v>149.26</v>
      </c>
      <c r="AYJ57" s="77">
        <v>1</v>
      </c>
      <c r="AYK57" s="78">
        <v>3.06</v>
      </c>
      <c r="AYL57" s="77">
        <v>11</v>
      </c>
      <c r="AYM57" s="78">
        <v>64.87</v>
      </c>
      <c r="AYP57" s="77">
        <v>2</v>
      </c>
      <c r="AYQ57" s="78">
        <v>151.16</v>
      </c>
      <c r="AYT57" s="77">
        <v>14</v>
      </c>
      <c r="AYU57" s="78">
        <v>31.55</v>
      </c>
      <c r="AYV57" s="77">
        <v>57</v>
      </c>
      <c r="AYW57" s="78">
        <v>5531.57</v>
      </c>
      <c r="AZJ57" s="77">
        <v>2</v>
      </c>
      <c r="AZK57" s="78">
        <v>7.4</v>
      </c>
      <c r="AZN57" s="77">
        <v>1</v>
      </c>
      <c r="AZO57" s="78">
        <v>3.75</v>
      </c>
      <c r="AZV57" s="77">
        <v>24</v>
      </c>
      <c r="AZW57" s="78">
        <v>27.83</v>
      </c>
    </row>
    <row r="58" spans="1:1377" x14ac:dyDescent="0.25">
      <c r="A58" s="87">
        <v>40053</v>
      </c>
      <c r="B58" s="83">
        <v>309133</v>
      </c>
      <c r="C58" s="84">
        <v>38222406.740000002</v>
      </c>
      <c r="D58" s="83">
        <v>255327</v>
      </c>
      <c r="E58" s="84">
        <v>36225038.729999997</v>
      </c>
      <c r="F58" s="83">
        <f t="shared" si="97"/>
        <v>564460</v>
      </c>
      <c r="G58" s="83">
        <f t="shared" si="96"/>
        <v>74447445.469999999</v>
      </c>
      <c r="H58" s="83">
        <v>184284</v>
      </c>
      <c r="I58" s="84">
        <v>17466479.989999998</v>
      </c>
      <c r="J58" s="83">
        <v>193321</v>
      </c>
      <c r="K58" s="84">
        <v>15954520.17</v>
      </c>
      <c r="L58" s="83">
        <v>2917</v>
      </c>
      <c r="M58" s="78">
        <v>12707798.84</v>
      </c>
      <c r="N58" s="79">
        <v>23525</v>
      </c>
      <c r="O58" s="78">
        <v>12467306.800000001</v>
      </c>
      <c r="P58" s="79">
        <v>166276</v>
      </c>
      <c r="Q58" s="78">
        <v>9760995.1500000004</v>
      </c>
      <c r="R58" s="79">
        <v>171791</v>
      </c>
      <c r="S58" s="78">
        <v>9482489.8499999996</v>
      </c>
      <c r="T58" s="79">
        <v>2066</v>
      </c>
      <c r="U58" s="78">
        <v>1258758.18</v>
      </c>
      <c r="V58" s="79">
        <v>25940</v>
      </c>
      <c r="W58" s="78">
        <v>7060632.7199999997</v>
      </c>
      <c r="X58" s="79">
        <v>45336</v>
      </c>
      <c r="Y58" s="78">
        <v>6610539.1799999997</v>
      </c>
      <c r="Z58" s="79">
        <v>108958</v>
      </c>
      <c r="AA58" s="78">
        <v>4342321.04</v>
      </c>
      <c r="AB58" s="79">
        <v>57770</v>
      </c>
      <c r="AC58" s="78">
        <v>5596040.6399999997</v>
      </c>
      <c r="AD58" s="79">
        <v>28172</v>
      </c>
      <c r="AE58" s="78">
        <v>5314125.72</v>
      </c>
      <c r="AH58" s="79">
        <v>65474</v>
      </c>
      <c r="AI58" s="78">
        <v>6567765.8700000001</v>
      </c>
      <c r="AJ58" s="79">
        <v>161631</v>
      </c>
      <c r="AK58" s="78">
        <v>6042190.6699999999</v>
      </c>
      <c r="AL58" s="79">
        <v>45244</v>
      </c>
      <c r="AM58" s="78">
        <v>4844207.46</v>
      </c>
      <c r="AN58" s="79">
        <v>53857</v>
      </c>
      <c r="AO58" s="78">
        <v>5175990.95</v>
      </c>
      <c r="AP58" s="79">
        <v>60824</v>
      </c>
      <c r="AQ58" s="78">
        <v>4792429.46</v>
      </c>
      <c r="AR58" s="79">
        <v>33677</v>
      </c>
      <c r="AS58" s="78">
        <v>4930361.37</v>
      </c>
      <c r="AT58" s="79">
        <v>11495</v>
      </c>
      <c r="AU58" s="78">
        <v>1077529.83</v>
      </c>
      <c r="AV58" s="77">
        <v>849</v>
      </c>
      <c r="AW58" s="78">
        <v>3576484.03</v>
      </c>
      <c r="AX58" s="77">
        <v>468</v>
      </c>
      <c r="AY58" s="78">
        <v>1808964.84</v>
      </c>
      <c r="AZ58" s="79">
        <v>2882</v>
      </c>
      <c r="BA58" s="78">
        <v>2104665.7400000002</v>
      </c>
      <c r="BB58" s="79">
        <v>10848</v>
      </c>
      <c r="BC58" s="78">
        <v>3667061.07</v>
      </c>
      <c r="BD58" s="79">
        <v>2808</v>
      </c>
      <c r="BE58" s="78">
        <v>1376682.96</v>
      </c>
      <c r="BF58" s="79">
        <v>13691</v>
      </c>
      <c r="BG58" s="78">
        <v>1842124.86</v>
      </c>
      <c r="BH58" s="79">
        <v>219442</v>
      </c>
      <c r="BI58" s="78">
        <v>1899907.71</v>
      </c>
      <c r="BJ58" s="79">
        <v>3355</v>
      </c>
      <c r="BK58" s="78">
        <v>1411550.47</v>
      </c>
      <c r="BL58" s="79">
        <v>30060</v>
      </c>
      <c r="BM58" s="78">
        <v>1068096.48</v>
      </c>
      <c r="BN58" s="77">
        <v>176</v>
      </c>
      <c r="BO58" s="78">
        <v>1065740.2</v>
      </c>
      <c r="BP58" s="79">
        <v>51213</v>
      </c>
      <c r="BQ58" s="78">
        <v>1012426.04</v>
      </c>
      <c r="BR58" s="79">
        <v>3725</v>
      </c>
      <c r="BS58" s="78">
        <v>253938.36</v>
      </c>
      <c r="BT58" s="79">
        <v>9336</v>
      </c>
      <c r="BU58" s="78">
        <v>547833.96</v>
      </c>
      <c r="BV58" s="79">
        <v>6836</v>
      </c>
      <c r="BW58" s="78">
        <v>305483.46999999997</v>
      </c>
      <c r="BX58" s="77">
        <v>196</v>
      </c>
      <c r="BY58" s="78">
        <v>199141.47</v>
      </c>
      <c r="CH58" s="77">
        <v>3</v>
      </c>
      <c r="CI58" s="78">
        <v>40.25</v>
      </c>
      <c r="CL58" s="77">
        <v>2</v>
      </c>
      <c r="CM58" s="78">
        <v>56</v>
      </c>
      <c r="CN58" s="77">
        <v>14</v>
      </c>
      <c r="CO58" s="78">
        <v>664.26</v>
      </c>
      <c r="CP58" s="79">
        <v>5557</v>
      </c>
      <c r="CQ58" s="78">
        <v>62685.27</v>
      </c>
      <c r="CT58" s="77">
        <v>17</v>
      </c>
      <c r="CU58" s="78">
        <v>11594.11</v>
      </c>
      <c r="CX58" s="77">
        <v>2</v>
      </c>
      <c r="CY58" s="78">
        <v>11.6</v>
      </c>
      <c r="CZ58" s="77">
        <v>2</v>
      </c>
      <c r="DA58" s="78">
        <v>4.96</v>
      </c>
      <c r="DJ58" s="77">
        <v>2</v>
      </c>
      <c r="DK58" s="78">
        <v>1383.22</v>
      </c>
      <c r="DL58" s="77">
        <v>1</v>
      </c>
      <c r="DM58" s="78">
        <v>32.5</v>
      </c>
      <c r="DN58" s="77">
        <v>7</v>
      </c>
      <c r="DO58" s="78">
        <v>15.01</v>
      </c>
      <c r="DP58" s="77">
        <v>62</v>
      </c>
      <c r="DQ58" s="78">
        <v>198.57</v>
      </c>
      <c r="DR58" s="77">
        <v>3</v>
      </c>
      <c r="DS58" s="78">
        <v>17.53</v>
      </c>
      <c r="DZ58" s="79">
        <v>11693</v>
      </c>
      <c r="EA58" s="78">
        <v>1033272.9</v>
      </c>
      <c r="EF58" s="77">
        <v>18</v>
      </c>
      <c r="EG58" s="78">
        <v>305.01</v>
      </c>
      <c r="ER58" s="79">
        <v>12047</v>
      </c>
      <c r="ES58" s="78">
        <v>467556.58</v>
      </c>
      <c r="ET58" s="77">
        <v>3</v>
      </c>
      <c r="EU58" s="78">
        <v>10.81</v>
      </c>
      <c r="EV58" s="79">
        <v>1391</v>
      </c>
      <c r="EW58" s="78">
        <v>82919.55</v>
      </c>
      <c r="EX58" s="77">
        <v>1</v>
      </c>
      <c r="EY58" s="78">
        <v>5.49</v>
      </c>
      <c r="FD58" s="79">
        <v>1594</v>
      </c>
      <c r="FE58" s="78">
        <v>929539.13</v>
      </c>
      <c r="FF58" s="77">
        <v>4</v>
      </c>
      <c r="FG58" s="78">
        <v>3.46</v>
      </c>
      <c r="FH58" s="79">
        <v>24163</v>
      </c>
      <c r="FI58" s="78">
        <v>1187811.1399999999</v>
      </c>
      <c r="FJ58" s="79">
        <v>15538</v>
      </c>
      <c r="FK58" s="78">
        <v>728768.21</v>
      </c>
      <c r="FL58" s="77">
        <v>18</v>
      </c>
      <c r="FM58" s="78">
        <v>236.07</v>
      </c>
      <c r="FP58" s="77">
        <v>7</v>
      </c>
      <c r="FQ58" s="78">
        <v>3.36</v>
      </c>
      <c r="FR58" s="79">
        <v>2313</v>
      </c>
      <c r="FS58" s="78">
        <v>308775.71000000002</v>
      </c>
      <c r="FT58" s="77">
        <v>4</v>
      </c>
      <c r="FU58" s="78">
        <v>10.36</v>
      </c>
      <c r="FV58" s="79">
        <v>2682</v>
      </c>
      <c r="FW58" s="78">
        <v>70658</v>
      </c>
      <c r="FX58" s="79">
        <v>1153</v>
      </c>
      <c r="FY58" s="78">
        <v>58938.79</v>
      </c>
      <c r="GF58" s="77">
        <v>65</v>
      </c>
      <c r="GG58" s="78">
        <v>5507.11</v>
      </c>
      <c r="GL58" s="79">
        <v>3426</v>
      </c>
      <c r="GM58" s="78">
        <v>465327.16</v>
      </c>
      <c r="GP58" s="77">
        <v>1</v>
      </c>
      <c r="GQ58" s="78">
        <v>3.15</v>
      </c>
      <c r="GT58" s="77">
        <v>1</v>
      </c>
      <c r="GU58" s="78">
        <v>5.79</v>
      </c>
      <c r="GX58" s="77">
        <v>242</v>
      </c>
      <c r="GY58" s="78">
        <v>24698.18</v>
      </c>
      <c r="GZ58" s="77">
        <v>12</v>
      </c>
      <c r="HA58" s="78">
        <v>411.9</v>
      </c>
      <c r="HB58" s="79">
        <v>1364</v>
      </c>
      <c r="HC58" s="78">
        <v>143751.5</v>
      </c>
      <c r="HD58" s="77">
        <v>6</v>
      </c>
      <c r="HE58" s="78">
        <v>33.56</v>
      </c>
      <c r="HH58" s="77">
        <v>106</v>
      </c>
      <c r="HI58" s="78">
        <v>4396.34</v>
      </c>
      <c r="HJ58" s="77">
        <v>646</v>
      </c>
      <c r="HK58" s="78">
        <v>85132.26</v>
      </c>
      <c r="HL58" s="77">
        <v>462</v>
      </c>
      <c r="HM58" s="78">
        <v>74674.31</v>
      </c>
      <c r="HN58" s="79">
        <v>1188</v>
      </c>
      <c r="HO58" s="78">
        <v>164127.38</v>
      </c>
      <c r="HR58" s="77">
        <v>63</v>
      </c>
      <c r="HS58" s="78">
        <v>21489.07</v>
      </c>
      <c r="HT58" s="77">
        <v>562</v>
      </c>
      <c r="HU58" s="78">
        <v>28974.28</v>
      </c>
      <c r="HV58" s="77">
        <v>18</v>
      </c>
      <c r="HW58" s="78">
        <v>893.77</v>
      </c>
      <c r="HX58" s="77">
        <v>10</v>
      </c>
      <c r="HY58" s="78">
        <v>1791.06</v>
      </c>
      <c r="HZ58" s="77">
        <v>163</v>
      </c>
      <c r="IA58" s="78">
        <v>14139.07</v>
      </c>
      <c r="IB58" s="79">
        <v>4174</v>
      </c>
      <c r="IC58" s="78">
        <v>287331.86</v>
      </c>
      <c r="ID58" s="77">
        <v>30</v>
      </c>
      <c r="IE58" s="78">
        <v>7182.01</v>
      </c>
      <c r="IF58" s="77">
        <v>217</v>
      </c>
      <c r="IG58" s="78">
        <v>59539.98</v>
      </c>
      <c r="IL58" s="77">
        <v>1</v>
      </c>
      <c r="IM58" s="78">
        <v>3.19</v>
      </c>
      <c r="IN58" s="79">
        <v>2396</v>
      </c>
      <c r="IO58" s="78">
        <v>117563.48</v>
      </c>
      <c r="IR58" s="77">
        <v>2</v>
      </c>
      <c r="IS58" s="78">
        <v>3.88</v>
      </c>
      <c r="IT58" s="77">
        <v>1</v>
      </c>
      <c r="IU58" s="78">
        <v>5.36</v>
      </c>
      <c r="IX58" s="77">
        <v>4</v>
      </c>
      <c r="IY58" s="78">
        <v>27.18</v>
      </c>
      <c r="IZ58" s="79">
        <v>4164</v>
      </c>
      <c r="JA58" s="78">
        <v>165875.94</v>
      </c>
      <c r="JH58" s="79">
        <v>9672</v>
      </c>
      <c r="JI58" s="78">
        <v>1308380.69</v>
      </c>
      <c r="JJ58" s="79">
        <v>2590</v>
      </c>
      <c r="JK58" s="78">
        <v>312064.8</v>
      </c>
      <c r="JN58" s="77">
        <v>706</v>
      </c>
      <c r="JO58" s="78">
        <v>93695.81</v>
      </c>
      <c r="JP58" s="79">
        <v>3623</v>
      </c>
      <c r="JQ58" s="78">
        <v>318524.34999999998</v>
      </c>
      <c r="JR58" s="77">
        <v>21</v>
      </c>
      <c r="JS58" s="78">
        <v>1478.88</v>
      </c>
      <c r="JV58" s="79">
        <v>2636</v>
      </c>
      <c r="JW58" s="78">
        <v>212938.76</v>
      </c>
      <c r="JX58" s="77">
        <v>42</v>
      </c>
      <c r="JY58" s="78">
        <v>3365.57</v>
      </c>
      <c r="JZ58" s="77">
        <v>438</v>
      </c>
      <c r="KA58" s="78">
        <v>7593.64</v>
      </c>
      <c r="KB58" s="79">
        <v>9111</v>
      </c>
      <c r="KC58" s="78">
        <v>366829.54</v>
      </c>
      <c r="KF58" s="77">
        <v>388</v>
      </c>
      <c r="KG58" s="78">
        <v>46450.04</v>
      </c>
      <c r="KH58" s="79">
        <v>17570</v>
      </c>
      <c r="KI58" s="78">
        <v>621658.91</v>
      </c>
      <c r="KJ58" s="77">
        <v>4</v>
      </c>
      <c r="KK58" s="78">
        <v>47.12</v>
      </c>
      <c r="KN58" s="79">
        <v>1172</v>
      </c>
      <c r="KO58" s="78">
        <v>641268.79</v>
      </c>
      <c r="KP58" s="77">
        <v>2</v>
      </c>
      <c r="KQ58" s="78">
        <v>302.20999999999998</v>
      </c>
      <c r="KR58" s="79">
        <v>5624</v>
      </c>
      <c r="KS58" s="78">
        <v>423284.31</v>
      </c>
      <c r="KZ58" s="77">
        <v>12</v>
      </c>
      <c r="LA58" s="78">
        <v>2518.08</v>
      </c>
      <c r="LD58" s="79">
        <v>1198</v>
      </c>
      <c r="LE58" s="78">
        <v>105074.08</v>
      </c>
      <c r="LF58" s="77">
        <v>429</v>
      </c>
      <c r="LG58" s="78">
        <v>72812.62</v>
      </c>
      <c r="LH58" s="77">
        <v>444</v>
      </c>
      <c r="LI58" s="78">
        <v>103677.43</v>
      </c>
      <c r="LJ58" s="77">
        <v>2</v>
      </c>
      <c r="LK58" s="78">
        <v>4.32</v>
      </c>
      <c r="LR58" s="77">
        <v>4</v>
      </c>
      <c r="LS58" s="78">
        <v>2.4900000000000002</v>
      </c>
      <c r="LT58" s="79">
        <v>6487</v>
      </c>
      <c r="LU58" s="78">
        <v>291831.34999999998</v>
      </c>
      <c r="LV58" s="77">
        <v>94</v>
      </c>
      <c r="LW58" s="78">
        <v>525.64</v>
      </c>
      <c r="LX58" s="77">
        <v>4</v>
      </c>
      <c r="LY58" s="78">
        <v>1898.96</v>
      </c>
      <c r="MB58" s="79">
        <v>5384</v>
      </c>
      <c r="MC58" s="78">
        <v>590636.64</v>
      </c>
      <c r="MF58" s="77">
        <v>1</v>
      </c>
      <c r="MG58" s="78">
        <v>29.79</v>
      </c>
      <c r="MN58" s="77">
        <v>2</v>
      </c>
      <c r="MO58" s="78">
        <v>2.52</v>
      </c>
      <c r="MP58" s="79">
        <v>4436</v>
      </c>
      <c r="MQ58" s="78">
        <v>323042.84000000003</v>
      </c>
      <c r="MR58" s="79">
        <v>1502</v>
      </c>
      <c r="MS58" s="78">
        <v>41738.199999999997</v>
      </c>
      <c r="MX58" s="77">
        <v>1</v>
      </c>
      <c r="MY58" s="78">
        <v>3.52</v>
      </c>
      <c r="NB58" s="77">
        <v>1</v>
      </c>
      <c r="NC58" s="78">
        <v>0.04</v>
      </c>
      <c r="ND58" s="79">
        <v>16369</v>
      </c>
      <c r="NE58" s="78">
        <v>51806.78</v>
      </c>
      <c r="NF58" s="77">
        <v>43</v>
      </c>
      <c r="NG58" s="78">
        <v>777.45</v>
      </c>
      <c r="NN58" s="79">
        <v>1651</v>
      </c>
      <c r="NO58" s="78">
        <v>228833.19</v>
      </c>
      <c r="NP58" s="77">
        <v>7</v>
      </c>
      <c r="NQ58" s="78">
        <v>15.56</v>
      </c>
      <c r="NR58" s="77">
        <v>7</v>
      </c>
      <c r="NS58" s="78">
        <v>10.15</v>
      </c>
      <c r="NT58" s="77">
        <v>100</v>
      </c>
      <c r="NU58" s="78">
        <v>235.63</v>
      </c>
      <c r="NV58" s="79">
        <v>3503</v>
      </c>
      <c r="NW58" s="78">
        <v>365687.9</v>
      </c>
      <c r="NX58" s="77">
        <v>55</v>
      </c>
      <c r="NY58" s="78">
        <v>4499.1000000000004</v>
      </c>
      <c r="NZ58" s="77">
        <v>1</v>
      </c>
      <c r="OA58" s="78">
        <v>27.7</v>
      </c>
      <c r="OD58" s="77">
        <v>2</v>
      </c>
      <c r="OE58" s="78">
        <v>10.199999999999999</v>
      </c>
      <c r="OF58" s="77">
        <v>377</v>
      </c>
      <c r="OG58" s="78">
        <v>27294.15</v>
      </c>
      <c r="OH58" s="77">
        <v>423</v>
      </c>
      <c r="OI58" s="78">
        <v>25065.14</v>
      </c>
      <c r="OJ58" s="77">
        <v>123</v>
      </c>
      <c r="OK58" s="78">
        <v>481.06</v>
      </c>
      <c r="OP58" s="79">
        <v>12980</v>
      </c>
      <c r="OQ58" s="78">
        <v>2235591.7000000002</v>
      </c>
      <c r="OR58" s="77">
        <v>125</v>
      </c>
      <c r="OS58" s="78">
        <v>4245.2700000000004</v>
      </c>
      <c r="OT58" s="79">
        <v>3392</v>
      </c>
      <c r="OU58" s="78">
        <v>157499.15</v>
      </c>
      <c r="OV58" s="77">
        <v>97</v>
      </c>
      <c r="OW58" s="78">
        <v>9547.27</v>
      </c>
      <c r="OZ58" s="79">
        <v>8030</v>
      </c>
      <c r="PA58" s="78">
        <v>765633.99</v>
      </c>
      <c r="PJ58" s="79">
        <v>3568</v>
      </c>
      <c r="PK58" s="78">
        <v>317043.27</v>
      </c>
      <c r="PL58" s="77">
        <v>97</v>
      </c>
      <c r="PM58" s="78">
        <v>1031.8699999999999</v>
      </c>
      <c r="PN58" s="77">
        <v>60</v>
      </c>
      <c r="PO58" s="78">
        <v>7874.9</v>
      </c>
      <c r="PP58" s="79">
        <v>10136</v>
      </c>
      <c r="PQ58" s="78">
        <v>691151.95</v>
      </c>
      <c r="PR58" s="79">
        <v>3954</v>
      </c>
      <c r="PS58" s="78">
        <v>494034.54</v>
      </c>
      <c r="PV58" s="77">
        <v>11</v>
      </c>
      <c r="PW58" s="78">
        <v>134.54</v>
      </c>
      <c r="PZ58" s="77">
        <v>534</v>
      </c>
      <c r="QA58" s="78">
        <v>172917.94</v>
      </c>
      <c r="QF58" s="79">
        <v>11586</v>
      </c>
      <c r="QG58" s="78">
        <v>3430767.99</v>
      </c>
      <c r="QJ58" s="77">
        <v>2</v>
      </c>
      <c r="QK58" s="78">
        <v>1.44</v>
      </c>
      <c r="QL58" s="77">
        <v>19</v>
      </c>
      <c r="QM58" s="78">
        <v>22.82</v>
      </c>
      <c r="QV58" s="77">
        <v>1</v>
      </c>
      <c r="QW58" s="78">
        <v>7.78</v>
      </c>
      <c r="QX58" s="77">
        <v>2</v>
      </c>
      <c r="QY58" s="78">
        <v>11.56</v>
      </c>
      <c r="QZ58" s="77">
        <v>2</v>
      </c>
      <c r="RA58" s="78">
        <v>100.8</v>
      </c>
      <c r="RB58" s="77">
        <v>6</v>
      </c>
      <c r="RC58" s="78">
        <v>316.52999999999997</v>
      </c>
      <c r="RD58" s="77">
        <v>4</v>
      </c>
      <c r="RE58" s="78">
        <v>2944.97</v>
      </c>
      <c r="RJ58" s="77">
        <v>1</v>
      </c>
      <c r="RK58" s="78">
        <v>18.29</v>
      </c>
      <c r="RL58" s="79">
        <v>123461</v>
      </c>
      <c r="RM58" s="78">
        <v>17583597.350000001</v>
      </c>
      <c r="RN58" s="79">
        <v>2348</v>
      </c>
      <c r="RO58" s="78">
        <v>109987.74</v>
      </c>
      <c r="RT58" s="77">
        <v>172</v>
      </c>
      <c r="RU58" s="78">
        <v>36902.730000000003</v>
      </c>
      <c r="RV58" s="77">
        <v>334</v>
      </c>
      <c r="RW58" s="78">
        <v>15228.2</v>
      </c>
      <c r="RX58" s="79">
        <v>8484</v>
      </c>
      <c r="RY58" s="78">
        <v>356743.53</v>
      </c>
      <c r="RZ58" s="77">
        <v>580</v>
      </c>
      <c r="SA58" s="78">
        <v>61611.69</v>
      </c>
      <c r="SD58" s="79">
        <v>6274</v>
      </c>
      <c r="SE58" s="78">
        <v>430902.14</v>
      </c>
      <c r="SF58" s="79">
        <v>48498</v>
      </c>
      <c r="SG58" s="78">
        <v>8477700.3000000007</v>
      </c>
      <c r="SH58" s="77">
        <v>2</v>
      </c>
      <c r="SI58" s="78">
        <v>1.02</v>
      </c>
      <c r="SJ58" s="79">
        <v>1367</v>
      </c>
      <c r="SK58" s="78">
        <v>52010.33</v>
      </c>
      <c r="SL58" s="79">
        <v>2080</v>
      </c>
      <c r="SM58" s="78">
        <v>132909.51999999999</v>
      </c>
      <c r="SN58" s="79">
        <v>10805</v>
      </c>
      <c r="SO58" s="78">
        <v>420368.09</v>
      </c>
      <c r="SP58" s="77">
        <v>1</v>
      </c>
      <c r="SQ58" s="78">
        <v>90</v>
      </c>
      <c r="SR58" s="79">
        <v>88654</v>
      </c>
      <c r="SS58" s="78">
        <v>561451.71</v>
      </c>
      <c r="ST58" s="77">
        <v>984</v>
      </c>
      <c r="SU58" s="78">
        <v>85470.79</v>
      </c>
      <c r="SV58" s="77">
        <v>90</v>
      </c>
      <c r="SW58" s="78">
        <v>538.88</v>
      </c>
      <c r="SX58" s="77">
        <v>3</v>
      </c>
      <c r="SY58" s="78">
        <v>177.75</v>
      </c>
      <c r="TD58" s="77">
        <v>786</v>
      </c>
      <c r="TE58" s="78">
        <v>7421.55</v>
      </c>
      <c r="TF58" s="79">
        <v>2213</v>
      </c>
      <c r="TG58" s="78">
        <v>60147.12</v>
      </c>
      <c r="TH58" s="79">
        <v>23791</v>
      </c>
      <c r="TI58" s="78">
        <v>628231.55000000005</v>
      </c>
      <c r="TJ58" s="79">
        <v>2130</v>
      </c>
      <c r="TK58" s="78">
        <v>244529.73</v>
      </c>
      <c r="TL58" s="79">
        <v>44761</v>
      </c>
      <c r="TM58" s="78">
        <v>2205188.89</v>
      </c>
      <c r="TN58" s="79">
        <v>4781</v>
      </c>
      <c r="TO58" s="78">
        <v>391465.06</v>
      </c>
      <c r="TX58" s="77">
        <v>2</v>
      </c>
      <c r="TY58" s="78">
        <v>64.42</v>
      </c>
      <c r="UB58" s="79">
        <v>8011</v>
      </c>
      <c r="UC58" s="78">
        <v>354410.52</v>
      </c>
      <c r="UD58" s="77">
        <v>1</v>
      </c>
      <c r="UE58" s="78">
        <v>3.29</v>
      </c>
      <c r="UH58" s="77">
        <v>9</v>
      </c>
      <c r="UI58" s="78">
        <v>118.94</v>
      </c>
      <c r="UJ58" s="77">
        <v>1</v>
      </c>
      <c r="UK58" s="78">
        <v>90.41</v>
      </c>
      <c r="UT58" s="77">
        <v>2</v>
      </c>
      <c r="UU58" s="78">
        <v>11.5</v>
      </c>
      <c r="UZ58" s="77">
        <v>1</v>
      </c>
      <c r="VA58" s="78">
        <v>2.75</v>
      </c>
      <c r="VB58" s="77">
        <v>29</v>
      </c>
      <c r="VC58" s="78">
        <v>981.68</v>
      </c>
      <c r="VD58" s="79">
        <v>11294</v>
      </c>
      <c r="VE58" s="78">
        <v>518376.33</v>
      </c>
      <c r="VF58" s="77">
        <v>4</v>
      </c>
      <c r="VG58" s="78">
        <v>18.579999999999998</v>
      </c>
      <c r="VH58" s="79">
        <v>31730</v>
      </c>
      <c r="VI58" s="78">
        <v>503910.74</v>
      </c>
      <c r="VJ58" s="77">
        <v>165</v>
      </c>
      <c r="VK58" s="78">
        <v>1721.17</v>
      </c>
      <c r="VL58" s="77">
        <v>1</v>
      </c>
      <c r="VM58" s="78">
        <v>10.33</v>
      </c>
      <c r="VN58" s="77">
        <v>1</v>
      </c>
      <c r="VO58" s="78">
        <v>2.7</v>
      </c>
      <c r="VP58" s="79">
        <v>13487</v>
      </c>
      <c r="VQ58" s="78">
        <v>741382.53</v>
      </c>
      <c r="VR58" s="79">
        <v>15752</v>
      </c>
      <c r="VS58" s="78">
        <v>1357849</v>
      </c>
      <c r="VT58" s="77">
        <v>1</v>
      </c>
      <c r="VU58" s="78">
        <v>37.18</v>
      </c>
      <c r="VV58" s="77">
        <v>2</v>
      </c>
      <c r="VW58" s="78">
        <v>74.239999999999995</v>
      </c>
      <c r="WB58" s="79">
        <v>11903</v>
      </c>
      <c r="WC58" s="78">
        <v>1728559.02</v>
      </c>
      <c r="WD58" s="77">
        <v>15</v>
      </c>
      <c r="WE58" s="78">
        <v>31362.61</v>
      </c>
      <c r="WH58" s="79">
        <v>2922</v>
      </c>
      <c r="WI58" s="78">
        <v>12824.86</v>
      </c>
      <c r="WJ58" s="79">
        <v>7546</v>
      </c>
      <c r="WK58" s="78">
        <v>118503.8</v>
      </c>
      <c r="WL58" s="77">
        <v>182</v>
      </c>
      <c r="WM58" s="78">
        <v>20225.650000000001</v>
      </c>
      <c r="WN58" s="79">
        <v>2183</v>
      </c>
      <c r="WO58" s="78">
        <v>870329.31</v>
      </c>
      <c r="WR58" s="79">
        <v>6645</v>
      </c>
      <c r="WS58" s="78">
        <v>186271.23</v>
      </c>
      <c r="WX58" s="77">
        <v>7</v>
      </c>
      <c r="WY58" s="78">
        <v>42.59</v>
      </c>
      <c r="WZ58" s="77">
        <v>3</v>
      </c>
      <c r="XA58" s="78">
        <v>33.47</v>
      </c>
      <c r="XD58" s="79">
        <v>36190</v>
      </c>
      <c r="XE58" s="78">
        <v>2080558.26</v>
      </c>
      <c r="XF58" s="77">
        <v>1</v>
      </c>
      <c r="XG58" s="78">
        <v>4.96</v>
      </c>
      <c r="XH58" s="77">
        <v>454</v>
      </c>
      <c r="XI58" s="78">
        <v>205989.7</v>
      </c>
      <c r="XJ58" s="77">
        <v>606</v>
      </c>
      <c r="XK58" s="78">
        <v>7951.4</v>
      </c>
      <c r="XN58" s="79">
        <v>5997</v>
      </c>
      <c r="XO58" s="78">
        <v>786544.22</v>
      </c>
      <c r="XP58" s="79">
        <v>13689</v>
      </c>
      <c r="XQ58" s="78">
        <v>2313656.2799999998</v>
      </c>
      <c r="XR58" s="79">
        <v>1423</v>
      </c>
      <c r="XS58" s="78">
        <v>352135.72</v>
      </c>
      <c r="XT58" s="79">
        <v>3395</v>
      </c>
      <c r="XU58" s="78">
        <v>692209.93</v>
      </c>
      <c r="XV58" s="79">
        <v>81757</v>
      </c>
      <c r="XW58" s="78">
        <v>936142.06</v>
      </c>
      <c r="XX58" s="79">
        <v>1420</v>
      </c>
      <c r="XY58" s="78">
        <v>73581.05</v>
      </c>
      <c r="XZ58" s="77">
        <v>5</v>
      </c>
      <c r="YA58" s="78">
        <v>24.95</v>
      </c>
      <c r="YD58" s="77">
        <v>2</v>
      </c>
      <c r="YE58" s="78">
        <v>299.52</v>
      </c>
      <c r="YF58" s="77">
        <v>3</v>
      </c>
      <c r="YG58" s="78">
        <v>18.96</v>
      </c>
      <c r="YH58" s="79">
        <v>16353</v>
      </c>
      <c r="YI58" s="78">
        <v>1209896.07</v>
      </c>
      <c r="YP58" s="79">
        <v>2318</v>
      </c>
      <c r="YQ58" s="78">
        <v>55471.040000000001</v>
      </c>
      <c r="YT58" s="79">
        <v>2272</v>
      </c>
      <c r="YU58" s="78">
        <v>285989.33</v>
      </c>
      <c r="YV58" s="77">
        <v>117</v>
      </c>
      <c r="YW58" s="78">
        <v>11076.03</v>
      </c>
      <c r="YX58" s="79">
        <v>119106</v>
      </c>
      <c r="YY58" s="78">
        <v>3060515.96</v>
      </c>
      <c r="YZ58" s="79">
        <v>31125</v>
      </c>
      <c r="ZA58" s="78">
        <v>1412128.18</v>
      </c>
      <c r="ZF58" s="79">
        <v>1361</v>
      </c>
      <c r="ZG58" s="78">
        <v>114454.1</v>
      </c>
      <c r="ZH58" s="77">
        <v>614</v>
      </c>
      <c r="ZI58" s="78">
        <v>47133.83</v>
      </c>
      <c r="ZJ58" s="79">
        <v>49610</v>
      </c>
      <c r="ZK58" s="78">
        <v>8883503.1899999995</v>
      </c>
      <c r="ZL58" s="79">
        <v>46562</v>
      </c>
      <c r="ZM58" s="78">
        <v>6199740.5599999996</v>
      </c>
      <c r="ZR58" s="77">
        <v>100</v>
      </c>
      <c r="ZS58" s="78">
        <v>599.66999999999996</v>
      </c>
      <c r="ZT58" s="77">
        <v>229</v>
      </c>
      <c r="ZU58" s="78">
        <v>1035.02</v>
      </c>
      <c r="ZX58" s="77">
        <v>2</v>
      </c>
      <c r="ZY58" s="78">
        <v>10.1</v>
      </c>
      <c r="AAB58" s="77">
        <v>130</v>
      </c>
      <c r="AAC58" s="78">
        <v>1131.21</v>
      </c>
      <c r="AAF58" s="77">
        <v>59</v>
      </c>
      <c r="AAG58" s="78">
        <v>730.75</v>
      </c>
      <c r="AAH58" s="77">
        <v>79</v>
      </c>
      <c r="AAI58" s="78">
        <v>433.45</v>
      </c>
      <c r="AAN58" s="77">
        <v>13</v>
      </c>
      <c r="AAO58" s="78">
        <v>672.04</v>
      </c>
      <c r="AAP58" s="79">
        <v>1050</v>
      </c>
      <c r="AAQ58" s="78">
        <v>4577.1499999999996</v>
      </c>
      <c r="AAV58" s="79">
        <v>1749</v>
      </c>
      <c r="AAW58" s="78">
        <v>117003.56</v>
      </c>
      <c r="ABD58" s="77">
        <v>575</v>
      </c>
      <c r="ABE58" s="78">
        <v>83081.45</v>
      </c>
      <c r="ABP58" s="79">
        <v>3137</v>
      </c>
      <c r="ABQ58" s="78">
        <v>169737.99</v>
      </c>
      <c r="ABR58" s="79">
        <v>1881</v>
      </c>
      <c r="ABS58" s="78">
        <v>85813.21</v>
      </c>
      <c r="ABT58" s="79">
        <v>4727</v>
      </c>
      <c r="ABU58" s="78">
        <v>73687.960000000006</v>
      </c>
      <c r="ABV58" s="79">
        <v>3421</v>
      </c>
      <c r="ABW58" s="78">
        <v>79399.73</v>
      </c>
      <c r="ABX58" s="77">
        <v>457</v>
      </c>
      <c r="ABY58" s="78">
        <v>12797.86</v>
      </c>
      <c r="ACD58" s="77">
        <v>109</v>
      </c>
      <c r="ACE58" s="78">
        <v>6574.46</v>
      </c>
      <c r="ACF58" s="79">
        <v>16025</v>
      </c>
      <c r="ACG58" s="78">
        <v>561259.77</v>
      </c>
      <c r="ACH58" s="79">
        <v>4990</v>
      </c>
      <c r="ACI58" s="78">
        <v>265704.02</v>
      </c>
      <c r="ACJ58" s="79">
        <v>21519</v>
      </c>
      <c r="ACK58" s="78">
        <v>265802.51</v>
      </c>
      <c r="ACP58" s="79">
        <v>11384</v>
      </c>
      <c r="ACQ58" s="78">
        <v>450415.48</v>
      </c>
      <c r="ACV58" s="79">
        <v>3525</v>
      </c>
      <c r="ACW58" s="78">
        <v>111925.37</v>
      </c>
      <c r="ACX58" s="79">
        <v>46712</v>
      </c>
      <c r="ACY58" s="78">
        <v>1730372</v>
      </c>
      <c r="ACZ58" s="77">
        <v>241</v>
      </c>
      <c r="ADA58" s="78">
        <v>11292.13</v>
      </c>
      <c r="ADB58" s="79">
        <v>16310</v>
      </c>
      <c r="ADC58" s="78">
        <v>1042233.26</v>
      </c>
      <c r="ADF58" s="79">
        <v>3015</v>
      </c>
      <c r="ADG58" s="78">
        <v>465892.22</v>
      </c>
      <c r="ADJ58" s="77">
        <v>2</v>
      </c>
      <c r="ADK58" s="78">
        <v>95.07</v>
      </c>
      <c r="ADL58" s="77">
        <v>946</v>
      </c>
      <c r="ADM58" s="78">
        <v>148396.39000000001</v>
      </c>
      <c r="ADN58" s="77">
        <v>2</v>
      </c>
      <c r="ADO58" s="78">
        <v>8.76</v>
      </c>
      <c r="ADP58" s="79">
        <v>1074</v>
      </c>
      <c r="ADQ58" s="78">
        <v>633806.68000000005</v>
      </c>
      <c r="ADX58" s="79">
        <v>3922</v>
      </c>
      <c r="ADY58" s="78">
        <v>267103.56</v>
      </c>
      <c r="ADZ58" s="79">
        <v>5964</v>
      </c>
      <c r="AEA58" s="78">
        <v>259567.92</v>
      </c>
      <c r="AEB58" s="77">
        <v>20</v>
      </c>
      <c r="AEC58" s="78">
        <v>1290.8499999999999</v>
      </c>
      <c r="AED58" s="77">
        <v>2</v>
      </c>
      <c r="AEE58" s="78">
        <v>34.840000000000003</v>
      </c>
      <c r="AEF58" s="79">
        <v>1917</v>
      </c>
      <c r="AEG58" s="78">
        <v>985095.36</v>
      </c>
      <c r="AEL58" s="77">
        <v>73</v>
      </c>
      <c r="AEM58" s="78">
        <v>585.27</v>
      </c>
      <c r="AER58" s="79">
        <v>16052</v>
      </c>
      <c r="AES58" s="78">
        <v>824455.52</v>
      </c>
      <c r="AET58" s="79">
        <v>5116</v>
      </c>
      <c r="AEU58" s="78">
        <v>155939.67000000001</v>
      </c>
      <c r="AEV58" s="77">
        <v>13</v>
      </c>
      <c r="AEW58" s="78">
        <v>7785.03</v>
      </c>
      <c r="AEZ58" s="77">
        <v>42</v>
      </c>
      <c r="AFA58" s="78">
        <v>4498.46</v>
      </c>
      <c r="AFB58" s="79">
        <v>6082</v>
      </c>
      <c r="AFC58" s="78">
        <v>332759.59000000003</v>
      </c>
      <c r="AFD58" s="77">
        <v>23</v>
      </c>
      <c r="AFE58" s="78">
        <v>689.15</v>
      </c>
      <c r="AFH58" s="77">
        <v>3</v>
      </c>
      <c r="AFI58" s="78">
        <v>289.33999999999997</v>
      </c>
      <c r="AFN58" s="79">
        <v>3084</v>
      </c>
      <c r="AFO58" s="78">
        <v>1064034.28</v>
      </c>
      <c r="AFP58" s="77">
        <v>118</v>
      </c>
      <c r="AFQ58" s="78">
        <v>5720.9</v>
      </c>
      <c r="AFT58" s="77">
        <v>5</v>
      </c>
      <c r="AFU58" s="78">
        <v>60.37</v>
      </c>
      <c r="AFV58" s="79">
        <v>56241</v>
      </c>
      <c r="AFW58" s="78">
        <v>1779685.1</v>
      </c>
      <c r="AFX58" s="79">
        <v>4889</v>
      </c>
      <c r="AFY58" s="78">
        <v>197131.98</v>
      </c>
      <c r="AFZ58" s="77">
        <v>417</v>
      </c>
      <c r="AGA58" s="78">
        <v>42642.06</v>
      </c>
      <c r="AGB58" s="77">
        <v>5</v>
      </c>
      <c r="AGC58" s="78">
        <v>166.61</v>
      </c>
      <c r="AGF58" s="77">
        <v>140</v>
      </c>
      <c r="AGG58" s="78">
        <v>1065.3599999999999</v>
      </c>
      <c r="AGL58" s="77">
        <v>25</v>
      </c>
      <c r="AGM58" s="78">
        <v>28605.51</v>
      </c>
      <c r="AGP58" s="79">
        <v>190702</v>
      </c>
      <c r="AGQ58" s="78">
        <v>37653893.990000002</v>
      </c>
      <c r="AGR58" s="77">
        <v>205</v>
      </c>
      <c r="AGS58" s="78">
        <v>237271.54</v>
      </c>
      <c r="AGT58" s="79">
        <v>10756</v>
      </c>
      <c r="AGU58" s="78">
        <v>6382296.7699999996</v>
      </c>
      <c r="AGV58" s="79">
        <v>10172</v>
      </c>
      <c r="AGW58" s="78">
        <v>4017974.41</v>
      </c>
      <c r="AGX58" s="79">
        <v>1938</v>
      </c>
      <c r="AGY58" s="78">
        <v>165106.59</v>
      </c>
      <c r="AGZ58" s="77">
        <v>186</v>
      </c>
      <c r="AHA58" s="78">
        <v>23123.01</v>
      </c>
      <c r="AHB58" s="77">
        <v>993</v>
      </c>
      <c r="AHC58" s="78">
        <v>131545.94</v>
      </c>
      <c r="AHH58" s="77">
        <v>54</v>
      </c>
      <c r="AHI58" s="78">
        <v>45103.63</v>
      </c>
      <c r="AHJ58" s="79">
        <v>2459</v>
      </c>
      <c r="AHK58" s="78">
        <v>224636.01</v>
      </c>
      <c r="AHL58" s="79">
        <v>3695</v>
      </c>
      <c r="AHM58" s="78">
        <v>225824.12</v>
      </c>
      <c r="AHN58" s="77">
        <v>54</v>
      </c>
      <c r="AHO58" s="78">
        <v>9882.15</v>
      </c>
      <c r="AHT58" s="77">
        <v>3</v>
      </c>
      <c r="AHU58" s="78">
        <v>1735.76</v>
      </c>
      <c r="AHV58" s="77">
        <v>926</v>
      </c>
      <c r="AHW58" s="78">
        <v>112741.52</v>
      </c>
      <c r="AHZ58" s="77">
        <v>92</v>
      </c>
      <c r="AIA58" s="78">
        <v>26995.33</v>
      </c>
      <c r="AIL58" s="77">
        <v>2</v>
      </c>
      <c r="AIM58" s="78">
        <v>84.36</v>
      </c>
      <c r="AIP58" s="79">
        <v>51149</v>
      </c>
      <c r="AIQ58" s="78">
        <v>469851.87</v>
      </c>
      <c r="AIT58" s="77">
        <v>28</v>
      </c>
      <c r="AIU58" s="78">
        <v>222.26</v>
      </c>
      <c r="AIX58" s="79">
        <v>7253</v>
      </c>
      <c r="AIY58" s="78">
        <v>535455.76</v>
      </c>
      <c r="AIZ58" s="77">
        <v>1</v>
      </c>
      <c r="AJA58" s="78">
        <v>4.5</v>
      </c>
      <c r="AJB58" s="79">
        <v>9258</v>
      </c>
      <c r="AJC58" s="78">
        <v>181873.9</v>
      </c>
      <c r="AJD58" s="77">
        <v>2</v>
      </c>
      <c r="AJE58" s="78">
        <v>3.58</v>
      </c>
      <c r="AJF58" s="79">
        <v>10181</v>
      </c>
      <c r="AJG58" s="78">
        <v>474058.9</v>
      </c>
      <c r="AJL58" s="77">
        <v>7</v>
      </c>
      <c r="AJM58" s="78">
        <v>80.319999999999993</v>
      </c>
      <c r="AJN58" s="79">
        <v>2087</v>
      </c>
      <c r="AJO58" s="78">
        <v>323234.28000000003</v>
      </c>
      <c r="AJX58" s="79">
        <v>94520</v>
      </c>
      <c r="AJY58" s="78">
        <v>1191000.26</v>
      </c>
      <c r="AJZ58" s="77">
        <v>185</v>
      </c>
      <c r="AKA58" s="78">
        <v>20750.54</v>
      </c>
      <c r="AKF58" s="77">
        <v>4</v>
      </c>
      <c r="AKG58" s="78">
        <v>16.5</v>
      </c>
      <c r="AKN58" s="77">
        <v>23</v>
      </c>
      <c r="AKO58" s="78">
        <v>214.83</v>
      </c>
      <c r="AKV58" s="79">
        <v>8826</v>
      </c>
      <c r="AKW58" s="78">
        <v>226012.39</v>
      </c>
      <c r="AKZ58" s="79">
        <v>110723</v>
      </c>
      <c r="ALA58" s="78">
        <v>1573482.95</v>
      </c>
      <c r="ALD58" s="77">
        <v>2</v>
      </c>
      <c r="ALE58" s="78">
        <v>0.78</v>
      </c>
      <c r="ALF58" s="77">
        <v>1</v>
      </c>
      <c r="ALG58" s="78">
        <v>6.49</v>
      </c>
      <c r="ALL58" s="77">
        <v>1</v>
      </c>
      <c r="ALM58" s="78">
        <v>0.31</v>
      </c>
      <c r="ALP58" s="77">
        <v>1</v>
      </c>
      <c r="ALQ58" s="78">
        <v>7.66</v>
      </c>
      <c r="ALX58" s="79">
        <v>3006</v>
      </c>
      <c r="ALY58" s="78">
        <v>162314.53</v>
      </c>
      <c r="ALZ58" s="77">
        <v>101</v>
      </c>
      <c r="AMA58" s="78">
        <v>333.01</v>
      </c>
      <c r="AMB58" s="79">
        <v>1544</v>
      </c>
      <c r="AMC58" s="78">
        <v>104381.74</v>
      </c>
      <c r="AMF58" s="77">
        <v>147</v>
      </c>
      <c r="AMG58" s="78">
        <v>4448.24</v>
      </c>
      <c r="AMH58" s="77">
        <v>47</v>
      </c>
      <c r="AMI58" s="78">
        <v>16329.67</v>
      </c>
      <c r="AMJ58" s="79">
        <v>1842</v>
      </c>
      <c r="AMK58" s="78">
        <v>135630.42000000001</v>
      </c>
      <c r="AML58" s="79">
        <v>16278</v>
      </c>
      <c r="AMM58" s="78">
        <v>1556709.93</v>
      </c>
      <c r="AMN58" s="77">
        <v>242</v>
      </c>
      <c r="AMO58" s="78">
        <v>280311.99</v>
      </c>
      <c r="AMP58" s="77">
        <v>4</v>
      </c>
      <c r="AMQ58" s="78">
        <v>455.52</v>
      </c>
      <c r="AMX58" s="77">
        <v>353</v>
      </c>
      <c r="AMY58" s="78">
        <v>13867.43</v>
      </c>
      <c r="AMZ58" s="77">
        <v>1</v>
      </c>
      <c r="ANA58" s="78">
        <v>4.32</v>
      </c>
      <c r="ANF58" s="79">
        <v>1131</v>
      </c>
      <c r="ANG58" s="78">
        <v>1410108.89</v>
      </c>
      <c r="ANH58" s="79">
        <v>3067</v>
      </c>
      <c r="ANI58" s="78">
        <v>240904.68</v>
      </c>
      <c r="ANL58" s="77">
        <v>190</v>
      </c>
      <c r="ANM58" s="78">
        <v>4961.2700000000004</v>
      </c>
      <c r="ANP58" s="79">
        <v>2194</v>
      </c>
      <c r="ANQ58" s="78">
        <v>272742.78000000003</v>
      </c>
      <c r="ANR58" s="77">
        <v>305</v>
      </c>
      <c r="ANS58" s="78">
        <v>55323.67</v>
      </c>
      <c r="ANT58" s="79">
        <v>12092</v>
      </c>
      <c r="ANU58" s="78">
        <v>1976498.95</v>
      </c>
      <c r="ANZ58" s="77">
        <v>489</v>
      </c>
      <c r="AOA58" s="78">
        <v>286565.65000000002</v>
      </c>
      <c r="AOB58" s="77">
        <v>61</v>
      </c>
      <c r="AOC58" s="78">
        <v>101123.1</v>
      </c>
      <c r="AOD58" s="77">
        <v>394</v>
      </c>
      <c r="AOE58" s="78">
        <v>1278758.17</v>
      </c>
      <c r="AOP58" s="77">
        <v>62</v>
      </c>
      <c r="AOQ58" s="78">
        <v>6073.97</v>
      </c>
      <c r="AOR58" s="77">
        <v>2</v>
      </c>
      <c r="AOS58" s="78">
        <v>17.239999999999998</v>
      </c>
      <c r="AOV58" s="77">
        <v>780</v>
      </c>
      <c r="AOW58" s="78">
        <v>105752.72</v>
      </c>
      <c r="AOX58" s="77">
        <v>369</v>
      </c>
      <c r="AOY58" s="78">
        <v>3800.6</v>
      </c>
      <c r="APB58" s="77">
        <v>183</v>
      </c>
      <c r="APC58" s="78">
        <v>2239.3000000000002</v>
      </c>
      <c r="APD58" s="77">
        <v>1</v>
      </c>
      <c r="APE58" s="78">
        <v>8.52</v>
      </c>
      <c r="APH58" s="79">
        <v>13375</v>
      </c>
      <c r="API58" s="78">
        <v>2930370.73</v>
      </c>
      <c r="APJ58" s="79">
        <v>18141</v>
      </c>
      <c r="APK58" s="78">
        <v>294376.84000000003</v>
      </c>
      <c r="APN58" s="77">
        <v>3</v>
      </c>
      <c r="APO58" s="78">
        <v>35.119999999999997</v>
      </c>
      <c r="APP58" s="79">
        <v>2418</v>
      </c>
      <c r="APQ58" s="78">
        <v>1051514.48</v>
      </c>
      <c r="APR58" s="77">
        <v>282</v>
      </c>
      <c r="APS58" s="78">
        <v>132155.54999999999</v>
      </c>
      <c r="APT58" s="79">
        <v>1996</v>
      </c>
      <c r="APU58" s="78">
        <v>904707.9</v>
      </c>
      <c r="APV58" s="77">
        <v>792</v>
      </c>
      <c r="APW58" s="78">
        <v>369353.32</v>
      </c>
      <c r="APX58" s="77">
        <v>638</v>
      </c>
      <c r="APY58" s="78">
        <v>246523.73</v>
      </c>
      <c r="APZ58" s="77">
        <v>182</v>
      </c>
      <c r="AQA58" s="78">
        <v>62973.98</v>
      </c>
      <c r="AQB58" s="79">
        <v>12876</v>
      </c>
      <c r="AQC58" s="78">
        <v>2576306.09</v>
      </c>
      <c r="AQD58" s="77">
        <v>6</v>
      </c>
      <c r="AQE58" s="78">
        <v>259.14</v>
      </c>
      <c r="AQH58" s="77">
        <v>117</v>
      </c>
      <c r="AQI58" s="78">
        <v>38000.57</v>
      </c>
      <c r="AQJ58" s="79">
        <v>3508</v>
      </c>
      <c r="AQK58" s="78">
        <v>55808.5</v>
      </c>
      <c r="AQP58" s="79">
        <v>4191</v>
      </c>
      <c r="AQQ58" s="78">
        <v>1115787.46</v>
      </c>
      <c r="AQR58" s="79">
        <v>2787</v>
      </c>
      <c r="AQS58" s="78">
        <v>1464638.58</v>
      </c>
      <c r="AQZ58" s="77">
        <v>129</v>
      </c>
      <c r="ARA58" s="78">
        <v>842525.97</v>
      </c>
      <c r="ARD58" s="77">
        <v>7</v>
      </c>
      <c r="ARE58" s="78">
        <v>129.97</v>
      </c>
      <c r="ARL58" s="79">
        <v>5305</v>
      </c>
      <c r="ARM58" s="78">
        <v>714343.38</v>
      </c>
      <c r="ARN58" s="79">
        <v>11755</v>
      </c>
      <c r="ARO58" s="78">
        <v>1365190.46</v>
      </c>
      <c r="ARP58" s="79">
        <v>27171</v>
      </c>
      <c r="ARQ58" s="78">
        <v>3429398.98</v>
      </c>
      <c r="ARR58" s="79">
        <v>6736</v>
      </c>
      <c r="ARS58" s="78">
        <v>820220.94</v>
      </c>
      <c r="ART58" s="79">
        <v>54313</v>
      </c>
      <c r="ARU58" s="78">
        <v>1337596.3600000001</v>
      </c>
      <c r="ARX58" s="79">
        <v>43157</v>
      </c>
      <c r="ARY58" s="78">
        <v>3281409.37</v>
      </c>
      <c r="ARZ58" s="77">
        <v>133</v>
      </c>
      <c r="ASA58" s="78">
        <v>49511.77</v>
      </c>
      <c r="ASD58" s="79">
        <v>3942</v>
      </c>
      <c r="ASE58" s="78">
        <v>346490.93</v>
      </c>
      <c r="ASL58" s="77">
        <v>2</v>
      </c>
      <c r="ASM58" s="78">
        <v>5.51</v>
      </c>
      <c r="ASN58" s="77">
        <v>1</v>
      </c>
      <c r="ASO58" s="78">
        <v>0.64</v>
      </c>
      <c r="ASP58" s="77">
        <v>1</v>
      </c>
      <c r="ASQ58" s="78">
        <v>1.75</v>
      </c>
      <c r="AST58" s="77">
        <v>2</v>
      </c>
      <c r="ASU58" s="78">
        <v>6.56</v>
      </c>
      <c r="ASX58" s="77">
        <v>4</v>
      </c>
      <c r="ASY58" s="78">
        <v>226.2</v>
      </c>
      <c r="ASZ58" s="79">
        <v>1253</v>
      </c>
      <c r="ATA58" s="78">
        <v>31721.59</v>
      </c>
      <c r="ATB58" s="77">
        <v>138</v>
      </c>
      <c r="ATC58" s="78">
        <v>13443.14</v>
      </c>
      <c r="ATF58" s="77">
        <v>1</v>
      </c>
      <c r="ATG58" s="78">
        <v>36.75</v>
      </c>
      <c r="ATN58" s="77">
        <v>837</v>
      </c>
      <c r="ATO58" s="78">
        <v>46776.480000000003</v>
      </c>
      <c r="ATP58" s="77">
        <v>37</v>
      </c>
      <c r="ATQ58" s="78">
        <v>1630.98</v>
      </c>
      <c r="ATR58" s="77">
        <v>1</v>
      </c>
      <c r="ATS58" s="78">
        <v>11.98</v>
      </c>
      <c r="ATT58" s="79">
        <v>15381</v>
      </c>
      <c r="ATU58" s="78">
        <v>779381.94</v>
      </c>
      <c r="ATV58" s="77">
        <v>6</v>
      </c>
      <c r="ATW58" s="78">
        <v>274.92</v>
      </c>
      <c r="ATX58" s="77">
        <v>19</v>
      </c>
      <c r="ATY58" s="78">
        <v>881.06</v>
      </c>
      <c r="ATZ58" s="77">
        <v>57</v>
      </c>
      <c r="AUA58" s="78">
        <v>1233.6099999999999</v>
      </c>
      <c r="AUB58" s="77">
        <v>17</v>
      </c>
      <c r="AUC58" s="78">
        <v>88.01</v>
      </c>
      <c r="AUD58" s="77">
        <v>2</v>
      </c>
      <c r="AUE58" s="78">
        <v>9.6</v>
      </c>
      <c r="AUJ58" s="77">
        <v>3</v>
      </c>
      <c r="AUK58" s="78">
        <v>17.34</v>
      </c>
      <c r="AUN58" s="79">
        <v>174871</v>
      </c>
      <c r="AUO58" s="78">
        <v>3076490.17</v>
      </c>
      <c r="AUP58" s="77">
        <v>4</v>
      </c>
      <c r="AUQ58" s="78">
        <v>56.38</v>
      </c>
      <c r="AUR58" s="79">
        <v>1913</v>
      </c>
      <c r="AUS58" s="78">
        <v>104612.94</v>
      </c>
      <c r="AUV58" s="77">
        <v>22</v>
      </c>
      <c r="AUW58" s="78">
        <v>204.61</v>
      </c>
      <c r="AVB58" s="77">
        <v>169</v>
      </c>
      <c r="AVC58" s="78">
        <v>139835.99</v>
      </c>
      <c r="AVN58" s="77">
        <v>1</v>
      </c>
      <c r="AVO58" s="78">
        <v>30</v>
      </c>
      <c r="AVT58" s="77">
        <v>1</v>
      </c>
      <c r="AVU58" s="78">
        <v>9.73</v>
      </c>
      <c r="AVX58" s="77">
        <v>7</v>
      </c>
      <c r="AVY58" s="78">
        <v>56.91</v>
      </c>
      <c r="AVZ58" s="77">
        <v>17</v>
      </c>
      <c r="AWA58" s="78">
        <v>168.44</v>
      </c>
      <c r="AWB58" s="77">
        <v>4</v>
      </c>
      <c r="AWC58" s="78">
        <v>43.02</v>
      </c>
      <c r="AWH58" s="77">
        <v>8</v>
      </c>
      <c r="AWI58" s="78">
        <v>6.6</v>
      </c>
      <c r="AWL58" s="77">
        <v>1</v>
      </c>
      <c r="AWM58" s="78">
        <v>5.42</v>
      </c>
      <c r="AWN58" s="77">
        <v>51</v>
      </c>
      <c r="AWO58" s="78">
        <v>2626.34</v>
      </c>
      <c r="AWP58" s="77">
        <v>273</v>
      </c>
      <c r="AWQ58" s="78">
        <v>54852.15</v>
      </c>
      <c r="AWR58" s="77">
        <v>206</v>
      </c>
      <c r="AWS58" s="78">
        <v>68585.210000000006</v>
      </c>
      <c r="AWT58" s="77">
        <v>177</v>
      </c>
      <c r="AWU58" s="78">
        <v>12830.7</v>
      </c>
      <c r="AWV58" s="77">
        <v>805</v>
      </c>
      <c r="AWW58" s="78">
        <v>10776.7</v>
      </c>
      <c r="AWX58" s="77">
        <v>472</v>
      </c>
      <c r="AWY58" s="78">
        <v>206955.27</v>
      </c>
      <c r="AXD58" s="77">
        <v>19</v>
      </c>
      <c r="AXE58" s="78">
        <v>256.27</v>
      </c>
      <c r="AXV58" s="77">
        <v>8</v>
      </c>
      <c r="AXW58" s="78">
        <v>86.32</v>
      </c>
      <c r="AYB58" s="77">
        <v>155</v>
      </c>
      <c r="AYC58" s="78">
        <v>14055.74</v>
      </c>
      <c r="AYD58" s="77">
        <v>41</v>
      </c>
      <c r="AYE58" s="78">
        <v>244.08</v>
      </c>
      <c r="AYF58" s="77">
        <v>12</v>
      </c>
      <c r="AYG58" s="78">
        <v>196.48</v>
      </c>
      <c r="AYL58" s="77">
        <v>20</v>
      </c>
      <c r="AYM58" s="78">
        <v>136.75</v>
      </c>
      <c r="AYP58" s="77">
        <v>2</v>
      </c>
      <c r="AYQ58" s="78">
        <v>188.92</v>
      </c>
      <c r="AYT58" s="77">
        <v>24</v>
      </c>
      <c r="AYU58" s="78">
        <v>57.12</v>
      </c>
      <c r="AYV58" s="77">
        <v>37</v>
      </c>
      <c r="AYW58" s="78">
        <v>4375.6099999999997</v>
      </c>
      <c r="AZJ58" s="77">
        <v>1</v>
      </c>
      <c r="AZK58" s="78">
        <v>3.7</v>
      </c>
      <c r="AZP58" s="77">
        <v>1</v>
      </c>
      <c r="AZQ58" s="78">
        <v>12.97</v>
      </c>
      <c r="AZV58" s="77">
        <v>32</v>
      </c>
      <c r="AZW58" s="78">
        <v>24.23</v>
      </c>
    </row>
    <row r="59" spans="1:1377" x14ac:dyDescent="0.25">
      <c r="A59" s="87">
        <v>40046</v>
      </c>
      <c r="B59" s="83">
        <v>303119</v>
      </c>
      <c r="C59" s="84">
        <v>37542794.579999998</v>
      </c>
      <c r="D59" s="83">
        <v>253662</v>
      </c>
      <c r="E59" s="84">
        <v>36078557.479999997</v>
      </c>
      <c r="F59" s="83">
        <f t="shared" si="97"/>
        <v>556781</v>
      </c>
      <c r="G59" s="83">
        <f t="shared" si="96"/>
        <v>73621352.060000002</v>
      </c>
      <c r="H59" s="83">
        <v>184632</v>
      </c>
      <c r="I59" s="84">
        <v>17499757</v>
      </c>
      <c r="J59" s="83">
        <v>179335</v>
      </c>
      <c r="K59" s="84">
        <v>14830631.9</v>
      </c>
      <c r="L59" s="83">
        <v>2817</v>
      </c>
      <c r="M59" s="78">
        <v>12575000.73</v>
      </c>
      <c r="N59" s="79">
        <v>23149</v>
      </c>
      <c r="O59" s="78">
        <v>12377304.279999999</v>
      </c>
      <c r="P59" s="79">
        <v>172800</v>
      </c>
      <c r="Q59" s="78">
        <v>10163266.779999999</v>
      </c>
      <c r="R59" s="79">
        <v>172936</v>
      </c>
      <c r="S59" s="78">
        <v>9630682.4199999999</v>
      </c>
      <c r="T59" s="77">
        <v>432</v>
      </c>
      <c r="U59" s="78">
        <v>239288.26</v>
      </c>
      <c r="V59" s="79">
        <v>25954</v>
      </c>
      <c r="W59" s="78">
        <v>7104565.1600000001</v>
      </c>
      <c r="X59" s="79">
        <v>45143</v>
      </c>
      <c r="Y59" s="78">
        <v>6555871.7300000004</v>
      </c>
      <c r="Z59" s="79">
        <v>94757</v>
      </c>
      <c r="AA59" s="78">
        <v>3767894.7</v>
      </c>
      <c r="AB59" s="79">
        <v>49566</v>
      </c>
      <c r="AC59" s="78">
        <v>4802842.0999999996</v>
      </c>
      <c r="AD59" s="79">
        <v>28008</v>
      </c>
      <c r="AE59" s="78">
        <v>5282998.4400000004</v>
      </c>
      <c r="AH59" s="79">
        <v>66211</v>
      </c>
      <c r="AI59" s="78">
        <v>6684517.1699999999</v>
      </c>
      <c r="AJ59" s="79">
        <v>164013</v>
      </c>
      <c r="AK59" s="78">
        <v>6082578.4299999997</v>
      </c>
      <c r="AL59" s="79">
        <v>45493</v>
      </c>
      <c r="AM59" s="78">
        <v>4924067.71</v>
      </c>
      <c r="AN59" s="79">
        <v>52998</v>
      </c>
      <c r="AO59" s="78">
        <v>5125910.79</v>
      </c>
      <c r="AP59" s="79">
        <v>59799</v>
      </c>
      <c r="AQ59" s="78">
        <v>4692648.01</v>
      </c>
      <c r="AR59" s="79">
        <v>33556</v>
      </c>
      <c r="AS59" s="78">
        <v>4937923.1500000004</v>
      </c>
      <c r="AT59" s="79">
        <v>11954</v>
      </c>
      <c r="AU59" s="78">
        <v>1111385.05</v>
      </c>
      <c r="AV59" s="77">
        <v>718</v>
      </c>
      <c r="AW59" s="78">
        <v>3024735.63</v>
      </c>
      <c r="AX59" s="77">
        <v>348</v>
      </c>
      <c r="AY59" s="78">
        <v>1398217.57</v>
      </c>
      <c r="AZ59" s="79">
        <v>2837</v>
      </c>
      <c r="BA59" s="78">
        <v>2045760.27</v>
      </c>
      <c r="BB59" s="79">
        <v>10704</v>
      </c>
      <c r="BC59" s="78">
        <v>3531901.12</v>
      </c>
      <c r="BD59" s="79">
        <v>2719</v>
      </c>
      <c r="BE59" s="78">
        <v>1359447.4</v>
      </c>
      <c r="BF59" s="79">
        <v>13384</v>
      </c>
      <c r="BG59" s="78">
        <v>1799700.82</v>
      </c>
      <c r="BH59" s="79">
        <v>205902</v>
      </c>
      <c r="BI59" s="78">
        <v>1788754.06</v>
      </c>
      <c r="BJ59" s="79">
        <v>3137</v>
      </c>
      <c r="BK59" s="78">
        <v>1387198.38</v>
      </c>
      <c r="BL59" s="79">
        <v>30789</v>
      </c>
      <c r="BM59" s="78">
        <v>1090405.28</v>
      </c>
      <c r="BN59" s="77">
        <v>181</v>
      </c>
      <c r="BO59" s="78">
        <v>1076813.8999999999</v>
      </c>
      <c r="BP59" s="79">
        <v>50339</v>
      </c>
      <c r="BQ59" s="78">
        <v>1008879.11</v>
      </c>
      <c r="BR59" s="79">
        <v>3227</v>
      </c>
      <c r="BS59" s="78">
        <v>214996.52</v>
      </c>
      <c r="BT59" s="79">
        <v>9278</v>
      </c>
      <c r="BU59" s="78">
        <v>573979.38</v>
      </c>
      <c r="BV59" s="79">
        <v>6263</v>
      </c>
      <c r="BW59" s="78">
        <v>296214.33</v>
      </c>
      <c r="BX59" s="77">
        <v>185</v>
      </c>
      <c r="BY59" s="78">
        <v>200935.72</v>
      </c>
      <c r="CN59" s="77">
        <v>16</v>
      </c>
      <c r="CO59" s="78">
        <v>1363.88</v>
      </c>
      <c r="CP59" s="79">
        <v>5489</v>
      </c>
      <c r="CQ59" s="78">
        <v>62032.7</v>
      </c>
      <c r="CT59" s="77">
        <v>18</v>
      </c>
      <c r="CU59" s="78">
        <v>8781.4</v>
      </c>
      <c r="CX59" s="77">
        <v>2</v>
      </c>
      <c r="CY59" s="78">
        <v>17.399999999999999</v>
      </c>
      <c r="DL59" s="77">
        <v>8</v>
      </c>
      <c r="DM59" s="78">
        <v>427</v>
      </c>
      <c r="DN59" s="77">
        <v>2</v>
      </c>
      <c r="DO59" s="78">
        <v>7.9</v>
      </c>
      <c r="DP59" s="77">
        <v>54</v>
      </c>
      <c r="DQ59" s="78">
        <v>213.02</v>
      </c>
      <c r="DR59" s="77">
        <v>3</v>
      </c>
      <c r="DS59" s="78">
        <v>6.72</v>
      </c>
      <c r="DZ59" s="79">
        <v>11598</v>
      </c>
      <c r="EA59" s="78">
        <v>1042635.99</v>
      </c>
      <c r="EF59" s="77">
        <v>10</v>
      </c>
      <c r="EG59" s="78">
        <v>162.28</v>
      </c>
      <c r="EH59" s="77">
        <v>3</v>
      </c>
      <c r="EI59" s="78">
        <v>5.85</v>
      </c>
      <c r="ER59" s="79">
        <v>12069</v>
      </c>
      <c r="ES59" s="78">
        <v>460660.35</v>
      </c>
      <c r="EV59" s="79">
        <v>1303</v>
      </c>
      <c r="EW59" s="78">
        <v>81924.09</v>
      </c>
      <c r="FD59" s="79">
        <v>1506</v>
      </c>
      <c r="FE59" s="78">
        <v>889600.18</v>
      </c>
      <c r="FF59" s="77">
        <v>14</v>
      </c>
      <c r="FG59" s="78">
        <v>16.2</v>
      </c>
      <c r="FH59" s="79">
        <v>24337</v>
      </c>
      <c r="FI59" s="78">
        <v>1186749.55</v>
      </c>
      <c r="FJ59" s="79">
        <v>15479</v>
      </c>
      <c r="FK59" s="78">
        <v>732109.74</v>
      </c>
      <c r="FL59" s="77">
        <v>24</v>
      </c>
      <c r="FM59" s="78">
        <v>293.62</v>
      </c>
      <c r="FP59" s="77">
        <v>3</v>
      </c>
      <c r="FQ59" s="78">
        <v>11.39</v>
      </c>
      <c r="FR59" s="79">
        <v>2371</v>
      </c>
      <c r="FS59" s="78">
        <v>350479.92</v>
      </c>
      <c r="FT59" s="77">
        <v>2</v>
      </c>
      <c r="FU59" s="78">
        <v>8</v>
      </c>
      <c r="FV59" s="79">
        <v>2713</v>
      </c>
      <c r="FW59" s="78">
        <v>71703.8</v>
      </c>
      <c r="FX59" s="77">
        <v>892</v>
      </c>
      <c r="FY59" s="78">
        <v>38243.85</v>
      </c>
      <c r="GF59" s="77">
        <v>76</v>
      </c>
      <c r="GG59" s="78">
        <v>7071.82</v>
      </c>
      <c r="GL59" s="79">
        <v>3131</v>
      </c>
      <c r="GM59" s="78">
        <v>428008.91</v>
      </c>
      <c r="GX59" s="77">
        <v>239</v>
      </c>
      <c r="GY59" s="78">
        <v>22238.78</v>
      </c>
      <c r="GZ59" s="77">
        <v>16</v>
      </c>
      <c r="HA59" s="78">
        <v>258.83</v>
      </c>
      <c r="HB59" s="79">
        <v>1255</v>
      </c>
      <c r="HC59" s="78">
        <v>126650.37</v>
      </c>
      <c r="HD59" s="77">
        <v>11</v>
      </c>
      <c r="HE59" s="78">
        <v>34.25</v>
      </c>
      <c r="HH59" s="77">
        <v>110</v>
      </c>
      <c r="HI59" s="78">
        <v>3887.66</v>
      </c>
      <c r="HJ59" s="77">
        <v>607</v>
      </c>
      <c r="HK59" s="78">
        <v>79515.16</v>
      </c>
      <c r="HL59" s="77">
        <v>395</v>
      </c>
      <c r="HM59" s="78">
        <v>69374.37</v>
      </c>
      <c r="HN59" s="79">
        <v>1176</v>
      </c>
      <c r="HO59" s="78">
        <v>165102.98000000001</v>
      </c>
      <c r="HR59" s="77">
        <v>106</v>
      </c>
      <c r="HS59" s="78">
        <v>33758.43</v>
      </c>
      <c r="HT59" s="77">
        <v>579</v>
      </c>
      <c r="HU59" s="78">
        <v>30090.55</v>
      </c>
      <c r="HV59" s="77">
        <v>24</v>
      </c>
      <c r="HW59" s="78">
        <v>3711.73</v>
      </c>
      <c r="HX59" s="77">
        <v>2</v>
      </c>
      <c r="HY59" s="78">
        <v>1073.42</v>
      </c>
      <c r="HZ59" s="77">
        <v>158</v>
      </c>
      <c r="IA59" s="78">
        <v>13337.5</v>
      </c>
      <c r="IB59" s="79">
        <v>3601</v>
      </c>
      <c r="IC59" s="78">
        <v>252655.66</v>
      </c>
      <c r="ID59" s="77">
        <v>35</v>
      </c>
      <c r="IE59" s="78">
        <v>8186.62</v>
      </c>
      <c r="IF59" s="77">
        <v>171</v>
      </c>
      <c r="IG59" s="78">
        <v>41263.4</v>
      </c>
      <c r="IH59" s="77">
        <v>1</v>
      </c>
      <c r="II59" s="78">
        <v>230.71</v>
      </c>
      <c r="IN59" s="79">
        <v>2239</v>
      </c>
      <c r="IO59" s="78">
        <v>111645.75999999999</v>
      </c>
      <c r="IT59" s="77">
        <v>4</v>
      </c>
      <c r="IU59" s="78">
        <v>14.51</v>
      </c>
      <c r="IX59" s="77">
        <v>3</v>
      </c>
      <c r="IY59" s="78">
        <v>1.47</v>
      </c>
      <c r="IZ59" s="79">
        <v>4097</v>
      </c>
      <c r="JA59" s="78">
        <v>167669.82999999999</v>
      </c>
      <c r="JH59" s="79">
        <v>9586</v>
      </c>
      <c r="JI59" s="78">
        <v>1290844.68</v>
      </c>
      <c r="JJ59" s="79">
        <v>2453</v>
      </c>
      <c r="JK59" s="78">
        <v>293372.63</v>
      </c>
      <c r="JN59" s="77">
        <v>731</v>
      </c>
      <c r="JO59" s="78">
        <v>97097.94</v>
      </c>
      <c r="JP59" s="79">
        <v>3828</v>
      </c>
      <c r="JQ59" s="78">
        <v>332750.19</v>
      </c>
      <c r="JR59" s="77">
        <v>31</v>
      </c>
      <c r="JS59" s="78">
        <v>1672.11</v>
      </c>
      <c r="JV59" s="79">
        <v>3045</v>
      </c>
      <c r="JW59" s="78">
        <v>241804.02</v>
      </c>
      <c r="JX59" s="77">
        <v>64</v>
      </c>
      <c r="JY59" s="78">
        <v>5119.45</v>
      </c>
      <c r="JZ59" s="77">
        <v>432</v>
      </c>
      <c r="KA59" s="78">
        <v>9189.9500000000007</v>
      </c>
      <c r="KB59" s="79">
        <v>8924</v>
      </c>
      <c r="KC59" s="78">
        <v>365236.47999999998</v>
      </c>
      <c r="KF59" s="77">
        <v>462</v>
      </c>
      <c r="KG59" s="78">
        <v>48144.03</v>
      </c>
      <c r="KH59" s="79">
        <v>18184</v>
      </c>
      <c r="KI59" s="78">
        <v>659633.55000000005</v>
      </c>
      <c r="KJ59" s="77">
        <v>1</v>
      </c>
      <c r="KK59" s="78">
        <v>7.85</v>
      </c>
      <c r="KN59" s="79">
        <v>1163</v>
      </c>
      <c r="KO59" s="78">
        <v>598932.09</v>
      </c>
      <c r="KP59" s="77">
        <v>2</v>
      </c>
      <c r="KQ59" s="78">
        <v>302.33</v>
      </c>
      <c r="KR59" s="79">
        <v>5556</v>
      </c>
      <c r="KS59" s="78">
        <v>426384.37</v>
      </c>
      <c r="KZ59" s="77">
        <v>13</v>
      </c>
      <c r="LA59" s="78">
        <v>3717.15</v>
      </c>
      <c r="LB59" s="77">
        <v>7</v>
      </c>
      <c r="LC59" s="78">
        <v>32.74</v>
      </c>
      <c r="LD59" s="79">
        <v>1218</v>
      </c>
      <c r="LE59" s="78">
        <v>115245.36</v>
      </c>
      <c r="LF59" s="77">
        <v>408</v>
      </c>
      <c r="LG59" s="78">
        <v>62366.52</v>
      </c>
      <c r="LH59" s="77">
        <v>415</v>
      </c>
      <c r="LI59" s="78">
        <v>96957.78</v>
      </c>
      <c r="LR59" s="77">
        <v>5</v>
      </c>
      <c r="LS59" s="78">
        <v>4.03</v>
      </c>
      <c r="LT59" s="79">
        <v>6508</v>
      </c>
      <c r="LU59" s="78">
        <v>289151.40999999997</v>
      </c>
      <c r="LV59" s="77">
        <v>103</v>
      </c>
      <c r="LW59" s="78">
        <v>589.87</v>
      </c>
      <c r="LX59" s="77">
        <v>4</v>
      </c>
      <c r="LY59" s="78">
        <v>1898.96</v>
      </c>
      <c r="LZ59" s="77">
        <v>1</v>
      </c>
      <c r="MA59" s="78">
        <v>111.13</v>
      </c>
      <c r="MB59" s="79">
        <v>5237</v>
      </c>
      <c r="MC59" s="78">
        <v>563032.17000000004</v>
      </c>
      <c r="MF59" s="77">
        <v>10</v>
      </c>
      <c r="MG59" s="78">
        <v>357.48</v>
      </c>
      <c r="MN59" s="77">
        <v>7</v>
      </c>
      <c r="MO59" s="78">
        <v>77.88</v>
      </c>
      <c r="MP59" s="79">
        <v>4522</v>
      </c>
      <c r="MQ59" s="78">
        <v>333915.83</v>
      </c>
      <c r="MR59" s="79">
        <v>1513</v>
      </c>
      <c r="MS59" s="78">
        <v>45789.440000000002</v>
      </c>
      <c r="MX59" s="77">
        <v>1</v>
      </c>
      <c r="MY59" s="78">
        <v>4.4000000000000004</v>
      </c>
      <c r="NB59" s="77">
        <v>2</v>
      </c>
      <c r="NC59" s="78">
        <v>1.44</v>
      </c>
      <c r="ND59" s="79">
        <v>15629</v>
      </c>
      <c r="NE59" s="78">
        <v>48241.87</v>
      </c>
      <c r="NF59" s="77">
        <v>33</v>
      </c>
      <c r="NG59" s="78">
        <v>1015.47</v>
      </c>
      <c r="NN59" s="79">
        <v>1662</v>
      </c>
      <c r="NO59" s="78">
        <v>236641.89</v>
      </c>
      <c r="NP59" s="77">
        <v>5</v>
      </c>
      <c r="NQ59" s="78">
        <v>37.700000000000003</v>
      </c>
      <c r="NR59" s="77">
        <v>1</v>
      </c>
      <c r="NS59" s="78">
        <v>1.7</v>
      </c>
      <c r="NT59" s="77">
        <v>153</v>
      </c>
      <c r="NU59" s="78">
        <v>459.47</v>
      </c>
      <c r="NV59" s="79">
        <v>3342</v>
      </c>
      <c r="NW59" s="78">
        <v>346216.64</v>
      </c>
      <c r="NX59" s="77">
        <v>62</v>
      </c>
      <c r="NY59" s="78">
        <v>4060.84</v>
      </c>
      <c r="NZ59" s="77">
        <v>6</v>
      </c>
      <c r="OA59" s="78">
        <v>211.45</v>
      </c>
      <c r="OF59" s="77">
        <v>412</v>
      </c>
      <c r="OG59" s="78">
        <v>31798.59</v>
      </c>
      <c r="OH59" s="77">
        <v>411</v>
      </c>
      <c r="OI59" s="78">
        <v>24909.47</v>
      </c>
      <c r="OJ59" s="77">
        <v>108</v>
      </c>
      <c r="OK59" s="78">
        <v>567.38</v>
      </c>
      <c r="OP59" s="79">
        <v>13036</v>
      </c>
      <c r="OQ59" s="78">
        <v>2228818.54</v>
      </c>
      <c r="OR59" s="77">
        <v>211</v>
      </c>
      <c r="OS59" s="78">
        <v>7278.57</v>
      </c>
      <c r="OT59" s="79">
        <v>3503</v>
      </c>
      <c r="OU59" s="78">
        <v>162965.42000000001</v>
      </c>
      <c r="OV59" s="77">
        <v>133</v>
      </c>
      <c r="OW59" s="78">
        <v>12229.79</v>
      </c>
      <c r="OZ59" s="79">
        <v>7921</v>
      </c>
      <c r="PA59" s="78">
        <v>761300.91</v>
      </c>
      <c r="PH59" s="77">
        <v>1</v>
      </c>
      <c r="PI59" s="78">
        <v>14.26</v>
      </c>
      <c r="PJ59" s="79">
        <v>3478</v>
      </c>
      <c r="PK59" s="78">
        <v>301489.88</v>
      </c>
      <c r="PL59" s="77">
        <v>97</v>
      </c>
      <c r="PM59" s="78">
        <v>969.72</v>
      </c>
      <c r="PN59" s="77">
        <v>67</v>
      </c>
      <c r="PO59" s="78">
        <v>8220.7900000000009</v>
      </c>
      <c r="PP59" s="79">
        <v>9789</v>
      </c>
      <c r="PQ59" s="78">
        <v>666916.79</v>
      </c>
      <c r="PR59" s="79">
        <v>3690</v>
      </c>
      <c r="PS59" s="78">
        <v>462246.39</v>
      </c>
      <c r="PV59" s="77">
        <v>17</v>
      </c>
      <c r="PW59" s="78">
        <v>216.07</v>
      </c>
      <c r="PX59" s="77">
        <v>7</v>
      </c>
      <c r="PY59" s="78">
        <v>594.34</v>
      </c>
      <c r="PZ59" s="77">
        <v>524</v>
      </c>
      <c r="QA59" s="78">
        <v>185159.25</v>
      </c>
      <c r="QF59" s="79">
        <v>11389</v>
      </c>
      <c r="QG59" s="78">
        <v>3478364.1600000001</v>
      </c>
      <c r="QJ59" s="77">
        <v>7</v>
      </c>
      <c r="QK59" s="78">
        <v>12.96</v>
      </c>
      <c r="QL59" s="77">
        <v>5</v>
      </c>
      <c r="QM59" s="78">
        <v>2.94</v>
      </c>
      <c r="QN59" s="77">
        <v>4</v>
      </c>
      <c r="QO59" s="78">
        <v>66.92</v>
      </c>
      <c r="RB59" s="77">
        <v>3</v>
      </c>
      <c r="RC59" s="78">
        <v>1267.6199999999999</v>
      </c>
      <c r="RD59" s="77">
        <v>9</v>
      </c>
      <c r="RE59" s="78">
        <v>7194.94</v>
      </c>
      <c r="RJ59" s="77">
        <v>4</v>
      </c>
      <c r="RK59" s="78">
        <v>102.04</v>
      </c>
      <c r="RL59" s="79">
        <v>121896</v>
      </c>
      <c r="RM59" s="78">
        <v>17396257.390000001</v>
      </c>
      <c r="RN59" s="79">
        <v>2300</v>
      </c>
      <c r="RO59" s="78">
        <v>107494.49</v>
      </c>
      <c r="RT59" s="77">
        <v>150</v>
      </c>
      <c r="RU59" s="78">
        <v>29759.11</v>
      </c>
      <c r="RV59" s="77">
        <v>264</v>
      </c>
      <c r="RW59" s="78">
        <v>12352.65</v>
      </c>
      <c r="RX59" s="77">
        <v>114</v>
      </c>
      <c r="RY59" s="78">
        <v>2881.33</v>
      </c>
      <c r="RZ59" s="77">
        <v>697</v>
      </c>
      <c r="SA59" s="78">
        <v>70319.27</v>
      </c>
      <c r="SD59" s="79">
        <v>6240</v>
      </c>
      <c r="SE59" s="78">
        <v>432139.69</v>
      </c>
      <c r="SF59" s="79">
        <v>46314</v>
      </c>
      <c r="SG59" s="78">
        <v>8026076.6600000001</v>
      </c>
      <c r="SH59" s="77">
        <v>5</v>
      </c>
      <c r="SI59" s="78">
        <v>2.17</v>
      </c>
      <c r="SJ59" s="79">
        <v>1342</v>
      </c>
      <c r="SK59" s="78">
        <v>50806.559999999998</v>
      </c>
      <c r="SL59" s="79">
        <v>2224</v>
      </c>
      <c r="SM59" s="78">
        <v>145509.85999999999</v>
      </c>
      <c r="SN59" s="79">
        <v>10250</v>
      </c>
      <c r="SO59" s="78">
        <v>386940.75</v>
      </c>
      <c r="SP59" s="77">
        <v>13</v>
      </c>
      <c r="SQ59" s="78">
        <v>1401.24</v>
      </c>
      <c r="SR59" s="79">
        <v>89180</v>
      </c>
      <c r="SS59" s="78">
        <v>566107.4</v>
      </c>
      <c r="ST59" s="79">
        <v>1055</v>
      </c>
      <c r="SU59" s="78">
        <v>98730.15</v>
      </c>
      <c r="SV59" s="77">
        <v>69</v>
      </c>
      <c r="SW59" s="78">
        <v>335.41</v>
      </c>
      <c r="TB59" s="77">
        <v>1</v>
      </c>
      <c r="TC59" s="78">
        <v>3.1</v>
      </c>
      <c r="TD59" s="77">
        <v>766</v>
      </c>
      <c r="TE59" s="78">
        <v>7339.08</v>
      </c>
      <c r="TF59" s="79">
        <v>2087</v>
      </c>
      <c r="TG59" s="78">
        <v>61881.53</v>
      </c>
      <c r="TH59" s="79">
        <v>24201</v>
      </c>
      <c r="TI59" s="78">
        <v>634731.73</v>
      </c>
      <c r="TJ59" s="79">
        <v>2129</v>
      </c>
      <c r="TK59" s="78">
        <v>257346.47</v>
      </c>
      <c r="TL59" s="79">
        <v>43967</v>
      </c>
      <c r="TM59" s="78">
        <v>2166302.96</v>
      </c>
      <c r="TN59" s="79">
        <v>4924</v>
      </c>
      <c r="TO59" s="78">
        <v>396441.84</v>
      </c>
      <c r="TZ59" s="77">
        <v>2</v>
      </c>
      <c r="UA59" s="78">
        <v>292.83999999999997</v>
      </c>
      <c r="UB59" s="79">
        <v>8008</v>
      </c>
      <c r="UC59" s="78">
        <v>357777.57</v>
      </c>
      <c r="UF59" s="77">
        <v>2</v>
      </c>
      <c r="UG59" s="78">
        <v>28.15</v>
      </c>
      <c r="UH59" s="77">
        <v>10</v>
      </c>
      <c r="UI59" s="78">
        <v>116.81</v>
      </c>
      <c r="UL59" s="77">
        <v>2</v>
      </c>
      <c r="UM59" s="78">
        <v>240</v>
      </c>
      <c r="UN59" s="77">
        <v>1</v>
      </c>
      <c r="UO59" s="78">
        <v>0.03</v>
      </c>
      <c r="UP59" s="77">
        <v>3</v>
      </c>
      <c r="UQ59" s="78">
        <v>2.42</v>
      </c>
      <c r="UV59" s="77">
        <v>5</v>
      </c>
      <c r="UW59" s="78">
        <v>22.71</v>
      </c>
      <c r="UZ59" s="77">
        <v>2</v>
      </c>
      <c r="VA59" s="78">
        <v>16.68</v>
      </c>
      <c r="VB59" s="77">
        <v>20</v>
      </c>
      <c r="VC59" s="78">
        <v>542.27</v>
      </c>
      <c r="VD59" s="79">
        <v>11763</v>
      </c>
      <c r="VE59" s="78">
        <v>528492.34</v>
      </c>
      <c r="VF59" s="77">
        <v>1</v>
      </c>
      <c r="VG59" s="78">
        <v>6.63</v>
      </c>
      <c r="VH59" s="79">
        <v>31605</v>
      </c>
      <c r="VI59" s="78">
        <v>507096.88</v>
      </c>
      <c r="VJ59" s="77">
        <v>133</v>
      </c>
      <c r="VK59" s="78">
        <v>1470.81</v>
      </c>
      <c r="VN59" s="77">
        <v>4</v>
      </c>
      <c r="VO59" s="78">
        <v>30.26</v>
      </c>
      <c r="VP59" s="79">
        <v>13226</v>
      </c>
      <c r="VQ59" s="78">
        <v>729991.88</v>
      </c>
      <c r="VR59" s="79">
        <v>15636</v>
      </c>
      <c r="VS59" s="78">
        <v>1358270.2</v>
      </c>
      <c r="VV59" s="77">
        <v>4</v>
      </c>
      <c r="VW59" s="78">
        <v>111.36</v>
      </c>
      <c r="WB59" s="79">
        <v>11710</v>
      </c>
      <c r="WC59" s="78">
        <v>1722371.75</v>
      </c>
      <c r="WD59" s="77">
        <v>16</v>
      </c>
      <c r="WE59" s="78">
        <v>40002.51</v>
      </c>
      <c r="WH59" s="79">
        <v>2911</v>
      </c>
      <c r="WI59" s="78">
        <v>12575.25</v>
      </c>
      <c r="WJ59" s="79">
        <v>7589</v>
      </c>
      <c r="WK59" s="78">
        <v>118730.91</v>
      </c>
      <c r="WL59" s="77">
        <v>199</v>
      </c>
      <c r="WM59" s="78">
        <v>24708.97</v>
      </c>
      <c r="WN59" s="79">
        <v>2185</v>
      </c>
      <c r="WO59" s="78">
        <v>826270.58</v>
      </c>
      <c r="WP59" s="77">
        <v>5</v>
      </c>
      <c r="WQ59" s="78">
        <v>1848.21</v>
      </c>
      <c r="WR59" s="79">
        <v>6506</v>
      </c>
      <c r="WS59" s="78">
        <v>186247.54</v>
      </c>
      <c r="WX59" s="77">
        <v>1</v>
      </c>
      <c r="WY59" s="78">
        <v>13.44</v>
      </c>
      <c r="WZ59" s="77">
        <v>5</v>
      </c>
      <c r="XA59" s="78">
        <v>37.270000000000003</v>
      </c>
      <c r="XD59" s="79">
        <v>36288</v>
      </c>
      <c r="XE59" s="78">
        <v>2103476.0499999998</v>
      </c>
      <c r="XH59" s="77">
        <v>463</v>
      </c>
      <c r="XI59" s="78">
        <v>197086.61</v>
      </c>
      <c r="XJ59" s="77">
        <v>644</v>
      </c>
      <c r="XK59" s="78">
        <v>8686.4</v>
      </c>
      <c r="XN59" s="79">
        <v>5855</v>
      </c>
      <c r="XO59" s="78">
        <v>768720.39</v>
      </c>
      <c r="XP59" s="79">
        <v>13507</v>
      </c>
      <c r="XQ59" s="78">
        <v>2295661.14</v>
      </c>
      <c r="XR59" s="79">
        <v>1377</v>
      </c>
      <c r="XS59" s="78">
        <v>344834.44</v>
      </c>
      <c r="XT59" s="79">
        <v>3282</v>
      </c>
      <c r="XU59" s="78">
        <v>692159.2</v>
      </c>
      <c r="XV59" s="79">
        <v>81626</v>
      </c>
      <c r="XW59" s="78">
        <v>944064.69</v>
      </c>
      <c r="XX59" s="79">
        <v>1419</v>
      </c>
      <c r="XY59" s="78">
        <v>73771</v>
      </c>
      <c r="XZ59" s="77">
        <v>2</v>
      </c>
      <c r="YA59" s="78">
        <v>6.88</v>
      </c>
      <c r="YD59" s="77">
        <v>2</v>
      </c>
      <c r="YE59" s="78">
        <v>112.32</v>
      </c>
      <c r="YF59" s="77">
        <v>1</v>
      </c>
      <c r="YG59" s="78">
        <v>17.329999999999998</v>
      </c>
      <c r="YH59" s="79">
        <v>23772</v>
      </c>
      <c r="YI59" s="78">
        <v>2059441.72</v>
      </c>
      <c r="YP59" s="79">
        <v>2495</v>
      </c>
      <c r="YQ59" s="78">
        <v>55506.63</v>
      </c>
      <c r="YT59" s="79">
        <v>2273</v>
      </c>
      <c r="YU59" s="78">
        <v>291196.24</v>
      </c>
      <c r="YV59" s="77">
        <v>100</v>
      </c>
      <c r="YW59" s="78">
        <v>10552.28</v>
      </c>
      <c r="YX59" s="79">
        <v>111439</v>
      </c>
      <c r="YY59" s="78">
        <v>2869804.17</v>
      </c>
      <c r="YZ59" s="79">
        <v>31203</v>
      </c>
      <c r="ZA59" s="78">
        <v>1436232.91</v>
      </c>
      <c r="ZF59" s="79">
        <v>1301</v>
      </c>
      <c r="ZG59" s="78">
        <v>108798.07</v>
      </c>
      <c r="ZH59" s="77">
        <v>611</v>
      </c>
      <c r="ZI59" s="78">
        <v>45922.04</v>
      </c>
      <c r="ZJ59" s="79">
        <v>49702</v>
      </c>
      <c r="ZK59" s="78">
        <v>8869721.2699999996</v>
      </c>
      <c r="ZL59" s="79">
        <v>47420</v>
      </c>
      <c r="ZM59" s="78">
        <v>6406228.3300000001</v>
      </c>
      <c r="ZR59" s="77">
        <v>102</v>
      </c>
      <c r="ZS59" s="78">
        <v>620.25</v>
      </c>
      <c r="ZT59" s="77">
        <v>195</v>
      </c>
      <c r="ZU59" s="78">
        <v>997.47</v>
      </c>
      <c r="ZV59" s="77">
        <v>2</v>
      </c>
      <c r="ZW59" s="78">
        <v>11.5</v>
      </c>
      <c r="ZX59" s="77">
        <v>5</v>
      </c>
      <c r="ZY59" s="78">
        <v>22.78</v>
      </c>
      <c r="AAB59" s="77">
        <v>145</v>
      </c>
      <c r="AAC59" s="78">
        <v>1502.06</v>
      </c>
      <c r="AAD59" s="77">
        <v>2</v>
      </c>
      <c r="AAE59" s="78">
        <v>6.95</v>
      </c>
      <c r="AAF59" s="77">
        <v>53</v>
      </c>
      <c r="AAG59" s="78">
        <v>612</v>
      </c>
      <c r="AAH59" s="77">
        <v>86</v>
      </c>
      <c r="AAI59" s="78">
        <v>453.47</v>
      </c>
      <c r="AAN59" s="77">
        <v>4</v>
      </c>
      <c r="AAO59" s="78">
        <v>273.33999999999997</v>
      </c>
      <c r="AAP59" s="79">
        <v>1055</v>
      </c>
      <c r="AAQ59" s="78">
        <v>4731.71</v>
      </c>
      <c r="AAV59" s="79">
        <v>1822</v>
      </c>
      <c r="AAW59" s="78">
        <v>120148.76</v>
      </c>
      <c r="ABB59" s="77">
        <v>1</v>
      </c>
      <c r="ABC59" s="78">
        <v>43.99</v>
      </c>
      <c r="ABD59" s="77">
        <v>669</v>
      </c>
      <c r="ABE59" s="78">
        <v>104261.4</v>
      </c>
      <c r="ABP59" s="79">
        <v>3009</v>
      </c>
      <c r="ABQ59" s="78">
        <v>176941.46</v>
      </c>
      <c r="ABR59" s="79">
        <v>1825</v>
      </c>
      <c r="ABS59" s="78">
        <v>83911.26</v>
      </c>
      <c r="ABT59" s="79">
        <v>5003</v>
      </c>
      <c r="ABU59" s="78">
        <v>84671.95</v>
      </c>
      <c r="ABV59" s="79">
        <v>3508</v>
      </c>
      <c r="ABW59" s="78">
        <v>84483.04</v>
      </c>
      <c r="ABX59" s="77">
        <v>484</v>
      </c>
      <c r="ABY59" s="78">
        <v>13928.59</v>
      </c>
      <c r="ACD59" s="77">
        <v>112</v>
      </c>
      <c r="ACE59" s="78">
        <v>6004.3</v>
      </c>
      <c r="ACF59" s="79">
        <v>15517</v>
      </c>
      <c r="ACG59" s="78">
        <v>560429.35</v>
      </c>
      <c r="ACH59" s="79">
        <v>4881</v>
      </c>
      <c r="ACI59" s="78">
        <v>265882.59000000003</v>
      </c>
      <c r="ACJ59" s="79">
        <v>21710</v>
      </c>
      <c r="ACK59" s="78">
        <v>272517.08</v>
      </c>
      <c r="ACP59" s="79">
        <v>11254</v>
      </c>
      <c r="ACQ59" s="78">
        <v>458522.4</v>
      </c>
      <c r="ACV59" s="79">
        <v>3749</v>
      </c>
      <c r="ACW59" s="78">
        <v>119428.09</v>
      </c>
      <c r="ACX59" s="79">
        <v>47318</v>
      </c>
      <c r="ACY59" s="78">
        <v>1750358.82</v>
      </c>
      <c r="ACZ59" s="77">
        <v>221</v>
      </c>
      <c r="ADA59" s="78">
        <v>11840.32</v>
      </c>
      <c r="ADB59" s="79">
        <v>15499</v>
      </c>
      <c r="ADC59" s="78">
        <v>989876.39</v>
      </c>
      <c r="ADF59" s="79">
        <v>2835</v>
      </c>
      <c r="ADG59" s="78">
        <v>424701.94</v>
      </c>
      <c r="ADJ59" s="77">
        <v>2</v>
      </c>
      <c r="ADK59" s="78">
        <v>34.72</v>
      </c>
      <c r="ADL59" s="77">
        <v>993</v>
      </c>
      <c r="ADM59" s="78">
        <v>166092.16</v>
      </c>
      <c r="ADN59" s="77">
        <v>1</v>
      </c>
      <c r="ADO59" s="78">
        <v>4.38</v>
      </c>
      <c r="ADT59" s="77">
        <v>2</v>
      </c>
      <c r="ADU59" s="78">
        <v>202.24</v>
      </c>
      <c r="ADX59" s="79">
        <v>4107</v>
      </c>
      <c r="ADY59" s="78">
        <v>281773.69</v>
      </c>
      <c r="ADZ59" s="79">
        <v>5626</v>
      </c>
      <c r="AEA59" s="78">
        <v>241552.52</v>
      </c>
      <c r="AEB59" s="77">
        <v>21</v>
      </c>
      <c r="AEC59" s="78">
        <v>1356.25</v>
      </c>
      <c r="AEF59" s="79">
        <v>1822</v>
      </c>
      <c r="AEG59" s="78">
        <v>984917.88</v>
      </c>
      <c r="AEL59" s="77">
        <v>51</v>
      </c>
      <c r="AEM59" s="78">
        <v>457.05</v>
      </c>
      <c r="AER59" s="79">
        <v>15907</v>
      </c>
      <c r="AES59" s="78">
        <v>827703.93</v>
      </c>
      <c r="AET59" s="79">
        <v>4971</v>
      </c>
      <c r="AEU59" s="78">
        <v>150303.28</v>
      </c>
      <c r="AEV59" s="77">
        <v>9</v>
      </c>
      <c r="AEW59" s="78">
        <v>5910.07</v>
      </c>
      <c r="AEZ59" s="77">
        <v>84</v>
      </c>
      <c r="AFA59" s="78">
        <v>8482.41</v>
      </c>
      <c r="AFB59" s="79">
        <v>5942</v>
      </c>
      <c r="AFC59" s="78">
        <v>316774.96000000002</v>
      </c>
      <c r="AFD59" s="77">
        <v>25</v>
      </c>
      <c r="AFE59" s="78">
        <v>546.23</v>
      </c>
      <c r="AFH59" s="77">
        <v>6</v>
      </c>
      <c r="AFI59" s="78">
        <v>576.41999999999996</v>
      </c>
      <c r="AFN59" s="79">
        <v>2987</v>
      </c>
      <c r="AFO59" s="78">
        <v>1033612.77</v>
      </c>
      <c r="AFP59" s="77">
        <v>107</v>
      </c>
      <c r="AFQ59" s="78">
        <v>5157.76</v>
      </c>
      <c r="AFV59" s="79">
        <v>55566</v>
      </c>
      <c r="AFW59" s="78">
        <v>1719127.86</v>
      </c>
      <c r="AFX59" s="79">
        <v>4897</v>
      </c>
      <c r="AFY59" s="78">
        <v>199852.45</v>
      </c>
      <c r="AFZ59" s="77">
        <v>432</v>
      </c>
      <c r="AGA59" s="78">
        <v>49755.19</v>
      </c>
      <c r="AGB59" s="77">
        <v>2</v>
      </c>
      <c r="AGC59" s="78">
        <v>24.66</v>
      </c>
      <c r="AGF59" s="77">
        <v>151</v>
      </c>
      <c r="AGG59" s="78">
        <v>1025.1500000000001</v>
      </c>
      <c r="AGL59" s="77">
        <v>28</v>
      </c>
      <c r="AGM59" s="78">
        <v>42932.74</v>
      </c>
      <c r="AGP59" s="79">
        <v>184169</v>
      </c>
      <c r="AGQ59" s="78">
        <v>36150238.159999996</v>
      </c>
      <c r="AGR59" s="77">
        <v>215</v>
      </c>
      <c r="AGS59" s="78">
        <v>255287.21</v>
      </c>
      <c r="AGT59" s="79">
        <v>10670</v>
      </c>
      <c r="AGU59" s="78">
        <v>6308496.1799999997</v>
      </c>
      <c r="AGV59" s="79">
        <v>9539</v>
      </c>
      <c r="AGW59" s="78">
        <v>3739134.77</v>
      </c>
      <c r="AGX59" s="79">
        <v>1999</v>
      </c>
      <c r="AGY59" s="78">
        <v>163214.96</v>
      </c>
      <c r="AGZ59" s="77">
        <v>167</v>
      </c>
      <c r="AHA59" s="78">
        <v>19103.02</v>
      </c>
      <c r="AHB59" s="77">
        <v>946</v>
      </c>
      <c r="AHC59" s="78">
        <v>128993.29</v>
      </c>
      <c r="AHH59" s="77">
        <v>51</v>
      </c>
      <c r="AHI59" s="78">
        <v>50758.11</v>
      </c>
      <c r="AHJ59" s="79">
        <v>2502</v>
      </c>
      <c r="AHK59" s="78">
        <v>223321.61</v>
      </c>
      <c r="AHL59" s="79">
        <v>3758</v>
      </c>
      <c r="AHM59" s="78">
        <v>230831.05</v>
      </c>
      <c r="AHN59" s="77">
        <v>31</v>
      </c>
      <c r="AHO59" s="78">
        <v>7710.05</v>
      </c>
      <c r="AHT59" s="77">
        <v>4</v>
      </c>
      <c r="AHU59" s="78">
        <v>1813.28</v>
      </c>
      <c r="AHV59" s="77">
        <v>931</v>
      </c>
      <c r="AHW59" s="78">
        <v>114381.36</v>
      </c>
      <c r="AHZ59" s="77">
        <v>111</v>
      </c>
      <c r="AIA59" s="78">
        <v>39434.81</v>
      </c>
      <c r="AIL59" s="77">
        <v>2</v>
      </c>
      <c r="AIM59" s="78">
        <v>84.36</v>
      </c>
      <c r="AIN59" s="77">
        <v>1</v>
      </c>
      <c r="AIO59" s="78">
        <v>143.72</v>
      </c>
      <c r="AIP59" s="79">
        <v>51109</v>
      </c>
      <c r="AIQ59" s="78">
        <v>467268.6</v>
      </c>
      <c r="AIT59" s="77">
        <v>29</v>
      </c>
      <c r="AIU59" s="78">
        <v>288.55</v>
      </c>
      <c r="AIX59" s="79">
        <v>7287</v>
      </c>
      <c r="AIY59" s="78">
        <v>537753.14</v>
      </c>
      <c r="AIZ59" s="77">
        <v>4</v>
      </c>
      <c r="AJA59" s="78">
        <v>26.96</v>
      </c>
      <c r="AJB59" s="79">
        <v>8779</v>
      </c>
      <c r="AJC59" s="78">
        <v>178071.53</v>
      </c>
      <c r="AJD59" s="77">
        <v>9</v>
      </c>
      <c r="AJE59" s="78">
        <v>8.84</v>
      </c>
      <c r="AJF59" s="79">
        <v>10326</v>
      </c>
      <c r="AJG59" s="78">
        <v>478077.61</v>
      </c>
      <c r="AJL59" s="77">
        <v>2</v>
      </c>
      <c r="AJM59" s="78">
        <v>25.08</v>
      </c>
      <c r="AJN59" s="79">
        <v>2154</v>
      </c>
      <c r="AJO59" s="78">
        <v>355964.3</v>
      </c>
      <c r="AJX59" s="79">
        <v>94327</v>
      </c>
      <c r="AJY59" s="78">
        <v>1211670.1100000001</v>
      </c>
      <c r="AJZ59" s="77">
        <v>174</v>
      </c>
      <c r="AKA59" s="78">
        <v>21575</v>
      </c>
      <c r="AKB59" s="77">
        <v>2</v>
      </c>
      <c r="AKC59" s="78">
        <v>64.599999999999994</v>
      </c>
      <c r="AKN59" s="77">
        <v>26</v>
      </c>
      <c r="AKO59" s="78">
        <v>459.24</v>
      </c>
      <c r="AKV59" s="79">
        <v>8726</v>
      </c>
      <c r="AKW59" s="78">
        <v>223994.3</v>
      </c>
      <c r="AKZ59" s="79">
        <v>107948</v>
      </c>
      <c r="ALA59" s="78">
        <v>1530204.96</v>
      </c>
      <c r="ALH59" s="77">
        <v>1</v>
      </c>
      <c r="ALI59" s="78">
        <v>5</v>
      </c>
      <c r="ALL59" s="77">
        <v>3</v>
      </c>
      <c r="ALM59" s="78">
        <v>79.41</v>
      </c>
      <c r="ALR59" s="77">
        <v>2</v>
      </c>
      <c r="ALS59" s="78">
        <v>48.4</v>
      </c>
      <c r="ALX59" s="79">
        <v>2663</v>
      </c>
      <c r="ALY59" s="78">
        <v>148849.81</v>
      </c>
      <c r="ALZ59" s="77">
        <v>95</v>
      </c>
      <c r="AMA59" s="78">
        <v>314.26</v>
      </c>
      <c r="AMB59" s="79">
        <v>1462</v>
      </c>
      <c r="AMC59" s="78">
        <v>95895.26</v>
      </c>
      <c r="AMF59" s="77">
        <v>144</v>
      </c>
      <c r="AMG59" s="78">
        <v>3333.24</v>
      </c>
      <c r="AMH59" s="77">
        <v>77</v>
      </c>
      <c r="AMI59" s="78">
        <v>31639.52</v>
      </c>
      <c r="AMJ59" s="79">
        <v>1756</v>
      </c>
      <c r="AMK59" s="78">
        <v>120429.62</v>
      </c>
      <c r="AML59" s="79">
        <v>15600</v>
      </c>
      <c r="AMM59" s="78">
        <v>1478807.79</v>
      </c>
      <c r="AMN59" s="77">
        <v>225</v>
      </c>
      <c r="AMO59" s="78">
        <v>266389.36</v>
      </c>
      <c r="AMP59" s="77">
        <v>1</v>
      </c>
      <c r="AMQ59" s="78">
        <v>121.7</v>
      </c>
      <c r="AMR59" s="77">
        <v>2</v>
      </c>
      <c r="AMS59" s="78">
        <v>2190.85</v>
      </c>
      <c r="AMX59" s="77">
        <v>342</v>
      </c>
      <c r="AMY59" s="78">
        <v>13941.96</v>
      </c>
      <c r="AMZ59" s="77">
        <v>3</v>
      </c>
      <c r="ANA59" s="78">
        <v>4.66</v>
      </c>
      <c r="ANB59" s="77">
        <v>1</v>
      </c>
      <c r="ANC59" s="78">
        <v>0.36</v>
      </c>
      <c r="ANF59" s="79">
        <v>1088</v>
      </c>
      <c r="ANG59" s="78">
        <v>1339927.97</v>
      </c>
      <c r="ANH59" s="79">
        <v>3265</v>
      </c>
      <c r="ANI59" s="78">
        <v>243253.3</v>
      </c>
      <c r="ANL59" s="77">
        <v>123</v>
      </c>
      <c r="ANM59" s="78">
        <v>3607.57</v>
      </c>
      <c r="ANP59" s="79">
        <v>2170</v>
      </c>
      <c r="ANQ59" s="78">
        <v>284308</v>
      </c>
      <c r="ANR59" s="77">
        <v>298</v>
      </c>
      <c r="ANS59" s="78">
        <v>50298.86</v>
      </c>
      <c r="ANT59" s="79">
        <v>11799</v>
      </c>
      <c r="ANU59" s="78">
        <v>1946147.47</v>
      </c>
      <c r="ANZ59" s="77">
        <v>443</v>
      </c>
      <c r="AOA59" s="78">
        <v>271398.11</v>
      </c>
      <c r="AOB59" s="77">
        <v>56</v>
      </c>
      <c r="AOC59" s="78">
        <v>133546.87</v>
      </c>
      <c r="AOD59" s="77">
        <v>386</v>
      </c>
      <c r="AOE59" s="78">
        <v>1262735.51</v>
      </c>
      <c r="AOH59" s="77">
        <v>1</v>
      </c>
      <c r="AOI59" s="78">
        <v>255.54</v>
      </c>
      <c r="AOJ59" s="77">
        <v>1</v>
      </c>
      <c r="AOK59" s="78">
        <v>2.33</v>
      </c>
      <c r="AOP59" s="77">
        <v>63</v>
      </c>
      <c r="AOQ59" s="78">
        <v>6589.61</v>
      </c>
      <c r="AOR59" s="77">
        <v>3</v>
      </c>
      <c r="AOS59" s="78">
        <v>34.479999999999997</v>
      </c>
      <c r="AOV59" s="77">
        <v>843</v>
      </c>
      <c r="AOW59" s="78">
        <v>114659.53</v>
      </c>
      <c r="AOX59" s="77">
        <v>357</v>
      </c>
      <c r="AOY59" s="78">
        <v>3794.76</v>
      </c>
      <c r="APB59" s="77">
        <v>163</v>
      </c>
      <c r="APC59" s="78">
        <v>1970.77</v>
      </c>
      <c r="APH59" s="79">
        <v>13340</v>
      </c>
      <c r="API59" s="78">
        <v>2914029.68</v>
      </c>
      <c r="APJ59" s="79">
        <v>17757</v>
      </c>
      <c r="APK59" s="78">
        <v>286970.37</v>
      </c>
      <c r="APL59" s="77">
        <v>2</v>
      </c>
      <c r="APM59" s="78">
        <v>4.74</v>
      </c>
      <c r="APN59" s="77">
        <v>1</v>
      </c>
      <c r="APO59" s="78">
        <v>8.7799999999999994</v>
      </c>
      <c r="APP59" s="79">
        <v>2420</v>
      </c>
      <c r="APQ59" s="78">
        <v>1064528.06</v>
      </c>
      <c r="APR59" s="77">
        <v>334</v>
      </c>
      <c r="APS59" s="78">
        <v>153022.85</v>
      </c>
      <c r="APT59" s="79">
        <v>1929</v>
      </c>
      <c r="APU59" s="78">
        <v>880817.94</v>
      </c>
      <c r="APV59" s="77">
        <v>747</v>
      </c>
      <c r="APW59" s="78">
        <v>313909.31</v>
      </c>
      <c r="APX59" s="77">
        <v>679</v>
      </c>
      <c r="APY59" s="78">
        <v>252880.47</v>
      </c>
      <c r="APZ59" s="77">
        <v>209</v>
      </c>
      <c r="AQA59" s="78">
        <v>81655.320000000007</v>
      </c>
      <c r="AQB59" s="79">
        <v>12856</v>
      </c>
      <c r="AQC59" s="78">
        <v>2582176.67</v>
      </c>
      <c r="AQD59" s="77">
        <v>13</v>
      </c>
      <c r="AQE59" s="78">
        <v>533.74</v>
      </c>
      <c r="AQH59" s="77">
        <v>153</v>
      </c>
      <c r="AQI59" s="78">
        <v>51955.55</v>
      </c>
      <c r="AQJ59" s="79">
        <v>3540</v>
      </c>
      <c r="AQK59" s="78">
        <v>57631.519999999997</v>
      </c>
      <c r="AQP59" s="79">
        <v>4071</v>
      </c>
      <c r="AQQ59" s="78">
        <v>1067441.24</v>
      </c>
      <c r="AQR59" s="79">
        <v>2756</v>
      </c>
      <c r="AQS59" s="78">
        <v>1330261.28</v>
      </c>
      <c r="AQZ59" s="77">
        <v>94</v>
      </c>
      <c r="ARA59" s="78">
        <v>591742.23</v>
      </c>
      <c r="ARD59" s="77">
        <v>4</v>
      </c>
      <c r="ARE59" s="78">
        <v>217.25</v>
      </c>
      <c r="ARL59" s="79">
        <v>5291</v>
      </c>
      <c r="ARM59" s="78">
        <v>681159.89</v>
      </c>
      <c r="ARN59" s="79">
        <v>11597</v>
      </c>
      <c r="ARO59" s="78">
        <v>1322010.67</v>
      </c>
      <c r="ARP59" s="79">
        <v>27309</v>
      </c>
      <c r="ARQ59" s="78">
        <v>3432775.96</v>
      </c>
      <c r="ARR59" s="79">
        <v>6848</v>
      </c>
      <c r="ARS59" s="78">
        <v>855330.9</v>
      </c>
      <c r="ART59" s="79">
        <v>51601</v>
      </c>
      <c r="ARU59" s="78">
        <v>1263337.5</v>
      </c>
      <c r="ARX59" s="79">
        <v>42584</v>
      </c>
      <c r="ARY59" s="78">
        <v>3250406.4</v>
      </c>
      <c r="ARZ59" s="77">
        <v>134</v>
      </c>
      <c r="ASA59" s="78">
        <v>48460.54</v>
      </c>
      <c r="ASD59" s="79">
        <v>4157</v>
      </c>
      <c r="ASE59" s="78">
        <v>362033</v>
      </c>
      <c r="ASJ59" s="77">
        <v>3</v>
      </c>
      <c r="ASK59" s="78">
        <v>489.37</v>
      </c>
      <c r="AST59" s="77">
        <v>5</v>
      </c>
      <c r="ASU59" s="78">
        <v>155.86000000000001</v>
      </c>
      <c r="ASV59" s="77">
        <v>1</v>
      </c>
      <c r="ASW59" s="78">
        <v>0.68</v>
      </c>
      <c r="ASX59" s="77">
        <v>5</v>
      </c>
      <c r="ASY59" s="78">
        <v>269.35000000000002</v>
      </c>
      <c r="ASZ59" s="79">
        <v>1357</v>
      </c>
      <c r="ATA59" s="78">
        <v>33645.03</v>
      </c>
      <c r="ATB59" s="77">
        <v>120</v>
      </c>
      <c r="ATC59" s="78">
        <v>11408.29</v>
      </c>
      <c r="ATN59" s="77">
        <v>959</v>
      </c>
      <c r="ATO59" s="78">
        <v>49812.160000000003</v>
      </c>
      <c r="ATP59" s="77">
        <v>33</v>
      </c>
      <c r="ATQ59" s="78">
        <v>1940.25</v>
      </c>
      <c r="ATR59" s="77">
        <v>1</v>
      </c>
      <c r="ATS59" s="78">
        <v>11.97</v>
      </c>
      <c r="ATT59" s="79">
        <v>15772</v>
      </c>
      <c r="ATU59" s="78">
        <v>797315.12</v>
      </c>
      <c r="ATV59" s="77">
        <v>13</v>
      </c>
      <c r="ATW59" s="78">
        <v>311.47000000000003</v>
      </c>
      <c r="ATX59" s="77">
        <v>10</v>
      </c>
      <c r="ATY59" s="78">
        <v>422.82</v>
      </c>
      <c r="ATZ59" s="77">
        <v>66</v>
      </c>
      <c r="AUA59" s="78">
        <v>1468.3</v>
      </c>
      <c r="AUB59" s="77">
        <v>8</v>
      </c>
      <c r="AUC59" s="78">
        <v>51.7</v>
      </c>
      <c r="AUN59" s="79">
        <v>173975</v>
      </c>
      <c r="AUO59" s="78">
        <v>3047512.52</v>
      </c>
      <c r="AUP59" s="77">
        <v>3</v>
      </c>
      <c r="AUQ59" s="78">
        <v>41.62</v>
      </c>
      <c r="AUR59" s="79">
        <v>1829</v>
      </c>
      <c r="AUS59" s="78">
        <v>94823.08</v>
      </c>
      <c r="AUV59" s="77">
        <v>21</v>
      </c>
      <c r="AUW59" s="78">
        <v>296.70999999999998</v>
      </c>
      <c r="AUX59" s="77">
        <v>1</v>
      </c>
      <c r="AUY59" s="78">
        <v>12.9</v>
      </c>
      <c r="AVB59" s="77">
        <v>199</v>
      </c>
      <c r="AVC59" s="78">
        <v>171325.72</v>
      </c>
      <c r="AVT59" s="77">
        <v>1</v>
      </c>
      <c r="AVU59" s="78">
        <v>9.73</v>
      </c>
      <c r="AVX59" s="77">
        <v>2</v>
      </c>
      <c r="AVY59" s="78">
        <v>16.260000000000002</v>
      </c>
      <c r="AVZ59" s="77">
        <v>24</v>
      </c>
      <c r="AWA59" s="78">
        <v>295.54000000000002</v>
      </c>
      <c r="AWB59" s="77">
        <v>1</v>
      </c>
      <c r="AWC59" s="78">
        <v>2.0499999999999998</v>
      </c>
      <c r="AWH59" s="77">
        <v>3</v>
      </c>
      <c r="AWI59" s="78">
        <v>2.4900000000000002</v>
      </c>
      <c r="AWL59" s="77">
        <v>2</v>
      </c>
      <c r="AWM59" s="78">
        <v>10.25</v>
      </c>
      <c r="AWN59" s="77">
        <v>69</v>
      </c>
      <c r="AWO59" s="78">
        <v>4063.57</v>
      </c>
      <c r="AWP59" s="77">
        <v>232</v>
      </c>
      <c r="AWQ59" s="78">
        <v>43323.91</v>
      </c>
      <c r="AWR59" s="77">
        <v>151</v>
      </c>
      <c r="AWS59" s="78">
        <v>51093.06</v>
      </c>
      <c r="AWT59" s="77">
        <v>185</v>
      </c>
      <c r="AWU59" s="78">
        <v>14299.61</v>
      </c>
      <c r="AWV59" s="77">
        <v>741</v>
      </c>
      <c r="AWW59" s="78">
        <v>9797.39</v>
      </c>
      <c r="AWX59" s="77">
        <v>598</v>
      </c>
      <c r="AWY59" s="78">
        <v>254944.3</v>
      </c>
      <c r="AXD59" s="77">
        <v>12</v>
      </c>
      <c r="AXE59" s="78">
        <v>153.12</v>
      </c>
      <c r="AXT59" s="77">
        <v>2</v>
      </c>
      <c r="AXU59" s="78">
        <v>15.7</v>
      </c>
      <c r="AXV59" s="77">
        <v>2</v>
      </c>
      <c r="AXW59" s="78">
        <v>43.16</v>
      </c>
      <c r="AXX59" s="77">
        <v>1</v>
      </c>
      <c r="AXY59" s="78">
        <v>51.5</v>
      </c>
      <c r="AYB59" s="77">
        <v>157</v>
      </c>
      <c r="AYC59" s="78">
        <v>11818.98</v>
      </c>
      <c r="AYD59" s="77">
        <v>30</v>
      </c>
      <c r="AYE59" s="78">
        <v>238.35</v>
      </c>
      <c r="AYF59" s="77">
        <v>23</v>
      </c>
      <c r="AYG59" s="78">
        <v>251.12</v>
      </c>
      <c r="AYL59" s="77">
        <v>8</v>
      </c>
      <c r="AYM59" s="78">
        <v>55.06</v>
      </c>
      <c r="AYP59" s="77">
        <v>4</v>
      </c>
      <c r="AYQ59" s="78">
        <v>251.94</v>
      </c>
      <c r="AYT59" s="77">
        <v>19</v>
      </c>
      <c r="AYU59" s="78">
        <v>58.79</v>
      </c>
      <c r="AYV59" s="77">
        <v>35</v>
      </c>
      <c r="AYW59" s="78">
        <v>3764.52</v>
      </c>
      <c r="AZV59" s="77">
        <v>44</v>
      </c>
      <c r="AZW59" s="78">
        <v>42.37</v>
      </c>
    </row>
    <row r="60" spans="1:1377" x14ac:dyDescent="0.25">
      <c r="A60" s="87">
        <v>40039</v>
      </c>
      <c r="B60" s="83">
        <v>309915</v>
      </c>
      <c r="C60" s="84">
        <v>38230931.799999997</v>
      </c>
      <c r="D60" s="83">
        <v>257766</v>
      </c>
      <c r="E60" s="84">
        <v>36457793.359999999</v>
      </c>
      <c r="F60" s="83">
        <f t="shared" si="97"/>
        <v>567681</v>
      </c>
      <c r="G60" s="83">
        <f t="shared" si="96"/>
        <v>74688725.159999996</v>
      </c>
      <c r="H60" s="83">
        <v>194133</v>
      </c>
      <c r="I60" s="84">
        <v>18417472.699999999</v>
      </c>
      <c r="J60" s="83">
        <v>172892</v>
      </c>
      <c r="K60" s="84">
        <v>14339152.42</v>
      </c>
      <c r="L60" s="83">
        <v>2916</v>
      </c>
      <c r="M60" s="78">
        <v>12749389.59</v>
      </c>
      <c r="N60" s="79">
        <v>23665</v>
      </c>
      <c r="O60" s="78">
        <v>12603178.65</v>
      </c>
      <c r="P60" s="79">
        <v>168482</v>
      </c>
      <c r="Q60" s="78">
        <v>9900537.4499999993</v>
      </c>
      <c r="R60" s="79">
        <v>173894</v>
      </c>
      <c r="S60" s="78">
        <v>9720854.5099999998</v>
      </c>
      <c r="T60" s="77">
        <v>63</v>
      </c>
      <c r="U60" s="78">
        <v>36884.03</v>
      </c>
      <c r="V60" s="79">
        <v>26388</v>
      </c>
      <c r="W60" s="78">
        <v>7180312.0999999996</v>
      </c>
      <c r="X60" s="79">
        <v>45068</v>
      </c>
      <c r="Y60" s="78">
        <v>6458707.2699999996</v>
      </c>
      <c r="Z60" s="79">
        <v>88932</v>
      </c>
      <c r="AA60" s="78">
        <v>3565551.81</v>
      </c>
      <c r="AB60" s="79">
        <v>45978</v>
      </c>
      <c r="AC60" s="78">
        <v>4450841.9400000004</v>
      </c>
      <c r="AD60" s="79">
        <v>28238</v>
      </c>
      <c r="AE60" s="78">
        <v>5285214.71</v>
      </c>
      <c r="AH60" s="79">
        <v>68839</v>
      </c>
      <c r="AI60" s="78">
        <v>6975632.9900000002</v>
      </c>
      <c r="AJ60" s="79">
        <v>168866</v>
      </c>
      <c r="AK60" s="78">
        <v>6294888.0099999998</v>
      </c>
      <c r="AL60" s="79">
        <v>44420</v>
      </c>
      <c r="AM60" s="78">
        <v>4811912.29</v>
      </c>
      <c r="AN60" s="79">
        <v>53451</v>
      </c>
      <c r="AO60" s="78">
        <v>5157763.8499999996</v>
      </c>
      <c r="AP60" s="79">
        <v>59231</v>
      </c>
      <c r="AQ60" s="78">
        <v>4624110.67</v>
      </c>
      <c r="AR60" s="79">
        <v>33536</v>
      </c>
      <c r="AS60" s="78">
        <v>4907644.26</v>
      </c>
      <c r="AT60" s="79">
        <v>13169</v>
      </c>
      <c r="AU60" s="78">
        <v>1238807.43</v>
      </c>
      <c r="AV60" s="77">
        <v>719</v>
      </c>
      <c r="AW60" s="78">
        <v>2980527.7</v>
      </c>
      <c r="AX60" s="77">
        <v>356</v>
      </c>
      <c r="AY60" s="78">
        <v>1454197.84</v>
      </c>
      <c r="AZ60" s="79">
        <v>2885</v>
      </c>
      <c r="BA60" s="78">
        <v>2040819.76</v>
      </c>
      <c r="BB60" s="79">
        <v>10462</v>
      </c>
      <c r="BC60" s="78">
        <v>3487209.09</v>
      </c>
      <c r="BD60" s="79">
        <v>2844</v>
      </c>
      <c r="BE60" s="78">
        <v>1397177.81</v>
      </c>
      <c r="BF60" s="79">
        <v>13173</v>
      </c>
      <c r="BG60" s="78">
        <v>1764671.01</v>
      </c>
      <c r="BH60" s="79">
        <v>201389</v>
      </c>
      <c r="BI60" s="78">
        <v>1760806.65</v>
      </c>
      <c r="BJ60" s="79">
        <v>3294</v>
      </c>
      <c r="BK60" s="78">
        <v>1377056.06</v>
      </c>
      <c r="BL60" s="79">
        <v>31922</v>
      </c>
      <c r="BM60" s="78">
        <v>1135076.1499999999</v>
      </c>
      <c r="BN60" s="77">
        <v>179</v>
      </c>
      <c r="BO60" s="78">
        <v>1064928.1599999999</v>
      </c>
      <c r="BP60" s="79">
        <v>50209</v>
      </c>
      <c r="BQ60" s="78">
        <v>997955.13</v>
      </c>
      <c r="BR60" s="79">
        <v>2898</v>
      </c>
      <c r="BS60" s="78">
        <v>185152.94</v>
      </c>
      <c r="BT60" s="79">
        <v>9304</v>
      </c>
      <c r="BU60" s="78">
        <v>530812.06999999995</v>
      </c>
      <c r="BV60" s="79">
        <v>6098</v>
      </c>
      <c r="BW60" s="78">
        <v>279625.25</v>
      </c>
      <c r="BX60" s="77">
        <v>184</v>
      </c>
      <c r="BY60" s="78">
        <v>176042.74</v>
      </c>
      <c r="CL60" s="77">
        <v>7</v>
      </c>
      <c r="CM60" s="78">
        <v>1913.29</v>
      </c>
      <c r="CN60" s="77">
        <v>9</v>
      </c>
      <c r="CO60" s="78">
        <v>413.28</v>
      </c>
      <c r="CP60" s="79">
        <v>5702</v>
      </c>
      <c r="CQ60" s="78">
        <v>65140.7</v>
      </c>
      <c r="CR60" s="77">
        <v>1</v>
      </c>
      <c r="CS60" s="78">
        <v>31.02</v>
      </c>
      <c r="CT60" s="77">
        <v>12</v>
      </c>
      <c r="CU60" s="78">
        <v>10199.23</v>
      </c>
      <c r="CX60" s="77">
        <v>4</v>
      </c>
      <c r="CY60" s="78">
        <v>150.74</v>
      </c>
      <c r="DD60" s="77">
        <v>1</v>
      </c>
      <c r="DE60" s="78">
        <v>46.57</v>
      </c>
      <c r="DL60" s="77">
        <v>5</v>
      </c>
      <c r="DM60" s="78">
        <v>138.08000000000001</v>
      </c>
      <c r="DN60" s="77">
        <v>9</v>
      </c>
      <c r="DO60" s="78">
        <v>16.78</v>
      </c>
      <c r="DP60" s="77">
        <v>50</v>
      </c>
      <c r="DQ60" s="78">
        <v>180.71</v>
      </c>
      <c r="DR60" s="77">
        <v>5</v>
      </c>
      <c r="DS60" s="78">
        <v>15.95</v>
      </c>
      <c r="DZ60" s="79">
        <v>11790</v>
      </c>
      <c r="EA60" s="78">
        <v>1060367.53</v>
      </c>
      <c r="EF60" s="77">
        <v>24</v>
      </c>
      <c r="EG60" s="78">
        <v>276.17</v>
      </c>
      <c r="EJ60" s="77">
        <v>2</v>
      </c>
      <c r="EK60" s="78">
        <v>29</v>
      </c>
      <c r="EN60" s="77">
        <v>2</v>
      </c>
      <c r="EO60" s="78">
        <v>42.38</v>
      </c>
      <c r="ER60" s="79">
        <v>11448</v>
      </c>
      <c r="ES60" s="78">
        <v>439442.76</v>
      </c>
      <c r="ET60" s="77">
        <v>5</v>
      </c>
      <c r="EU60" s="78">
        <v>22.2</v>
      </c>
      <c r="EV60" s="79">
        <v>1217</v>
      </c>
      <c r="EW60" s="78">
        <v>72549.929999999993</v>
      </c>
      <c r="FD60" s="79">
        <v>1550</v>
      </c>
      <c r="FE60" s="78">
        <v>981493.61</v>
      </c>
      <c r="FF60" s="77">
        <v>19</v>
      </c>
      <c r="FG60" s="78">
        <v>3.99</v>
      </c>
      <c r="FH60" s="79">
        <v>24809</v>
      </c>
      <c r="FI60" s="78">
        <v>1195114.8600000001</v>
      </c>
      <c r="FJ60" s="79">
        <v>15553</v>
      </c>
      <c r="FK60" s="78">
        <v>741395.56</v>
      </c>
      <c r="FL60" s="77">
        <v>6</v>
      </c>
      <c r="FM60" s="78">
        <v>115.34</v>
      </c>
      <c r="FN60" s="77">
        <v>3</v>
      </c>
      <c r="FO60" s="78">
        <v>18.79</v>
      </c>
      <c r="FP60" s="77">
        <v>12</v>
      </c>
      <c r="FQ60" s="78">
        <v>20.16</v>
      </c>
      <c r="FR60" s="79">
        <v>2320</v>
      </c>
      <c r="FS60" s="78">
        <v>334526.40000000002</v>
      </c>
      <c r="FT60" s="77">
        <v>4</v>
      </c>
      <c r="FU60" s="78">
        <v>9.48</v>
      </c>
      <c r="FV60" s="79">
        <v>2782</v>
      </c>
      <c r="FW60" s="78">
        <v>75281.16</v>
      </c>
      <c r="FX60" s="77">
        <v>923</v>
      </c>
      <c r="FY60" s="78">
        <v>37836.92</v>
      </c>
      <c r="FZ60" s="77">
        <v>1</v>
      </c>
      <c r="GA60" s="78">
        <v>2.13</v>
      </c>
      <c r="GF60" s="77">
        <v>79</v>
      </c>
      <c r="GG60" s="78">
        <v>6211.58</v>
      </c>
      <c r="GL60" s="79">
        <v>3171</v>
      </c>
      <c r="GM60" s="78">
        <v>433514.91</v>
      </c>
      <c r="GX60" s="77">
        <v>247</v>
      </c>
      <c r="GY60" s="78">
        <v>23547.8</v>
      </c>
      <c r="GZ60" s="77">
        <v>21</v>
      </c>
      <c r="HA60" s="78">
        <v>960.61</v>
      </c>
      <c r="HB60" s="79">
        <v>1178</v>
      </c>
      <c r="HC60" s="78">
        <v>128795.81</v>
      </c>
      <c r="HD60" s="77">
        <v>11</v>
      </c>
      <c r="HE60" s="78">
        <v>36.619999999999997</v>
      </c>
      <c r="HH60" s="77">
        <v>119</v>
      </c>
      <c r="HI60" s="78">
        <v>4929.1400000000003</v>
      </c>
      <c r="HJ60" s="77">
        <v>651</v>
      </c>
      <c r="HK60" s="78">
        <v>75914.94</v>
      </c>
      <c r="HL60" s="77">
        <v>427</v>
      </c>
      <c r="HM60" s="78">
        <v>70375.820000000007</v>
      </c>
      <c r="HN60" s="79">
        <v>1119</v>
      </c>
      <c r="HO60" s="78">
        <v>166415.22</v>
      </c>
      <c r="HR60" s="77">
        <v>84</v>
      </c>
      <c r="HS60" s="78">
        <v>30435.82</v>
      </c>
      <c r="HT60" s="77">
        <v>526</v>
      </c>
      <c r="HU60" s="78">
        <v>24765.43</v>
      </c>
      <c r="HV60" s="77">
        <v>15</v>
      </c>
      <c r="HW60" s="78">
        <v>1936.46</v>
      </c>
      <c r="HX60" s="77">
        <v>10</v>
      </c>
      <c r="HY60" s="78">
        <v>867.66</v>
      </c>
      <c r="HZ60" s="77">
        <v>144</v>
      </c>
      <c r="IA60" s="78">
        <v>13087.19</v>
      </c>
      <c r="IB60" s="79">
        <v>3272</v>
      </c>
      <c r="IC60" s="78">
        <v>232730.4</v>
      </c>
      <c r="ID60" s="77">
        <v>59</v>
      </c>
      <c r="IE60" s="78">
        <v>18636.04</v>
      </c>
      <c r="IF60" s="77">
        <v>141</v>
      </c>
      <c r="IG60" s="78">
        <v>41026.019999999997</v>
      </c>
      <c r="IH60" s="77">
        <v>2</v>
      </c>
      <c r="II60" s="78">
        <v>461.42</v>
      </c>
      <c r="IL60" s="77">
        <v>1</v>
      </c>
      <c r="IM60" s="78">
        <v>13.44</v>
      </c>
      <c r="IN60" s="79">
        <v>2173</v>
      </c>
      <c r="IO60" s="78">
        <v>114683.32</v>
      </c>
      <c r="IP60" s="77">
        <v>2</v>
      </c>
      <c r="IQ60" s="78">
        <v>23.9</v>
      </c>
      <c r="IR60" s="77">
        <v>2</v>
      </c>
      <c r="IS60" s="78">
        <v>5.48</v>
      </c>
      <c r="IT60" s="77">
        <v>2</v>
      </c>
      <c r="IU60" s="78">
        <v>6.64</v>
      </c>
      <c r="IZ60" s="79">
        <v>4194</v>
      </c>
      <c r="JA60" s="78">
        <v>171706.16</v>
      </c>
      <c r="JH60" s="79">
        <v>9661</v>
      </c>
      <c r="JI60" s="78">
        <v>1317841.71</v>
      </c>
      <c r="JJ60" s="79">
        <v>2462</v>
      </c>
      <c r="JK60" s="78">
        <v>306170.57</v>
      </c>
      <c r="JN60" s="77">
        <v>687</v>
      </c>
      <c r="JO60" s="78">
        <v>89716.3</v>
      </c>
      <c r="JP60" s="79">
        <v>4107</v>
      </c>
      <c r="JQ60" s="78">
        <v>352427.22</v>
      </c>
      <c r="JR60" s="77">
        <v>28</v>
      </c>
      <c r="JS60" s="78">
        <v>1911.27</v>
      </c>
      <c r="JV60" s="79">
        <v>2954</v>
      </c>
      <c r="JW60" s="78">
        <v>234385.8</v>
      </c>
      <c r="JX60" s="77">
        <v>48</v>
      </c>
      <c r="JY60" s="78">
        <v>4394.58</v>
      </c>
      <c r="JZ60" s="77">
        <v>417</v>
      </c>
      <c r="KA60" s="78">
        <v>8140.78</v>
      </c>
      <c r="KB60" s="79">
        <v>8991</v>
      </c>
      <c r="KC60" s="78">
        <v>366917.13</v>
      </c>
      <c r="KD60" s="77">
        <v>1</v>
      </c>
      <c r="KE60" s="78">
        <v>11.43</v>
      </c>
      <c r="KF60" s="77">
        <v>377</v>
      </c>
      <c r="KG60" s="78">
        <v>41977.33</v>
      </c>
      <c r="KH60" s="79">
        <v>18385</v>
      </c>
      <c r="KI60" s="78">
        <v>664139.81999999995</v>
      </c>
      <c r="KL60" s="77">
        <v>2</v>
      </c>
      <c r="KM60" s="78">
        <v>61.68</v>
      </c>
      <c r="KN60" s="79">
        <v>1101</v>
      </c>
      <c r="KO60" s="78">
        <v>582798.1</v>
      </c>
      <c r="KP60" s="77">
        <v>2</v>
      </c>
      <c r="KQ60" s="78">
        <v>173.88</v>
      </c>
      <c r="KR60" s="79">
        <v>5473</v>
      </c>
      <c r="KS60" s="78">
        <v>415260.28</v>
      </c>
      <c r="KZ60" s="77">
        <v>10</v>
      </c>
      <c r="LA60" s="78">
        <v>4436.58</v>
      </c>
      <c r="LB60" s="77">
        <v>6</v>
      </c>
      <c r="LC60" s="78">
        <v>5.85</v>
      </c>
      <c r="LD60" s="79">
        <v>1176</v>
      </c>
      <c r="LE60" s="78">
        <v>109352.01</v>
      </c>
      <c r="LF60" s="77">
        <v>451</v>
      </c>
      <c r="LG60" s="78">
        <v>68050.03</v>
      </c>
      <c r="LH60" s="77">
        <v>412</v>
      </c>
      <c r="LI60" s="78">
        <v>98050.68</v>
      </c>
      <c r="LJ60" s="77">
        <v>5</v>
      </c>
      <c r="LK60" s="78">
        <v>10.8</v>
      </c>
      <c r="LT60" s="79">
        <v>6635</v>
      </c>
      <c r="LU60" s="78">
        <v>295383.73</v>
      </c>
      <c r="LV60" s="77">
        <v>95</v>
      </c>
      <c r="LW60" s="78">
        <v>569.36</v>
      </c>
      <c r="MB60" s="79">
        <v>5343</v>
      </c>
      <c r="MC60" s="78">
        <v>588595.31000000006</v>
      </c>
      <c r="MN60" s="77">
        <v>2</v>
      </c>
      <c r="MO60" s="78">
        <v>23</v>
      </c>
      <c r="MP60" s="79">
        <v>4311</v>
      </c>
      <c r="MQ60" s="78">
        <v>317330.11</v>
      </c>
      <c r="MR60" s="79">
        <v>1600</v>
      </c>
      <c r="MS60" s="78">
        <v>45356.44</v>
      </c>
      <c r="NB60" s="77">
        <v>2</v>
      </c>
      <c r="NC60" s="78">
        <v>2.88</v>
      </c>
      <c r="ND60" s="79">
        <v>15565</v>
      </c>
      <c r="NE60" s="78">
        <v>48594.66</v>
      </c>
      <c r="NF60" s="77">
        <v>36</v>
      </c>
      <c r="NG60" s="78">
        <v>328.41</v>
      </c>
      <c r="NN60" s="79">
        <v>1739</v>
      </c>
      <c r="NO60" s="78">
        <v>242463.28</v>
      </c>
      <c r="NP60" s="77">
        <v>3</v>
      </c>
      <c r="NQ60" s="78">
        <v>10.16</v>
      </c>
      <c r="NR60" s="77">
        <v>1</v>
      </c>
      <c r="NS60" s="78">
        <v>1.7</v>
      </c>
      <c r="NT60" s="77">
        <v>117</v>
      </c>
      <c r="NU60" s="78">
        <v>357.76</v>
      </c>
      <c r="NV60" s="79">
        <v>3182</v>
      </c>
      <c r="NW60" s="78">
        <v>326619.25</v>
      </c>
      <c r="NX60" s="77">
        <v>44</v>
      </c>
      <c r="NY60" s="78">
        <v>3270.49</v>
      </c>
      <c r="NZ60" s="77">
        <v>2</v>
      </c>
      <c r="OA60" s="78">
        <v>48.42</v>
      </c>
      <c r="OF60" s="77">
        <v>400</v>
      </c>
      <c r="OG60" s="78">
        <v>29476.080000000002</v>
      </c>
      <c r="OH60" s="77">
        <v>442</v>
      </c>
      <c r="OI60" s="78">
        <v>26245.83</v>
      </c>
      <c r="OJ60" s="77">
        <v>119</v>
      </c>
      <c r="OK60" s="78">
        <v>414.89</v>
      </c>
      <c r="OP60" s="79">
        <v>12668</v>
      </c>
      <c r="OQ60" s="78">
        <v>2160495.71</v>
      </c>
      <c r="OR60" s="77">
        <v>178</v>
      </c>
      <c r="OS60" s="78">
        <v>5719.46</v>
      </c>
      <c r="OT60" s="79">
        <v>3808</v>
      </c>
      <c r="OU60" s="78">
        <v>180438.73</v>
      </c>
      <c r="OV60" s="77">
        <v>99</v>
      </c>
      <c r="OW60" s="78">
        <v>7804.77</v>
      </c>
      <c r="OZ60" s="79">
        <v>7705</v>
      </c>
      <c r="PA60" s="78">
        <v>746823.14</v>
      </c>
      <c r="PJ60" s="79">
        <v>3392</v>
      </c>
      <c r="PK60" s="78">
        <v>300348.98</v>
      </c>
      <c r="PL60" s="77">
        <v>126</v>
      </c>
      <c r="PM60" s="78">
        <v>1352.49</v>
      </c>
      <c r="PN60" s="77">
        <v>49</v>
      </c>
      <c r="PO60" s="78">
        <v>6641.01</v>
      </c>
      <c r="PP60" s="79">
        <v>10029</v>
      </c>
      <c r="PQ60" s="78">
        <v>674555.86</v>
      </c>
      <c r="PR60" s="79">
        <v>3565</v>
      </c>
      <c r="PS60" s="78">
        <v>449539.13</v>
      </c>
      <c r="PV60" s="77">
        <v>15</v>
      </c>
      <c r="PW60" s="78">
        <v>156.86000000000001</v>
      </c>
      <c r="PZ60" s="77">
        <v>501</v>
      </c>
      <c r="QA60" s="78">
        <v>189601.32</v>
      </c>
      <c r="QF60" s="79">
        <v>11187</v>
      </c>
      <c r="QG60" s="78">
        <v>3414869.94</v>
      </c>
      <c r="QJ60" s="77">
        <v>4</v>
      </c>
      <c r="QK60" s="78">
        <v>7.92</v>
      </c>
      <c r="QL60" s="77">
        <v>25</v>
      </c>
      <c r="QM60" s="78">
        <v>53.17</v>
      </c>
      <c r="QX60" s="77">
        <v>2</v>
      </c>
      <c r="QY60" s="78">
        <v>97.1</v>
      </c>
      <c r="QZ60" s="77">
        <v>3</v>
      </c>
      <c r="RA60" s="78">
        <v>26.59</v>
      </c>
      <c r="RB60" s="77">
        <v>4</v>
      </c>
      <c r="RC60" s="78">
        <v>275.37</v>
      </c>
      <c r="RD60" s="77">
        <v>9</v>
      </c>
      <c r="RE60" s="78">
        <v>6618.7</v>
      </c>
      <c r="RL60" s="79">
        <v>121163</v>
      </c>
      <c r="RM60" s="78">
        <v>17308949.789999999</v>
      </c>
      <c r="RN60" s="79">
        <v>2417</v>
      </c>
      <c r="RO60" s="78">
        <v>112114.72</v>
      </c>
      <c r="RT60" s="77">
        <v>142</v>
      </c>
      <c r="RU60" s="78">
        <v>28604.32</v>
      </c>
      <c r="RV60" s="77">
        <v>308</v>
      </c>
      <c r="RW60" s="78">
        <v>15517.87</v>
      </c>
      <c r="RX60" s="77">
        <v>10</v>
      </c>
      <c r="RY60" s="78">
        <v>1080.72</v>
      </c>
      <c r="RZ60" s="77">
        <v>620</v>
      </c>
      <c r="SA60" s="78">
        <v>63307.69</v>
      </c>
      <c r="SD60" s="79">
        <v>6130</v>
      </c>
      <c r="SE60" s="78">
        <v>427368.26</v>
      </c>
      <c r="SF60" s="79">
        <v>42549</v>
      </c>
      <c r="SG60" s="78">
        <v>7388169.5199999996</v>
      </c>
      <c r="SH60" s="77">
        <v>5</v>
      </c>
      <c r="SI60" s="78">
        <v>1.24</v>
      </c>
      <c r="SJ60" s="79">
        <v>1358</v>
      </c>
      <c r="SK60" s="78">
        <v>50840.79</v>
      </c>
      <c r="SL60" s="79">
        <v>2384</v>
      </c>
      <c r="SM60" s="78">
        <v>161343.01999999999</v>
      </c>
      <c r="SN60" s="79">
        <v>10491</v>
      </c>
      <c r="SO60" s="78">
        <v>398064.22</v>
      </c>
      <c r="SP60" s="77">
        <v>2</v>
      </c>
      <c r="SQ60" s="78">
        <v>240</v>
      </c>
      <c r="SR60" s="79">
        <v>89210</v>
      </c>
      <c r="SS60" s="78">
        <v>558514.98</v>
      </c>
      <c r="ST60" s="79">
        <v>1094</v>
      </c>
      <c r="SU60" s="78">
        <v>88599.29</v>
      </c>
      <c r="SV60" s="77">
        <v>90</v>
      </c>
      <c r="SW60" s="78">
        <v>554.67999999999995</v>
      </c>
      <c r="SZ60" s="77">
        <v>2</v>
      </c>
      <c r="TA60" s="78">
        <v>15.4</v>
      </c>
      <c r="TB60" s="77">
        <v>1</v>
      </c>
      <c r="TC60" s="78">
        <v>3.1</v>
      </c>
      <c r="TD60" s="77">
        <v>733</v>
      </c>
      <c r="TE60" s="78">
        <v>6615.04</v>
      </c>
      <c r="TF60" s="79">
        <v>2333</v>
      </c>
      <c r="TG60" s="78">
        <v>80472</v>
      </c>
      <c r="TH60" s="79">
        <v>26091</v>
      </c>
      <c r="TI60" s="78">
        <v>672241.51</v>
      </c>
      <c r="TJ60" s="79">
        <v>2061</v>
      </c>
      <c r="TK60" s="78">
        <v>235142.29</v>
      </c>
      <c r="TL60" s="79">
        <v>45026</v>
      </c>
      <c r="TM60" s="78">
        <v>2204515.08</v>
      </c>
      <c r="TN60" s="79">
        <v>5024</v>
      </c>
      <c r="TO60" s="78">
        <v>403311.22</v>
      </c>
      <c r="UB60" s="79">
        <v>8089</v>
      </c>
      <c r="UC60" s="78">
        <v>370877.26</v>
      </c>
      <c r="UH60" s="77">
        <v>8</v>
      </c>
      <c r="UI60" s="78">
        <v>160.08000000000001</v>
      </c>
      <c r="UP60" s="77">
        <v>2</v>
      </c>
      <c r="UQ60" s="78">
        <v>1.04</v>
      </c>
      <c r="UV60" s="77">
        <v>5</v>
      </c>
      <c r="UW60" s="78">
        <v>32.409999999999997</v>
      </c>
      <c r="VB60" s="77">
        <v>40</v>
      </c>
      <c r="VC60" s="78">
        <v>1021.12</v>
      </c>
      <c r="VD60" s="79">
        <v>12194</v>
      </c>
      <c r="VE60" s="78">
        <v>545353.96</v>
      </c>
      <c r="VF60" s="77">
        <v>2</v>
      </c>
      <c r="VG60" s="78">
        <v>29.86</v>
      </c>
      <c r="VH60" s="79">
        <v>32297</v>
      </c>
      <c r="VI60" s="78">
        <v>513933.75</v>
      </c>
      <c r="VJ60" s="77">
        <v>165</v>
      </c>
      <c r="VK60" s="78">
        <v>1635.89</v>
      </c>
      <c r="VN60" s="77">
        <v>8</v>
      </c>
      <c r="VO60" s="78">
        <v>58.74</v>
      </c>
      <c r="VP60" s="79">
        <v>13458</v>
      </c>
      <c r="VQ60" s="78">
        <v>726585.64</v>
      </c>
      <c r="VR60" s="79">
        <v>15617</v>
      </c>
      <c r="VS60" s="78">
        <v>1346899.36</v>
      </c>
      <c r="WB60" s="79">
        <v>11526</v>
      </c>
      <c r="WC60" s="78">
        <v>1650556.36</v>
      </c>
      <c r="WD60" s="77">
        <v>11</v>
      </c>
      <c r="WE60" s="78">
        <v>26516.34</v>
      </c>
      <c r="WH60" s="79">
        <v>2798</v>
      </c>
      <c r="WI60" s="78">
        <v>12183.9</v>
      </c>
      <c r="WJ60" s="79">
        <v>7887</v>
      </c>
      <c r="WK60" s="78">
        <v>124275.4</v>
      </c>
      <c r="WL60" s="77">
        <v>152</v>
      </c>
      <c r="WM60" s="78">
        <v>15049</v>
      </c>
      <c r="WN60" s="79">
        <v>2279</v>
      </c>
      <c r="WO60" s="78">
        <v>862350.31</v>
      </c>
      <c r="WP60" s="77">
        <v>6</v>
      </c>
      <c r="WQ60" s="78">
        <v>2687.5</v>
      </c>
      <c r="WR60" s="79">
        <v>6453</v>
      </c>
      <c r="WS60" s="78">
        <v>183922.22</v>
      </c>
      <c r="WT60" s="77">
        <v>1</v>
      </c>
      <c r="WU60" s="78">
        <v>12</v>
      </c>
      <c r="WV60" s="77">
        <v>1</v>
      </c>
      <c r="WW60" s="78">
        <v>29.38</v>
      </c>
      <c r="WX60" s="77">
        <v>5</v>
      </c>
      <c r="WY60" s="78">
        <v>29.33</v>
      </c>
      <c r="WZ60" s="77">
        <v>4</v>
      </c>
      <c r="XA60" s="78">
        <v>24.3</v>
      </c>
      <c r="XB60" s="77">
        <v>1</v>
      </c>
      <c r="XC60" s="78">
        <v>9.82</v>
      </c>
      <c r="XD60" s="79">
        <v>36906</v>
      </c>
      <c r="XE60" s="78">
        <v>2122397.15</v>
      </c>
      <c r="XH60" s="77">
        <v>448</v>
      </c>
      <c r="XI60" s="78">
        <v>194893.56</v>
      </c>
      <c r="XJ60" s="77">
        <v>668</v>
      </c>
      <c r="XK60" s="78">
        <v>8384</v>
      </c>
      <c r="XN60" s="79">
        <v>5993</v>
      </c>
      <c r="XO60" s="78">
        <v>792341.5</v>
      </c>
      <c r="XP60" s="79">
        <v>13761</v>
      </c>
      <c r="XQ60" s="78">
        <v>2325228.11</v>
      </c>
      <c r="XR60" s="79">
        <v>1495</v>
      </c>
      <c r="XS60" s="78">
        <v>379652.3</v>
      </c>
      <c r="XT60" s="79">
        <v>3351</v>
      </c>
      <c r="XU60" s="78">
        <v>724047.32</v>
      </c>
      <c r="XV60" s="79">
        <v>82324</v>
      </c>
      <c r="XW60" s="78">
        <v>950491.34</v>
      </c>
      <c r="XX60" s="79">
        <v>1574</v>
      </c>
      <c r="XY60" s="78">
        <v>82813.52</v>
      </c>
      <c r="XZ60" s="77">
        <v>5</v>
      </c>
      <c r="YA60" s="78">
        <v>30.07</v>
      </c>
      <c r="YD60" s="77">
        <v>2</v>
      </c>
      <c r="YE60" s="78">
        <v>299.52</v>
      </c>
      <c r="YH60" s="79">
        <v>22689</v>
      </c>
      <c r="YI60" s="78">
        <v>2002953</v>
      </c>
      <c r="YN60" s="77">
        <v>2</v>
      </c>
      <c r="YO60" s="78">
        <v>106.46</v>
      </c>
      <c r="YP60" s="79">
        <v>2430</v>
      </c>
      <c r="YQ60" s="78">
        <v>56105.52</v>
      </c>
      <c r="YR60" s="77">
        <v>1</v>
      </c>
      <c r="YS60" s="78">
        <v>0.45</v>
      </c>
      <c r="YT60" s="79">
        <v>2150</v>
      </c>
      <c r="YU60" s="78">
        <v>274300.18</v>
      </c>
      <c r="YV60" s="77">
        <v>117</v>
      </c>
      <c r="YW60" s="78">
        <v>11989.68</v>
      </c>
      <c r="YX60" s="79">
        <v>109320</v>
      </c>
      <c r="YY60" s="78">
        <v>2837214.39</v>
      </c>
      <c r="YZ60" s="79">
        <v>31998</v>
      </c>
      <c r="ZA60" s="78">
        <v>1449313.27</v>
      </c>
      <c r="ZF60" s="79">
        <v>1293</v>
      </c>
      <c r="ZG60" s="78">
        <v>109528.82</v>
      </c>
      <c r="ZH60" s="77">
        <v>586</v>
      </c>
      <c r="ZI60" s="78">
        <v>45924.29</v>
      </c>
      <c r="ZJ60" s="79">
        <v>51044</v>
      </c>
      <c r="ZK60" s="78">
        <v>9106171.4700000007</v>
      </c>
      <c r="ZL60" s="79">
        <v>47134</v>
      </c>
      <c r="ZM60" s="78">
        <v>6308745.6699999999</v>
      </c>
      <c r="ZP60" s="77">
        <v>1</v>
      </c>
      <c r="ZQ60" s="78">
        <v>75.94</v>
      </c>
      <c r="ZR60" s="77">
        <v>118</v>
      </c>
      <c r="ZS60" s="78">
        <v>541.79</v>
      </c>
      <c r="ZT60" s="77">
        <v>203</v>
      </c>
      <c r="ZU60" s="78">
        <v>826.38</v>
      </c>
      <c r="ZV60" s="77">
        <v>1</v>
      </c>
      <c r="ZW60" s="78">
        <v>5.75</v>
      </c>
      <c r="AAB60" s="77">
        <v>132</v>
      </c>
      <c r="AAC60" s="78">
        <v>1108.8</v>
      </c>
      <c r="AAD60" s="77">
        <v>1</v>
      </c>
      <c r="AAE60" s="78">
        <v>25.74</v>
      </c>
      <c r="AAF60" s="77">
        <v>45</v>
      </c>
      <c r="AAG60" s="78">
        <v>502.64</v>
      </c>
      <c r="AAH60" s="77">
        <v>75</v>
      </c>
      <c r="AAI60" s="78">
        <v>449.6</v>
      </c>
      <c r="AAN60" s="77">
        <v>8</v>
      </c>
      <c r="AAO60" s="78">
        <v>383.1</v>
      </c>
      <c r="AAP60" s="79">
        <v>1164</v>
      </c>
      <c r="AAQ60" s="78">
        <v>5030.04</v>
      </c>
      <c r="AAT60" s="77">
        <v>1</v>
      </c>
      <c r="AAU60" s="78">
        <v>2.36</v>
      </c>
      <c r="AAV60" s="79">
        <v>2015</v>
      </c>
      <c r="AAW60" s="78">
        <v>132776.24</v>
      </c>
      <c r="ABD60" s="77">
        <v>610</v>
      </c>
      <c r="ABE60" s="78">
        <v>93426.73</v>
      </c>
      <c r="ABP60" s="79">
        <v>2819</v>
      </c>
      <c r="ABQ60" s="78">
        <v>164301.70000000001</v>
      </c>
      <c r="ABR60" s="79">
        <v>1855</v>
      </c>
      <c r="ABS60" s="78">
        <v>82506.5</v>
      </c>
      <c r="ABT60" s="79">
        <v>4901</v>
      </c>
      <c r="ABU60" s="78">
        <v>77368.59</v>
      </c>
      <c r="ABV60" s="79">
        <v>3471</v>
      </c>
      <c r="ABW60" s="78">
        <v>79841.86</v>
      </c>
      <c r="ABX60" s="77">
        <v>481</v>
      </c>
      <c r="ABY60" s="78">
        <v>13310.39</v>
      </c>
      <c r="ACD60" s="77">
        <v>88</v>
      </c>
      <c r="ACE60" s="78">
        <v>5168.66</v>
      </c>
      <c r="ACF60" s="79">
        <v>14992</v>
      </c>
      <c r="ACG60" s="78">
        <v>538887.49</v>
      </c>
      <c r="ACH60" s="79">
        <v>4699</v>
      </c>
      <c r="ACI60" s="78">
        <v>257027.21</v>
      </c>
      <c r="ACJ60" s="79">
        <v>21005</v>
      </c>
      <c r="ACK60" s="78">
        <v>262882.39</v>
      </c>
      <c r="ACP60" s="79">
        <v>11591</v>
      </c>
      <c r="ACQ60" s="78">
        <v>468308.94</v>
      </c>
      <c r="ACV60" s="79">
        <v>3718</v>
      </c>
      <c r="ACW60" s="78">
        <v>121116.85</v>
      </c>
      <c r="ACX60" s="79">
        <v>48061</v>
      </c>
      <c r="ACY60" s="78">
        <v>1762281.92</v>
      </c>
      <c r="ACZ60" s="77">
        <v>199</v>
      </c>
      <c r="ADA60" s="78">
        <v>9598.18</v>
      </c>
      <c r="ADB60" s="79">
        <v>15973</v>
      </c>
      <c r="ADC60" s="78">
        <v>1020894.26</v>
      </c>
      <c r="ADD60" s="77">
        <v>1</v>
      </c>
      <c r="ADE60" s="78">
        <v>14.93</v>
      </c>
      <c r="ADF60" s="79">
        <v>2916</v>
      </c>
      <c r="ADG60" s="78">
        <v>458390.46</v>
      </c>
      <c r="ADL60" s="77">
        <v>939</v>
      </c>
      <c r="ADM60" s="78">
        <v>160743</v>
      </c>
      <c r="ADT60" s="77">
        <v>4</v>
      </c>
      <c r="ADU60" s="78">
        <v>380.04</v>
      </c>
      <c r="ADX60" s="79">
        <v>4218</v>
      </c>
      <c r="ADY60" s="78">
        <v>289903.71999999997</v>
      </c>
      <c r="ADZ60" s="79">
        <v>5485</v>
      </c>
      <c r="AEA60" s="78">
        <v>232907.94</v>
      </c>
      <c r="AEB60" s="77">
        <v>19</v>
      </c>
      <c r="AEC60" s="78">
        <v>1440.06</v>
      </c>
      <c r="AED60" s="77">
        <v>2</v>
      </c>
      <c r="AEE60" s="78">
        <v>9.02</v>
      </c>
      <c r="AEF60" s="79">
        <v>1835</v>
      </c>
      <c r="AEG60" s="78">
        <v>997896.99</v>
      </c>
      <c r="AEL60" s="77">
        <v>64</v>
      </c>
      <c r="AEM60" s="78">
        <v>440.35</v>
      </c>
      <c r="AER60" s="79">
        <v>16048</v>
      </c>
      <c r="AES60" s="78">
        <v>825062.73</v>
      </c>
      <c r="AET60" s="79">
        <v>5006</v>
      </c>
      <c r="AEU60" s="78">
        <v>157141.69</v>
      </c>
      <c r="AEV60" s="77">
        <v>14</v>
      </c>
      <c r="AEW60" s="78">
        <v>11478.98</v>
      </c>
      <c r="AEZ60" s="77">
        <v>67</v>
      </c>
      <c r="AFA60" s="78">
        <v>6983.32</v>
      </c>
      <c r="AFB60" s="79">
        <v>6192</v>
      </c>
      <c r="AFC60" s="78">
        <v>333235.37</v>
      </c>
      <c r="AFD60" s="77">
        <v>9</v>
      </c>
      <c r="AFE60" s="78">
        <v>292.52</v>
      </c>
      <c r="AFH60" s="77">
        <v>3</v>
      </c>
      <c r="AFI60" s="78">
        <v>183.6</v>
      </c>
      <c r="AFJ60" s="77">
        <v>1</v>
      </c>
      <c r="AFK60" s="78">
        <v>1.83</v>
      </c>
      <c r="AFL60" s="77">
        <v>2</v>
      </c>
      <c r="AFM60" s="78">
        <v>10.98</v>
      </c>
      <c r="AFN60" s="79">
        <v>3132</v>
      </c>
      <c r="AFO60" s="78">
        <v>1111113.1299999999</v>
      </c>
      <c r="AFP60" s="77">
        <v>107</v>
      </c>
      <c r="AFQ60" s="78">
        <v>5131.79</v>
      </c>
      <c r="AFR60" s="77">
        <v>1</v>
      </c>
      <c r="AFS60" s="78">
        <v>14.42</v>
      </c>
      <c r="AFT60" s="77">
        <v>2</v>
      </c>
      <c r="AFU60" s="78">
        <v>68.2</v>
      </c>
      <c r="AFV60" s="79">
        <v>55124</v>
      </c>
      <c r="AFW60" s="78">
        <v>1727565.93</v>
      </c>
      <c r="AFX60" s="79">
        <v>4901</v>
      </c>
      <c r="AFY60" s="78">
        <v>201828.01</v>
      </c>
      <c r="AFZ60" s="77">
        <v>430</v>
      </c>
      <c r="AGA60" s="78">
        <v>48683.21</v>
      </c>
      <c r="AGB60" s="77">
        <v>4</v>
      </c>
      <c r="AGC60" s="78">
        <v>476.02</v>
      </c>
      <c r="AGF60" s="77">
        <v>125</v>
      </c>
      <c r="AGG60" s="78">
        <v>820.42</v>
      </c>
      <c r="AGJ60" s="77">
        <v>2</v>
      </c>
      <c r="AGK60" s="78">
        <v>6.58</v>
      </c>
      <c r="AGL60" s="77">
        <v>16</v>
      </c>
      <c r="AGM60" s="78">
        <v>12202.91</v>
      </c>
      <c r="AGP60" s="79">
        <v>183369</v>
      </c>
      <c r="AGQ60" s="78">
        <v>35366263.390000001</v>
      </c>
      <c r="AGR60" s="77">
        <v>205</v>
      </c>
      <c r="AGS60" s="78">
        <v>182458.84</v>
      </c>
      <c r="AGT60" s="79">
        <v>10815</v>
      </c>
      <c r="AGU60" s="78">
        <v>6381428.8899999997</v>
      </c>
      <c r="AGV60" s="79">
        <v>9696</v>
      </c>
      <c r="AGW60" s="78">
        <v>3818391.14</v>
      </c>
      <c r="AGX60" s="79">
        <v>1825</v>
      </c>
      <c r="AGY60" s="78">
        <v>150822.85</v>
      </c>
      <c r="AGZ60" s="77">
        <v>170</v>
      </c>
      <c r="AHA60" s="78">
        <v>21203.5</v>
      </c>
      <c r="AHB60" s="77">
        <v>983</v>
      </c>
      <c r="AHC60" s="78">
        <v>142363.53</v>
      </c>
      <c r="AHH60" s="77">
        <v>52</v>
      </c>
      <c r="AHI60" s="78">
        <v>39951.61</v>
      </c>
      <c r="AHJ60" s="79">
        <v>2620</v>
      </c>
      <c r="AHK60" s="78">
        <v>236841.99</v>
      </c>
      <c r="AHL60" s="79">
        <v>3708</v>
      </c>
      <c r="AHM60" s="78">
        <v>232275.51</v>
      </c>
      <c r="AHN60" s="77">
        <v>38</v>
      </c>
      <c r="AHO60" s="78">
        <v>8653.7900000000009</v>
      </c>
      <c r="AHT60" s="77">
        <v>6</v>
      </c>
      <c r="AHU60" s="78">
        <v>3484.04</v>
      </c>
      <c r="AHV60" s="77">
        <v>885</v>
      </c>
      <c r="AHW60" s="78">
        <v>112889.2</v>
      </c>
      <c r="AHZ60" s="77">
        <v>108</v>
      </c>
      <c r="AIA60" s="78">
        <v>45828.13</v>
      </c>
      <c r="AIB60" s="77">
        <v>4</v>
      </c>
      <c r="AIC60" s="78">
        <v>326.38</v>
      </c>
      <c r="AIL60" s="77">
        <v>1</v>
      </c>
      <c r="AIM60" s="78">
        <v>421.75</v>
      </c>
      <c r="AIN60" s="77">
        <v>4</v>
      </c>
      <c r="AIO60" s="78">
        <v>1053.94</v>
      </c>
      <c r="AIP60" s="79">
        <v>52646</v>
      </c>
      <c r="AIQ60" s="78">
        <v>480705.49</v>
      </c>
      <c r="AIT60" s="77">
        <v>29</v>
      </c>
      <c r="AIU60" s="78">
        <v>318.08</v>
      </c>
      <c r="AIX60" s="79">
        <v>7390</v>
      </c>
      <c r="AIY60" s="78">
        <v>547013.73</v>
      </c>
      <c r="AIZ60" s="77">
        <v>3</v>
      </c>
      <c r="AJA60" s="78">
        <v>19.920000000000002</v>
      </c>
      <c r="AJB60" s="79">
        <v>9273</v>
      </c>
      <c r="AJC60" s="78">
        <v>190999.94</v>
      </c>
      <c r="AJD60" s="77">
        <v>6</v>
      </c>
      <c r="AJE60" s="78">
        <v>8.8800000000000008</v>
      </c>
      <c r="AJF60" s="79">
        <v>10513</v>
      </c>
      <c r="AJG60" s="78">
        <v>488106</v>
      </c>
      <c r="AJL60" s="77">
        <v>10</v>
      </c>
      <c r="AJM60" s="78">
        <v>127.22</v>
      </c>
      <c r="AJN60" s="79">
        <v>2117</v>
      </c>
      <c r="AJO60" s="78">
        <v>349372.2</v>
      </c>
      <c r="AJX60" s="79">
        <v>95275</v>
      </c>
      <c r="AJY60" s="78">
        <v>1223173.57</v>
      </c>
      <c r="AJZ60" s="77">
        <v>197</v>
      </c>
      <c r="AKA60" s="78">
        <v>19848.27</v>
      </c>
      <c r="AKB60" s="77">
        <v>1</v>
      </c>
      <c r="AKC60" s="78">
        <v>12.67</v>
      </c>
      <c r="AKF60" s="77">
        <v>3</v>
      </c>
      <c r="AKG60" s="78">
        <v>3.57</v>
      </c>
      <c r="AKN60" s="77">
        <v>19</v>
      </c>
      <c r="AKO60" s="78">
        <v>299.56</v>
      </c>
      <c r="AKV60" s="79">
        <v>8832</v>
      </c>
      <c r="AKW60" s="78">
        <v>225307.61</v>
      </c>
      <c r="AKX60" s="77">
        <v>6</v>
      </c>
      <c r="AKY60" s="78">
        <v>16903.8</v>
      </c>
      <c r="AKZ60" s="79">
        <v>107288</v>
      </c>
      <c r="ALA60" s="78">
        <v>1535192</v>
      </c>
      <c r="ALJ60" s="77">
        <v>1</v>
      </c>
      <c r="ALK60" s="78">
        <v>2.57</v>
      </c>
      <c r="ALR60" s="77">
        <v>2</v>
      </c>
      <c r="ALS60" s="78">
        <v>10.18</v>
      </c>
      <c r="ALX60" s="79">
        <v>2741</v>
      </c>
      <c r="ALY60" s="78">
        <v>165095.19</v>
      </c>
      <c r="ALZ60" s="77">
        <v>61</v>
      </c>
      <c r="AMA60" s="78">
        <v>225.52</v>
      </c>
      <c r="AMB60" s="79">
        <v>1490</v>
      </c>
      <c r="AMC60" s="78">
        <v>102661.4</v>
      </c>
      <c r="AMF60" s="77">
        <v>137</v>
      </c>
      <c r="AMG60" s="78">
        <v>3853.24</v>
      </c>
      <c r="AMH60" s="77">
        <v>57</v>
      </c>
      <c r="AMI60" s="78">
        <v>23814.43</v>
      </c>
      <c r="AMJ60" s="79">
        <v>1879</v>
      </c>
      <c r="AMK60" s="78">
        <v>142389.70000000001</v>
      </c>
      <c r="AML60" s="79">
        <v>16092</v>
      </c>
      <c r="AMM60" s="78">
        <v>1574436.16</v>
      </c>
      <c r="AMN60" s="77">
        <v>231</v>
      </c>
      <c r="AMO60" s="78">
        <v>278301.11</v>
      </c>
      <c r="AMP60" s="77">
        <v>2</v>
      </c>
      <c r="AMQ60" s="78">
        <v>243.4</v>
      </c>
      <c r="AMR60" s="77">
        <v>1</v>
      </c>
      <c r="AMS60" s="78">
        <v>226.6</v>
      </c>
      <c r="AMX60" s="77">
        <v>366</v>
      </c>
      <c r="AMY60" s="78">
        <v>16078.85</v>
      </c>
      <c r="AMZ60" s="77">
        <v>2</v>
      </c>
      <c r="ANA60" s="78">
        <v>4.5599999999999996</v>
      </c>
      <c r="ANF60" s="77">
        <v>981</v>
      </c>
      <c r="ANG60" s="78">
        <v>1226769.26</v>
      </c>
      <c r="ANH60" s="79">
        <v>3290</v>
      </c>
      <c r="ANI60" s="78">
        <v>250265.62</v>
      </c>
      <c r="ANL60" s="77">
        <v>85</v>
      </c>
      <c r="ANM60" s="78">
        <v>2290.2199999999998</v>
      </c>
      <c r="ANP60" s="79">
        <v>1943</v>
      </c>
      <c r="ANQ60" s="78">
        <v>251461.01</v>
      </c>
      <c r="ANR60" s="77">
        <v>256</v>
      </c>
      <c r="ANS60" s="78">
        <v>45666.03</v>
      </c>
      <c r="ANT60" s="79">
        <v>10757</v>
      </c>
      <c r="ANU60" s="78">
        <v>1783896.46</v>
      </c>
      <c r="ANZ60" s="77">
        <v>499</v>
      </c>
      <c r="AOA60" s="78">
        <v>279861.18</v>
      </c>
      <c r="AOB60" s="77">
        <v>64</v>
      </c>
      <c r="AOC60" s="78">
        <v>127729.94</v>
      </c>
      <c r="AOD60" s="77">
        <v>383</v>
      </c>
      <c r="AOE60" s="78">
        <v>1173544.44</v>
      </c>
      <c r="AOL60" s="77">
        <v>2</v>
      </c>
      <c r="AOM60" s="78">
        <v>107.14</v>
      </c>
      <c r="AOP60" s="77">
        <v>48</v>
      </c>
      <c r="AOQ60" s="78">
        <v>4911.87</v>
      </c>
      <c r="AOR60" s="77">
        <v>1</v>
      </c>
      <c r="AOS60" s="78">
        <v>8.6199999999999992</v>
      </c>
      <c r="AOV60" s="77">
        <v>840</v>
      </c>
      <c r="AOW60" s="78">
        <v>114459.9</v>
      </c>
      <c r="AOX60" s="77">
        <v>357</v>
      </c>
      <c r="AOY60" s="78">
        <v>3855.19</v>
      </c>
      <c r="AOZ60" s="77">
        <v>2</v>
      </c>
      <c r="APA60" s="78">
        <v>7.14</v>
      </c>
      <c r="APB60" s="77">
        <v>166</v>
      </c>
      <c r="APC60" s="78">
        <v>1908.24</v>
      </c>
      <c r="APH60" s="79">
        <v>13160</v>
      </c>
      <c r="API60" s="78">
        <v>2914674.31</v>
      </c>
      <c r="APJ60" s="79">
        <v>18034</v>
      </c>
      <c r="APK60" s="78">
        <v>289103.74</v>
      </c>
      <c r="APN60" s="77">
        <v>4</v>
      </c>
      <c r="APO60" s="78">
        <v>149.26</v>
      </c>
      <c r="APP60" s="79">
        <v>2478</v>
      </c>
      <c r="APQ60" s="78">
        <v>1071338.54</v>
      </c>
      <c r="APR60" s="77">
        <v>300</v>
      </c>
      <c r="APS60" s="78">
        <v>149159.96</v>
      </c>
      <c r="APT60" s="79">
        <v>2018</v>
      </c>
      <c r="APU60" s="78">
        <v>936066.63</v>
      </c>
      <c r="APV60" s="77">
        <v>770</v>
      </c>
      <c r="APW60" s="78">
        <v>352029.99</v>
      </c>
      <c r="APX60" s="77">
        <v>611</v>
      </c>
      <c r="APY60" s="78">
        <v>249089.52</v>
      </c>
      <c r="APZ60" s="77">
        <v>236</v>
      </c>
      <c r="AQA60" s="78">
        <v>99994.43</v>
      </c>
      <c r="AQB60" s="79">
        <v>13034</v>
      </c>
      <c r="AQC60" s="78">
        <v>2628673.84</v>
      </c>
      <c r="AQD60" s="77">
        <v>4</v>
      </c>
      <c r="AQE60" s="78">
        <v>220.7</v>
      </c>
      <c r="AQH60" s="77">
        <v>104</v>
      </c>
      <c r="AQI60" s="78">
        <v>33148.79</v>
      </c>
      <c r="AQJ60" s="79">
        <v>3430</v>
      </c>
      <c r="AQK60" s="78">
        <v>54480.52</v>
      </c>
      <c r="AQN60" s="77">
        <v>2</v>
      </c>
      <c r="AQO60" s="78">
        <v>88.3</v>
      </c>
      <c r="AQP60" s="79">
        <v>3963</v>
      </c>
      <c r="AQQ60" s="78">
        <v>1063813.72</v>
      </c>
      <c r="AQR60" s="79">
        <v>2750</v>
      </c>
      <c r="AQS60" s="78">
        <v>1394108.3</v>
      </c>
      <c r="AQZ60" s="77">
        <v>86</v>
      </c>
      <c r="ARA60" s="78">
        <v>570818.17000000004</v>
      </c>
      <c r="ARD60" s="77">
        <v>5</v>
      </c>
      <c r="ARE60" s="78">
        <v>231.68</v>
      </c>
      <c r="ARJ60" s="77">
        <v>2</v>
      </c>
      <c r="ARK60" s="78">
        <v>18.78</v>
      </c>
      <c r="ARL60" s="79">
        <v>5345</v>
      </c>
      <c r="ARM60" s="78">
        <v>677777.77</v>
      </c>
      <c r="ARN60" s="79">
        <v>11893</v>
      </c>
      <c r="ARO60" s="78">
        <v>1360604.85</v>
      </c>
      <c r="ARP60" s="79">
        <v>27989</v>
      </c>
      <c r="ARQ60" s="78">
        <v>3496926.33</v>
      </c>
      <c r="ARR60" s="79">
        <v>6741</v>
      </c>
      <c r="ARS60" s="78">
        <v>829492.02</v>
      </c>
      <c r="ART60" s="79">
        <v>50473</v>
      </c>
      <c r="ARU60" s="78">
        <v>1238785.51</v>
      </c>
      <c r="ARV60" s="77">
        <v>1</v>
      </c>
      <c r="ARW60" s="78">
        <v>0.14000000000000001</v>
      </c>
      <c r="ARX60" s="79">
        <v>43292</v>
      </c>
      <c r="ARY60" s="78">
        <v>3280915.97</v>
      </c>
      <c r="ARZ60" s="77">
        <v>157</v>
      </c>
      <c r="ASA60" s="78">
        <v>54112.99</v>
      </c>
      <c r="ASD60" s="79">
        <v>4210</v>
      </c>
      <c r="ASE60" s="78">
        <v>352351.4</v>
      </c>
      <c r="ASL60" s="77">
        <v>3</v>
      </c>
      <c r="ASM60" s="78">
        <v>6.63</v>
      </c>
      <c r="ASN60" s="77">
        <v>1</v>
      </c>
      <c r="ASO60" s="78">
        <v>5.76</v>
      </c>
      <c r="AST60" s="77">
        <v>4</v>
      </c>
      <c r="ASU60" s="78">
        <v>82.06</v>
      </c>
      <c r="ASX60" s="77">
        <v>10</v>
      </c>
      <c r="ASY60" s="78">
        <v>268.08</v>
      </c>
      <c r="ASZ60" s="79">
        <v>1255</v>
      </c>
      <c r="ATA60" s="78">
        <v>30058.23</v>
      </c>
      <c r="ATB60" s="77">
        <v>128</v>
      </c>
      <c r="ATC60" s="78">
        <v>11656.3</v>
      </c>
      <c r="ATN60" s="77">
        <v>978</v>
      </c>
      <c r="ATO60" s="78">
        <v>51899.05</v>
      </c>
      <c r="ATP60" s="77">
        <v>38</v>
      </c>
      <c r="ATQ60" s="78">
        <v>1137.27</v>
      </c>
      <c r="ATT60" s="79">
        <v>16350</v>
      </c>
      <c r="ATU60" s="78">
        <v>819734.06</v>
      </c>
      <c r="ATV60" s="77">
        <v>9</v>
      </c>
      <c r="ATW60" s="78">
        <v>388.28</v>
      </c>
      <c r="ATX60" s="77">
        <v>21</v>
      </c>
      <c r="ATY60" s="78">
        <v>1056.9100000000001</v>
      </c>
      <c r="ATZ60" s="77">
        <v>34</v>
      </c>
      <c r="AUA60" s="78">
        <v>913.7</v>
      </c>
      <c r="AUB60" s="77">
        <v>10</v>
      </c>
      <c r="AUC60" s="78">
        <v>106.21</v>
      </c>
      <c r="AUN60" s="79">
        <v>178023</v>
      </c>
      <c r="AUO60" s="78">
        <v>3116935.92</v>
      </c>
      <c r="AUP60" s="77">
        <v>5</v>
      </c>
      <c r="AUQ60" s="78">
        <v>139.41999999999999</v>
      </c>
      <c r="AUR60" s="79">
        <v>1979</v>
      </c>
      <c r="AUS60" s="78">
        <v>111461.66</v>
      </c>
      <c r="AUT60" s="77">
        <v>2</v>
      </c>
      <c r="AUU60" s="78">
        <v>6.28</v>
      </c>
      <c r="AUV60" s="77">
        <v>16</v>
      </c>
      <c r="AUW60" s="78">
        <v>101.3</v>
      </c>
      <c r="AVB60" s="77">
        <v>175</v>
      </c>
      <c r="AVC60" s="78">
        <v>158342.1</v>
      </c>
      <c r="AVX60" s="77">
        <v>4</v>
      </c>
      <c r="AVY60" s="78">
        <v>32.520000000000003</v>
      </c>
      <c r="AVZ60" s="77">
        <v>14</v>
      </c>
      <c r="AWA60" s="78">
        <v>140.38</v>
      </c>
      <c r="AWB60" s="77">
        <v>4</v>
      </c>
      <c r="AWC60" s="78">
        <v>55.89</v>
      </c>
      <c r="AWH60" s="77">
        <v>6</v>
      </c>
      <c r="AWI60" s="78">
        <v>5.18</v>
      </c>
      <c r="AWL60" s="77">
        <v>7</v>
      </c>
      <c r="AWM60" s="78">
        <v>54.33</v>
      </c>
      <c r="AWN60" s="77">
        <v>60</v>
      </c>
      <c r="AWO60" s="78">
        <v>3690.66</v>
      </c>
      <c r="AWP60" s="77">
        <v>262</v>
      </c>
      <c r="AWQ60" s="78">
        <v>46054.65</v>
      </c>
      <c r="AWR60" s="77">
        <v>128</v>
      </c>
      <c r="AWS60" s="78">
        <v>43249.98</v>
      </c>
      <c r="AWT60" s="77">
        <v>163</v>
      </c>
      <c r="AWU60" s="78">
        <v>11129.61</v>
      </c>
      <c r="AWV60" s="77">
        <v>803</v>
      </c>
      <c r="AWW60" s="78">
        <v>10647.36</v>
      </c>
      <c r="AWX60" s="77">
        <v>509</v>
      </c>
      <c r="AWY60" s="78">
        <v>228583.91</v>
      </c>
      <c r="AXD60" s="77">
        <v>12</v>
      </c>
      <c r="AXE60" s="78">
        <v>220.27</v>
      </c>
      <c r="AXH60" s="77">
        <v>1</v>
      </c>
      <c r="AXI60" s="78">
        <v>2.5499999999999998</v>
      </c>
      <c r="AXT60" s="77">
        <v>2</v>
      </c>
      <c r="AXU60" s="78">
        <v>40.68</v>
      </c>
      <c r="AXV60" s="77">
        <v>3</v>
      </c>
      <c r="AXW60" s="78">
        <v>32.369999999999997</v>
      </c>
      <c r="AYB60" s="77">
        <v>163</v>
      </c>
      <c r="AYC60" s="78">
        <v>14226.67</v>
      </c>
      <c r="AYD60" s="77">
        <v>31</v>
      </c>
      <c r="AYE60" s="78">
        <v>179.27</v>
      </c>
      <c r="AYF60" s="77">
        <v>10</v>
      </c>
      <c r="AYG60" s="78">
        <v>88.79</v>
      </c>
      <c r="AYL60" s="77">
        <v>8</v>
      </c>
      <c r="AYM60" s="78">
        <v>42.44</v>
      </c>
      <c r="AYP60" s="77">
        <v>3</v>
      </c>
      <c r="AYQ60" s="78">
        <v>302.32</v>
      </c>
      <c r="AYT60" s="77">
        <v>6</v>
      </c>
      <c r="AYU60" s="78">
        <v>20.02</v>
      </c>
      <c r="AYV60" s="77">
        <v>45</v>
      </c>
      <c r="AYW60" s="78">
        <v>4357.1099999999997</v>
      </c>
      <c r="AZN60" s="77">
        <v>1</v>
      </c>
      <c r="AZO60" s="78">
        <v>3.09</v>
      </c>
      <c r="AZV60" s="77">
        <v>24</v>
      </c>
      <c r="AZW60" s="78">
        <v>32.07</v>
      </c>
    </row>
    <row r="61" spans="1:1377" x14ac:dyDescent="0.25">
      <c r="A61" s="87">
        <v>40032</v>
      </c>
      <c r="B61" s="83">
        <v>330088</v>
      </c>
      <c r="C61" s="84">
        <v>40433889.909999996</v>
      </c>
      <c r="D61" s="83">
        <v>274173</v>
      </c>
      <c r="E61" s="84">
        <v>38467560.899999999</v>
      </c>
      <c r="F61" s="83">
        <f t="shared" si="97"/>
        <v>604261</v>
      </c>
      <c r="G61" s="83">
        <f t="shared" si="96"/>
        <v>78901450.810000002</v>
      </c>
      <c r="H61" s="83">
        <v>191576</v>
      </c>
      <c r="I61" s="84">
        <v>17852883.68</v>
      </c>
      <c r="J61" s="83">
        <v>171660</v>
      </c>
      <c r="K61" s="84">
        <v>14202867.27</v>
      </c>
      <c r="L61" s="83">
        <v>2942</v>
      </c>
      <c r="M61" s="78">
        <v>12925278.85</v>
      </c>
      <c r="N61" s="79">
        <v>24711</v>
      </c>
      <c r="O61" s="78">
        <v>12977193.289999999</v>
      </c>
      <c r="P61" s="79">
        <v>182483</v>
      </c>
      <c r="Q61" s="78">
        <v>10438318.720000001</v>
      </c>
      <c r="R61" s="79">
        <v>181274</v>
      </c>
      <c r="S61" s="78">
        <v>10180519.210000001</v>
      </c>
      <c r="V61" s="79">
        <v>26819</v>
      </c>
      <c r="W61" s="78">
        <v>7348833.0499999998</v>
      </c>
      <c r="X61" s="79">
        <v>47549</v>
      </c>
      <c r="Y61" s="78">
        <v>6851880.6299999999</v>
      </c>
      <c r="Z61" s="79">
        <v>82299</v>
      </c>
      <c r="AA61" s="78">
        <v>3271834.57</v>
      </c>
      <c r="AB61" s="79">
        <v>43808</v>
      </c>
      <c r="AC61" s="78">
        <v>4251578.8600000003</v>
      </c>
      <c r="AD61" s="79">
        <v>29744</v>
      </c>
      <c r="AE61" s="78">
        <v>5564448.0899999999</v>
      </c>
      <c r="AH61" s="79">
        <v>70627</v>
      </c>
      <c r="AI61" s="78">
        <v>7049133</v>
      </c>
      <c r="AJ61" s="79">
        <v>182221</v>
      </c>
      <c r="AK61" s="78">
        <v>6708865.5199999996</v>
      </c>
      <c r="AL61" s="79">
        <v>46788</v>
      </c>
      <c r="AM61" s="78">
        <v>5036729.2699999996</v>
      </c>
      <c r="AN61" s="79">
        <v>53099</v>
      </c>
      <c r="AO61" s="78">
        <v>5099244.54</v>
      </c>
      <c r="AP61" s="79">
        <v>60945</v>
      </c>
      <c r="AQ61" s="78">
        <v>4777780.33</v>
      </c>
      <c r="AR61" s="79">
        <v>36235</v>
      </c>
      <c r="AS61" s="78">
        <v>5331926.82</v>
      </c>
      <c r="AT61" s="79">
        <v>13550</v>
      </c>
      <c r="AU61" s="78">
        <v>1294979.6599999999</v>
      </c>
      <c r="AV61" s="77">
        <v>795</v>
      </c>
      <c r="AW61" s="78">
        <v>3349431.47</v>
      </c>
      <c r="AX61" s="77">
        <v>347</v>
      </c>
      <c r="AY61" s="78">
        <v>1358356.99</v>
      </c>
      <c r="AZ61" s="79">
        <v>3102</v>
      </c>
      <c r="BA61" s="78">
        <v>2271799.11</v>
      </c>
      <c r="BB61" s="79">
        <v>10843</v>
      </c>
      <c r="BC61" s="78">
        <v>3547797.3</v>
      </c>
      <c r="BD61" s="79">
        <v>2903</v>
      </c>
      <c r="BE61" s="78">
        <v>1420579.68</v>
      </c>
      <c r="BF61" s="79">
        <v>13885</v>
      </c>
      <c r="BG61" s="78">
        <v>1871388.13</v>
      </c>
      <c r="BH61" s="79">
        <v>189763</v>
      </c>
      <c r="BI61" s="78">
        <v>1637280.81</v>
      </c>
      <c r="BJ61" s="79">
        <v>3215</v>
      </c>
      <c r="BK61" s="78">
        <v>1374388.16</v>
      </c>
      <c r="BL61" s="79">
        <v>34044</v>
      </c>
      <c r="BM61" s="78">
        <v>1191412.46</v>
      </c>
      <c r="BN61" s="77">
        <v>196</v>
      </c>
      <c r="BO61" s="78">
        <v>1187880.94</v>
      </c>
      <c r="BP61" s="79">
        <v>51699</v>
      </c>
      <c r="BQ61" s="78">
        <v>1041040.29</v>
      </c>
      <c r="BR61" s="79">
        <v>2738</v>
      </c>
      <c r="BS61" s="78">
        <v>178744.92</v>
      </c>
      <c r="BT61" s="79">
        <v>8904</v>
      </c>
      <c r="BU61" s="78">
        <v>523526.44</v>
      </c>
      <c r="BV61" s="79">
        <v>6341</v>
      </c>
      <c r="BW61" s="78">
        <v>305788.76</v>
      </c>
      <c r="BX61" s="77">
        <v>223</v>
      </c>
      <c r="BY61" s="78">
        <v>228246.31</v>
      </c>
      <c r="CH61" s="77">
        <v>2</v>
      </c>
      <c r="CI61" s="78">
        <v>12.9</v>
      </c>
      <c r="CL61" s="77">
        <v>2</v>
      </c>
      <c r="CM61" s="78">
        <v>174.62</v>
      </c>
      <c r="CN61" s="77">
        <v>8</v>
      </c>
      <c r="CO61" s="78">
        <v>156.61000000000001</v>
      </c>
      <c r="CP61" s="79">
        <v>5258</v>
      </c>
      <c r="CQ61" s="78">
        <v>60112.77</v>
      </c>
      <c r="CT61" s="77">
        <v>14</v>
      </c>
      <c r="CU61" s="78">
        <v>11970.41</v>
      </c>
      <c r="CX61" s="77">
        <v>10</v>
      </c>
      <c r="CY61" s="78">
        <v>194.88</v>
      </c>
      <c r="CZ61" s="77">
        <v>1</v>
      </c>
      <c r="DA61" s="78">
        <v>2.48</v>
      </c>
      <c r="DD61" s="77">
        <v>2</v>
      </c>
      <c r="DE61" s="78">
        <v>116.42</v>
      </c>
      <c r="DJ61" s="77">
        <v>3</v>
      </c>
      <c r="DK61" s="78">
        <v>1690.86</v>
      </c>
      <c r="DL61" s="77">
        <v>3</v>
      </c>
      <c r="DM61" s="78">
        <v>103.6</v>
      </c>
      <c r="DN61" s="77">
        <v>4</v>
      </c>
      <c r="DO61" s="78">
        <v>9.59</v>
      </c>
      <c r="DP61" s="77">
        <v>65</v>
      </c>
      <c r="DQ61" s="78">
        <v>224.36</v>
      </c>
      <c r="DR61" s="77">
        <v>4</v>
      </c>
      <c r="DS61" s="78">
        <v>16.14</v>
      </c>
      <c r="DZ61" s="79">
        <v>11848</v>
      </c>
      <c r="EA61" s="78">
        <v>1054903.51</v>
      </c>
      <c r="EF61" s="77">
        <v>17</v>
      </c>
      <c r="EG61" s="78">
        <v>394.28</v>
      </c>
      <c r="EJ61" s="77">
        <v>1</v>
      </c>
      <c r="EK61" s="78">
        <v>34.15</v>
      </c>
      <c r="ER61" s="79">
        <v>11848</v>
      </c>
      <c r="ES61" s="78">
        <v>458063.68</v>
      </c>
      <c r="ET61" s="77">
        <v>4</v>
      </c>
      <c r="EU61" s="78">
        <v>15.38</v>
      </c>
      <c r="EV61" s="79">
        <v>1235</v>
      </c>
      <c r="EW61" s="78">
        <v>72901.350000000006</v>
      </c>
      <c r="FD61" s="79">
        <v>1475</v>
      </c>
      <c r="FE61" s="78">
        <v>933123.96</v>
      </c>
      <c r="FF61" s="77">
        <v>14</v>
      </c>
      <c r="FG61" s="78">
        <v>5.8</v>
      </c>
      <c r="FH61" s="79">
        <v>25205</v>
      </c>
      <c r="FI61" s="78">
        <v>1207877.93</v>
      </c>
      <c r="FJ61" s="79">
        <v>16169</v>
      </c>
      <c r="FK61" s="78">
        <v>757901.83</v>
      </c>
      <c r="FL61" s="77">
        <v>6</v>
      </c>
      <c r="FM61" s="78">
        <v>16.559999999999999</v>
      </c>
      <c r="FN61" s="77">
        <v>4</v>
      </c>
      <c r="FO61" s="78">
        <v>29.8</v>
      </c>
      <c r="FP61" s="77">
        <v>15</v>
      </c>
      <c r="FQ61" s="78">
        <v>39.18</v>
      </c>
      <c r="FR61" s="79">
        <v>2379</v>
      </c>
      <c r="FS61" s="78">
        <v>340213.77</v>
      </c>
      <c r="FT61" s="77">
        <v>4</v>
      </c>
      <c r="FU61" s="78">
        <v>9</v>
      </c>
      <c r="FV61" s="79">
        <v>2985</v>
      </c>
      <c r="FW61" s="78">
        <v>77691.37</v>
      </c>
      <c r="FX61" s="77">
        <v>819</v>
      </c>
      <c r="FY61" s="78">
        <v>32901.089999999997</v>
      </c>
      <c r="GF61" s="77">
        <v>83</v>
      </c>
      <c r="GG61" s="78">
        <v>7654.77</v>
      </c>
      <c r="GL61" s="79">
        <v>3541</v>
      </c>
      <c r="GM61" s="78">
        <v>486958.45</v>
      </c>
      <c r="GR61" s="77">
        <v>1</v>
      </c>
      <c r="GS61" s="78">
        <v>2.08</v>
      </c>
      <c r="GT61" s="77">
        <v>1</v>
      </c>
      <c r="GU61" s="78">
        <v>3.36</v>
      </c>
      <c r="GX61" s="77">
        <v>246</v>
      </c>
      <c r="GY61" s="78">
        <v>18140.439999999999</v>
      </c>
      <c r="GZ61" s="77">
        <v>27</v>
      </c>
      <c r="HA61" s="78">
        <v>1117.71</v>
      </c>
      <c r="HB61" s="79">
        <v>1218</v>
      </c>
      <c r="HC61" s="78">
        <v>130256.08</v>
      </c>
      <c r="HD61" s="77">
        <v>13</v>
      </c>
      <c r="HE61" s="78">
        <v>41.34</v>
      </c>
      <c r="HH61" s="77">
        <v>113</v>
      </c>
      <c r="HI61" s="78">
        <v>4613.5</v>
      </c>
      <c r="HJ61" s="77">
        <v>636</v>
      </c>
      <c r="HK61" s="78">
        <v>79454.759999999995</v>
      </c>
      <c r="HL61" s="77">
        <v>492</v>
      </c>
      <c r="HM61" s="78">
        <v>83281.05</v>
      </c>
      <c r="HN61" s="79">
        <v>1151</v>
      </c>
      <c r="HO61" s="78">
        <v>162321.13</v>
      </c>
      <c r="HR61" s="77">
        <v>74</v>
      </c>
      <c r="HS61" s="78">
        <v>27043.82</v>
      </c>
      <c r="HT61" s="77">
        <v>592</v>
      </c>
      <c r="HU61" s="78">
        <v>28274.59</v>
      </c>
      <c r="HV61" s="77">
        <v>43</v>
      </c>
      <c r="HW61" s="78">
        <v>1690.16</v>
      </c>
      <c r="HX61" s="77">
        <v>15</v>
      </c>
      <c r="HY61" s="78">
        <v>1809.79</v>
      </c>
      <c r="HZ61" s="77">
        <v>148</v>
      </c>
      <c r="IA61" s="78">
        <v>13254.59</v>
      </c>
      <c r="IB61" s="79">
        <v>2936</v>
      </c>
      <c r="IC61" s="78">
        <v>212475.8</v>
      </c>
      <c r="ID61" s="77">
        <v>34</v>
      </c>
      <c r="IE61" s="78">
        <v>5310.24</v>
      </c>
      <c r="IF61" s="77">
        <v>189</v>
      </c>
      <c r="IG61" s="78">
        <v>58645.77</v>
      </c>
      <c r="IN61" s="79">
        <v>2060</v>
      </c>
      <c r="IO61" s="78">
        <v>104722.19</v>
      </c>
      <c r="IR61" s="77">
        <v>1</v>
      </c>
      <c r="IS61" s="78">
        <v>3.31</v>
      </c>
      <c r="IX61" s="77">
        <v>5</v>
      </c>
      <c r="IY61" s="78">
        <v>10.93</v>
      </c>
      <c r="IZ61" s="79">
        <v>4628</v>
      </c>
      <c r="JA61" s="78">
        <v>191569.39</v>
      </c>
      <c r="JH61" s="79">
        <v>9994</v>
      </c>
      <c r="JI61" s="78">
        <v>1340528.8999999999</v>
      </c>
      <c r="JJ61" s="79">
        <v>2627</v>
      </c>
      <c r="JK61" s="78">
        <v>322622.87</v>
      </c>
      <c r="JN61" s="77">
        <v>722</v>
      </c>
      <c r="JO61" s="78">
        <v>95788.51</v>
      </c>
      <c r="JP61" s="79">
        <v>4736</v>
      </c>
      <c r="JQ61" s="78">
        <v>412538.98</v>
      </c>
      <c r="JR61" s="77">
        <v>19</v>
      </c>
      <c r="JS61" s="78">
        <v>1311</v>
      </c>
      <c r="JV61" s="79">
        <v>2999</v>
      </c>
      <c r="JW61" s="78">
        <v>244457.63</v>
      </c>
      <c r="JX61" s="77">
        <v>39</v>
      </c>
      <c r="JY61" s="78">
        <v>4033.17</v>
      </c>
      <c r="JZ61" s="77">
        <v>477</v>
      </c>
      <c r="KA61" s="78">
        <v>9538.14</v>
      </c>
      <c r="KB61" s="79">
        <v>8909</v>
      </c>
      <c r="KC61" s="78">
        <v>350493.01</v>
      </c>
      <c r="KD61" s="77">
        <v>2</v>
      </c>
      <c r="KE61" s="78">
        <v>22.86</v>
      </c>
      <c r="KF61" s="77">
        <v>388</v>
      </c>
      <c r="KG61" s="78">
        <v>42864.57</v>
      </c>
      <c r="KH61" s="79">
        <v>19408</v>
      </c>
      <c r="KI61" s="78">
        <v>703346.45</v>
      </c>
      <c r="KJ61" s="77">
        <v>2</v>
      </c>
      <c r="KK61" s="78">
        <v>7.2</v>
      </c>
      <c r="KN61" s="79">
        <v>1276</v>
      </c>
      <c r="KO61" s="78">
        <v>729870.88</v>
      </c>
      <c r="KP61" s="77">
        <v>7</v>
      </c>
      <c r="KQ61" s="78">
        <v>606.71</v>
      </c>
      <c r="KR61" s="79">
        <v>5564</v>
      </c>
      <c r="KS61" s="78">
        <v>414259.45</v>
      </c>
      <c r="KZ61" s="77">
        <v>8</v>
      </c>
      <c r="LA61" s="78">
        <v>959.28</v>
      </c>
      <c r="LB61" s="77">
        <v>2</v>
      </c>
      <c r="LC61" s="78">
        <v>4.75</v>
      </c>
      <c r="LD61" s="79">
        <v>1253</v>
      </c>
      <c r="LE61" s="78">
        <v>126852.62</v>
      </c>
      <c r="LF61" s="77">
        <v>480</v>
      </c>
      <c r="LG61" s="78">
        <v>82067.759999999995</v>
      </c>
      <c r="LH61" s="77">
        <v>419</v>
      </c>
      <c r="LI61" s="78">
        <v>100953.07</v>
      </c>
      <c r="LP61" s="77">
        <v>2</v>
      </c>
      <c r="LQ61" s="78">
        <v>15.76</v>
      </c>
      <c r="LR61" s="77">
        <v>8</v>
      </c>
      <c r="LS61" s="78">
        <v>8.34</v>
      </c>
      <c r="LT61" s="79">
        <v>6458</v>
      </c>
      <c r="LU61" s="78">
        <v>285229.3</v>
      </c>
      <c r="LV61" s="77">
        <v>87</v>
      </c>
      <c r="LW61" s="78">
        <v>480.18</v>
      </c>
      <c r="LX61" s="77">
        <v>7</v>
      </c>
      <c r="LY61" s="78">
        <v>3797.92</v>
      </c>
      <c r="LZ61" s="77">
        <v>1</v>
      </c>
      <c r="MA61" s="78">
        <v>4030.29</v>
      </c>
      <c r="MB61" s="79">
        <v>5578</v>
      </c>
      <c r="MC61" s="78">
        <v>596357.35</v>
      </c>
      <c r="MF61" s="77">
        <v>4</v>
      </c>
      <c r="MG61" s="78">
        <v>119.16</v>
      </c>
      <c r="MN61" s="77">
        <v>1</v>
      </c>
      <c r="MO61" s="78">
        <v>6.28</v>
      </c>
      <c r="MP61" s="79">
        <v>4630</v>
      </c>
      <c r="MQ61" s="78">
        <v>334143.52</v>
      </c>
      <c r="MR61" s="79">
        <v>1607</v>
      </c>
      <c r="MS61" s="78">
        <v>45377.4</v>
      </c>
      <c r="MV61" s="77">
        <v>1</v>
      </c>
      <c r="MW61" s="78">
        <v>2.35</v>
      </c>
      <c r="MX61" s="77">
        <v>2</v>
      </c>
      <c r="MY61" s="78">
        <v>44</v>
      </c>
      <c r="ND61" s="79">
        <v>16253</v>
      </c>
      <c r="NE61" s="78">
        <v>51296.89</v>
      </c>
      <c r="NF61" s="77">
        <v>41</v>
      </c>
      <c r="NG61" s="78">
        <v>786.24</v>
      </c>
      <c r="NN61" s="79">
        <v>1870</v>
      </c>
      <c r="NO61" s="78">
        <v>261634.22</v>
      </c>
      <c r="NP61" s="77">
        <v>2</v>
      </c>
      <c r="NQ61" s="78">
        <v>5.5</v>
      </c>
      <c r="NR61" s="77">
        <v>2</v>
      </c>
      <c r="NS61" s="78">
        <v>8.48</v>
      </c>
      <c r="NT61" s="77">
        <v>106</v>
      </c>
      <c r="NU61" s="78">
        <v>266.76</v>
      </c>
      <c r="NV61" s="79">
        <v>3482</v>
      </c>
      <c r="NW61" s="78">
        <v>362733.12</v>
      </c>
      <c r="NX61" s="77">
        <v>43</v>
      </c>
      <c r="NY61" s="78">
        <v>2561.84</v>
      </c>
      <c r="NZ61" s="77">
        <v>4</v>
      </c>
      <c r="OA61" s="78">
        <v>113.68</v>
      </c>
      <c r="OB61" s="77">
        <v>1</v>
      </c>
      <c r="OC61" s="78">
        <v>5.74</v>
      </c>
      <c r="OF61" s="77">
        <v>372</v>
      </c>
      <c r="OG61" s="78">
        <v>27822.57</v>
      </c>
      <c r="OH61" s="77">
        <v>425</v>
      </c>
      <c r="OI61" s="78">
        <v>23108.36</v>
      </c>
      <c r="OJ61" s="77">
        <v>118</v>
      </c>
      <c r="OK61" s="78">
        <v>585.74</v>
      </c>
      <c r="OP61" s="79">
        <v>12583</v>
      </c>
      <c r="OQ61" s="78">
        <v>2148035.59</v>
      </c>
      <c r="OR61" s="77">
        <v>194</v>
      </c>
      <c r="OS61" s="78">
        <v>7180.69</v>
      </c>
      <c r="OT61" s="79">
        <v>3954</v>
      </c>
      <c r="OU61" s="78">
        <v>179958.11</v>
      </c>
      <c r="OV61" s="77">
        <v>112</v>
      </c>
      <c r="OW61" s="78">
        <v>11282.95</v>
      </c>
      <c r="OZ61" s="79">
        <v>7190</v>
      </c>
      <c r="PA61" s="78">
        <v>705663.33</v>
      </c>
      <c r="PB61" s="77">
        <v>1</v>
      </c>
      <c r="PC61" s="78">
        <v>1.25</v>
      </c>
      <c r="PJ61" s="79">
        <v>3558</v>
      </c>
      <c r="PK61" s="78">
        <v>309994.43</v>
      </c>
      <c r="PL61" s="77">
        <v>111</v>
      </c>
      <c r="PM61" s="78">
        <v>1363.22</v>
      </c>
      <c r="PN61" s="77">
        <v>67</v>
      </c>
      <c r="PO61" s="78">
        <v>8030.33</v>
      </c>
      <c r="PP61" s="79">
        <v>10239</v>
      </c>
      <c r="PQ61" s="78">
        <v>699316.29</v>
      </c>
      <c r="PR61" s="79">
        <v>3254</v>
      </c>
      <c r="PS61" s="78">
        <v>408658.92</v>
      </c>
      <c r="PV61" s="77">
        <v>14</v>
      </c>
      <c r="PW61" s="78">
        <v>149.49</v>
      </c>
      <c r="PX61" s="77">
        <v>3</v>
      </c>
      <c r="PY61" s="78">
        <v>405.45</v>
      </c>
      <c r="PZ61" s="77">
        <v>540</v>
      </c>
      <c r="QA61" s="78">
        <v>200567.64</v>
      </c>
      <c r="QF61" s="79">
        <v>11621</v>
      </c>
      <c r="QG61" s="78">
        <v>3612447.17</v>
      </c>
      <c r="QJ61" s="77">
        <v>4</v>
      </c>
      <c r="QK61" s="78">
        <v>7.2</v>
      </c>
      <c r="QL61" s="77">
        <v>17</v>
      </c>
      <c r="QM61" s="78">
        <v>24.29</v>
      </c>
      <c r="QN61" s="77">
        <v>3</v>
      </c>
      <c r="QO61" s="78">
        <v>153.08000000000001</v>
      </c>
      <c r="QV61" s="77">
        <v>2</v>
      </c>
      <c r="QW61" s="78">
        <v>22.18</v>
      </c>
      <c r="QX61" s="77">
        <v>1</v>
      </c>
      <c r="QY61" s="78">
        <v>5.78</v>
      </c>
      <c r="RB61" s="77">
        <v>1</v>
      </c>
      <c r="RC61" s="78">
        <v>28.02</v>
      </c>
      <c r="RD61" s="77">
        <v>6</v>
      </c>
      <c r="RE61" s="78">
        <v>5593.24</v>
      </c>
      <c r="RJ61" s="77">
        <v>2</v>
      </c>
      <c r="RK61" s="78">
        <v>56.3</v>
      </c>
      <c r="RL61" s="79">
        <v>126085</v>
      </c>
      <c r="RM61" s="78">
        <v>18069140.739999998</v>
      </c>
      <c r="RN61" s="79">
        <v>2626</v>
      </c>
      <c r="RO61" s="78">
        <v>128896.1</v>
      </c>
      <c r="RT61" s="77">
        <v>169</v>
      </c>
      <c r="RU61" s="78">
        <v>33656.1</v>
      </c>
      <c r="RV61" s="77">
        <v>310</v>
      </c>
      <c r="RW61" s="78">
        <v>15370.23</v>
      </c>
      <c r="RX61" s="77">
        <v>6</v>
      </c>
      <c r="RY61" s="78">
        <v>9000.61</v>
      </c>
      <c r="RZ61" s="77">
        <v>611</v>
      </c>
      <c r="SA61" s="78">
        <v>65060.7</v>
      </c>
      <c r="SD61" s="79">
        <v>6219</v>
      </c>
      <c r="SE61" s="78">
        <v>442264.03</v>
      </c>
      <c r="SF61" s="79">
        <v>39688</v>
      </c>
      <c r="SG61" s="78">
        <v>6979058.1600000001</v>
      </c>
      <c r="SH61" s="77">
        <v>2</v>
      </c>
      <c r="SI61" s="78">
        <v>0.34</v>
      </c>
      <c r="SJ61" s="79">
        <v>1501</v>
      </c>
      <c r="SK61" s="78">
        <v>56196.95</v>
      </c>
      <c r="SL61" s="79">
        <v>2642</v>
      </c>
      <c r="SM61" s="78">
        <v>177926.38</v>
      </c>
      <c r="SN61" s="79">
        <v>10842</v>
      </c>
      <c r="SO61" s="78">
        <v>404503.86</v>
      </c>
      <c r="SP61" s="77">
        <v>2</v>
      </c>
      <c r="SQ61" s="78">
        <v>120</v>
      </c>
      <c r="SR61" s="79">
        <v>96175</v>
      </c>
      <c r="SS61" s="78">
        <v>608071.72</v>
      </c>
      <c r="ST61" s="79">
        <v>1262</v>
      </c>
      <c r="SU61" s="78">
        <v>101019.91</v>
      </c>
      <c r="SV61" s="77">
        <v>87</v>
      </c>
      <c r="SW61" s="78">
        <v>566.67999999999995</v>
      </c>
      <c r="TB61" s="77">
        <v>4</v>
      </c>
      <c r="TC61" s="78">
        <v>25.61</v>
      </c>
      <c r="TD61" s="77">
        <v>790</v>
      </c>
      <c r="TE61" s="78">
        <v>7927.16</v>
      </c>
      <c r="TF61" s="79">
        <v>2654</v>
      </c>
      <c r="TG61" s="78">
        <v>96829.36</v>
      </c>
      <c r="TH61" s="79">
        <v>28437</v>
      </c>
      <c r="TI61" s="78">
        <v>735874.52</v>
      </c>
      <c r="TJ61" s="79">
        <v>2319</v>
      </c>
      <c r="TK61" s="78">
        <v>265308.09000000003</v>
      </c>
      <c r="TL61" s="79">
        <v>49111</v>
      </c>
      <c r="TM61" s="78">
        <v>2408134.88</v>
      </c>
      <c r="TN61" s="79">
        <v>5267</v>
      </c>
      <c r="TO61" s="78">
        <v>421983.51</v>
      </c>
      <c r="UB61" s="79">
        <v>9188</v>
      </c>
      <c r="UC61" s="78">
        <v>421225.64</v>
      </c>
      <c r="UD61" s="77">
        <v>2</v>
      </c>
      <c r="UE61" s="78">
        <v>68.92</v>
      </c>
      <c r="UF61" s="77">
        <v>4</v>
      </c>
      <c r="UG61" s="78">
        <v>54.68</v>
      </c>
      <c r="UH61" s="77">
        <v>7</v>
      </c>
      <c r="UI61" s="78">
        <v>91.55</v>
      </c>
      <c r="UP61" s="77">
        <v>6</v>
      </c>
      <c r="UQ61" s="78">
        <v>14.72</v>
      </c>
      <c r="UV61" s="77">
        <v>1</v>
      </c>
      <c r="UW61" s="78">
        <v>4</v>
      </c>
      <c r="UZ61" s="77">
        <v>1</v>
      </c>
      <c r="VA61" s="78">
        <v>1.76</v>
      </c>
      <c r="VB61" s="77">
        <v>47</v>
      </c>
      <c r="VC61" s="78">
        <v>1093.8699999999999</v>
      </c>
      <c r="VD61" s="79">
        <v>12757</v>
      </c>
      <c r="VE61" s="78">
        <v>567783.14</v>
      </c>
      <c r="VF61" s="77">
        <v>1</v>
      </c>
      <c r="VG61" s="78">
        <v>3.15</v>
      </c>
      <c r="VH61" s="79">
        <v>33853</v>
      </c>
      <c r="VI61" s="78">
        <v>542817.74</v>
      </c>
      <c r="VJ61" s="77">
        <v>125</v>
      </c>
      <c r="VK61" s="78">
        <v>1288.45</v>
      </c>
      <c r="VP61" s="79">
        <v>13458</v>
      </c>
      <c r="VQ61" s="78">
        <v>738379.14</v>
      </c>
      <c r="VR61" s="79">
        <v>16347</v>
      </c>
      <c r="VS61" s="78">
        <v>1427299.45</v>
      </c>
      <c r="VV61" s="77">
        <v>2</v>
      </c>
      <c r="VW61" s="78">
        <v>37.119999999999997</v>
      </c>
      <c r="WB61" s="79">
        <v>12202</v>
      </c>
      <c r="WC61" s="78">
        <v>1818512.5</v>
      </c>
      <c r="WD61" s="77">
        <v>13</v>
      </c>
      <c r="WE61" s="78">
        <v>19457.54</v>
      </c>
      <c r="WH61" s="79">
        <v>2844</v>
      </c>
      <c r="WI61" s="78">
        <v>12340.76</v>
      </c>
      <c r="WJ61" s="79">
        <v>8711</v>
      </c>
      <c r="WK61" s="78">
        <v>134880.78</v>
      </c>
      <c r="WL61" s="77">
        <v>187</v>
      </c>
      <c r="WM61" s="78">
        <v>19405.72</v>
      </c>
      <c r="WN61" s="79">
        <v>2181</v>
      </c>
      <c r="WO61" s="78">
        <v>845355.1</v>
      </c>
      <c r="WP61" s="77">
        <v>3</v>
      </c>
      <c r="WQ61" s="78">
        <v>1462.5</v>
      </c>
      <c r="WR61" s="79">
        <v>6456</v>
      </c>
      <c r="WS61" s="78">
        <v>186128.2</v>
      </c>
      <c r="WX61" s="77">
        <v>8</v>
      </c>
      <c r="WY61" s="78">
        <v>45.32</v>
      </c>
      <c r="WZ61" s="77">
        <v>6</v>
      </c>
      <c r="XA61" s="78">
        <v>61.92</v>
      </c>
      <c r="XB61" s="77">
        <v>1</v>
      </c>
      <c r="XC61" s="78">
        <v>33.29</v>
      </c>
      <c r="XD61" s="79">
        <v>38967</v>
      </c>
      <c r="XE61" s="78">
        <v>2239244.73</v>
      </c>
      <c r="XH61" s="77">
        <v>434</v>
      </c>
      <c r="XI61" s="78">
        <v>177079.42</v>
      </c>
      <c r="XJ61" s="77">
        <v>617</v>
      </c>
      <c r="XK61" s="78">
        <v>8098.7</v>
      </c>
      <c r="XN61" s="79">
        <v>6491</v>
      </c>
      <c r="XO61" s="78">
        <v>844038.5</v>
      </c>
      <c r="XP61" s="79">
        <v>14897</v>
      </c>
      <c r="XQ61" s="78">
        <v>2499160.4500000002</v>
      </c>
      <c r="XR61" s="79">
        <v>1498</v>
      </c>
      <c r="XS61" s="78">
        <v>386334.44</v>
      </c>
      <c r="XT61" s="79">
        <v>3377</v>
      </c>
      <c r="XU61" s="78">
        <v>737954.85</v>
      </c>
      <c r="XV61" s="79">
        <v>85209</v>
      </c>
      <c r="XW61" s="78">
        <v>976900.08</v>
      </c>
      <c r="XX61" s="79">
        <v>1536</v>
      </c>
      <c r="XY61" s="78">
        <v>81658.350000000006</v>
      </c>
      <c r="XZ61" s="77">
        <v>3</v>
      </c>
      <c r="YA61" s="78">
        <v>41.16</v>
      </c>
      <c r="YF61" s="77">
        <v>1</v>
      </c>
      <c r="YG61" s="78">
        <v>21.06</v>
      </c>
      <c r="YH61" s="79">
        <v>27065</v>
      </c>
      <c r="YI61" s="78">
        <v>2398551.27</v>
      </c>
      <c r="YP61" s="79">
        <v>2620</v>
      </c>
      <c r="YQ61" s="78">
        <v>62278.879999999997</v>
      </c>
      <c r="YT61" s="79">
        <v>2472</v>
      </c>
      <c r="YU61" s="78">
        <v>311010.87</v>
      </c>
      <c r="YV61" s="77">
        <v>137</v>
      </c>
      <c r="YW61" s="78">
        <v>13723.9</v>
      </c>
      <c r="YX61" s="79">
        <v>113321</v>
      </c>
      <c r="YY61" s="78">
        <v>2936183.46</v>
      </c>
      <c r="YZ61" s="79">
        <v>32601</v>
      </c>
      <c r="ZA61" s="78">
        <v>1466208.23</v>
      </c>
      <c r="ZF61" s="79">
        <v>1394</v>
      </c>
      <c r="ZG61" s="78">
        <v>114741.43</v>
      </c>
      <c r="ZH61" s="77">
        <v>623</v>
      </c>
      <c r="ZI61" s="78">
        <v>46188.160000000003</v>
      </c>
      <c r="ZJ61" s="79">
        <v>54759</v>
      </c>
      <c r="ZK61" s="78">
        <v>9676436.4000000004</v>
      </c>
      <c r="ZL61" s="79">
        <v>51160</v>
      </c>
      <c r="ZM61" s="78">
        <v>6745925.4800000004</v>
      </c>
      <c r="ZP61" s="77">
        <v>1</v>
      </c>
      <c r="ZQ61" s="78">
        <v>113.91</v>
      </c>
      <c r="ZR61" s="77">
        <v>111</v>
      </c>
      <c r="ZS61" s="78">
        <v>572.92999999999995</v>
      </c>
      <c r="ZT61" s="77">
        <v>176</v>
      </c>
      <c r="ZU61" s="78">
        <v>927.35</v>
      </c>
      <c r="ZX61" s="77">
        <v>1</v>
      </c>
      <c r="ZY61" s="78">
        <v>15.02</v>
      </c>
      <c r="AAB61" s="77">
        <v>167</v>
      </c>
      <c r="AAC61" s="78">
        <v>1491.44</v>
      </c>
      <c r="AAD61" s="77">
        <v>1</v>
      </c>
      <c r="AAE61" s="78">
        <v>54.97</v>
      </c>
      <c r="AAF61" s="77">
        <v>46</v>
      </c>
      <c r="AAG61" s="78">
        <v>579.09</v>
      </c>
      <c r="AAH61" s="77">
        <v>143</v>
      </c>
      <c r="AAI61" s="78">
        <v>797.61</v>
      </c>
      <c r="AAN61" s="77">
        <v>4</v>
      </c>
      <c r="AAO61" s="78">
        <v>126.96</v>
      </c>
      <c r="AAP61" s="79">
        <v>1115</v>
      </c>
      <c r="AAQ61" s="78">
        <v>5023.6400000000003</v>
      </c>
      <c r="AAV61" s="79">
        <v>2244</v>
      </c>
      <c r="AAW61" s="78">
        <v>134996.88</v>
      </c>
      <c r="ABD61" s="77">
        <v>768</v>
      </c>
      <c r="ABE61" s="78">
        <v>109021.71</v>
      </c>
      <c r="ABP61" s="79">
        <v>3042</v>
      </c>
      <c r="ABQ61" s="78">
        <v>178889.97</v>
      </c>
      <c r="ABR61" s="79">
        <v>1907</v>
      </c>
      <c r="ABS61" s="78">
        <v>89365.28</v>
      </c>
      <c r="ABT61" s="79">
        <v>4959</v>
      </c>
      <c r="ABU61" s="78">
        <v>76151.12</v>
      </c>
      <c r="ABV61" s="79">
        <v>3755</v>
      </c>
      <c r="ABW61" s="78">
        <v>87932.46</v>
      </c>
      <c r="ABX61" s="77">
        <v>644</v>
      </c>
      <c r="ABY61" s="78">
        <v>18111.259999999998</v>
      </c>
      <c r="ABZ61" s="77">
        <v>2</v>
      </c>
      <c r="ACA61" s="78">
        <v>17.88</v>
      </c>
      <c r="ACD61" s="77">
        <v>117</v>
      </c>
      <c r="ACE61" s="78">
        <v>7130.59</v>
      </c>
      <c r="ACF61" s="79">
        <v>15067</v>
      </c>
      <c r="ACG61" s="78">
        <v>550727</v>
      </c>
      <c r="ACH61" s="79">
        <v>4532</v>
      </c>
      <c r="ACI61" s="78">
        <v>247892.71</v>
      </c>
      <c r="ACJ61" s="79">
        <v>20950</v>
      </c>
      <c r="ACK61" s="78">
        <v>268385.09000000003</v>
      </c>
      <c r="ACN61" s="77">
        <v>1</v>
      </c>
      <c r="ACO61" s="78">
        <v>5.35</v>
      </c>
      <c r="ACP61" s="79">
        <v>12262</v>
      </c>
      <c r="ACQ61" s="78">
        <v>499716.2</v>
      </c>
      <c r="ACV61" s="79">
        <v>3975</v>
      </c>
      <c r="ACW61" s="78">
        <v>126334.78</v>
      </c>
      <c r="ACX61" s="79">
        <v>50985</v>
      </c>
      <c r="ACY61" s="78">
        <v>1864844.61</v>
      </c>
      <c r="ACZ61" s="77">
        <v>222</v>
      </c>
      <c r="ADA61" s="78">
        <v>11226.53</v>
      </c>
      <c r="ADB61" s="79">
        <v>15370</v>
      </c>
      <c r="ADC61" s="78">
        <v>987706.62</v>
      </c>
      <c r="ADF61" s="79">
        <v>3013</v>
      </c>
      <c r="ADG61" s="78">
        <v>453703.61</v>
      </c>
      <c r="ADJ61" s="77">
        <v>1</v>
      </c>
      <c r="ADK61" s="78">
        <v>17.36</v>
      </c>
      <c r="ADL61" s="77">
        <v>992</v>
      </c>
      <c r="ADM61" s="78">
        <v>159889.84</v>
      </c>
      <c r="ADN61" s="77">
        <v>2</v>
      </c>
      <c r="ADO61" s="78">
        <v>8.76</v>
      </c>
      <c r="ADP61" s="77">
        <v>1</v>
      </c>
      <c r="ADQ61" s="78">
        <v>35.520000000000003</v>
      </c>
      <c r="ADX61" s="79">
        <v>4622</v>
      </c>
      <c r="ADY61" s="78">
        <v>319287.81</v>
      </c>
      <c r="ADZ61" s="79">
        <v>5207</v>
      </c>
      <c r="AEA61" s="78">
        <v>222342.64</v>
      </c>
      <c r="AEB61" s="77">
        <v>16</v>
      </c>
      <c r="AEC61" s="78">
        <v>764.49</v>
      </c>
      <c r="AED61" s="77">
        <v>5</v>
      </c>
      <c r="AEE61" s="78">
        <v>186.34</v>
      </c>
      <c r="AEF61" s="79">
        <v>1957</v>
      </c>
      <c r="AEG61" s="78">
        <v>1117672.93</v>
      </c>
      <c r="AEL61" s="77">
        <v>54</v>
      </c>
      <c r="AEM61" s="78">
        <v>514.38</v>
      </c>
      <c r="AER61" s="79">
        <v>16857</v>
      </c>
      <c r="AES61" s="78">
        <v>886770.92</v>
      </c>
      <c r="AET61" s="79">
        <v>5392</v>
      </c>
      <c r="AEU61" s="78">
        <v>167638.51</v>
      </c>
      <c r="AEV61" s="77">
        <v>7</v>
      </c>
      <c r="AEW61" s="78">
        <v>7438.56</v>
      </c>
      <c r="AEZ61" s="77">
        <v>60</v>
      </c>
      <c r="AFA61" s="78">
        <v>7160.77</v>
      </c>
      <c r="AFB61" s="79">
        <v>6062</v>
      </c>
      <c r="AFC61" s="78">
        <v>326938.83</v>
      </c>
      <c r="AFD61" s="77">
        <v>8</v>
      </c>
      <c r="AFE61" s="78">
        <v>320.54000000000002</v>
      </c>
      <c r="AFH61" s="77">
        <v>6</v>
      </c>
      <c r="AFI61" s="78">
        <v>464.92</v>
      </c>
      <c r="AFJ61" s="77">
        <v>2</v>
      </c>
      <c r="AFK61" s="78">
        <v>29.34</v>
      </c>
      <c r="AFN61" s="79">
        <v>3143</v>
      </c>
      <c r="AFO61" s="78">
        <v>1083269.58</v>
      </c>
      <c r="AFP61" s="77">
        <v>117</v>
      </c>
      <c r="AFQ61" s="78">
        <v>5831.38</v>
      </c>
      <c r="AFT61" s="77">
        <v>5</v>
      </c>
      <c r="AFU61" s="78">
        <v>32.61</v>
      </c>
      <c r="AFV61" s="79">
        <v>55810</v>
      </c>
      <c r="AFW61" s="78">
        <v>1766771.66</v>
      </c>
      <c r="AFX61" s="79">
        <v>5530</v>
      </c>
      <c r="AFY61" s="78">
        <v>216824.58</v>
      </c>
      <c r="AFZ61" s="77">
        <v>463</v>
      </c>
      <c r="AGA61" s="78">
        <v>46801.61</v>
      </c>
      <c r="AGB61" s="77">
        <v>9</v>
      </c>
      <c r="AGC61" s="78">
        <v>459.65</v>
      </c>
      <c r="AGF61" s="77">
        <v>176</v>
      </c>
      <c r="AGG61" s="78">
        <v>1210.68</v>
      </c>
      <c r="AGL61" s="77">
        <v>16</v>
      </c>
      <c r="AGM61" s="78">
        <v>16156.35</v>
      </c>
      <c r="AGN61" s="77">
        <v>1</v>
      </c>
      <c r="AGO61" s="78">
        <v>51.06</v>
      </c>
      <c r="AGP61" s="79">
        <v>190319</v>
      </c>
      <c r="AGQ61" s="78">
        <v>36721322.539999999</v>
      </c>
      <c r="AGR61" s="77">
        <v>227</v>
      </c>
      <c r="AGS61" s="78">
        <v>225637.53</v>
      </c>
      <c r="AGT61" s="79">
        <v>10226</v>
      </c>
      <c r="AGU61" s="78">
        <v>6010894.9199999999</v>
      </c>
      <c r="AGV61" s="79">
        <v>9218</v>
      </c>
      <c r="AGW61" s="78">
        <v>3602646.74</v>
      </c>
      <c r="AGX61" s="79">
        <v>1828</v>
      </c>
      <c r="AGY61" s="78">
        <v>150068.70000000001</v>
      </c>
      <c r="AGZ61" s="77">
        <v>175</v>
      </c>
      <c r="AHA61" s="78">
        <v>21182.01</v>
      </c>
      <c r="AHB61" s="77">
        <v>988</v>
      </c>
      <c r="AHC61" s="78">
        <v>140361.4</v>
      </c>
      <c r="AHF61" s="77">
        <v>3</v>
      </c>
      <c r="AHG61" s="78">
        <v>1830.38</v>
      </c>
      <c r="AHH61" s="77">
        <v>49</v>
      </c>
      <c r="AHI61" s="78">
        <v>36618.53</v>
      </c>
      <c r="AHJ61" s="79">
        <v>2673</v>
      </c>
      <c r="AHK61" s="78">
        <v>247238.61</v>
      </c>
      <c r="AHL61" s="79">
        <v>3854</v>
      </c>
      <c r="AHM61" s="78">
        <v>242121.42</v>
      </c>
      <c r="AHN61" s="77">
        <v>56</v>
      </c>
      <c r="AHO61" s="78">
        <v>10507.14</v>
      </c>
      <c r="AHT61" s="77">
        <v>5</v>
      </c>
      <c r="AHU61" s="78">
        <v>3415.5</v>
      </c>
      <c r="AHV61" s="77">
        <v>993</v>
      </c>
      <c r="AHW61" s="78">
        <v>119463.38</v>
      </c>
      <c r="AHZ61" s="77">
        <v>116</v>
      </c>
      <c r="AIA61" s="78">
        <v>42599.199999999997</v>
      </c>
      <c r="AIL61" s="77">
        <v>2</v>
      </c>
      <c r="AIM61" s="78">
        <v>843.5</v>
      </c>
      <c r="AIN61" s="77">
        <v>1</v>
      </c>
      <c r="AIO61" s="78">
        <v>95.81</v>
      </c>
      <c r="AIP61" s="79">
        <v>50066</v>
      </c>
      <c r="AIQ61" s="78">
        <v>453296.5</v>
      </c>
      <c r="AIT61" s="77">
        <v>31</v>
      </c>
      <c r="AIU61" s="78">
        <v>427.95</v>
      </c>
      <c r="AIX61" s="79">
        <v>7910</v>
      </c>
      <c r="AIY61" s="78">
        <v>596651.17000000004</v>
      </c>
      <c r="AIZ61" s="77">
        <v>2</v>
      </c>
      <c r="AJA61" s="78">
        <v>9</v>
      </c>
      <c r="AJB61" s="79">
        <v>9715</v>
      </c>
      <c r="AJC61" s="78">
        <v>196838.41</v>
      </c>
      <c r="AJD61" s="77">
        <v>5</v>
      </c>
      <c r="AJE61" s="78">
        <v>5.62</v>
      </c>
      <c r="AJF61" s="79">
        <v>10127</v>
      </c>
      <c r="AJG61" s="78">
        <v>470619.15</v>
      </c>
      <c r="AJJ61" s="77">
        <v>2</v>
      </c>
      <c r="AJK61" s="78">
        <v>4.9800000000000004</v>
      </c>
      <c r="AJL61" s="77">
        <v>2</v>
      </c>
      <c r="AJM61" s="78">
        <v>17</v>
      </c>
      <c r="AJN61" s="79">
        <v>2177</v>
      </c>
      <c r="AJO61" s="78">
        <v>349323.94</v>
      </c>
      <c r="AJX61" s="79">
        <v>102493</v>
      </c>
      <c r="AJY61" s="78">
        <v>1301267.3500000001</v>
      </c>
      <c r="AJZ61" s="77">
        <v>177</v>
      </c>
      <c r="AKA61" s="78">
        <v>19239.57</v>
      </c>
      <c r="AKF61" s="77">
        <v>2</v>
      </c>
      <c r="AKG61" s="78">
        <v>2.2599999999999998</v>
      </c>
      <c r="AKN61" s="77">
        <v>23</v>
      </c>
      <c r="AKO61" s="78">
        <v>314.64</v>
      </c>
      <c r="AKV61" s="79">
        <v>9053</v>
      </c>
      <c r="AKW61" s="78">
        <v>233434.13</v>
      </c>
      <c r="AKZ61" s="79">
        <v>110376</v>
      </c>
      <c r="ALA61" s="78">
        <v>1600955.43</v>
      </c>
      <c r="ALN61" s="77">
        <v>1</v>
      </c>
      <c r="ALO61" s="78">
        <v>25.8</v>
      </c>
      <c r="ALR61" s="77">
        <v>2</v>
      </c>
      <c r="ALS61" s="78">
        <v>10.72</v>
      </c>
      <c r="ALX61" s="79">
        <v>2789</v>
      </c>
      <c r="ALY61" s="78">
        <v>164158.6</v>
      </c>
      <c r="ALZ61" s="77">
        <v>113</v>
      </c>
      <c r="AMA61" s="78">
        <v>364.92</v>
      </c>
      <c r="AMB61" s="79">
        <v>1433</v>
      </c>
      <c r="AMC61" s="78">
        <v>98357.56</v>
      </c>
      <c r="AMF61" s="77">
        <v>143</v>
      </c>
      <c r="AMG61" s="78">
        <v>4666.1499999999996</v>
      </c>
      <c r="AMH61" s="77">
        <v>60</v>
      </c>
      <c r="AMI61" s="78">
        <v>21631.82</v>
      </c>
      <c r="AMJ61" s="79">
        <v>1854</v>
      </c>
      <c r="AMK61" s="78">
        <v>135805.51</v>
      </c>
      <c r="AML61" s="79">
        <v>17262</v>
      </c>
      <c r="AMM61" s="78">
        <v>1697482.71</v>
      </c>
      <c r="AMN61" s="77">
        <v>228</v>
      </c>
      <c r="AMO61" s="78">
        <v>271583.2</v>
      </c>
      <c r="AMP61" s="77">
        <v>2</v>
      </c>
      <c r="AMQ61" s="78">
        <v>243.4</v>
      </c>
      <c r="AMX61" s="77">
        <v>409</v>
      </c>
      <c r="AMY61" s="78">
        <v>16519.22</v>
      </c>
      <c r="AMZ61" s="77">
        <v>1</v>
      </c>
      <c r="ANA61" s="78">
        <v>4.32</v>
      </c>
      <c r="ANB61" s="77">
        <v>2</v>
      </c>
      <c r="ANC61" s="78">
        <v>5.68</v>
      </c>
      <c r="ANF61" s="79">
        <v>1080</v>
      </c>
      <c r="ANG61" s="78">
        <v>1349390.7</v>
      </c>
      <c r="ANH61" s="79">
        <v>3184</v>
      </c>
      <c r="ANI61" s="78">
        <v>246639.67</v>
      </c>
      <c r="ANJ61" s="77">
        <v>6</v>
      </c>
      <c r="ANK61" s="78">
        <v>243.58</v>
      </c>
      <c r="ANL61" s="77">
        <v>77</v>
      </c>
      <c r="ANM61" s="78">
        <v>2501.9499999999998</v>
      </c>
      <c r="ANP61" s="79">
        <v>2014</v>
      </c>
      <c r="ANQ61" s="78">
        <v>269600.58</v>
      </c>
      <c r="ANR61" s="77">
        <v>258</v>
      </c>
      <c r="ANS61" s="78">
        <v>48383.05</v>
      </c>
      <c r="ANT61" s="79">
        <v>10516</v>
      </c>
      <c r="ANU61" s="78">
        <v>1743632.74</v>
      </c>
      <c r="ANZ61" s="77">
        <v>503</v>
      </c>
      <c r="AOA61" s="78">
        <v>312065.77</v>
      </c>
      <c r="AOB61" s="77">
        <v>62</v>
      </c>
      <c r="AOC61" s="78">
        <v>89490.4</v>
      </c>
      <c r="AOD61" s="77">
        <v>363</v>
      </c>
      <c r="AOE61" s="78">
        <v>1135969.8999999999</v>
      </c>
      <c r="AOP61" s="77">
        <v>51</v>
      </c>
      <c r="AOQ61" s="78">
        <v>4380.95</v>
      </c>
      <c r="AOR61" s="77">
        <v>7</v>
      </c>
      <c r="AOS61" s="78">
        <v>75.36</v>
      </c>
      <c r="AOV61" s="77">
        <v>827</v>
      </c>
      <c r="AOW61" s="78">
        <v>109257.15</v>
      </c>
      <c r="AOX61" s="77">
        <v>436</v>
      </c>
      <c r="AOY61" s="78">
        <v>4839.7</v>
      </c>
      <c r="AOZ61" s="77">
        <v>2</v>
      </c>
      <c r="APA61" s="78">
        <v>13.93</v>
      </c>
      <c r="APB61" s="77">
        <v>228</v>
      </c>
      <c r="APC61" s="78">
        <v>2824</v>
      </c>
      <c r="APD61" s="77">
        <v>1</v>
      </c>
      <c r="APE61" s="78">
        <v>8.18</v>
      </c>
      <c r="APH61" s="79">
        <v>13376</v>
      </c>
      <c r="API61" s="78">
        <v>3023968.12</v>
      </c>
      <c r="APJ61" s="79">
        <v>18612</v>
      </c>
      <c r="APK61" s="78">
        <v>303714.24</v>
      </c>
      <c r="APN61" s="77">
        <v>4</v>
      </c>
      <c r="APO61" s="78">
        <v>193.16</v>
      </c>
      <c r="APP61" s="79">
        <v>2500</v>
      </c>
      <c r="APQ61" s="78">
        <v>1061424.78</v>
      </c>
      <c r="APR61" s="77">
        <v>275</v>
      </c>
      <c r="APS61" s="78">
        <v>126578.33</v>
      </c>
      <c r="APT61" s="79">
        <v>2114</v>
      </c>
      <c r="APU61" s="78">
        <v>981875.77</v>
      </c>
      <c r="APV61" s="77">
        <v>793</v>
      </c>
      <c r="APW61" s="78">
        <v>349594.26</v>
      </c>
      <c r="APX61" s="77">
        <v>714</v>
      </c>
      <c r="APY61" s="78">
        <v>280211.90000000002</v>
      </c>
      <c r="APZ61" s="77">
        <v>221</v>
      </c>
      <c r="AQA61" s="78">
        <v>90260.76</v>
      </c>
      <c r="AQB61" s="79">
        <v>14337</v>
      </c>
      <c r="AQC61" s="78">
        <v>2886755.28</v>
      </c>
      <c r="AQD61" s="77">
        <v>9</v>
      </c>
      <c r="AQE61" s="78">
        <v>389.98</v>
      </c>
      <c r="AQH61" s="77">
        <v>156</v>
      </c>
      <c r="AQI61" s="78">
        <v>43860.67</v>
      </c>
      <c r="AQJ61" s="79">
        <v>3329</v>
      </c>
      <c r="AQK61" s="78">
        <v>53627.42</v>
      </c>
      <c r="AQP61" s="79">
        <v>4194</v>
      </c>
      <c r="AQQ61" s="78">
        <v>1096596.57</v>
      </c>
      <c r="AQR61" s="79">
        <v>2868</v>
      </c>
      <c r="AQS61" s="78">
        <v>1472367.94</v>
      </c>
      <c r="AQZ61" s="77">
        <v>134</v>
      </c>
      <c r="ARA61" s="78">
        <v>871862.5</v>
      </c>
      <c r="ARD61" s="77">
        <v>7</v>
      </c>
      <c r="ARE61" s="78">
        <v>65.069999999999993</v>
      </c>
      <c r="ARH61" s="77">
        <v>1</v>
      </c>
      <c r="ARI61" s="78">
        <v>18.36</v>
      </c>
      <c r="ARJ61" s="77">
        <v>1</v>
      </c>
      <c r="ARK61" s="78">
        <v>9.39</v>
      </c>
      <c r="ARL61" s="79">
        <v>5625</v>
      </c>
      <c r="ARM61" s="78">
        <v>716004.15</v>
      </c>
      <c r="ARN61" s="79">
        <v>12469</v>
      </c>
      <c r="ARO61" s="78">
        <v>1433625.61</v>
      </c>
      <c r="ARP61" s="79">
        <v>29018</v>
      </c>
      <c r="ARQ61" s="78">
        <v>3609166.94</v>
      </c>
      <c r="ARR61" s="79">
        <v>7037</v>
      </c>
      <c r="ARS61" s="78">
        <v>856405.49</v>
      </c>
      <c r="ART61" s="79">
        <v>50482</v>
      </c>
      <c r="ARU61" s="78">
        <v>1231567.82</v>
      </c>
      <c r="ARX61" s="79">
        <v>46202</v>
      </c>
      <c r="ARY61" s="78">
        <v>3505278.08</v>
      </c>
      <c r="ARZ61" s="77">
        <v>145</v>
      </c>
      <c r="ASA61" s="78">
        <v>51214.33</v>
      </c>
      <c r="ASD61" s="79">
        <v>4326</v>
      </c>
      <c r="ASE61" s="78">
        <v>370028.07</v>
      </c>
      <c r="ASH61" s="77">
        <v>1</v>
      </c>
      <c r="ASI61" s="78">
        <v>21.95</v>
      </c>
      <c r="AST61" s="77">
        <v>5</v>
      </c>
      <c r="ASU61" s="78">
        <v>67.16</v>
      </c>
      <c r="ASX61" s="77">
        <v>10</v>
      </c>
      <c r="ASY61" s="78">
        <v>550.15</v>
      </c>
      <c r="ASZ61" s="79">
        <v>1363</v>
      </c>
      <c r="ATA61" s="78">
        <v>32239.11</v>
      </c>
      <c r="ATB61" s="77">
        <v>145</v>
      </c>
      <c r="ATC61" s="78">
        <v>11956.11</v>
      </c>
      <c r="ATF61" s="77">
        <v>5</v>
      </c>
      <c r="ATG61" s="78">
        <v>231.42</v>
      </c>
      <c r="ATN61" s="79">
        <v>1044</v>
      </c>
      <c r="ATO61" s="78">
        <v>58586.32</v>
      </c>
      <c r="ATP61" s="77">
        <v>39</v>
      </c>
      <c r="ATQ61" s="78">
        <v>1250.96</v>
      </c>
      <c r="ATR61" s="77">
        <v>2</v>
      </c>
      <c r="ATS61" s="78">
        <v>88.3</v>
      </c>
      <c r="ATT61" s="79">
        <v>16950</v>
      </c>
      <c r="ATU61" s="78">
        <v>861744.21</v>
      </c>
      <c r="ATV61" s="77">
        <v>13</v>
      </c>
      <c r="ATW61" s="78">
        <v>216.26</v>
      </c>
      <c r="ATX61" s="77">
        <v>26</v>
      </c>
      <c r="ATY61" s="78">
        <v>1224.44</v>
      </c>
      <c r="ATZ61" s="77">
        <v>11</v>
      </c>
      <c r="AUA61" s="78">
        <v>258.91000000000003</v>
      </c>
      <c r="AUB61" s="77">
        <v>8</v>
      </c>
      <c r="AUC61" s="78">
        <v>38.96</v>
      </c>
      <c r="AUH61" s="77">
        <v>2</v>
      </c>
      <c r="AUI61" s="78">
        <v>10.18</v>
      </c>
      <c r="AUN61" s="79">
        <v>183583</v>
      </c>
      <c r="AUO61" s="78">
        <v>3168148.4</v>
      </c>
      <c r="AUP61" s="77">
        <v>14</v>
      </c>
      <c r="AUQ61" s="78">
        <v>110.46</v>
      </c>
      <c r="AUR61" s="79">
        <v>2230</v>
      </c>
      <c r="AUS61" s="78">
        <v>117580.76</v>
      </c>
      <c r="AUV61" s="77">
        <v>18</v>
      </c>
      <c r="AUW61" s="78">
        <v>114.65</v>
      </c>
      <c r="AVB61" s="77">
        <v>174</v>
      </c>
      <c r="AVC61" s="78">
        <v>145994.31</v>
      </c>
      <c r="AVN61" s="77">
        <v>1</v>
      </c>
      <c r="AVO61" s="78">
        <v>26.96</v>
      </c>
      <c r="AVX61" s="77">
        <v>2</v>
      </c>
      <c r="AVY61" s="78">
        <v>16.260000000000002</v>
      </c>
      <c r="AVZ61" s="77">
        <v>29</v>
      </c>
      <c r="AWA61" s="78">
        <v>282.54000000000002</v>
      </c>
      <c r="AWB61" s="77">
        <v>2</v>
      </c>
      <c r="AWC61" s="78">
        <v>23.24</v>
      </c>
      <c r="AWH61" s="77">
        <v>15</v>
      </c>
      <c r="AWI61" s="78">
        <v>12.36</v>
      </c>
      <c r="AWL61" s="77">
        <v>7</v>
      </c>
      <c r="AWM61" s="78">
        <v>30.24</v>
      </c>
      <c r="AWN61" s="77">
        <v>74</v>
      </c>
      <c r="AWO61" s="78">
        <v>4194.7</v>
      </c>
      <c r="AWP61" s="77">
        <v>267</v>
      </c>
      <c r="AWQ61" s="78">
        <v>41093.56</v>
      </c>
      <c r="AWR61" s="77">
        <v>142</v>
      </c>
      <c r="AWS61" s="78">
        <v>51188.29</v>
      </c>
      <c r="AWT61" s="77">
        <v>222</v>
      </c>
      <c r="AWU61" s="78">
        <v>15597.84</v>
      </c>
      <c r="AWV61" s="77">
        <v>868</v>
      </c>
      <c r="AWW61" s="78">
        <v>11738.51</v>
      </c>
      <c r="AWX61" s="77">
        <v>583</v>
      </c>
      <c r="AWY61" s="78">
        <v>259928.55</v>
      </c>
      <c r="AXD61" s="77">
        <v>14</v>
      </c>
      <c r="AXE61" s="78">
        <v>301.97000000000003</v>
      </c>
      <c r="AYB61" s="77">
        <v>139</v>
      </c>
      <c r="AYC61" s="78">
        <v>10120.67</v>
      </c>
      <c r="AYD61" s="77">
        <v>34</v>
      </c>
      <c r="AYE61" s="78">
        <v>224.72</v>
      </c>
      <c r="AYF61" s="77">
        <v>17</v>
      </c>
      <c r="AYG61" s="78">
        <v>185.79</v>
      </c>
      <c r="AYH61" s="77">
        <v>1</v>
      </c>
      <c r="AYI61" s="78">
        <v>3.29</v>
      </c>
      <c r="AYL61" s="77">
        <v>15</v>
      </c>
      <c r="AYM61" s="78">
        <v>82</v>
      </c>
      <c r="AYR61" s="77">
        <v>3</v>
      </c>
      <c r="AYS61" s="78">
        <v>3.83</v>
      </c>
      <c r="AYT61" s="77">
        <v>14</v>
      </c>
      <c r="AYU61" s="78">
        <v>28.17</v>
      </c>
      <c r="AYV61" s="77">
        <v>37</v>
      </c>
      <c r="AYW61" s="78">
        <v>3425.4</v>
      </c>
      <c r="AZJ61" s="77">
        <v>2</v>
      </c>
      <c r="AZK61" s="78">
        <v>7.51</v>
      </c>
      <c r="AZN61" s="77">
        <v>1</v>
      </c>
      <c r="AZO61" s="78">
        <v>3.22</v>
      </c>
      <c r="AZV61" s="77">
        <v>33</v>
      </c>
      <c r="AZW61" s="78">
        <v>34.25</v>
      </c>
    </row>
    <row r="62" spans="1:1377" x14ac:dyDescent="0.25">
      <c r="A62" s="87">
        <v>40025</v>
      </c>
      <c r="B62" s="83">
        <v>314045</v>
      </c>
      <c r="C62" s="84">
        <v>38501111.460000001</v>
      </c>
      <c r="D62" s="83">
        <v>260845</v>
      </c>
      <c r="E62" s="84">
        <v>36815348</v>
      </c>
      <c r="F62" s="83">
        <f t="shared" si="97"/>
        <v>574890</v>
      </c>
      <c r="G62" s="83">
        <f t="shared" si="96"/>
        <v>75316459.460000008</v>
      </c>
      <c r="H62" s="83">
        <v>183272</v>
      </c>
      <c r="I62" s="84">
        <v>17226044.789999999</v>
      </c>
      <c r="J62" s="83">
        <v>171658</v>
      </c>
      <c r="K62" s="84">
        <v>14144056.710000001</v>
      </c>
      <c r="L62" s="83">
        <v>3140</v>
      </c>
      <c r="M62" s="78">
        <v>13698593.24</v>
      </c>
      <c r="N62" s="79">
        <v>23994</v>
      </c>
      <c r="O62" s="78">
        <v>12778486.17</v>
      </c>
      <c r="P62" s="79">
        <v>170730</v>
      </c>
      <c r="Q62" s="78">
        <v>9916064.9900000002</v>
      </c>
      <c r="R62" s="79">
        <v>172969</v>
      </c>
      <c r="S62" s="78">
        <v>9625708.6199999992</v>
      </c>
      <c r="V62" s="79">
        <v>25424</v>
      </c>
      <c r="W62" s="78">
        <v>6917999.7300000004</v>
      </c>
      <c r="X62" s="79">
        <v>45676</v>
      </c>
      <c r="Y62" s="78">
        <v>6561916.3099999996</v>
      </c>
      <c r="Z62" s="79">
        <v>84932</v>
      </c>
      <c r="AA62" s="78">
        <v>3345312.56</v>
      </c>
      <c r="AB62" s="79">
        <v>43743</v>
      </c>
      <c r="AC62" s="78">
        <v>4237036.09</v>
      </c>
      <c r="AD62" s="79">
        <v>28472</v>
      </c>
      <c r="AE62" s="78">
        <v>5347936.4800000004</v>
      </c>
      <c r="AH62" s="79">
        <v>68408</v>
      </c>
      <c r="AI62" s="78">
        <v>6845282.9699999997</v>
      </c>
      <c r="AJ62" s="79">
        <v>188340</v>
      </c>
      <c r="AK62" s="78">
        <v>7041590.8300000001</v>
      </c>
      <c r="AL62" s="79">
        <v>44436</v>
      </c>
      <c r="AM62" s="78">
        <v>4859509.03</v>
      </c>
      <c r="AN62" s="79">
        <v>52685</v>
      </c>
      <c r="AO62" s="78">
        <v>5072652.07</v>
      </c>
      <c r="AP62" s="79">
        <v>60467</v>
      </c>
      <c r="AQ62" s="78">
        <v>4691150.95</v>
      </c>
      <c r="AR62" s="79">
        <v>34667</v>
      </c>
      <c r="AS62" s="78">
        <v>5071362.3600000003</v>
      </c>
      <c r="AT62" s="79">
        <v>13308</v>
      </c>
      <c r="AU62" s="78">
        <v>1265145.1599999999</v>
      </c>
      <c r="AV62" s="77">
        <v>865</v>
      </c>
      <c r="AW62" s="78">
        <v>3543521.64</v>
      </c>
      <c r="AX62" s="77">
        <v>410</v>
      </c>
      <c r="AY62" s="78">
        <v>1609240.91</v>
      </c>
      <c r="AZ62" s="79">
        <v>2829</v>
      </c>
      <c r="BA62" s="78">
        <v>2061285.51</v>
      </c>
      <c r="BB62" s="79">
        <v>10860</v>
      </c>
      <c r="BC62" s="78">
        <v>3635900.75</v>
      </c>
      <c r="BD62" s="79">
        <v>2775</v>
      </c>
      <c r="BE62" s="78">
        <v>1366327.94</v>
      </c>
      <c r="BF62" s="79">
        <v>15127</v>
      </c>
      <c r="BG62" s="78">
        <v>2033741.72</v>
      </c>
      <c r="BH62" s="79">
        <v>193818</v>
      </c>
      <c r="BI62" s="78">
        <v>1686235.05</v>
      </c>
      <c r="BJ62" s="79">
        <v>3357</v>
      </c>
      <c r="BK62" s="78">
        <v>1406311.23</v>
      </c>
      <c r="BL62" s="79">
        <v>31596</v>
      </c>
      <c r="BM62" s="78">
        <v>1124455.93</v>
      </c>
      <c r="BN62" s="77">
        <v>174</v>
      </c>
      <c r="BO62" s="78">
        <v>1054290.7</v>
      </c>
      <c r="BP62" s="79">
        <v>50205</v>
      </c>
      <c r="BQ62" s="78">
        <v>1022526.35</v>
      </c>
      <c r="BR62" s="79">
        <v>2842</v>
      </c>
      <c r="BS62" s="78">
        <v>187460.56</v>
      </c>
      <c r="BT62" s="79">
        <v>8562</v>
      </c>
      <c r="BU62" s="78">
        <v>493777.09</v>
      </c>
      <c r="BV62" s="79">
        <v>6237</v>
      </c>
      <c r="BW62" s="78">
        <v>297927.92</v>
      </c>
      <c r="BX62" s="77">
        <v>208</v>
      </c>
      <c r="BY62" s="78">
        <v>204260.92</v>
      </c>
      <c r="CD62" s="77">
        <v>3</v>
      </c>
      <c r="CE62" s="78">
        <v>5.15</v>
      </c>
      <c r="CN62" s="77">
        <v>14</v>
      </c>
      <c r="CO62" s="78">
        <v>2909.96</v>
      </c>
      <c r="CP62" s="79">
        <v>5478</v>
      </c>
      <c r="CQ62" s="78">
        <v>62026.48</v>
      </c>
      <c r="CT62" s="77">
        <v>12</v>
      </c>
      <c r="CU62" s="78">
        <v>8549.35</v>
      </c>
      <c r="CX62" s="77">
        <v>2</v>
      </c>
      <c r="CY62" s="78">
        <v>17.399999999999999</v>
      </c>
      <c r="CZ62" s="77">
        <v>3</v>
      </c>
      <c r="DA62" s="78">
        <v>20.010000000000002</v>
      </c>
      <c r="DJ62" s="77">
        <v>3</v>
      </c>
      <c r="DK62" s="78">
        <v>2440.77</v>
      </c>
      <c r="DL62" s="77">
        <v>4</v>
      </c>
      <c r="DM62" s="78">
        <v>213</v>
      </c>
      <c r="DN62" s="77">
        <v>4</v>
      </c>
      <c r="DO62" s="78">
        <v>7.1</v>
      </c>
      <c r="DP62" s="77">
        <v>37</v>
      </c>
      <c r="DQ62" s="78">
        <v>122.13</v>
      </c>
      <c r="DR62" s="77">
        <v>5</v>
      </c>
      <c r="DS62" s="78">
        <v>21.59</v>
      </c>
      <c r="DZ62" s="79">
        <v>11598</v>
      </c>
      <c r="EA62" s="78">
        <v>1041717.54</v>
      </c>
      <c r="ED62" s="77">
        <v>1</v>
      </c>
      <c r="EE62" s="78">
        <v>1.1200000000000001</v>
      </c>
      <c r="EF62" s="77">
        <v>17</v>
      </c>
      <c r="EG62" s="78">
        <v>213.86</v>
      </c>
      <c r="EH62" s="77">
        <v>2</v>
      </c>
      <c r="EI62" s="78">
        <v>3.9</v>
      </c>
      <c r="ER62" s="79">
        <v>11251</v>
      </c>
      <c r="ES62" s="78">
        <v>411612.01</v>
      </c>
      <c r="ET62" s="77">
        <v>7</v>
      </c>
      <c r="EU62" s="78">
        <v>33.49</v>
      </c>
      <c r="EV62" s="79">
        <v>1293</v>
      </c>
      <c r="EW62" s="78">
        <v>82947.320000000007</v>
      </c>
      <c r="FD62" s="79">
        <v>1565</v>
      </c>
      <c r="FE62" s="78">
        <v>996783.76</v>
      </c>
      <c r="FF62" s="77">
        <v>18</v>
      </c>
      <c r="FG62" s="78">
        <v>13.65</v>
      </c>
      <c r="FH62" s="79">
        <v>24623</v>
      </c>
      <c r="FI62" s="78">
        <v>1217697.8899999999</v>
      </c>
      <c r="FJ62" s="79">
        <v>15816</v>
      </c>
      <c r="FK62" s="78">
        <v>730023.43</v>
      </c>
      <c r="FL62" s="77">
        <v>11</v>
      </c>
      <c r="FM62" s="78">
        <v>106.51</v>
      </c>
      <c r="FN62" s="77">
        <v>1</v>
      </c>
      <c r="FO62" s="78">
        <v>4.32</v>
      </c>
      <c r="FP62" s="77">
        <v>6</v>
      </c>
      <c r="FQ62" s="78">
        <v>17.04</v>
      </c>
      <c r="FR62" s="79">
        <v>2304</v>
      </c>
      <c r="FS62" s="78">
        <v>349760.49</v>
      </c>
      <c r="FT62" s="77">
        <v>3</v>
      </c>
      <c r="FU62" s="78">
        <v>9.5</v>
      </c>
      <c r="FV62" s="79">
        <v>3002</v>
      </c>
      <c r="FW62" s="78">
        <v>80146.19</v>
      </c>
      <c r="FX62" s="77">
        <v>757</v>
      </c>
      <c r="FY62" s="78">
        <v>28331.37</v>
      </c>
      <c r="GB62" s="77">
        <v>2</v>
      </c>
      <c r="GC62" s="78">
        <v>9.1199999999999992</v>
      </c>
      <c r="GF62" s="77">
        <v>74</v>
      </c>
      <c r="GG62" s="78">
        <v>5170.49</v>
      </c>
      <c r="GL62" s="79">
        <v>3246</v>
      </c>
      <c r="GM62" s="78">
        <v>444108.3</v>
      </c>
      <c r="GP62" s="77">
        <v>2</v>
      </c>
      <c r="GQ62" s="78">
        <v>6.3</v>
      </c>
      <c r="GT62" s="77">
        <v>2</v>
      </c>
      <c r="GU62" s="78">
        <v>7.7</v>
      </c>
      <c r="GX62" s="77">
        <v>270</v>
      </c>
      <c r="GY62" s="78">
        <v>23896.29</v>
      </c>
      <c r="GZ62" s="77">
        <v>25</v>
      </c>
      <c r="HA62" s="78">
        <v>1376.34</v>
      </c>
      <c r="HB62" s="79">
        <v>1194</v>
      </c>
      <c r="HC62" s="78">
        <v>127714.55</v>
      </c>
      <c r="HD62" s="77">
        <v>12</v>
      </c>
      <c r="HE62" s="78">
        <v>62.25</v>
      </c>
      <c r="HH62" s="77">
        <v>113</v>
      </c>
      <c r="HI62" s="78">
        <v>3452.85</v>
      </c>
      <c r="HJ62" s="77">
        <v>637</v>
      </c>
      <c r="HK62" s="78">
        <v>78214.490000000005</v>
      </c>
      <c r="HL62" s="77">
        <v>456</v>
      </c>
      <c r="HM62" s="78">
        <v>77263.509999999995</v>
      </c>
      <c r="HN62" s="79">
        <v>1119</v>
      </c>
      <c r="HO62" s="78">
        <v>154945.14000000001</v>
      </c>
      <c r="HR62" s="77">
        <v>82</v>
      </c>
      <c r="HS62" s="78">
        <v>26884.92</v>
      </c>
      <c r="HT62" s="77">
        <v>628</v>
      </c>
      <c r="HU62" s="78">
        <v>30285.88</v>
      </c>
      <c r="HV62" s="77">
        <v>8</v>
      </c>
      <c r="HW62" s="78">
        <v>623.54</v>
      </c>
      <c r="HX62" s="77">
        <v>10</v>
      </c>
      <c r="HY62" s="78">
        <v>1527.32</v>
      </c>
      <c r="HZ62" s="77">
        <v>122</v>
      </c>
      <c r="IA62" s="78">
        <v>13461.85</v>
      </c>
      <c r="IB62" s="79">
        <v>2881</v>
      </c>
      <c r="IC62" s="78">
        <v>205989.5</v>
      </c>
      <c r="ID62" s="77">
        <v>39</v>
      </c>
      <c r="IE62" s="78">
        <v>5626.25</v>
      </c>
      <c r="IF62" s="77">
        <v>200</v>
      </c>
      <c r="IG62" s="78">
        <v>57977.34</v>
      </c>
      <c r="IN62" s="79">
        <v>2052</v>
      </c>
      <c r="IO62" s="78">
        <v>104254.21</v>
      </c>
      <c r="IP62" s="77">
        <v>1</v>
      </c>
      <c r="IQ62" s="78">
        <v>7.17</v>
      </c>
      <c r="IT62" s="77">
        <v>3</v>
      </c>
      <c r="IU62" s="78">
        <v>8.76</v>
      </c>
      <c r="IX62" s="77">
        <v>6</v>
      </c>
      <c r="IY62" s="78">
        <v>9.6199999999999992</v>
      </c>
      <c r="IZ62" s="79">
        <v>4282</v>
      </c>
      <c r="JA62" s="78">
        <v>173025.4</v>
      </c>
      <c r="JB62" s="77">
        <v>1</v>
      </c>
      <c r="JC62" s="78">
        <v>8.0399999999999991</v>
      </c>
      <c r="JH62" s="79">
        <v>9775</v>
      </c>
      <c r="JI62" s="78">
        <v>1281794.8600000001</v>
      </c>
      <c r="JJ62" s="79">
        <v>2498</v>
      </c>
      <c r="JK62" s="78">
        <v>306063.37</v>
      </c>
      <c r="JN62" s="77">
        <v>691</v>
      </c>
      <c r="JO62" s="78">
        <v>86332.800000000003</v>
      </c>
      <c r="JP62" s="79">
        <v>4077</v>
      </c>
      <c r="JQ62" s="78">
        <v>339057.07</v>
      </c>
      <c r="JR62" s="77">
        <v>19</v>
      </c>
      <c r="JS62" s="78">
        <v>1509.14</v>
      </c>
      <c r="JT62" s="77">
        <v>1</v>
      </c>
      <c r="JU62" s="78">
        <v>75.69</v>
      </c>
      <c r="JV62" s="79">
        <v>2953</v>
      </c>
      <c r="JW62" s="78">
        <v>231864.22</v>
      </c>
      <c r="JX62" s="77">
        <v>49</v>
      </c>
      <c r="JY62" s="78">
        <v>4300.12</v>
      </c>
      <c r="JZ62" s="77">
        <v>434</v>
      </c>
      <c r="KA62" s="78">
        <v>8806.76</v>
      </c>
      <c r="KB62" s="79">
        <v>8949</v>
      </c>
      <c r="KC62" s="78">
        <v>369547.54</v>
      </c>
      <c r="KD62" s="77">
        <v>1</v>
      </c>
      <c r="KE62" s="78">
        <v>21.45</v>
      </c>
      <c r="KF62" s="77">
        <v>443</v>
      </c>
      <c r="KG62" s="78">
        <v>45170.94</v>
      </c>
      <c r="KH62" s="79">
        <v>18350</v>
      </c>
      <c r="KI62" s="78">
        <v>658353.17000000004</v>
      </c>
      <c r="KN62" s="79">
        <v>1134</v>
      </c>
      <c r="KO62" s="78">
        <v>605139.91</v>
      </c>
      <c r="KP62" s="77">
        <v>2</v>
      </c>
      <c r="KQ62" s="78">
        <v>159.08000000000001</v>
      </c>
      <c r="KR62" s="79">
        <v>5564</v>
      </c>
      <c r="KS62" s="78">
        <v>427479.83</v>
      </c>
      <c r="KZ62" s="77">
        <v>14</v>
      </c>
      <c r="LA62" s="78">
        <v>1678.74</v>
      </c>
      <c r="LB62" s="77">
        <v>4</v>
      </c>
      <c r="LC62" s="78">
        <v>5.6</v>
      </c>
      <c r="LD62" s="79">
        <v>1189</v>
      </c>
      <c r="LE62" s="78">
        <v>103239.84</v>
      </c>
      <c r="LF62" s="77">
        <v>423</v>
      </c>
      <c r="LG62" s="78">
        <v>69364.490000000005</v>
      </c>
      <c r="LH62" s="77">
        <v>409</v>
      </c>
      <c r="LI62" s="78">
        <v>90214.12</v>
      </c>
      <c r="LR62" s="77">
        <v>8</v>
      </c>
      <c r="LS62" s="78">
        <v>9.7200000000000006</v>
      </c>
      <c r="LT62" s="79">
        <v>6482</v>
      </c>
      <c r="LU62" s="78">
        <v>288612.28000000003</v>
      </c>
      <c r="LV62" s="77">
        <v>96</v>
      </c>
      <c r="LW62" s="78">
        <v>545.80999999999995</v>
      </c>
      <c r="LX62" s="77">
        <v>4</v>
      </c>
      <c r="LY62" s="78">
        <v>1898.96</v>
      </c>
      <c r="MB62" s="79">
        <v>5393</v>
      </c>
      <c r="MC62" s="78">
        <v>597960.56000000006</v>
      </c>
      <c r="MF62" s="77">
        <v>5</v>
      </c>
      <c r="MG62" s="78">
        <v>178.74</v>
      </c>
      <c r="MN62" s="77">
        <v>4</v>
      </c>
      <c r="MO62" s="78">
        <v>34.119999999999997</v>
      </c>
      <c r="MP62" s="79">
        <v>4438</v>
      </c>
      <c r="MQ62" s="78">
        <v>316019.58</v>
      </c>
      <c r="MR62" s="79">
        <v>1660</v>
      </c>
      <c r="MS62" s="78">
        <v>45895.26</v>
      </c>
      <c r="MV62" s="77">
        <v>3</v>
      </c>
      <c r="MW62" s="78">
        <v>15.12</v>
      </c>
      <c r="MX62" s="77">
        <v>1</v>
      </c>
      <c r="MY62" s="78">
        <v>4.32</v>
      </c>
      <c r="ND62" s="79">
        <v>15627</v>
      </c>
      <c r="NE62" s="78">
        <v>48720.69</v>
      </c>
      <c r="NF62" s="77">
        <v>54</v>
      </c>
      <c r="NG62" s="78">
        <v>852.89</v>
      </c>
      <c r="NJ62" s="77">
        <v>1</v>
      </c>
      <c r="NK62" s="78">
        <v>100.74</v>
      </c>
      <c r="NN62" s="79">
        <v>1817</v>
      </c>
      <c r="NO62" s="78">
        <v>260099.19</v>
      </c>
      <c r="NP62" s="77">
        <v>9</v>
      </c>
      <c r="NQ62" s="78">
        <v>55.07</v>
      </c>
      <c r="NR62" s="77">
        <v>1</v>
      </c>
      <c r="NS62" s="78">
        <v>3.39</v>
      </c>
      <c r="NT62" s="77">
        <v>90</v>
      </c>
      <c r="NU62" s="78">
        <v>207.87</v>
      </c>
      <c r="NV62" s="79">
        <v>3318</v>
      </c>
      <c r="NW62" s="78">
        <v>345642.09</v>
      </c>
      <c r="NX62" s="77">
        <v>46</v>
      </c>
      <c r="NY62" s="78">
        <v>3038.18</v>
      </c>
      <c r="NZ62" s="77">
        <v>5</v>
      </c>
      <c r="OA62" s="78">
        <v>102.14</v>
      </c>
      <c r="OD62" s="77">
        <v>1</v>
      </c>
      <c r="OE62" s="78">
        <v>21.42</v>
      </c>
      <c r="OF62" s="77">
        <v>392</v>
      </c>
      <c r="OG62" s="78">
        <v>31125.01</v>
      </c>
      <c r="OH62" s="77">
        <v>409</v>
      </c>
      <c r="OI62" s="78">
        <v>23563.34</v>
      </c>
      <c r="OJ62" s="77">
        <v>140</v>
      </c>
      <c r="OK62" s="78">
        <v>507.25</v>
      </c>
      <c r="OP62" s="79">
        <v>12676</v>
      </c>
      <c r="OQ62" s="78">
        <v>2164428.56</v>
      </c>
      <c r="OR62" s="77">
        <v>164</v>
      </c>
      <c r="OS62" s="78">
        <v>5635.38</v>
      </c>
      <c r="OT62" s="79">
        <v>4075</v>
      </c>
      <c r="OU62" s="78">
        <v>186124.4</v>
      </c>
      <c r="OV62" s="77">
        <v>123</v>
      </c>
      <c r="OW62" s="78">
        <v>12228.06</v>
      </c>
      <c r="OZ62" s="79">
        <v>7020</v>
      </c>
      <c r="PA62" s="78">
        <v>695861.98</v>
      </c>
      <c r="PD62" s="77">
        <v>1</v>
      </c>
      <c r="PE62" s="78">
        <v>6.9</v>
      </c>
      <c r="PJ62" s="79">
        <v>3522</v>
      </c>
      <c r="PK62" s="78">
        <v>310077.46000000002</v>
      </c>
      <c r="PL62" s="77">
        <v>108</v>
      </c>
      <c r="PM62" s="78">
        <v>1044.7</v>
      </c>
      <c r="PN62" s="77">
        <v>58</v>
      </c>
      <c r="PO62" s="78">
        <v>8416.64</v>
      </c>
      <c r="PP62" s="79">
        <v>9843</v>
      </c>
      <c r="PQ62" s="78">
        <v>669862.30000000005</v>
      </c>
      <c r="PR62" s="79">
        <v>3080</v>
      </c>
      <c r="PS62" s="78">
        <v>389290.04</v>
      </c>
      <c r="PV62" s="77">
        <v>16</v>
      </c>
      <c r="PW62" s="78">
        <v>226.56</v>
      </c>
      <c r="PX62" s="77">
        <v>13</v>
      </c>
      <c r="PY62" s="78">
        <v>921.1</v>
      </c>
      <c r="PZ62" s="77">
        <v>559</v>
      </c>
      <c r="QA62" s="78">
        <v>196828.28</v>
      </c>
      <c r="QF62" s="79">
        <v>11249</v>
      </c>
      <c r="QG62" s="78">
        <v>3452260.54</v>
      </c>
      <c r="QJ62" s="77">
        <v>2</v>
      </c>
      <c r="QK62" s="78">
        <v>3.22</v>
      </c>
      <c r="QL62" s="77">
        <v>23</v>
      </c>
      <c r="QM62" s="78">
        <v>23.08</v>
      </c>
      <c r="QN62" s="77">
        <v>2</v>
      </c>
      <c r="QO62" s="78">
        <v>58.68</v>
      </c>
      <c r="QX62" s="77">
        <v>2</v>
      </c>
      <c r="QY62" s="78">
        <v>97.1</v>
      </c>
      <c r="QZ62" s="77">
        <v>2</v>
      </c>
      <c r="RA62" s="78">
        <v>100.8</v>
      </c>
      <c r="RB62" s="77">
        <v>21</v>
      </c>
      <c r="RC62" s="78">
        <v>1166.98</v>
      </c>
      <c r="RD62" s="77">
        <v>8</v>
      </c>
      <c r="RE62" s="78">
        <v>4146.59</v>
      </c>
      <c r="RL62" s="79">
        <v>122764</v>
      </c>
      <c r="RM62" s="78">
        <v>17484474.640000001</v>
      </c>
      <c r="RN62" s="79">
        <v>2359</v>
      </c>
      <c r="RO62" s="78">
        <v>108631.06</v>
      </c>
      <c r="RP62" s="77">
        <v>3</v>
      </c>
      <c r="RQ62" s="78">
        <v>8.2799999999999994</v>
      </c>
      <c r="RT62" s="77">
        <v>186</v>
      </c>
      <c r="RU62" s="78">
        <v>38840.36</v>
      </c>
      <c r="RV62" s="77">
        <v>287</v>
      </c>
      <c r="RW62" s="78">
        <v>13439.57</v>
      </c>
      <c r="RX62" s="77">
        <v>10</v>
      </c>
      <c r="RY62" s="78">
        <v>283.73</v>
      </c>
      <c r="RZ62" s="77">
        <v>585</v>
      </c>
      <c r="SA62" s="78">
        <v>62085</v>
      </c>
      <c r="SD62" s="79">
        <v>5714</v>
      </c>
      <c r="SE62" s="78">
        <v>424150.02</v>
      </c>
      <c r="SF62" s="79">
        <v>36414</v>
      </c>
      <c r="SG62" s="78">
        <v>6476148.9699999997</v>
      </c>
      <c r="SH62" s="77">
        <v>4</v>
      </c>
      <c r="SI62" s="78">
        <v>0.68</v>
      </c>
      <c r="SJ62" s="79">
        <v>1430</v>
      </c>
      <c r="SK62" s="78">
        <v>53006.69</v>
      </c>
      <c r="SL62" s="79">
        <v>2859</v>
      </c>
      <c r="SM62" s="78">
        <v>185625.35</v>
      </c>
      <c r="SN62" s="79">
        <v>10522</v>
      </c>
      <c r="SO62" s="78">
        <v>388522.75</v>
      </c>
      <c r="SP62" s="77">
        <v>2</v>
      </c>
      <c r="SQ62" s="78">
        <v>272.88</v>
      </c>
      <c r="SR62" s="79">
        <v>93135</v>
      </c>
      <c r="SS62" s="78">
        <v>586481.41</v>
      </c>
      <c r="ST62" s="79">
        <v>1183</v>
      </c>
      <c r="SU62" s="78">
        <v>104753.67</v>
      </c>
      <c r="SV62" s="77">
        <v>89</v>
      </c>
      <c r="SW62" s="78">
        <v>531.48</v>
      </c>
      <c r="TB62" s="77">
        <v>1</v>
      </c>
      <c r="TC62" s="78">
        <v>12.31</v>
      </c>
      <c r="TD62" s="77">
        <v>756</v>
      </c>
      <c r="TE62" s="78">
        <v>6958.99</v>
      </c>
      <c r="TF62" s="79">
        <v>2496</v>
      </c>
      <c r="TG62" s="78">
        <v>94701.29</v>
      </c>
      <c r="TH62" s="79">
        <v>27744</v>
      </c>
      <c r="TI62" s="78">
        <v>730307.96</v>
      </c>
      <c r="TJ62" s="79">
        <v>2174</v>
      </c>
      <c r="TK62" s="78">
        <v>242378.09</v>
      </c>
      <c r="TL62" s="79">
        <v>46020</v>
      </c>
      <c r="TM62" s="78">
        <v>2289583.19</v>
      </c>
      <c r="TN62" s="79">
        <v>5059</v>
      </c>
      <c r="TO62" s="78">
        <v>415964.19</v>
      </c>
      <c r="TZ62" s="77">
        <v>2</v>
      </c>
      <c r="UA62" s="78">
        <v>247.14</v>
      </c>
      <c r="UB62" s="79">
        <v>7980</v>
      </c>
      <c r="UC62" s="78">
        <v>353375.79</v>
      </c>
      <c r="UH62" s="77">
        <v>6</v>
      </c>
      <c r="UI62" s="78">
        <v>71.180000000000007</v>
      </c>
      <c r="UL62" s="77">
        <v>2</v>
      </c>
      <c r="UM62" s="78">
        <v>43.74</v>
      </c>
      <c r="UN62" s="77">
        <v>1</v>
      </c>
      <c r="UO62" s="78">
        <v>0.3</v>
      </c>
      <c r="UV62" s="77">
        <v>2</v>
      </c>
      <c r="UW62" s="78">
        <v>10.16</v>
      </c>
      <c r="VB62" s="77">
        <v>16</v>
      </c>
      <c r="VC62" s="78">
        <v>439.34</v>
      </c>
      <c r="VD62" s="79">
        <v>12260</v>
      </c>
      <c r="VE62" s="78">
        <v>566679.57999999996</v>
      </c>
      <c r="VF62" s="77">
        <v>6</v>
      </c>
      <c r="VG62" s="78">
        <v>14.66</v>
      </c>
      <c r="VH62" s="79">
        <v>32096</v>
      </c>
      <c r="VI62" s="78">
        <v>511586.6</v>
      </c>
      <c r="VJ62" s="77">
        <v>118</v>
      </c>
      <c r="VK62" s="78">
        <v>1222.57</v>
      </c>
      <c r="VN62" s="77">
        <v>1</v>
      </c>
      <c r="VO62" s="78">
        <v>9.59</v>
      </c>
      <c r="VP62" s="79">
        <v>13298</v>
      </c>
      <c r="VQ62" s="78">
        <v>730300.39</v>
      </c>
      <c r="VR62" s="79">
        <v>16519</v>
      </c>
      <c r="VS62" s="78">
        <v>1389778.76</v>
      </c>
      <c r="WB62" s="79">
        <v>11948</v>
      </c>
      <c r="WC62" s="78">
        <v>1742014.47</v>
      </c>
      <c r="WD62" s="77">
        <v>17</v>
      </c>
      <c r="WE62" s="78">
        <v>32074.26</v>
      </c>
      <c r="WH62" s="79">
        <v>2793</v>
      </c>
      <c r="WI62" s="78">
        <v>12238.03</v>
      </c>
      <c r="WJ62" s="79">
        <v>7523</v>
      </c>
      <c r="WK62" s="78">
        <v>116923.1</v>
      </c>
      <c r="WL62" s="77">
        <v>191</v>
      </c>
      <c r="WM62" s="78">
        <v>21148.62</v>
      </c>
      <c r="WN62" s="79">
        <v>2250</v>
      </c>
      <c r="WO62" s="78">
        <v>890380.97</v>
      </c>
      <c r="WR62" s="79">
        <v>6394</v>
      </c>
      <c r="WS62" s="78">
        <v>180140.83</v>
      </c>
      <c r="WT62" s="77">
        <v>3</v>
      </c>
      <c r="WU62" s="78">
        <v>106.47</v>
      </c>
      <c r="WX62" s="77">
        <v>6</v>
      </c>
      <c r="WY62" s="78">
        <v>31.98</v>
      </c>
      <c r="WZ62" s="77">
        <v>2</v>
      </c>
      <c r="XA62" s="78">
        <v>12.02</v>
      </c>
      <c r="XD62" s="79">
        <v>37364</v>
      </c>
      <c r="XE62" s="78">
        <v>2141949.09</v>
      </c>
      <c r="XH62" s="77">
        <v>468</v>
      </c>
      <c r="XI62" s="78">
        <v>199023.99</v>
      </c>
      <c r="XJ62" s="77">
        <v>672</v>
      </c>
      <c r="XK62" s="78">
        <v>8872.86</v>
      </c>
      <c r="XN62" s="79">
        <v>6179</v>
      </c>
      <c r="XO62" s="78">
        <v>811772.62</v>
      </c>
      <c r="XP62" s="79">
        <v>14255</v>
      </c>
      <c r="XQ62" s="78">
        <v>2409313.5499999998</v>
      </c>
      <c r="XR62" s="79">
        <v>1354</v>
      </c>
      <c r="XS62" s="78">
        <v>346525.17</v>
      </c>
      <c r="XT62" s="79">
        <v>3465</v>
      </c>
      <c r="XU62" s="78">
        <v>761493.63</v>
      </c>
      <c r="XV62" s="79">
        <v>82260</v>
      </c>
      <c r="XW62" s="78">
        <v>933809.29</v>
      </c>
      <c r="XX62" s="79">
        <v>1497</v>
      </c>
      <c r="XY62" s="78">
        <v>77748.070000000007</v>
      </c>
      <c r="YH62" s="79">
        <v>25073</v>
      </c>
      <c r="YI62" s="78">
        <v>2217039.96</v>
      </c>
      <c r="YN62" s="77">
        <v>1</v>
      </c>
      <c r="YO62" s="78">
        <v>53.23</v>
      </c>
      <c r="YP62" s="79">
        <v>2764</v>
      </c>
      <c r="YQ62" s="78">
        <v>66998.22</v>
      </c>
      <c r="YT62" s="79">
        <v>2343</v>
      </c>
      <c r="YU62" s="78">
        <v>290640.24</v>
      </c>
      <c r="YV62" s="77">
        <v>126</v>
      </c>
      <c r="YW62" s="78">
        <v>11741.35</v>
      </c>
      <c r="YX62" s="79">
        <v>107259</v>
      </c>
      <c r="YY62" s="78">
        <v>2768024.88</v>
      </c>
      <c r="YZ62" s="79">
        <v>31452</v>
      </c>
      <c r="ZA62" s="78">
        <v>1425490.43</v>
      </c>
      <c r="ZF62" s="79">
        <v>1367</v>
      </c>
      <c r="ZG62" s="78">
        <v>112613.29</v>
      </c>
      <c r="ZH62" s="77">
        <v>580</v>
      </c>
      <c r="ZI62" s="78">
        <v>45394.87</v>
      </c>
      <c r="ZJ62" s="79">
        <v>51796</v>
      </c>
      <c r="ZK62" s="78">
        <v>9185985.5</v>
      </c>
      <c r="ZL62" s="79">
        <v>47687</v>
      </c>
      <c r="ZM62" s="78">
        <v>6426642.4400000004</v>
      </c>
      <c r="ZR62" s="77">
        <v>112</v>
      </c>
      <c r="ZS62" s="78">
        <v>739.29</v>
      </c>
      <c r="ZT62" s="77">
        <v>198</v>
      </c>
      <c r="ZU62" s="78">
        <v>1275.03</v>
      </c>
      <c r="AAB62" s="77">
        <v>128</v>
      </c>
      <c r="AAC62" s="78">
        <v>1139.45</v>
      </c>
      <c r="AAD62" s="77">
        <v>1</v>
      </c>
      <c r="AAE62" s="78">
        <v>4.57</v>
      </c>
      <c r="AAF62" s="77">
        <v>59</v>
      </c>
      <c r="AAG62" s="78">
        <v>708.69</v>
      </c>
      <c r="AAH62" s="77">
        <v>89</v>
      </c>
      <c r="AAI62" s="78">
        <v>455.54</v>
      </c>
      <c r="AAN62" s="77">
        <v>6</v>
      </c>
      <c r="AAO62" s="78">
        <v>345.41</v>
      </c>
      <c r="AAP62" s="79">
        <v>1049</v>
      </c>
      <c r="AAQ62" s="78">
        <v>4655.5200000000004</v>
      </c>
      <c r="AAT62" s="77">
        <v>1</v>
      </c>
      <c r="AAU62" s="78">
        <v>6.19</v>
      </c>
      <c r="AAV62" s="79">
        <v>2725</v>
      </c>
      <c r="AAW62" s="78">
        <v>172794.15</v>
      </c>
      <c r="AAZ62" s="77">
        <v>1</v>
      </c>
      <c r="ABA62" s="78">
        <v>15.24</v>
      </c>
      <c r="ABB62" s="77">
        <v>2</v>
      </c>
      <c r="ABC62" s="78">
        <v>87.98</v>
      </c>
      <c r="ABD62" s="77">
        <v>713</v>
      </c>
      <c r="ABE62" s="78">
        <v>103610.01</v>
      </c>
      <c r="ABP62" s="79">
        <v>3275</v>
      </c>
      <c r="ABQ62" s="78">
        <v>201540.24</v>
      </c>
      <c r="ABR62" s="79">
        <v>1901</v>
      </c>
      <c r="ABS62" s="78">
        <v>85699.34</v>
      </c>
      <c r="ABT62" s="79">
        <v>5000</v>
      </c>
      <c r="ABU62" s="78">
        <v>73576.639999999999</v>
      </c>
      <c r="ABV62" s="79">
        <v>3604</v>
      </c>
      <c r="ABW62" s="78">
        <v>84929.14</v>
      </c>
      <c r="ABX62" s="77">
        <v>569</v>
      </c>
      <c r="ABY62" s="78">
        <v>16626.689999999999</v>
      </c>
      <c r="ACD62" s="77">
        <v>98</v>
      </c>
      <c r="ACE62" s="78">
        <v>6013.4</v>
      </c>
      <c r="ACF62" s="79">
        <v>14112</v>
      </c>
      <c r="ACG62" s="78">
        <v>516150.88</v>
      </c>
      <c r="ACH62" s="79">
        <v>4287</v>
      </c>
      <c r="ACI62" s="78">
        <v>234214.26</v>
      </c>
      <c r="ACJ62" s="79">
        <v>21206</v>
      </c>
      <c r="ACK62" s="78">
        <v>268133.18</v>
      </c>
      <c r="ACP62" s="79">
        <v>11798</v>
      </c>
      <c r="ACQ62" s="78">
        <v>479047.39</v>
      </c>
      <c r="ACV62" s="79">
        <v>3825</v>
      </c>
      <c r="ACW62" s="78">
        <v>120330.8</v>
      </c>
      <c r="ACX62" s="79">
        <v>48970</v>
      </c>
      <c r="ACY62" s="78">
        <v>1789068.22</v>
      </c>
      <c r="ACZ62" s="77">
        <v>138</v>
      </c>
      <c r="ADA62" s="78">
        <v>6732.3</v>
      </c>
      <c r="ADB62" s="79">
        <v>15618</v>
      </c>
      <c r="ADC62" s="78">
        <v>1001464.88</v>
      </c>
      <c r="ADD62" s="77">
        <v>1</v>
      </c>
      <c r="ADE62" s="78">
        <v>14.93</v>
      </c>
      <c r="ADF62" s="79">
        <v>3077</v>
      </c>
      <c r="ADG62" s="78">
        <v>467971.94</v>
      </c>
      <c r="ADJ62" s="77">
        <v>1</v>
      </c>
      <c r="ADK62" s="78">
        <v>72.39</v>
      </c>
      <c r="ADL62" s="79">
        <v>1004</v>
      </c>
      <c r="ADM62" s="78">
        <v>161776.4</v>
      </c>
      <c r="ADT62" s="77">
        <v>2</v>
      </c>
      <c r="ADU62" s="78">
        <v>101.12</v>
      </c>
      <c r="ADX62" s="79">
        <v>4175</v>
      </c>
      <c r="ADY62" s="78">
        <v>283906.82</v>
      </c>
      <c r="ADZ62" s="79">
        <v>5218</v>
      </c>
      <c r="AEA62" s="78">
        <v>219529.76</v>
      </c>
      <c r="AEB62" s="77">
        <v>14</v>
      </c>
      <c r="AEC62" s="78">
        <v>607.70000000000005</v>
      </c>
      <c r="AED62" s="77">
        <v>4</v>
      </c>
      <c r="AEE62" s="78">
        <v>222.26</v>
      </c>
      <c r="AEF62" s="79">
        <v>1803</v>
      </c>
      <c r="AEG62" s="78">
        <v>1009763.89</v>
      </c>
      <c r="AEL62" s="77">
        <v>62</v>
      </c>
      <c r="AEM62" s="78">
        <v>461.37</v>
      </c>
      <c r="AER62" s="79">
        <v>16629</v>
      </c>
      <c r="AES62" s="78">
        <v>864375.52</v>
      </c>
      <c r="AET62" s="79">
        <v>5163</v>
      </c>
      <c r="AEU62" s="78">
        <v>162699.17000000001</v>
      </c>
      <c r="AEV62" s="77">
        <v>11</v>
      </c>
      <c r="AEW62" s="78">
        <v>13437.08</v>
      </c>
      <c r="AEZ62" s="77">
        <v>72</v>
      </c>
      <c r="AFA62" s="78">
        <v>7165.44</v>
      </c>
      <c r="AFB62" s="79">
        <v>6129</v>
      </c>
      <c r="AFC62" s="78">
        <v>324181.84000000003</v>
      </c>
      <c r="AFD62" s="77">
        <v>7</v>
      </c>
      <c r="AFE62" s="78">
        <v>364.23</v>
      </c>
      <c r="AFH62" s="77">
        <v>7</v>
      </c>
      <c r="AFI62" s="78">
        <v>233.1</v>
      </c>
      <c r="AFN62" s="79">
        <v>3150</v>
      </c>
      <c r="AFO62" s="78">
        <v>1112249.95</v>
      </c>
      <c r="AFP62" s="77">
        <v>97</v>
      </c>
      <c r="AFQ62" s="78">
        <v>4569.8</v>
      </c>
      <c r="AFT62" s="77">
        <v>3</v>
      </c>
      <c r="AFU62" s="78">
        <v>62.91</v>
      </c>
      <c r="AFV62" s="79">
        <v>56074</v>
      </c>
      <c r="AFW62" s="78">
        <v>1771566.81</v>
      </c>
      <c r="AFX62" s="79">
        <v>5158</v>
      </c>
      <c r="AFY62" s="78">
        <v>209176.71</v>
      </c>
      <c r="AFZ62" s="77">
        <v>438</v>
      </c>
      <c r="AGA62" s="78">
        <v>47933.35</v>
      </c>
      <c r="AGB62" s="77">
        <v>9</v>
      </c>
      <c r="AGC62" s="78">
        <v>307.77</v>
      </c>
      <c r="AGF62" s="77">
        <v>142</v>
      </c>
      <c r="AGG62" s="78">
        <v>1010.57</v>
      </c>
      <c r="AGH62" s="77">
        <v>1</v>
      </c>
      <c r="AGI62" s="78">
        <v>4.54</v>
      </c>
      <c r="AGL62" s="77">
        <v>12</v>
      </c>
      <c r="AGM62" s="78">
        <v>25012.560000000001</v>
      </c>
      <c r="AGP62" s="79">
        <v>179002</v>
      </c>
      <c r="AGQ62" s="78">
        <v>34526505.939999998</v>
      </c>
      <c r="AGR62" s="77">
        <v>213</v>
      </c>
      <c r="AGS62" s="78">
        <v>214627.47</v>
      </c>
      <c r="AGT62" s="79">
        <v>10316</v>
      </c>
      <c r="AGU62" s="78">
        <v>6025027.7199999997</v>
      </c>
      <c r="AGV62" s="79">
        <v>9307</v>
      </c>
      <c r="AGW62" s="78">
        <v>3772351.51</v>
      </c>
      <c r="AGX62" s="79">
        <v>1837</v>
      </c>
      <c r="AGY62" s="78">
        <v>147041.38</v>
      </c>
      <c r="AGZ62" s="77">
        <v>170</v>
      </c>
      <c r="AHA62" s="78">
        <v>21511.31</v>
      </c>
      <c r="AHB62" s="79">
        <v>1039</v>
      </c>
      <c r="AHC62" s="78">
        <v>142852.15</v>
      </c>
      <c r="AHH62" s="77">
        <v>49</v>
      </c>
      <c r="AHI62" s="78">
        <v>35097.24</v>
      </c>
      <c r="AHJ62" s="79">
        <v>2686</v>
      </c>
      <c r="AHK62" s="78">
        <v>242878.6</v>
      </c>
      <c r="AHL62" s="79">
        <v>3693</v>
      </c>
      <c r="AHM62" s="78">
        <v>224765.67</v>
      </c>
      <c r="AHN62" s="77">
        <v>38</v>
      </c>
      <c r="AHO62" s="78">
        <v>6348.49</v>
      </c>
      <c r="AHT62" s="77">
        <v>3</v>
      </c>
      <c r="AHU62" s="78">
        <v>2266.92</v>
      </c>
      <c r="AHV62" s="77">
        <v>968</v>
      </c>
      <c r="AHW62" s="78">
        <v>116068.34</v>
      </c>
      <c r="AHZ62" s="77">
        <v>127</v>
      </c>
      <c r="AIA62" s="78">
        <v>45552.28</v>
      </c>
      <c r="AIL62" s="77">
        <v>2</v>
      </c>
      <c r="AIM62" s="78">
        <v>455.78</v>
      </c>
      <c r="AIN62" s="77">
        <v>1</v>
      </c>
      <c r="AIO62" s="78">
        <v>95.81</v>
      </c>
      <c r="AIP62" s="79">
        <v>52379</v>
      </c>
      <c r="AIQ62" s="78">
        <v>476253.41</v>
      </c>
      <c r="AIT62" s="77">
        <v>30</v>
      </c>
      <c r="AIU62" s="78">
        <v>229.81</v>
      </c>
      <c r="AIX62" s="79">
        <v>7418</v>
      </c>
      <c r="AIY62" s="78">
        <v>539812.24</v>
      </c>
      <c r="AIZ62" s="77">
        <v>7</v>
      </c>
      <c r="AJA62" s="78">
        <v>91.25</v>
      </c>
      <c r="AJB62" s="79">
        <v>9532</v>
      </c>
      <c r="AJC62" s="78">
        <v>198017.76</v>
      </c>
      <c r="AJD62" s="77">
        <v>7</v>
      </c>
      <c r="AJE62" s="78">
        <v>4.67</v>
      </c>
      <c r="AJF62" s="79">
        <v>10344</v>
      </c>
      <c r="AJG62" s="78">
        <v>479701.33</v>
      </c>
      <c r="AJL62" s="77">
        <v>4</v>
      </c>
      <c r="AJM62" s="78">
        <v>49.42</v>
      </c>
      <c r="AJN62" s="79">
        <v>2143</v>
      </c>
      <c r="AJO62" s="78">
        <v>338954.84</v>
      </c>
      <c r="AJX62" s="79">
        <v>95541</v>
      </c>
      <c r="AJY62" s="78">
        <v>1235721.33</v>
      </c>
      <c r="AJZ62" s="77">
        <v>190</v>
      </c>
      <c r="AKA62" s="78">
        <v>20545.78</v>
      </c>
      <c r="AKN62" s="77">
        <v>21</v>
      </c>
      <c r="AKO62" s="78">
        <v>402.05</v>
      </c>
      <c r="AKV62" s="79">
        <v>8479</v>
      </c>
      <c r="AKW62" s="78">
        <v>216849.99</v>
      </c>
      <c r="AKZ62" s="79">
        <v>108695</v>
      </c>
      <c r="ALA62" s="78">
        <v>1561340.94</v>
      </c>
      <c r="ALL62" s="77">
        <v>6</v>
      </c>
      <c r="ALM62" s="78">
        <v>70.84</v>
      </c>
      <c r="ALP62" s="77">
        <v>1</v>
      </c>
      <c r="ALQ62" s="78">
        <v>7.66</v>
      </c>
      <c r="ALR62" s="77">
        <v>2</v>
      </c>
      <c r="ALS62" s="78">
        <v>31.78</v>
      </c>
      <c r="ALX62" s="79">
        <v>2883</v>
      </c>
      <c r="ALY62" s="78">
        <v>170072.67</v>
      </c>
      <c r="ALZ62" s="77">
        <v>65</v>
      </c>
      <c r="AMA62" s="78">
        <v>230.57</v>
      </c>
      <c r="AMB62" s="79">
        <v>1409</v>
      </c>
      <c r="AMC62" s="78">
        <v>90889.44</v>
      </c>
      <c r="AMF62" s="77">
        <v>132</v>
      </c>
      <c r="AMG62" s="78">
        <v>3869.06</v>
      </c>
      <c r="AMH62" s="77">
        <v>44</v>
      </c>
      <c r="AMI62" s="78">
        <v>20233.669999999998</v>
      </c>
      <c r="AMJ62" s="79">
        <v>1873</v>
      </c>
      <c r="AMK62" s="78">
        <v>137439.22</v>
      </c>
      <c r="AML62" s="79">
        <v>15483</v>
      </c>
      <c r="AMM62" s="78">
        <v>1521883.41</v>
      </c>
      <c r="AMN62" s="77">
        <v>201</v>
      </c>
      <c r="AMO62" s="78">
        <v>237550</v>
      </c>
      <c r="AMR62" s="77">
        <v>2</v>
      </c>
      <c r="AMS62" s="78">
        <v>453.2</v>
      </c>
      <c r="AMX62" s="77">
        <v>361</v>
      </c>
      <c r="AMY62" s="78">
        <v>15745.19</v>
      </c>
      <c r="AMZ62" s="77">
        <v>2</v>
      </c>
      <c r="ANA62" s="78">
        <v>4.5599999999999996</v>
      </c>
      <c r="ANF62" s="79">
        <v>1111</v>
      </c>
      <c r="ANG62" s="78">
        <v>1380598.97</v>
      </c>
      <c r="ANH62" s="79">
        <v>3136</v>
      </c>
      <c r="ANI62" s="78">
        <v>239300.45</v>
      </c>
      <c r="ANL62" s="77">
        <v>81</v>
      </c>
      <c r="ANM62" s="78">
        <v>2308.16</v>
      </c>
      <c r="ANP62" s="79">
        <v>1934</v>
      </c>
      <c r="ANQ62" s="78">
        <v>255367.04000000001</v>
      </c>
      <c r="ANR62" s="77">
        <v>274</v>
      </c>
      <c r="ANS62" s="78">
        <v>58608.800000000003</v>
      </c>
      <c r="ANT62" s="79">
        <v>9922</v>
      </c>
      <c r="ANU62" s="78">
        <v>1678335.23</v>
      </c>
      <c r="ANZ62" s="77">
        <v>557</v>
      </c>
      <c r="AOA62" s="78">
        <v>335709.13</v>
      </c>
      <c r="AOB62" s="77">
        <v>53</v>
      </c>
      <c r="AOC62" s="78">
        <v>122632.55</v>
      </c>
      <c r="AOD62" s="77">
        <v>349</v>
      </c>
      <c r="AOE62" s="78">
        <v>1070195.23</v>
      </c>
      <c r="AOH62" s="77">
        <v>1</v>
      </c>
      <c r="AOI62" s="78">
        <v>170.36</v>
      </c>
      <c r="AOP62" s="77">
        <v>81</v>
      </c>
      <c r="AOQ62" s="78">
        <v>7863.4</v>
      </c>
      <c r="AOR62" s="77">
        <v>4</v>
      </c>
      <c r="AOS62" s="78">
        <v>34.479999999999997</v>
      </c>
      <c r="AOV62" s="77">
        <v>879</v>
      </c>
      <c r="AOW62" s="78">
        <v>115927.91</v>
      </c>
      <c r="AOX62" s="77">
        <v>432</v>
      </c>
      <c r="AOY62" s="78">
        <v>4799.8999999999996</v>
      </c>
      <c r="APB62" s="77">
        <v>236</v>
      </c>
      <c r="APC62" s="78">
        <v>3008.37</v>
      </c>
      <c r="APH62" s="79">
        <v>12649</v>
      </c>
      <c r="API62" s="78">
        <v>2942149.7</v>
      </c>
      <c r="APJ62" s="79">
        <v>17930</v>
      </c>
      <c r="APK62" s="78">
        <v>289749.43</v>
      </c>
      <c r="APN62" s="77">
        <v>2</v>
      </c>
      <c r="APO62" s="78">
        <v>52.68</v>
      </c>
      <c r="APP62" s="79">
        <v>2524</v>
      </c>
      <c r="APQ62" s="78">
        <v>1099352.52</v>
      </c>
      <c r="APR62" s="77">
        <v>280</v>
      </c>
      <c r="APS62" s="78">
        <v>122705.83</v>
      </c>
      <c r="APT62" s="79">
        <v>2057</v>
      </c>
      <c r="APU62" s="78">
        <v>909523.93</v>
      </c>
      <c r="APV62" s="77">
        <v>782</v>
      </c>
      <c r="APW62" s="78">
        <v>362092.89</v>
      </c>
      <c r="APX62" s="77">
        <v>656</v>
      </c>
      <c r="APY62" s="78">
        <v>252966.14</v>
      </c>
      <c r="APZ62" s="77">
        <v>210</v>
      </c>
      <c r="AQA62" s="78">
        <v>82256.23</v>
      </c>
      <c r="AQB62" s="79">
        <v>13450</v>
      </c>
      <c r="AQC62" s="78">
        <v>2685000.9</v>
      </c>
      <c r="AQD62" s="77">
        <v>6</v>
      </c>
      <c r="AQE62" s="78">
        <v>331.48</v>
      </c>
      <c r="AQH62" s="77">
        <v>151</v>
      </c>
      <c r="AQI62" s="78">
        <v>44054.26</v>
      </c>
      <c r="AQJ62" s="79">
        <v>3238</v>
      </c>
      <c r="AQK62" s="78">
        <v>50318.36</v>
      </c>
      <c r="AQP62" s="79">
        <v>3966</v>
      </c>
      <c r="AQQ62" s="78">
        <v>1036200.82</v>
      </c>
      <c r="AQR62" s="79">
        <v>2807</v>
      </c>
      <c r="AQS62" s="78">
        <v>1415815.87</v>
      </c>
      <c r="AQZ62" s="77">
        <v>107</v>
      </c>
      <c r="ARA62" s="78">
        <v>703401.13</v>
      </c>
      <c r="ARD62" s="77">
        <v>2</v>
      </c>
      <c r="ARE62" s="78">
        <v>27.6</v>
      </c>
      <c r="ARL62" s="79">
        <v>5337</v>
      </c>
      <c r="ARM62" s="78">
        <v>680501.32</v>
      </c>
      <c r="ARN62" s="79">
        <v>12196</v>
      </c>
      <c r="ARO62" s="78">
        <v>1376632.72</v>
      </c>
      <c r="ARP62" s="79">
        <v>27481</v>
      </c>
      <c r="ARQ62" s="78">
        <v>3431566.36</v>
      </c>
      <c r="ARR62" s="79">
        <v>6617</v>
      </c>
      <c r="ARS62" s="78">
        <v>804592.82</v>
      </c>
      <c r="ART62" s="79">
        <v>49305</v>
      </c>
      <c r="ARU62" s="78">
        <v>1199893.74</v>
      </c>
      <c r="ARX62" s="79">
        <v>44811</v>
      </c>
      <c r="ARY62" s="78">
        <v>3413388.86</v>
      </c>
      <c r="ARZ62" s="77">
        <v>187</v>
      </c>
      <c r="ASA62" s="78">
        <v>74892.17</v>
      </c>
      <c r="ASD62" s="79">
        <v>4540</v>
      </c>
      <c r="ASE62" s="78">
        <v>377490.71</v>
      </c>
      <c r="AST62" s="77">
        <v>2</v>
      </c>
      <c r="ASU62" s="78">
        <v>6.56</v>
      </c>
      <c r="ASV62" s="77">
        <v>1</v>
      </c>
      <c r="ASW62" s="78">
        <v>0.89</v>
      </c>
      <c r="ASX62" s="77">
        <v>7</v>
      </c>
      <c r="ASY62" s="78">
        <v>358.52</v>
      </c>
      <c r="ASZ62" s="79">
        <v>1179</v>
      </c>
      <c r="ATA62" s="78">
        <v>31379.23</v>
      </c>
      <c r="ATB62" s="77">
        <v>124</v>
      </c>
      <c r="ATC62" s="78">
        <v>11969.24</v>
      </c>
      <c r="ATF62" s="77">
        <v>3</v>
      </c>
      <c r="ATG62" s="78">
        <v>106.42</v>
      </c>
      <c r="ATN62" s="77">
        <v>990</v>
      </c>
      <c r="ATO62" s="78">
        <v>55476.22</v>
      </c>
      <c r="ATP62" s="77">
        <v>46</v>
      </c>
      <c r="ATQ62" s="78">
        <v>1709.3</v>
      </c>
      <c r="ATT62" s="79">
        <v>17051</v>
      </c>
      <c r="ATU62" s="78">
        <v>846040.12</v>
      </c>
      <c r="ATV62" s="77">
        <v>11</v>
      </c>
      <c r="ATW62" s="78">
        <v>281.43</v>
      </c>
      <c r="ATX62" s="77">
        <v>16</v>
      </c>
      <c r="ATY62" s="78">
        <v>861.29</v>
      </c>
      <c r="ATZ62" s="77">
        <v>8</v>
      </c>
      <c r="AUA62" s="78">
        <v>61.81</v>
      </c>
      <c r="AUB62" s="77">
        <v>6</v>
      </c>
      <c r="AUC62" s="78">
        <v>48.15</v>
      </c>
      <c r="AUD62" s="77">
        <v>3</v>
      </c>
      <c r="AUE62" s="78">
        <v>14.51</v>
      </c>
      <c r="AUH62" s="77">
        <v>2</v>
      </c>
      <c r="AUI62" s="78">
        <v>7.2</v>
      </c>
      <c r="AUN62" s="79">
        <v>177539</v>
      </c>
      <c r="AUO62" s="78">
        <v>3076651.48</v>
      </c>
      <c r="AUP62" s="77">
        <v>10</v>
      </c>
      <c r="AUQ62" s="78">
        <v>259.54000000000002</v>
      </c>
      <c r="AUR62" s="79">
        <v>1952</v>
      </c>
      <c r="AUS62" s="78">
        <v>102136.04</v>
      </c>
      <c r="AUV62" s="77">
        <v>25</v>
      </c>
      <c r="AUW62" s="78">
        <v>207.76</v>
      </c>
      <c r="AUZ62" s="77">
        <v>1</v>
      </c>
      <c r="AVA62" s="78">
        <v>2.2799999999999998</v>
      </c>
      <c r="AVB62" s="77">
        <v>202</v>
      </c>
      <c r="AVC62" s="78">
        <v>174906.59</v>
      </c>
      <c r="AVX62" s="77">
        <v>5</v>
      </c>
      <c r="AVY62" s="78">
        <v>40.65</v>
      </c>
      <c r="AVZ62" s="77">
        <v>12</v>
      </c>
      <c r="AWA62" s="78">
        <v>107.05</v>
      </c>
      <c r="AWB62" s="77">
        <v>7</v>
      </c>
      <c r="AWC62" s="78">
        <v>96.31</v>
      </c>
      <c r="AWH62" s="77">
        <v>2</v>
      </c>
      <c r="AWI62" s="78">
        <v>1.65</v>
      </c>
      <c r="AWL62" s="77">
        <v>6</v>
      </c>
      <c r="AWM62" s="78">
        <v>19.829999999999998</v>
      </c>
      <c r="AWN62" s="77">
        <v>69</v>
      </c>
      <c r="AWO62" s="78">
        <v>4567.6899999999996</v>
      </c>
      <c r="AWP62" s="77">
        <v>314</v>
      </c>
      <c r="AWQ62" s="78">
        <v>59998.99</v>
      </c>
      <c r="AWR62" s="77">
        <v>164</v>
      </c>
      <c r="AWS62" s="78">
        <v>54472.6</v>
      </c>
      <c r="AWT62" s="77">
        <v>198</v>
      </c>
      <c r="AWU62" s="78">
        <v>13651.66</v>
      </c>
      <c r="AWV62" s="77">
        <v>768</v>
      </c>
      <c r="AWW62" s="78">
        <v>10256.68</v>
      </c>
      <c r="AWX62" s="77">
        <v>479</v>
      </c>
      <c r="AWY62" s="78">
        <v>214383.95</v>
      </c>
      <c r="AXD62" s="77">
        <v>16</v>
      </c>
      <c r="AXE62" s="78">
        <v>224.92</v>
      </c>
      <c r="AXF62" s="77">
        <v>2</v>
      </c>
      <c r="AXG62" s="78">
        <v>370.42</v>
      </c>
      <c r="AXN62" s="77">
        <v>1</v>
      </c>
      <c r="AXO62" s="78">
        <v>22.57</v>
      </c>
      <c r="AXV62" s="77">
        <v>6</v>
      </c>
      <c r="AXW62" s="78">
        <v>64.739999999999995</v>
      </c>
      <c r="AYB62" s="77">
        <v>168</v>
      </c>
      <c r="AYC62" s="78">
        <v>14451.61</v>
      </c>
      <c r="AYD62" s="77">
        <v>48</v>
      </c>
      <c r="AYE62" s="78">
        <v>330.69</v>
      </c>
      <c r="AYF62" s="77">
        <v>13</v>
      </c>
      <c r="AYG62" s="78">
        <v>190.47</v>
      </c>
      <c r="AYL62" s="77">
        <v>14</v>
      </c>
      <c r="AYM62" s="78">
        <v>97.18</v>
      </c>
      <c r="AYP62" s="77">
        <v>1</v>
      </c>
      <c r="AYQ62" s="78">
        <v>75.58</v>
      </c>
      <c r="AYT62" s="77">
        <v>11</v>
      </c>
      <c r="AYU62" s="78">
        <v>18.260000000000002</v>
      </c>
      <c r="AYV62" s="77">
        <v>47</v>
      </c>
      <c r="AYW62" s="78">
        <v>5360.36</v>
      </c>
      <c r="AZN62" s="77">
        <v>1</v>
      </c>
      <c r="AZO62" s="78">
        <v>3.7</v>
      </c>
      <c r="AZR62" s="77">
        <v>2</v>
      </c>
      <c r="AZS62" s="78">
        <v>2.42</v>
      </c>
      <c r="AZV62" s="77">
        <v>13</v>
      </c>
      <c r="AZW62" s="78">
        <v>10.28</v>
      </c>
    </row>
    <row r="63" spans="1:1377" x14ac:dyDescent="0.25">
      <c r="A63" s="87">
        <v>40018</v>
      </c>
      <c r="B63" s="83">
        <v>303161</v>
      </c>
      <c r="C63" s="84">
        <v>37456193.869999997</v>
      </c>
      <c r="D63" s="83">
        <v>253032</v>
      </c>
      <c r="E63" s="84">
        <v>35751037.990000002</v>
      </c>
      <c r="F63" s="83">
        <f t="shared" si="97"/>
        <v>556193</v>
      </c>
      <c r="G63" s="83">
        <f t="shared" si="96"/>
        <v>73207231.859999999</v>
      </c>
      <c r="H63" s="83">
        <v>181755</v>
      </c>
      <c r="I63" s="84">
        <v>17164204.629999999</v>
      </c>
      <c r="J63" s="83">
        <v>169696</v>
      </c>
      <c r="K63" s="84">
        <v>14114353.789999999</v>
      </c>
      <c r="L63" s="83">
        <v>2899</v>
      </c>
      <c r="M63" s="78">
        <v>12885190.130000001</v>
      </c>
      <c r="N63" s="79">
        <v>23339</v>
      </c>
      <c r="O63" s="78">
        <v>12478464.57</v>
      </c>
      <c r="P63" s="79">
        <v>170333</v>
      </c>
      <c r="Q63" s="78">
        <v>9987720.6199999992</v>
      </c>
      <c r="R63" s="79">
        <v>167702</v>
      </c>
      <c r="S63" s="78">
        <v>9302727.1799999997</v>
      </c>
      <c r="V63" s="79">
        <v>25252</v>
      </c>
      <c r="W63" s="78">
        <v>6908963.7999999998</v>
      </c>
      <c r="X63" s="79">
        <v>44668</v>
      </c>
      <c r="Y63" s="78">
        <v>6456246.3600000003</v>
      </c>
      <c r="Z63" s="79">
        <v>84499</v>
      </c>
      <c r="AA63" s="78">
        <v>3374380.36</v>
      </c>
      <c r="AB63" s="79">
        <v>43665</v>
      </c>
      <c r="AC63" s="78">
        <v>4209579.74</v>
      </c>
      <c r="AD63" s="79">
        <v>27710</v>
      </c>
      <c r="AE63" s="78">
        <v>5257723.83</v>
      </c>
      <c r="AH63" s="79">
        <v>65299</v>
      </c>
      <c r="AI63" s="78">
        <v>6592323.1799999997</v>
      </c>
      <c r="AJ63" s="79">
        <v>186448</v>
      </c>
      <c r="AK63" s="78">
        <v>6992919.3600000003</v>
      </c>
      <c r="AL63" s="79">
        <v>44199</v>
      </c>
      <c r="AM63" s="78">
        <v>4826750.84</v>
      </c>
      <c r="AN63" s="79">
        <v>50621</v>
      </c>
      <c r="AO63" s="78">
        <v>4914197.42</v>
      </c>
      <c r="AP63" s="79">
        <v>59269</v>
      </c>
      <c r="AQ63" s="78">
        <v>4636139.04</v>
      </c>
      <c r="AR63" s="79">
        <v>34357</v>
      </c>
      <c r="AS63" s="78">
        <v>5059829.82</v>
      </c>
      <c r="AT63" s="79">
        <v>12795</v>
      </c>
      <c r="AU63" s="78">
        <v>1185550.8999999999</v>
      </c>
      <c r="AV63" s="77">
        <v>730</v>
      </c>
      <c r="AW63" s="78">
        <v>3025298.7</v>
      </c>
      <c r="AX63" s="77">
        <v>387</v>
      </c>
      <c r="AY63" s="78">
        <v>1511838.16</v>
      </c>
      <c r="AZ63" s="79">
        <v>2794</v>
      </c>
      <c r="BA63" s="78">
        <v>2033070.7</v>
      </c>
      <c r="BB63" s="79">
        <v>10625</v>
      </c>
      <c r="BC63" s="78">
        <v>3497614.58</v>
      </c>
      <c r="BD63" s="79">
        <v>2793</v>
      </c>
      <c r="BE63" s="78">
        <v>1404150.46</v>
      </c>
      <c r="BF63" s="79">
        <v>11860</v>
      </c>
      <c r="BG63" s="78">
        <v>1600435.33</v>
      </c>
      <c r="BH63" s="79">
        <v>191086</v>
      </c>
      <c r="BI63" s="78">
        <v>1669314.71</v>
      </c>
      <c r="BJ63" s="79">
        <v>3092</v>
      </c>
      <c r="BK63" s="78">
        <v>1326169.6100000001</v>
      </c>
      <c r="BL63" s="79">
        <v>31102</v>
      </c>
      <c r="BM63" s="78">
        <v>1123630.04</v>
      </c>
      <c r="BN63" s="77">
        <v>156</v>
      </c>
      <c r="BO63" s="78">
        <v>980714.25</v>
      </c>
      <c r="BP63" s="79">
        <v>47481</v>
      </c>
      <c r="BQ63" s="78">
        <v>956367.2</v>
      </c>
      <c r="BR63" s="79">
        <v>2936</v>
      </c>
      <c r="BS63" s="78">
        <v>194929.05</v>
      </c>
      <c r="BT63" s="79">
        <v>8631</v>
      </c>
      <c r="BU63" s="78">
        <v>499479.96</v>
      </c>
      <c r="BV63" s="79">
        <v>6004</v>
      </c>
      <c r="BW63" s="78">
        <v>291621.81</v>
      </c>
      <c r="BX63" s="77">
        <v>202</v>
      </c>
      <c r="BY63" s="78">
        <v>199877.99</v>
      </c>
      <c r="CN63" s="77">
        <v>5</v>
      </c>
      <c r="CO63" s="78">
        <v>73.16</v>
      </c>
      <c r="CP63" s="79">
        <v>5346</v>
      </c>
      <c r="CQ63" s="78">
        <v>58419.39</v>
      </c>
      <c r="CT63" s="77">
        <v>18</v>
      </c>
      <c r="CU63" s="78">
        <v>14078.66</v>
      </c>
      <c r="CX63" s="77">
        <v>2</v>
      </c>
      <c r="CY63" s="78">
        <v>5.8</v>
      </c>
      <c r="DD63" s="77">
        <v>1</v>
      </c>
      <c r="DE63" s="78">
        <v>139.69999999999999</v>
      </c>
      <c r="DJ63" s="77">
        <v>5</v>
      </c>
      <c r="DK63" s="78">
        <v>5538.96</v>
      </c>
      <c r="DL63" s="77">
        <v>2</v>
      </c>
      <c r="DM63" s="78">
        <v>56.76</v>
      </c>
      <c r="DN63" s="77">
        <v>3</v>
      </c>
      <c r="DO63" s="78">
        <v>10.38</v>
      </c>
      <c r="DP63" s="77">
        <v>51</v>
      </c>
      <c r="DQ63" s="78">
        <v>199.94</v>
      </c>
      <c r="DZ63" s="79">
        <v>11343</v>
      </c>
      <c r="EA63" s="78">
        <v>1009214.61</v>
      </c>
      <c r="ED63" s="77">
        <v>2</v>
      </c>
      <c r="EE63" s="78">
        <v>2.2400000000000002</v>
      </c>
      <c r="EF63" s="77">
        <v>21</v>
      </c>
      <c r="EG63" s="78">
        <v>306.88</v>
      </c>
      <c r="EH63" s="77">
        <v>5</v>
      </c>
      <c r="EI63" s="78">
        <v>13.05</v>
      </c>
      <c r="ER63" s="79">
        <v>11189</v>
      </c>
      <c r="ES63" s="78">
        <v>419345.36</v>
      </c>
      <c r="EV63" s="79">
        <v>1239</v>
      </c>
      <c r="EW63" s="78">
        <v>74785.399999999994</v>
      </c>
      <c r="FD63" s="79">
        <v>1476</v>
      </c>
      <c r="FE63" s="78">
        <v>963501.28</v>
      </c>
      <c r="FF63" s="77">
        <v>5</v>
      </c>
      <c r="FG63" s="78">
        <v>3.4</v>
      </c>
      <c r="FH63" s="79">
        <v>24269</v>
      </c>
      <c r="FI63" s="78">
        <v>1200756.9099999999</v>
      </c>
      <c r="FJ63" s="79">
        <v>15612</v>
      </c>
      <c r="FK63" s="78">
        <v>737973.47</v>
      </c>
      <c r="FL63" s="77">
        <v>16</v>
      </c>
      <c r="FM63" s="78">
        <v>269.77</v>
      </c>
      <c r="FP63" s="77">
        <v>2</v>
      </c>
      <c r="FQ63" s="78">
        <v>0.96</v>
      </c>
      <c r="FR63" s="79">
        <v>2304</v>
      </c>
      <c r="FS63" s="78">
        <v>323023.82</v>
      </c>
      <c r="FT63" s="77">
        <v>5</v>
      </c>
      <c r="FU63" s="78">
        <v>7.49</v>
      </c>
      <c r="FV63" s="79">
        <v>2809</v>
      </c>
      <c r="FW63" s="78">
        <v>73361.05</v>
      </c>
      <c r="FX63" s="77">
        <v>737</v>
      </c>
      <c r="FY63" s="78">
        <v>26831.59</v>
      </c>
      <c r="GF63" s="77">
        <v>90</v>
      </c>
      <c r="GG63" s="78">
        <v>6952.82</v>
      </c>
      <c r="GL63" s="79">
        <v>3276</v>
      </c>
      <c r="GM63" s="78">
        <v>453397.2</v>
      </c>
      <c r="GX63" s="77">
        <v>260</v>
      </c>
      <c r="GY63" s="78">
        <v>24606.31</v>
      </c>
      <c r="GZ63" s="77">
        <v>21</v>
      </c>
      <c r="HA63" s="78">
        <v>906.23</v>
      </c>
      <c r="HB63" s="79">
        <v>1042</v>
      </c>
      <c r="HC63" s="78">
        <v>112733.27</v>
      </c>
      <c r="HD63" s="77">
        <v>7</v>
      </c>
      <c r="HE63" s="78">
        <v>23.5</v>
      </c>
      <c r="HH63" s="77">
        <v>102</v>
      </c>
      <c r="HI63" s="78">
        <v>3919.6</v>
      </c>
      <c r="HJ63" s="77">
        <v>632</v>
      </c>
      <c r="HK63" s="78">
        <v>81567.259999999995</v>
      </c>
      <c r="HL63" s="77">
        <v>420</v>
      </c>
      <c r="HM63" s="78">
        <v>69134.34</v>
      </c>
      <c r="HN63" s="79">
        <v>1133</v>
      </c>
      <c r="HO63" s="78">
        <v>160045.49</v>
      </c>
      <c r="HR63" s="77">
        <v>80</v>
      </c>
      <c r="HS63" s="78">
        <v>28754.87</v>
      </c>
      <c r="HT63" s="77">
        <v>531</v>
      </c>
      <c r="HU63" s="78">
        <v>24421.81</v>
      </c>
      <c r="HV63" s="77">
        <v>33</v>
      </c>
      <c r="HW63" s="78">
        <v>4314.99</v>
      </c>
      <c r="HX63" s="77">
        <v>13</v>
      </c>
      <c r="HY63" s="78">
        <v>1656.37</v>
      </c>
      <c r="HZ63" s="77">
        <v>131</v>
      </c>
      <c r="IA63" s="78">
        <v>13189.97</v>
      </c>
      <c r="IB63" s="79">
        <v>2931</v>
      </c>
      <c r="IC63" s="78">
        <v>207834.89</v>
      </c>
      <c r="ID63" s="77">
        <v>31</v>
      </c>
      <c r="IE63" s="78">
        <v>6766.5</v>
      </c>
      <c r="IF63" s="77">
        <v>159</v>
      </c>
      <c r="IG63" s="78">
        <v>34859.79</v>
      </c>
      <c r="IL63" s="77">
        <v>2</v>
      </c>
      <c r="IM63" s="78">
        <v>5.62</v>
      </c>
      <c r="IN63" s="79">
        <v>1933</v>
      </c>
      <c r="IO63" s="78">
        <v>99733.56</v>
      </c>
      <c r="IR63" s="77">
        <v>2</v>
      </c>
      <c r="IS63" s="78">
        <v>5.26</v>
      </c>
      <c r="IX63" s="77">
        <v>2</v>
      </c>
      <c r="IY63" s="78">
        <v>9.76</v>
      </c>
      <c r="IZ63" s="79">
        <v>4065</v>
      </c>
      <c r="JA63" s="78">
        <v>159060.82</v>
      </c>
      <c r="JH63" s="79">
        <v>9484</v>
      </c>
      <c r="JI63" s="78">
        <v>1273680.6599999999</v>
      </c>
      <c r="JJ63" s="79">
        <v>2527</v>
      </c>
      <c r="JK63" s="78">
        <v>302380.15999999997</v>
      </c>
      <c r="JN63" s="77">
        <v>720</v>
      </c>
      <c r="JO63" s="78">
        <v>93673</v>
      </c>
      <c r="JP63" s="79">
        <v>3741</v>
      </c>
      <c r="JQ63" s="78">
        <v>309488.71999999997</v>
      </c>
      <c r="JR63" s="77">
        <v>18</v>
      </c>
      <c r="JS63" s="78">
        <v>1566.95</v>
      </c>
      <c r="JV63" s="79">
        <v>3003</v>
      </c>
      <c r="JW63" s="78">
        <v>238972.73</v>
      </c>
      <c r="JX63" s="77">
        <v>74</v>
      </c>
      <c r="JY63" s="78">
        <v>6685.32</v>
      </c>
      <c r="JZ63" s="77">
        <v>429</v>
      </c>
      <c r="KA63" s="78">
        <v>10026.66</v>
      </c>
      <c r="KB63" s="79">
        <v>8746</v>
      </c>
      <c r="KC63" s="78">
        <v>358703.62</v>
      </c>
      <c r="KD63" s="77">
        <v>2</v>
      </c>
      <c r="KE63" s="78">
        <v>21.46</v>
      </c>
      <c r="KF63" s="77">
        <v>443</v>
      </c>
      <c r="KG63" s="78">
        <v>50408.47</v>
      </c>
      <c r="KH63" s="79">
        <v>18594</v>
      </c>
      <c r="KI63" s="78">
        <v>671328.69</v>
      </c>
      <c r="KJ63" s="77">
        <v>2</v>
      </c>
      <c r="KK63" s="78">
        <v>15.7</v>
      </c>
      <c r="KN63" s="79">
        <v>1233</v>
      </c>
      <c r="KO63" s="78">
        <v>649381.02</v>
      </c>
      <c r="KP63" s="77">
        <v>4</v>
      </c>
      <c r="KQ63" s="78">
        <v>347.76</v>
      </c>
      <c r="KR63" s="79">
        <v>5462</v>
      </c>
      <c r="KS63" s="78">
        <v>415068.98</v>
      </c>
      <c r="KX63" s="77">
        <v>2</v>
      </c>
      <c r="KY63" s="78">
        <v>101.61</v>
      </c>
      <c r="KZ63" s="77">
        <v>12</v>
      </c>
      <c r="LA63" s="78">
        <v>2497.6999999999998</v>
      </c>
      <c r="LB63" s="77">
        <v>5</v>
      </c>
      <c r="LC63" s="78">
        <v>10.65</v>
      </c>
      <c r="LD63" s="79">
        <v>1163</v>
      </c>
      <c r="LE63" s="78">
        <v>107123.14</v>
      </c>
      <c r="LF63" s="77">
        <v>433</v>
      </c>
      <c r="LG63" s="78">
        <v>68760.77</v>
      </c>
      <c r="LH63" s="77">
        <v>429</v>
      </c>
      <c r="LI63" s="78">
        <v>102590.54</v>
      </c>
      <c r="LR63" s="77">
        <v>6</v>
      </c>
      <c r="LS63" s="78">
        <v>4.72</v>
      </c>
      <c r="LT63" s="79">
        <v>6715</v>
      </c>
      <c r="LU63" s="78">
        <v>291072.69</v>
      </c>
      <c r="LV63" s="77">
        <v>80</v>
      </c>
      <c r="LW63" s="78">
        <v>478.01</v>
      </c>
      <c r="LX63" s="77">
        <v>4</v>
      </c>
      <c r="LY63" s="78">
        <v>1898.96</v>
      </c>
      <c r="LZ63" s="77">
        <v>2</v>
      </c>
      <c r="MA63" s="78">
        <v>244.26</v>
      </c>
      <c r="MB63" s="79">
        <v>5284</v>
      </c>
      <c r="MC63" s="78">
        <v>569479.84</v>
      </c>
      <c r="MF63" s="77">
        <v>2</v>
      </c>
      <c r="MG63" s="78">
        <v>59.58</v>
      </c>
      <c r="MJ63" s="77">
        <v>1</v>
      </c>
      <c r="MK63" s="78">
        <v>12.09</v>
      </c>
      <c r="MN63" s="77">
        <v>2</v>
      </c>
      <c r="MO63" s="78">
        <v>14.5</v>
      </c>
      <c r="MP63" s="79">
        <v>4427</v>
      </c>
      <c r="MQ63" s="78">
        <v>320572.53000000003</v>
      </c>
      <c r="MR63" s="79">
        <v>1533</v>
      </c>
      <c r="MS63" s="78">
        <v>40907.03</v>
      </c>
      <c r="ND63" s="79">
        <v>14884</v>
      </c>
      <c r="NE63" s="78">
        <v>46708.160000000003</v>
      </c>
      <c r="NF63" s="77">
        <v>38</v>
      </c>
      <c r="NG63" s="78">
        <v>494.52</v>
      </c>
      <c r="NN63" s="79">
        <v>1931</v>
      </c>
      <c r="NO63" s="78">
        <v>270662.25</v>
      </c>
      <c r="NP63" s="77">
        <v>15</v>
      </c>
      <c r="NQ63" s="78">
        <v>69.540000000000006</v>
      </c>
      <c r="NR63" s="77">
        <v>5</v>
      </c>
      <c r="NS63" s="78">
        <v>9.19</v>
      </c>
      <c r="NT63" s="77">
        <v>131</v>
      </c>
      <c r="NU63" s="78">
        <v>315.97000000000003</v>
      </c>
      <c r="NV63" s="79">
        <v>3210</v>
      </c>
      <c r="NW63" s="78">
        <v>331739.93</v>
      </c>
      <c r="NX63" s="77">
        <v>39</v>
      </c>
      <c r="NY63" s="78">
        <v>2576.7399999999998</v>
      </c>
      <c r="NZ63" s="77">
        <v>4</v>
      </c>
      <c r="OA63" s="78">
        <v>106.28</v>
      </c>
      <c r="OF63" s="77">
        <v>350</v>
      </c>
      <c r="OG63" s="78">
        <v>26269.25</v>
      </c>
      <c r="OH63" s="77">
        <v>424</v>
      </c>
      <c r="OI63" s="78">
        <v>22760.87</v>
      </c>
      <c r="OJ63" s="77">
        <v>146</v>
      </c>
      <c r="OK63" s="78">
        <v>897.5</v>
      </c>
      <c r="OP63" s="79">
        <v>12584</v>
      </c>
      <c r="OQ63" s="78">
        <v>2155589.62</v>
      </c>
      <c r="OR63" s="77">
        <v>173</v>
      </c>
      <c r="OS63" s="78">
        <v>6441.61</v>
      </c>
      <c r="OT63" s="79">
        <v>3824</v>
      </c>
      <c r="OU63" s="78">
        <v>174621.23</v>
      </c>
      <c r="OV63" s="77">
        <v>101</v>
      </c>
      <c r="OW63" s="78">
        <v>8217</v>
      </c>
      <c r="OZ63" s="79">
        <v>6617</v>
      </c>
      <c r="PA63" s="78">
        <v>646801.31000000006</v>
      </c>
      <c r="PJ63" s="79">
        <v>3536</v>
      </c>
      <c r="PK63" s="78">
        <v>324173.40000000002</v>
      </c>
      <c r="PL63" s="77">
        <v>125</v>
      </c>
      <c r="PM63" s="78">
        <v>1538.86</v>
      </c>
      <c r="PN63" s="77">
        <v>56</v>
      </c>
      <c r="PO63" s="78">
        <v>8465.81</v>
      </c>
      <c r="PP63" s="79">
        <v>9881</v>
      </c>
      <c r="PQ63" s="78">
        <v>669564.31000000006</v>
      </c>
      <c r="PR63" s="79">
        <v>2956</v>
      </c>
      <c r="PS63" s="78">
        <v>360368.02</v>
      </c>
      <c r="PV63" s="77">
        <v>22</v>
      </c>
      <c r="PW63" s="78">
        <v>219.76</v>
      </c>
      <c r="PX63" s="77">
        <v>1</v>
      </c>
      <c r="PY63" s="78">
        <v>104.28</v>
      </c>
      <c r="PZ63" s="77">
        <v>583</v>
      </c>
      <c r="QA63" s="78">
        <v>217543.54</v>
      </c>
      <c r="QF63" s="79">
        <v>10926</v>
      </c>
      <c r="QG63" s="78">
        <v>3423196.74</v>
      </c>
      <c r="QJ63" s="77">
        <v>3</v>
      </c>
      <c r="QK63" s="78">
        <v>5.28</v>
      </c>
      <c r="QL63" s="77">
        <v>16</v>
      </c>
      <c r="QM63" s="78">
        <v>16.739999999999998</v>
      </c>
      <c r="RB63" s="77">
        <v>5</v>
      </c>
      <c r="RC63" s="78">
        <v>1054.3499999999999</v>
      </c>
      <c r="RD63" s="77">
        <v>10</v>
      </c>
      <c r="RE63" s="78">
        <v>6711.88</v>
      </c>
      <c r="RJ63" s="77">
        <v>2</v>
      </c>
      <c r="RK63" s="78">
        <v>56.32</v>
      </c>
      <c r="RL63" s="79">
        <v>120892</v>
      </c>
      <c r="RM63" s="78">
        <v>17220166.34</v>
      </c>
      <c r="RN63" s="79">
        <v>2306</v>
      </c>
      <c r="RO63" s="78">
        <v>109795.75</v>
      </c>
      <c r="RT63" s="77">
        <v>177</v>
      </c>
      <c r="RU63" s="78">
        <v>32497.8</v>
      </c>
      <c r="RV63" s="77">
        <v>305</v>
      </c>
      <c r="RW63" s="78">
        <v>15754.3</v>
      </c>
      <c r="RX63" s="77">
        <v>9</v>
      </c>
      <c r="RY63" s="78">
        <v>266.76</v>
      </c>
      <c r="RZ63" s="77">
        <v>646</v>
      </c>
      <c r="SA63" s="78">
        <v>71427.45</v>
      </c>
      <c r="SD63" s="79">
        <v>5356</v>
      </c>
      <c r="SE63" s="78">
        <v>390856.27</v>
      </c>
      <c r="SF63" s="79">
        <v>36431</v>
      </c>
      <c r="SG63" s="78">
        <v>6445060.0300000003</v>
      </c>
      <c r="SH63" s="77">
        <v>4</v>
      </c>
      <c r="SI63" s="78">
        <v>2.1</v>
      </c>
      <c r="SJ63" s="79">
        <v>1376</v>
      </c>
      <c r="SK63" s="78">
        <v>50237.93</v>
      </c>
      <c r="SL63" s="79">
        <v>3043</v>
      </c>
      <c r="SM63" s="78">
        <v>204900.04</v>
      </c>
      <c r="SN63" s="79">
        <v>9796</v>
      </c>
      <c r="SO63" s="78">
        <v>357387.42</v>
      </c>
      <c r="SP63" s="77">
        <v>4</v>
      </c>
      <c r="SQ63" s="78">
        <v>785.76</v>
      </c>
      <c r="SR63" s="79">
        <v>86969</v>
      </c>
      <c r="SS63" s="78">
        <v>549973.37</v>
      </c>
      <c r="ST63" s="79">
        <v>1218</v>
      </c>
      <c r="SU63" s="78">
        <v>106851.48</v>
      </c>
      <c r="SV63" s="77">
        <v>99</v>
      </c>
      <c r="SW63" s="78">
        <v>690.89</v>
      </c>
      <c r="TB63" s="77">
        <v>2</v>
      </c>
      <c r="TC63" s="78">
        <v>6.2</v>
      </c>
      <c r="TD63" s="77">
        <v>813</v>
      </c>
      <c r="TE63" s="78">
        <v>7715.56</v>
      </c>
      <c r="TF63" s="79">
        <v>2431</v>
      </c>
      <c r="TG63" s="78">
        <v>91226.11</v>
      </c>
      <c r="TH63" s="79">
        <v>25727</v>
      </c>
      <c r="TI63" s="78">
        <v>681971.69</v>
      </c>
      <c r="TJ63" s="79">
        <v>2117</v>
      </c>
      <c r="TK63" s="78">
        <v>251557.64</v>
      </c>
      <c r="TL63" s="79">
        <v>43811</v>
      </c>
      <c r="TM63" s="78">
        <v>2155936.17</v>
      </c>
      <c r="TN63" s="79">
        <v>4928</v>
      </c>
      <c r="TO63" s="78">
        <v>401407.17</v>
      </c>
      <c r="TR63" s="77">
        <v>4</v>
      </c>
      <c r="TS63" s="78">
        <v>700</v>
      </c>
      <c r="UB63" s="79">
        <v>8187</v>
      </c>
      <c r="UC63" s="78">
        <v>364818.44</v>
      </c>
      <c r="UF63" s="77">
        <v>2</v>
      </c>
      <c r="UG63" s="78">
        <v>39.74</v>
      </c>
      <c r="UH63" s="77">
        <v>4</v>
      </c>
      <c r="UI63" s="78">
        <v>52.92</v>
      </c>
      <c r="UJ63" s="77">
        <v>1</v>
      </c>
      <c r="UK63" s="78">
        <v>93.54</v>
      </c>
      <c r="UN63" s="77">
        <v>1</v>
      </c>
      <c r="UO63" s="78">
        <v>3.23</v>
      </c>
      <c r="UP63" s="77">
        <v>3</v>
      </c>
      <c r="UQ63" s="78">
        <v>2.2200000000000002</v>
      </c>
      <c r="UV63" s="77">
        <v>3</v>
      </c>
      <c r="UW63" s="78">
        <v>5.53</v>
      </c>
      <c r="VB63" s="77">
        <v>56</v>
      </c>
      <c r="VC63" s="78">
        <v>1396</v>
      </c>
      <c r="VD63" s="79">
        <v>11690</v>
      </c>
      <c r="VE63" s="78">
        <v>544409.29</v>
      </c>
      <c r="VF63" s="77">
        <v>1</v>
      </c>
      <c r="VG63" s="78">
        <v>1.69</v>
      </c>
      <c r="VH63" s="79">
        <v>31680</v>
      </c>
      <c r="VI63" s="78">
        <v>505413.48</v>
      </c>
      <c r="VJ63" s="77">
        <v>143</v>
      </c>
      <c r="VK63" s="78">
        <v>1572.24</v>
      </c>
      <c r="VN63" s="77">
        <v>3</v>
      </c>
      <c r="VO63" s="78">
        <v>15.78</v>
      </c>
      <c r="VP63" s="79">
        <v>12918</v>
      </c>
      <c r="VQ63" s="78">
        <v>712170.5</v>
      </c>
      <c r="VR63" s="79">
        <v>16009</v>
      </c>
      <c r="VS63" s="78">
        <v>1360891.61</v>
      </c>
      <c r="VT63" s="77">
        <v>1</v>
      </c>
      <c r="VU63" s="78">
        <v>37.18</v>
      </c>
      <c r="VV63" s="77">
        <v>1</v>
      </c>
      <c r="VW63" s="78">
        <v>18.559999999999999</v>
      </c>
      <c r="WB63" s="79">
        <v>11757</v>
      </c>
      <c r="WC63" s="78">
        <v>1695382.11</v>
      </c>
      <c r="WD63" s="77">
        <v>15</v>
      </c>
      <c r="WE63" s="78">
        <v>41212.25</v>
      </c>
      <c r="WH63" s="79">
        <v>2775</v>
      </c>
      <c r="WI63" s="78">
        <v>11790.99</v>
      </c>
      <c r="WJ63" s="79">
        <v>7154</v>
      </c>
      <c r="WK63" s="78">
        <v>113394.07</v>
      </c>
      <c r="WL63" s="77">
        <v>192</v>
      </c>
      <c r="WM63" s="78">
        <v>19761.29</v>
      </c>
      <c r="WN63" s="79">
        <v>2246</v>
      </c>
      <c r="WO63" s="78">
        <v>872357.4</v>
      </c>
      <c r="WR63" s="79">
        <v>6074</v>
      </c>
      <c r="WS63" s="78">
        <v>174613.54</v>
      </c>
      <c r="WX63" s="77">
        <v>2</v>
      </c>
      <c r="WY63" s="78">
        <v>18.77</v>
      </c>
      <c r="WZ63" s="77">
        <v>6</v>
      </c>
      <c r="XA63" s="78">
        <v>62.57</v>
      </c>
      <c r="XD63" s="79">
        <v>36588</v>
      </c>
      <c r="XE63" s="78">
        <v>2114419.39</v>
      </c>
      <c r="XH63" s="77">
        <v>474</v>
      </c>
      <c r="XI63" s="78">
        <v>199190.34</v>
      </c>
      <c r="XJ63" s="77">
        <v>623</v>
      </c>
      <c r="XK63" s="78">
        <v>7906.18</v>
      </c>
      <c r="XN63" s="79">
        <v>5834</v>
      </c>
      <c r="XO63" s="78">
        <v>773847.4</v>
      </c>
      <c r="XP63" s="79">
        <v>13887</v>
      </c>
      <c r="XQ63" s="78">
        <v>2378838.37</v>
      </c>
      <c r="XR63" s="79">
        <v>1600</v>
      </c>
      <c r="XS63" s="78">
        <v>386807.11</v>
      </c>
      <c r="XT63" s="79">
        <v>3136</v>
      </c>
      <c r="XU63" s="78">
        <v>655274.14</v>
      </c>
      <c r="XV63" s="79">
        <v>81476</v>
      </c>
      <c r="XW63" s="78">
        <v>942068.44</v>
      </c>
      <c r="XX63" s="79">
        <v>1477</v>
      </c>
      <c r="XY63" s="78">
        <v>77116.25</v>
      </c>
      <c r="XZ63" s="77">
        <v>2</v>
      </c>
      <c r="YA63" s="78">
        <v>12.94</v>
      </c>
      <c r="YD63" s="77">
        <v>4</v>
      </c>
      <c r="YE63" s="78">
        <v>243.5</v>
      </c>
      <c r="YF63" s="77">
        <v>2</v>
      </c>
      <c r="YG63" s="78">
        <v>42.12</v>
      </c>
      <c r="YH63" s="79">
        <v>22842</v>
      </c>
      <c r="YI63" s="78">
        <v>1960597.02</v>
      </c>
      <c r="YP63" s="79">
        <v>2608</v>
      </c>
      <c r="YQ63" s="78">
        <v>63450.400000000001</v>
      </c>
      <c r="YT63" s="79">
        <v>2161</v>
      </c>
      <c r="YU63" s="78">
        <v>260379.62</v>
      </c>
      <c r="YV63" s="77">
        <v>105</v>
      </c>
      <c r="YW63" s="78">
        <v>10030.27</v>
      </c>
      <c r="YX63" s="79">
        <v>104343</v>
      </c>
      <c r="YY63" s="78">
        <v>2718345.2</v>
      </c>
      <c r="YZ63" s="79">
        <v>30960</v>
      </c>
      <c r="ZA63" s="78">
        <v>1413357.8</v>
      </c>
      <c r="ZF63" s="79">
        <v>1295</v>
      </c>
      <c r="ZG63" s="78">
        <v>105187.82</v>
      </c>
      <c r="ZH63" s="77">
        <v>651</v>
      </c>
      <c r="ZI63" s="78">
        <v>52541.64</v>
      </c>
      <c r="ZJ63" s="79">
        <v>49897</v>
      </c>
      <c r="ZK63" s="78">
        <v>8923756.5299999993</v>
      </c>
      <c r="ZL63" s="79">
        <v>46824</v>
      </c>
      <c r="ZM63" s="78">
        <v>6327864.8799999999</v>
      </c>
      <c r="ZN63" s="77">
        <v>1</v>
      </c>
      <c r="ZO63" s="78">
        <v>161.19</v>
      </c>
      <c r="ZR63" s="77">
        <v>122</v>
      </c>
      <c r="ZS63" s="78">
        <v>735.95</v>
      </c>
      <c r="ZT63" s="77">
        <v>210</v>
      </c>
      <c r="ZU63" s="78">
        <v>1068.1500000000001</v>
      </c>
      <c r="AAB63" s="77">
        <v>126</v>
      </c>
      <c r="AAC63" s="78">
        <v>1081.99</v>
      </c>
      <c r="AAF63" s="77">
        <v>53</v>
      </c>
      <c r="AAG63" s="78">
        <v>572.32000000000005</v>
      </c>
      <c r="AAH63" s="77">
        <v>66</v>
      </c>
      <c r="AAI63" s="78">
        <v>366.34</v>
      </c>
      <c r="AAJ63" s="77">
        <v>1</v>
      </c>
      <c r="AAK63" s="78">
        <v>9.94</v>
      </c>
      <c r="AAN63" s="77">
        <v>4</v>
      </c>
      <c r="AAO63" s="78">
        <v>197.38</v>
      </c>
      <c r="AAP63" s="79">
        <v>1162</v>
      </c>
      <c r="AAQ63" s="78">
        <v>4977.4799999999996</v>
      </c>
      <c r="AAV63" s="79">
        <v>2945</v>
      </c>
      <c r="AAW63" s="78">
        <v>171669.45</v>
      </c>
      <c r="ABD63" s="77">
        <v>768</v>
      </c>
      <c r="ABE63" s="78">
        <v>112802.72</v>
      </c>
      <c r="ABP63" s="79">
        <v>2570</v>
      </c>
      <c r="ABQ63" s="78">
        <v>148977.1</v>
      </c>
      <c r="ABR63" s="79">
        <v>1848</v>
      </c>
      <c r="ABS63" s="78">
        <v>85091.47</v>
      </c>
      <c r="ABT63" s="79">
        <v>5213</v>
      </c>
      <c r="ABU63" s="78">
        <v>79023.289999999994</v>
      </c>
      <c r="ABV63" s="79">
        <v>3510</v>
      </c>
      <c r="ABW63" s="78">
        <v>80488.460000000006</v>
      </c>
      <c r="ABX63" s="77">
        <v>630</v>
      </c>
      <c r="ABY63" s="78">
        <v>19020.75</v>
      </c>
      <c r="ACD63" s="77">
        <v>102</v>
      </c>
      <c r="ACE63" s="78">
        <v>5439.44</v>
      </c>
      <c r="ACF63" s="79">
        <v>14395</v>
      </c>
      <c r="ACG63" s="78">
        <v>523866.14</v>
      </c>
      <c r="ACH63" s="79">
        <v>4368</v>
      </c>
      <c r="ACI63" s="78">
        <v>230930.42</v>
      </c>
      <c r="ACJ63" s="79">
        <v>21204</v>
      </c>
      <c r="ACK63" s="78">
        <v>267247.73</v>
      </c>
      <c r="ACN63" s="77">
        <v>5</v>
      </c>
      <c r="ACO63" s="78">
        <v>44.58</v>
      </c>
      <c r="ACP63" s="79">
        <v>11635</v>
      </c>
      <c r="ACQ63" s="78">
        <v>484917.05</v>
      </c>
      <c r="ACV63" s="79">
        <v>3989</v>
      </c>
      <c r="ACW63" s="78">
        <v>127781.99</v>
      </c>
      <c r="ACX63" s="79">
        <v>47466</v>
      </c>
      <c r="ACY63" s="78">
        <v>1737967.52</v>
      </c>
      <c r="ACZ63" s="77">
        <v>114</v>
      </c>
      <c r="ADA63" s="78">
        <v>5690.33</v>
      </c>
      <c r="ADB63" s="79">
        <v>15411</v>
      </c>
      <c r="ADC63" s="78">
        <v>983590.58</v>
      </c>
      <c r="ADD63" s="77">
        <v>2</v>
      </c>
      <c r="ADE63" s="78">
        <v>148.36000000000001</v>
      </c>
      <c r="ADF63" s="79">
        <v>2942</v>
      </c>
      <c r="ADG63" s="78">
        <v>449543.18</v>
      </c>
      <c r="ADJ63" s="77">
        <v>3</v>
      </c>
      <c r="ADK63" s="78">
        <v>46.59</v>
      </c>
      <c r="ADL63" s="79">
        <v>1068</v>
      </c>
      <c r="ADM63" s="78">
        <v>161936.32000000001</v>
      </c>
      <c r="ADX63" s="79">
        <v>4130</v>
      </c>
      <c r="ADY63" s="78">
        <v>281181.01</v>
      </c>
      <c r="ADZ63" s="79">
        <v>5038</v>
      </c>
      <c r="AEA63" s="78">
        <v>215805.61</v>
      </c>
      <c r="AEB63" s="77">
        <v>14</v>
      </c>
      <c r="AEC63" s="78">
        <v>552.73</v>
      </c>
      <c r="AED63" s="77">
        <v>3</v>
      </c>
      <c r="AEE63" s="78">
        <v>135.16</v>
      </c>
      <c r="AEF63" s="79">
        <v>1622</v>
      </c>
      <c r="AEG63" s="78">
        <v>925390.29</v>
      </c>
      <c r="AEL63" s="77">
        <v>68</v>
      </c>
      <c r="AEM63" s="78">
        <v>629.1</v>
      </c>
      <c r="AER63" s="79">
        <v>16212</v>
      </c>
      <c r="AES63" s="78">
        <v>852684.34</v>
      </c>
      <c r="AET63" s="79">
        <v>4960</v>
      </c>
      <c r="AEU63" s="78">
        <v>156418.01999999999</v>
      </c>
      <c r="AEV63" s="77">
        <v>3</v>
      </c>
      <c r="AEW63" s="78">
        <v>4064.97</v>
      </c>
      <c r="AEZ63" s="77">
        <v>84</v>
      </c>
      <c r="AFA63" s="78">
        <v>8471.35</v>
      </c>
      <c r="AFB63" s="79">
        <v>6246</v>
      </c>
      <c r="AFC63" s="78">
        <v>336993.49</v>
      </c>
      <c r="AFD63" s="77">
        <v>14</v>
      </c>
      <c r="AFE63" s="78">
        <v>378.21</v>
      </c>
      <c r="AFH63" s="77">
        <v>9</v>
      </c>
      <c r="AFI63" s="78">
        <v>650.19000000000005</v>
      </c>
      <c r="AFN63" s="79">
        <v>3087</v>
      </c>
      <c r="AFO63" s="78">
        <v>1069181.6399999999</v>
      </c>
      <c r="AFP63" s="77">
        <v>99</v>
      </c>
      <c r="AFQ63" s="78">
        <v>5426.28</v>
      </c>
      <c r="AFT63" s="77">
        <v>3</v>
      </c>
      <c r="AFU63" s="78">
        <v>52.96</v>
      </c>
      <c r="AFV63" s="79">
        <v>55376</v>
      </c>
      <c r="AFW63" s="78">
        <v>1747664.15</v>
      </c>
      <c r="AFX63" s="79">
        <v>4919</v>
      </c>
      <c r="AFY63" s="78">
        <v>204215.33</v>
      </c>
      <c r="AFZ63" s="77">
        <v>449</v>
      </c>
      <c r="AGA63" s="78">
        <v>52929.36</v>
      </c>
      <c r="AGB63" s="77">
        <v>2</v>
      </c>
      <c r="AGC63" s="78">
        <v>24.66</v>
      </c>
      <c r="AGF63" s="77">
        <v>160</v>
      </c>
      <c r="AGG63" s="78">
        <v>1151.1199999999999</v>
      </c>
      <c r="AGL63" s="77">
        <v>21</v>
      </c>
      <c r="AGM63" s="78">
        <v>12549.21</v>
      </c>
      <c r="AGP63" s="79">
        <v>175209</v>
      </c>
      <c r="AGQ63" s="78">
        <v>33772141.039999999</v>
      </c>
      <c r="AGR63" s="77">
        <v>227</v>
      </c>
      <c r="AGS63" s="78">
        <v>230299.23</v>
      </c>
      <c r="AGT63" s="79">
        <v>10193</v>
      </c>
      <c r="AGU63" s="78">
        <v>5999765.9100000001</v>
      </c>
      <c r="AGV63" s="79">
        <v>9046</v>
      </c>
      <c r="AGW63" s="78">
        <v>3584149.87</v>
      </c>
      <c r="AGX63" s="79">
        <v>1789</v>
      </c>
      <c r="AGY63" s="78">
        <v>138400.49</v>
      </c>
      <c r="AGZ63" s="77">
        <v>175</v>
      </c>
      <c r="AHA63" s="78">
        <v>19453.34</v>
      </c>
      <c r="AHB63" s="77">
        <v>994</v>
      </c>
      <c r="AHC63" s="78">
        <v>138993.43</v>
      </c>
      <c r="AHF63" s="77">
        <v>4</v>
      </c>
      <c r="AHG63" s="78">
        <v>3959.6</v>
      </c>
      <c r="AHH63" s="77">
        <v>53</v>
      </c>
      <c r="AHI63" s="78">
        <v>37864.68</v>
      </c>
      <c r="AHJ63" s="79">
        <v>2556</v>
      </c>
      <c r="AHK63" s="78">
        <v>236726.74</v>
      </c>
      <c r="AHL63" s="79">
        <v>3704</v>
      </c>
      <c r="AHM63" s="78">
        <v>234509.41</v>
      </c>
      <c r="AHN63" s="77">
        <v>28</v>
      </c>
      <c r="AHO63" s="78">
        <v>5326.03</v>
      </c>
      <c r="AHT63" s="77">
        <v>4</v>
      </c>
      <c r="AHU63" s="78">
        <v>2773.18</v>
      </c>
      <c r="AHV63" s="77">
        <v>906</v>
      </c>
      <c r="AHW63" s="78">
        <v>109553.51</v>
      </c>
      <c r="AHZ63" s="77">
        <v>117</v>
      </c>
      <c r="AIA63" s="78">
        <v>44061.72</v>
      </c>
      <c r="AIL63" s="77">
        <v>3</v>
      </c>
      <c r="AIM63" s="78">
        <v>2091.8200000000002</v>
      </c>
      <c r="AIP63" s="79">
        <v>50867</v>
      </c>
      <c r="AIQ63" s="78">
        <v>466174.37</v>
      </c>
      <c r="AIT63" s="77">
        <v>29</v>
      </c>
      <c r="AIU63" s="78">
        <v>253.99</v>
      </c>
      <c r="AIX63" s="79">
        <v>7095</v>
      </c>
      <c r="AIY63" s="78">
        <v>520882.16</v>
      </c>
      <c r="AIZ63" s="77">
        <v>7</v>
      </c>
      <c r="AJA63" s="78">
        <v>98.66</v>
      </c>
      <c r="AJB63" s="79">
        <v>9621</v>
      </c>
      <c r="AJC63" s="78">
        <v>194913.58</v>
      </c>
      <c r="AJD63" s="77">
        <v>7</v>
      </c>
      <c r="AJE63" s="78">
        <v>11.67</v>
      </c>
      <c r="AJF63" s="79">
        <v>10535</v>
      </c>
      <c r="AJG63" s="78">
        <v>491474.44</v>
      </c>
      <c r="AJL63" s="77">
        <v>3</v>
      </c>
      <c r="AJM63" s="78">
        <v>37.04</v>
      </c>
      <c r="AJN63" s="79">
        <v>2112</v>
      </c>
      <c r="AJO63" s="78">
        <v>333565.84000000003</v>
      </c>
      <c r="AJX63" s="79">
        <v>92163</v>
      </c>
      <c r="AJY63" s="78">
        <v>1189203.73</v>
      </c>
      <c r="AJZ63" s="77">
        <v>205</v>
      </c>
      <c r="AKA63" s="78">
        <v>24306.04</v>
      </c>
      <c r="AKB63" s="77">
        <v>4</v>
      </c>
      <c r="AKC63" s="78">
        <v>65.94</v>
      </c>
      <c r="AKN63" s="77">
        <v>22</v>
      </c>
      <c r="AKO63" s="78">
        <v>269.12</v>
      </c>
      <c r="AKV63" s="79">
        <v>8176</v>
      </c>
      <c r="AKW63" s="78">
        <v>211802.38</v>
      </c>
      <c r="AKZ63" s="79">
        <v>105985</v>
      </c>
      <c r="ALA63" s="78">
        <v>1507548.34</v>
      </c>
      <c r="ALD63" s="77">
        <v>1</v>
      </c>
      <c r="ALE63" s="78">
        <v>2.42</v>
      </c>
      <c r="ALX63" s="79">
        <v>2914</v>
      </c>
      <c r="ALY63" s="78">
        <v>168158.46</v>
      </c>
      <c r="ALZ63" s="77">
        <v>118</v>
      </c>
      <c r="AMA63" s="78">
        <v>344.97</v>
      </c>
      <c r="AMB63" s="79">
        <v>1380</v>
      </c>
      <c r="AMC63" s="78">
        <v>94450.06</v>
      </c>
      <c r="AMF63" s="77">
        <v>122</v>
      </c>
      <c r="AMG63" s="78">
        <v>3343.23</v>
      </c>
      <c r="AMH63" s="77">
        <v>49</v>
      </c>
      <c r="AMI63" s="78">
        <v>22563.27</v>
      </c>
      <c r="AMJ63" s="79">
        <v>1775</v>
      </c>
      <c r="AMK63" s="78">
        <v>120855.86</v>
      </c>
      <c r="AML63" s="79">
        <v>14640</v>
      </c>
      <c r="AMM63" s="78">
        <v>1443461.75</v>
      </c>
      <c r="AMN63" s="77">
        <v>219</v>
      </c>
      <c r="AMO63" s="78">
        <v>250999.99</v>
      </c>
      <c r="AMP63" s="77">
        <v>3</v>
      </c>
      <c r="AMQ63" s="78">
        <v>403.98</v>
      </c>
      <c r="AMR63" s="77">
        <v>1</v>
      </c>
      <c r="AMS63" s="78">
        <v>226.6</v>
      </c>
      <c r="AMX63" s="77">
        <v>340</v>
      </c>
      <c r="AMY63" s="78">
        <v>16485.12</v>
      </c>
      <c r="ANF63" s="77">
        <v>993</v>
      </c>
      <c r="ANG63" s="78">
        <v>1223704.1399999999</v>
      </c>
      <c r="ANH63" s="79">
        <v>3204</v>
      </c>
      <c r="ANI63" s="78">
        <v>263828.21999999997</v>
      </c>
      <c r="ANL63" s="77">
        <v>96</v>
      </c>
      <c r="ANM63" s="78">
        <v>2456.59</v>
      </c>
      <c r="ANP63" s="79">
        <v>2074</v>
      </c>
      <c r="ANQ63" s="78">
        <v>288811.34000000003</v>
      </c>
      <c r="ANR63" s="77">
        <v>291</v>
      </c>
      <c r="ANS63" s="78">
        <v>53747.11</v>
      </c>
      <c r="ANT63" s="79">
        <v>9736</v>
      </c>
      <c r="ANU63" s="78">
        <v>1630495.65</v>
      </c>
      <c r="ANZ63" s="77">
        <v>445</v>
      </c>
      <c r="AOA63" s="78">
        <v>254336.16</v>
      </c>
      <c r="AOB63" s="77">
        <v>85</v>
      </c>
      <c r="AOC63" s="78">
        <v>165648.15</v>
      </c>
      <c r="AOD63" s="77">
        <v>327</v>
      </c>
      <c r="AOE63" s="78">
        <v>1005765.13</v>
      </c>
      <c r="AOJ63" s="77">
        <v>2</v>
      </c>
      <c r="AOK63" s="78">
        <v>4.66</v>
      </c>
      <c r="AOP63" s="77">
        <v>40</v>
      </c>
      <c r="AOQ63" s="78">
        <v>3655.37</v>
      </c>
      <c r="AOR63" s="77">
        <v>7</v>
      </c>
      <c r="AOS63" s="78">
        <v>73.16</v>
      </c>
      <c r="AOV63" s="77">
        <v>790</v>
      </c>
      <c r="AOW63" s="78">
        <v>110239.57</v>
      </c>
      <c r="AOX63" s="77">
        <v>402</v>
      </c>
      <c r="AOY63" s="78">
        <v>4567.95</v>
      </c>
      <c r="AOZ63" s="77">
        <v>3</v>
      </c>
      <c r="APA63" s="78">
        <v>21.62</v>
      </c>
      <c r="APB63" s="77">
        <v>221</v>
      </c>
      <c r="APC63" s="78">
        <v>2807.57</v>
      </c>
      <c r="APD63" s="77">
        <v>1</v>
      </c>
      <c r="APE63" s="78">
        <v>17.04</v>
      </c>
      <c r="APH63" s="79">
        <v>12391</v>
      </c>
      <c r="API63" s="78">
        <v>2941213.42</v>
      </c>
      <c r="APJ63" s="79">
        <v>17903</v>
      </c>
      <c r="APK63" s="78">
        <v>290905.59000000003</v>
      </c>
      <c r="APN63" s="77">
        <v>4</v>
      </c>
      <c r="APO63" s="78">
        <v>35.119999999999997</v>
      </c>
      <c r="APP63" s="79">
        <v>2483</v>
      </c>
      <c r="APQ63" s="78">
        <v>1060384.68</v>
      </c>
      <c r="APR63" s="77">
        <v>288</v>
      </c>
      <c r="APS63" s="78">
        <v>123172.74</v>
      </c>
      <c r="APT63" s="79">
        <v>1991</v>
      </c>
      <c r="APU63" s="78">
        <v>932214.59</v>
      </c>
      <c r="APV63" s="77">
        <v>818</v>
      </c>
      <c r="APW63" s="78">
        <v>365601.63</v>
      </c>
      <c r="APX63" s="77">
        <v>702</v>
      </c>
      <c r="APY63" s="78">
        <v>269267.03000000003</v>
      </c>
      <c r="APZ63" s="77">
        <v>198</v>
      </c>
      <c r="AQA63" s="78">
        <v>80044.649999999994</v>
      </c>
      <c r="AQB63" s="79">
        <v>13065</v>
      </c>
      <c r="AQC63" s="78">
        <v>2641673.4500000002</v>
      </c>
      <c r="AQD63" s="77">
        <v>13</v>
      </c>
      <c r="AQE63" s="78">
        <v>723.14</v>
      </c>
      <c r="AQH63" s="77">
        <v>166</v>
      </c>
      <c r="AQI63" s="78">
        <v>54202.38</v>
      </c>
      <c r="AQJ63" s="79">
        <v>3223</v>
      </c>
      <c r="AQK63" s="78">
        <v>53289</v>
      </c>
      <c r="AQP63" s="79">
        <v>3794</v>
      </c>
      <c r="AQQ63" s="78">
        <v>1036939.7</v>
      </c>
      <c r="AQR63" s="79">
        <v>2722</v>
      </c>
      <c r="AQS63" s="78">
        <v>1384586.54</v>
      </c>
      <c r="AQZ63" s="77">
        <v>102</v>
      </c>
      <c r="ARA63" s="78">
        <v>660198.40000000002</v>
      </c>
      <c r="ARD63" s="77">
        <v>1</v>
      </c>
      <c r="ARE63" s="78">
        <v>110.4</v>
      </c>
      <c r="ARL63" s="79">
        <v>5087</v>
      </c>
      <c r="ARM63" s="78">
        <v>660968.93000000005</v>
      </c>
      <c r="ARN63" s="79">
        <v>11850</v>
      </c>
      <c r="ARO63" s="78">
        <v>1372042.35</v>
      </c>
      <c r="ARP63" s="79">
        <v>26990</v>
      </c>
      <c r="ARQ63" s="78">
        <v>3404872.51</v>
      </c>
      <c r="ARR63" s="79">
        <v>6446</v>
      </c>
      <c r="ARS63" s="78">
        <v>796578.37</v>
      </c>
      <c r="ART63" s="79">
        <v>42835</v>
      </c>
      <c r="ARU63" s="78">
        <v>1049145.57</v>
      </c>
      <c r="ARX63" s="79">
        <v>43307</v>
      </c>
      <c r="ARY63" s="78">
        <v>3325866.33</v>
      </c>
      <c r="ARZ63" s="77">
        <v>183</v>
      </c>
      <c r="ASA63" s="78">
        <v>71647</v>
      </c>
      <c r="ASB63" s="77">
        <v>1</v>
      </c>
      <c r="ASC63" s="78">
        <v>12.42</v>
      </c>
      <c r="ASD63" s="79">
        <v>4486</v>
      </c>
      <c r="ASE63" s="78">
        <v>365827.65</v>
      </c>
      <c r="ASJ63" s="77">
        <v>1</v>
      </c>
      <c r="ASK63" s="78">
        <v>141.6</v>
      </c>
      <c r="ASL63" s="77">
        <v>1</v>
      </c>
      <c r="ASM63" s="78">
        <v>1.1599999999999999</v>
      </c>
      <c r="ASX63" s="77">
        <v>14</v>
      </c>
      <c r="ASY63" s="78">
        <v>415.6</v>
      </c>
      <c r="ASZ63" s="79">
        <v>1096</v>
      </c>
      <c r="ATA63" s="78">
        <v>27100.959999999999</v>
      </c>
      <c r="ATB63" s="77">
        <v>102</v>
      </c>
      <c r="ATC63" s="78">
        <v>8306.7999999999993</v>
      </c>
      <c r="ATD63" s="77">
        <v>1</v>
      </c>
      <c r="ATE63" s="78">
        <v>13.12</v>
      </c>
      <c r="ATF63" s="77">
        <v>3</v>
      </c>
      <c r="ATG63" s="78">
        <v>170.76</v>
      </c>
      <c r="ATN63" s="79">
        <v>1036</v>
      </c>
      <c r="ATO63" s="78">
        <v>52952.34</v>
      </c>
      <c r="ATP63" s="77">
        <v>33</v>
      </c>
      <c r="ATQ63" s="78">
        <v>1157.7</v>
      </c>
      <c r="ATT63" s="79">
        <v>17166</v>
      </c>
      <c r="ATU63" s="78">
        <v>844224.59</v>
      </c>
      <c r="ATV63" s="77">
        <v>8</v>
      </c>
      <c r="ATW63" s="78">
        <v>210.12</v>
      </c>
      <c r="ATX63" s="77">
        <v>15</v>
      </c>
      <c r="ATY63" s="78">
        <v>761.41</v>
      </c>
      <c r="ATZ63" s="77">
        <v>2</v>
      </c>
      <c r="AUA63" s="78">
        <v>1.2</v>
      </c>
      <c r="AUB63" s="77">
        <v>9</v>
      </c>
      <c r="AUC63" s="78">
        <v>58.28</v>
      </c>
      <c r="AUH63" s="77">
        <v>8</v>
      </c>
      <c r="AUI63" s="78">
        <v>27.02</v>
      </c>
      <c r="AUN63" s="79">
        <v>173604</v>
      </c>
      <c r="AUO63" s="78">
        <v>3019275.29</v>
      </c>
      <c r="AUP63" s="77">
        <v>6</v>
      </c>
      <c r="AUQ63" s="78">
        <v>66.02</v>
      </c>
      <c r="AUR63" s="79">
        <v>1835</v>
      </c>
      <c r="AUS63" s="78">
        <v>98601.11</v>
      </c>
      <c r="AUV63" s="77">
        <v>22</v>
      </c>
      <c r="AUW63" s="78">
        <v>154.78</v>
      </c>
      <c r="AUX63" s="77">
        <v>1</v>
      </c>
      <c r="AUY63" s="78">
        <v>12.9</v>
      </c>
      <c r="AVB63" s="77">
        <v>180</v>
      </c>
      <c r="AVC63" s="78">
        <v>162586.43</v>
      </c>
      <c r="AVX63" s="77">
        <v>2</v>
      </c>
      <c r="AVY63" s="78">
        <v>16.260000000000002</v>
      </c>
      <c r="AVZ63" s="77">
        <v>15</v>
      </c>
      <c r="AWA63" s="78">
        <v>141.41</v>
      </c>
      <c r="AWB63" s="77">
        <v>3</v>
      </c>
      <c r="AWC63" s="78">
        <v>44.64</v>
      </c>
      <c r="AWH63" s="77">
        <v>6</v>
      </c>
      <c r="AWI63" s="78">
        <v>5.0199999999999996</v>
      </c>
      <c r="AWL63" s="77">
        <v>9</v>
      </c>
      <c r="AWM63" s="78">
        <v>48.54</v>
      </c>
      <c r="AWN63" s="77">
        <v>74</v>
      </c>
      <c r="AWO63" s="78">
        <v>4017.94</v>
      </c>
      <c r="AWP63" s="77">
        <v>285</v>
      </c>
      <c r="AWQ63" s="78">
        <v>52693.66</v>
      </c>
      <c r="AWR63" s="77">
        <v>140</v>
      </c>
      <c r="AWS63" s="78">
        <v>49044.32</v>
      </c>
      <c r="AWT63" s="77">
        <v>203</v>
      </c>
      <c r="AWU63" s="78">
        <v>14675</v>
      </c>
      <c r="AWV63" s="77">
        <v>878</v>
      </c>
      <c r="AWW63" s="78">
        <v>11547.87</v>
      </c>
      <c r="AWX63" s="77">
        <v>541</v>
      </c>
      <c r="AWY63" s="78">
        <v>231725.36</v>
      </c>
      <c r="AXD63" s="77">
        <v>9</v>
      </c>
      <c r="AXE63" s="78">
        <v>216.28</v>
      </c>
      <c r="AXT63" s="77">
        <v>1</v>
      </c>
      <c r="AXU63" s="78">
        <v>7.85</v>
      </c>
      <c r="AXV63" s="77">
        <v>1</v>
      </c>
      <c r="AXW63" s="78">
        <v>10.79</v>
      </c>
      <c r="AYB63" s="77">
        <v>116</v>
      </c>
      <c r="AYC63" s="78">
        <v>10833.3</v>
      </c>
      <c r="AYD63" s="77">
        <v>31</v>
      </c>
      <c r="AYE63" s="78">
        <v>204.15</v>
      </c>
      <c r="AYF63" s="77">
        <v>9</v>
      </c>
      <c r="AYG63" s="78">
        <v>93.3</v>
      </c>
      <c r="AYJ63" s="77">
        <v>2</v>
      </c>
      <c r="AYK63" s="78">
        <v>6.12</v>
      </c>
      <c r="AYL63" s="77">
        <v>10</v>
      </c>
      <c r="AYM63" s="78">
        <v>32.22</v>
      </c>
      <c r="AYP63" s="77">
        <v>2</v>
      </c>
      <c r="AYQ63" s="78">
        <v>151.16</v>
      </c>
      <c r="AYT63" s="77">
        <v>15</v>
      </c>
      <c r="AYU63" s="78">
        <v>50.47</v>
      </c>
      <c r="AYV63" s="77">
        <v>50</v>
      </c>
      <c r="AYW63" s="78">
        <v>4844.63</v>
      </c>
      <c r="AZV63" s="77">
        <v>32</v>
      </c>
      <c r="AZW63" s="78">
        <v>31.76</v>
      </c>
    </row>
    <row r="64" spans="1:1377" x14ac:dyDescent="0.25">
      <c r="A64" s="87">
        <v>40011</v>
      </c>
      <c r="B64" s="83">
        <v>308459</v>
      </c>
      <c r="C64" s="84">
        <v>37635240.539999999</v>
      </c>
      <c r="D64" s="83">
        <v>257931</v>
      </c>
      <c r="E64" s="84">
        <v>35975070.049999997</v>
      </c>
      <c r="F64" s="83">
        <f t="shared" si="97"/>
        <v>566390</v>
      </c>
      <c r="G64" s="83">
        <f t="shared" si="96"/>
        <v>73610310.590000004</v>
      </c>
      <c r="H64" s="83">
        <v>185962</v>
      </c>
      <c r="I64" s="84">
        <v>17451624.219999999</v>
      </c>
      <c r="J64" s="83">
        <v>173454</v>
      </c>
      <c r="K64" s="84">
        <v>14425908.48</v>
      </c>
      <c r="L64" s="83">
        <v>2814</v>
      </c>
      <c r="M64" s="78">
        <v>12264479.66</v>
      </c>
      <c r="N64" s="79">
        <v>23412</v>
      </c>
      <c r="O64" s="78">
        <v>12479335.9</v>
      </c>
      <c r="P64" s="79">
        <v>166542</v>
      </c>
      <c r="Q64" s="78">
        <v>9638925.0299999993</v>
      </c>
      <c r="R64" s="79">
        <v>175225</v>
      </c>
      <c r="S64" s="78">
        <v>9769432.8699999992</v>
      </c>
      <c r="V64" s="79">
        <v>25642</v>
      </c>
      <c r="W64" s="78">
        <v>6946297.5499999998</v>
      </c>
      <c r="X64" s="79">
        <v>45254</v>
      </c>
      <c r="Y64" s="78">
        <v>6505443.2599999998</v>
      </c>
      <c r="Z64" s="79">
        <v>87413</v>
      </c>
      <c r="AA64" s="78">
        <v>3438855.86</v>
      </c>
      <c r="AB64" s="79">
        <v>43960</v>
      </c>
      <c r="AC64" s="78">
        <v>4234427.9800000004</v>
      </c>
      <c r="AD64" s="79">
        <v>28169</v>
      </c>
      <c r="AE64" s="78">
        <v>5259835.2</v>
      </c>
      <c r="AH64" s="79">
        <v>68199</v>
      </c>
      <c r="AI64" s="78">
        <v>6853846.8499999996</v>
      </c>
      <c r="AJ64" s="79">
        <v>204884</v>
      </c>
      <c r="AK64" s="78">
        <v>7761053.8899999997</v>
      </c>
      <c r="AL64" s="79">
        <v>43972</v>
      </c>
      <c r="AM64" s="78">
        <v>4676270.9000000004</v>
      </c>
      <c r="AN64" s="79">
        <v>50234</v>
      </c>
      <c r="AO64" s="78">
        <v>4907995.37</v>
      </c>
      <c r="AP64" s="79">
        <v>59427</v>
      </c>
      <c r="AQ64" s="78">
        <v>4605052.32</v>
      </c>
      <c r="AR64" s="79">
        <v>34478</v>
      </c>
      <c r="AS64" s="78">
        <v>5107193.13</v>
      </c>
      <c r="AT64" s="79">
        <v>13370</v>
      </c>
      <c r="AU64" s="78">
        <v>1260229.45</v>
      </c>
      <c r="AV64" s="77">
        <v>765</v>
      </c>
      <c r="AW64" s="78">
        <v>3171813.18</v>
      </c>
      <c r="AX64" s="77">
        <v>374</v>
      </c>
      <c r="AY64" s="78">
        <v>1523280.37</v>
      </c>
      <c r="AZ64" s="79">
        <v>2833</v>
      </c>
      <c r="BA64" s="78">
        <v>1976518.07</v>
      </c>
      <c r="BB64" s="79">
        <v>10650</v>
      </c>
      <c r="BC64" s="78">
        <v>3512685.61</v>
      </c>
      <c r="BD64" s="79">
        <v>2808</v>
      </c>
      <c r="BE64" s="78">
        <v>1447231.55</v>
      </c>
      <c r="BF64" s="79">
        <v>13473</v>
      </c>
      <c r="BG64" s="78">
        <v>1812436.13</v>
      </c>
      <c r="BH64" s="79">
        <v>197443</v>
      </c>
      <c r="BI64" s="78">
        <v>1723994.75</v>
      </c>
      <c r="BJ64" s="79">
        <v>3189</v>
      </c>
      <c r="BK64" s="78">
        <v>1374061.84</v>
      </c>
      <c r="BL64" s="79">
        <v>34529</v>
      </c>
      <c r="BM64" s="78">
        <v>1261327.68</v>
      </c>
      <c r="BN64" s="77">
        <v>140</v>
      </c>
      <c r="BO64" s="78">
        <v>854021.29</v>
      </c>
      <c r="BP64" s="79">
        <v>49279</v>
      </c>
      <c r="BQ64" s="78">
        <v>1000014.42</v>
      </c>
      <c r="BR64" s="79">
        <v>2784</v>
      </c>
      <c r="BS64" s="78">
        <v>180870.24</v>
      </c>
      <c r="BT64" s="79">
        <v>8866</v>
      </c>
      <c r="BU64" s="78">
        <v>515913.24</v>
      </c>
      <c r="BV64" s="79">
        <v>6178</v>
      </c>
      <c r="BW64" s="78">
        <v>294283.93</v>
      </c>
      <c r="BX64" s="77">
        <v>187</v>
      </c>
      <c r="BY64" s="78">
        <v>188536.16</v>
      </c>
      <c r="CL64" s="77">
        <v>2</v>
      </c>
      <c r="CM64" s="78">
        <v>69.900000000000006</v>
      </c>
      <c r="CN64" s="77">
        <v>6</v>
      </c>
      <c r="CO64" s="78">
        <v>466.88</v>
      </c>
      <c r="CP64" s="79">
        <v>5313</v>
      </c>
      <c r="CQ64" s="78">
        <v>60252.15</v>
      </c>
      <c r="CT64" s="77">
        <v>18</v>
      </c>
      <c r="CU64" s="78">
        <v>17149.490000000002</v>
      </c>
      <c r="CX64" s="77">
        <v>4</v>
      </c>
      <c r="CY64" s="78">
        <v>71.099999999999994</v>
      </c>
      <c r="CZ64" s="77">
        <v>3</v>
      </c>
      <c r="DA64" s="78">
        <v>5.97</v>
      </c>
      <c r="DL64" s="77">
        <v>2</v>
      </c>
      <c r="DM64" s="78">
        <v>141.9</v>
      </c>
      <c r="DP64" s="77">
        <v>47</v>
      </c>
      <c r="DQ64" s="78">
        <v>158.72</v>
      </c>
      <c r="DR64" s="77">
        <v>2</v>
      </c>
      <c r="DS64" s="78">
        <v>8.26</v>
      </c>
      <c r="DZ64" s="79">
        <v>11325</v>
      </c>
      <c r="EA64" s="78">
        <v>1032823.48</v>
      </c>
      <c r="EF64" s="77">
        <v>28</v>
      </c>
      <c r="EG64" s="78">
        <v>393.49</v>
      </c>
      <c r="EH64" s="77">
        <v>6</v>
      </c>
      <c r="EI64" s="78">
        <v>22.7</v>
      </c>
      <c r="EN64" s="77">
        <v>2</v>
      </c>
      <c r="EO64" s="78">
        <v>77.760000000000005</v>
      </c>
      <c r="ER64" s="79">
        <v>11243</v>
      </c>
      <c r="ES64" s="78">
        <v>427411.63</v>
      </c>
      <c r="ET64" s="77">
        <v>2</v>
      </c>
      <c r="EU64" s="78">
        <v>13.28</v>
      </c>
      <c r="EV64" s="79">
        <v>1368</v>
      </c>
      <c r="EW64" s="78">
        <v>80425.7</v>
      </c>
      <c r="FB64" s="77">
        <v>1</v>
      </c>
      <c r="FC64" s="78">
        <v>145.88</v>
      </c>
      <c r="FD64" s="77">
        <v>747</v>
      </c>
      <c r="FE64" s="78">
        <v>499034.46</v>
      </c>
      <c r="FF64" s="77">
        <v>7</v>
      </c>
      <c r="FG64" s="78">
        <v>9.07</v>
      </c>
      <c r="FH64" s="79">
        <v>24967</v>
      </c>
      <c r="FI64" s="78">
        <v>1212376.24</v>
      </c>
      <c r="FJ64" s="79">
        <v>15323</v>
      </c>
      <c r="FK64" s="78">
        <v>714059.79</v>
      </c>
      <c r="FL64" s="77">
        <v>13</v>
      </c>
      <c r="FM64" s="78">
        <v>191.67</v>
      </c>
      <c r="FN64" s="77">
        <v>2</v>
      </c>
      <c r="FO64" s="78">
        <v>4.51</v>
      </c>
      <c r="FP64" s="77">
        <v>10</v>
      </c>
      <c r="FQ64" s="78">
        <v>32.64</v>
      </c>
      <c r="FR64" s="79">
        <v>2293</v>
      </c>
      <c r="FS64" s="78">
        <v>334516.09999999998</v>
      </c>
      <c r="FT64" s="77">
        <v>4</v>
      </c>
      <c r="FU64" s="78">
        <v>10.4</v>
      </c>
      <c r="FV64" s="79">
        <v>3067</v>
      </c>
      <c r="FW64" s="78">
        <v>79555.399999999994</v>
      </c>
      <c r="FX64" s="77">
        <v>764</v>
      </c>
      <c r="FY64" s="78">
        <v>28638.23</v>
      </c>
      <c r="GF64" s="77">
        <v>91</v>
      </c>
      <c r="GG64" s="78">
        <v>7562.86</v>
      </c>
      <c r="GL64" s="79">
        <v>3245</v>
      </c>
      <c r="GM64" s="78">
        <v>447366.06</v>
      </c>
      <c r="GX64" s="77">
        <v>259</v>
      </c>
      <c r="GY64" s="78">
        <v>25427.11</v>
      </c>
      <c r="GZ64" s="77">
        <v>31</v>
      </c>
      <c r="HA64" s="78">
        <v>1480.14</v>
      </c>
      <c r="HB64" s="79">
        <v>1008</v>
      </c>
      <c r="HC64" s="78">
        <v>111808.11</v>
      </c>
      <c r="HD64" s="77">
        <v>10</v>
      </c>
      <c r="HE64" s="78">
        <v>25</v>
      </c>
      <c r="HH64" s="77">
        <v>99</v>
      </c>
      <c r="HI64" s="78">
        <v>3428.83</v>
      </c>
      <c r="HJ64" s="77">
        <v>648</v>
      </c>
      <c r="HK64" s="78">
        <v>86505.67</v>
      </c>
      <c r="HL64" s="77">
        <v>446</v>
      </c>
      <c r="HM64" s="78">
        <v>72844.03</v>
      </c>
      <c r="HN64" s="79">
        <v>1101</v>
      </c>
      <c r="HO64" s="78">
        <v>158884.53</v>
      </c>
      <c r="HR64" s="77">
        <v>84</v>
      </c>
      <c r="HS64" s="78">
        <v>22589.64</v>
      </c>
      <c r="HT64" s="77">
        <v>553</v>
      </c>
      <c r="HU64" s="78">
        <v>23443.439999999999</v>
      </c>
      <c r="HV64" s="77">
        <v>36</v>
      </c>
      <c r="HW64" s="78">
        <v>4990.34</v>
      </c>
      <c r="HX64" s="77">
        <v>12</v>
      </c>
      <c r="HY64" s="78">
        <v>1280.06</v>
      </c>
      <c r="HZ64" s="77">
        <v>135</v>
      </c>
      <c r="IA64" s="78">
        <v>12559.27</v>
      </c>
      <c r="IB64" s="79">
        <v>2985</v>
      </c>
      <c r="IC64" s="78">
        <v>212807.02</v>
      </c>
      <c r="ID64" s="77">
        <v>25</v>
      </c>
      <c r="IE64" s="78">
        <v>4877.21</v>
      </c>
      <c r="IF64" s="77">
        <v>191</v>
      </c>
      <c r="IG64" s="78">
        <v>28404.95</v>
      </c>
      <c r="IN64" s="79">
        <v>2157</v>
      </c>
      <c r="IO64" s="78">
        <v>113003.83</v>
      </c>
      <c r="IP64" s="77">
        <v>2</v>
      </c>
      <c r="IQ64" s="78">
        <v>12.67</v>
      </c>
      <c r="IR64" s="77">
        <v>2</v>
      </c>
      <c r="IS64" s="78">
        <v>5.48</v>
      </c>
      <c r="IX64" s="77">
        <v>1</v>
      </c>
      <c r="IY64" s="78">
        <v>0.39</v>
      </c>
      <c r="IZ64" s="79">
        <v>4194</v>
      </c>
      <c r="JA64" s="78">
        <v>175811.22</v>
      </c>
      <c r="JH64" s="79">
        <v>9789</v>
      </c>
      <c r="JI64" s="78">
        <v>1336835.06</v>
      </c>
      <c r="JJ64" s="79">
        <v>2541</v>
      </c>
      <c r="JK64" s="78">
        <v>310807.96000000002</v>
      </c>
      <c r="JN64" s="77">
        <v>757</v>
      </c>
      <c r="JO64" s="78">
        <v>100621.46</v>
      </c>
      <c r="JP64" s="79">
        <v>3671</v>
      </c>
      <c r="JQ64" s="78">
        <v>304687.27</v>
      </c>
      <c r="JR64" s="77">
        <v>24</v>
      </c>
      <c r="JS64" s="78">
        <v>1712.28</v>
      </c>
      <c r="JV64" s="79">
        <v>2901</v>
      </c>
      <c r="JW64" s="78">
        <v>232705.55</v>
      </c>
      <c r="JX64" s="77">
        <v>73</v>
      </c>
      <c r="JY64" s="78">
        <v>6726.98</v>
      </c>
      <c r="JZ64" s="77">
        <v>426</v>
      </c>
      <c r="KA64" s="78">
        <v>9331.93</v>
      </c>
      <c r="KB64" s="79">
        <v>9025</v>
      </c>
      <c r="KC64" s="78">
        <v>370552.63</v>
      </c>
      <c r="KD64" s="77">
        <v>3</v>
      </c>
      <c r="KE64" s="78">
        <v>25.83</v>
      </c>
      <c r="KF64" s="77">
        <v>380</v>
      </c>
      <c r="KG64" s="78">
        <v>41226.57</v>
      </c>
      <c r="KH64" s="79">
        <v>18888</v>
      </c>
      <c r="KI64" s="78">
        <v>689262.1</v>
      </c>
      <c r="KJ64" s="77">
        <v>1</v>
      </c>
      <c r="KK64" s="78">
        <v>7.85</v>
      </c>
      <c r="KL64" s="77">
        <v>1</v>
      </c>
      <c r="KM64" s="78">
        <v>8.11</v>
      </c>
      <c r="KN64" s="79">
        <v>1105</v>
      </c>
      <c r="KO64" s="78">
        <v>606475.18999999994</v>
      </c>
      <c r="KP64" s="77">
        <v>2</v>
      </c>
      <c r="KQ64" s="78">
        <v>159.19999999999999</v>
      </c>
      <c r="KR64" s="79">
        <v>5414</v>
      </c>
      <c r="KS64" s="78">
        <v>411564.42</v>
      </c>
      <c r="KZ64" s="77">
        <v>11</v>
      </c>
      <c r="LA64" s="78">
        <v>1301.02</v>
      </c>
      <c r="LD64" s="79">
        <v>1227</v>
      </c>
      <c r="LE64" s="78">
        <v>102877.02</v>
      </c>
      <c r="LF64" s="77">
        <v>388</v>
      </c>
      <c r="LG64" s="78">
        <v>62443.3</v>
      </c>
      <c r="LH64" s="77">
        <v>439</v>
      </c>
      <c r="LI64" s="78">
        <v>107257.71</v>
      </c>
      <c r="LP64" s="77">
        <v>1</v>
      </c>
      <c r="LQ64" s="78">
        <v>7.88</v>
      </c>
      <c r="LR64" s="77">
        <v>4</v>
      </c>
      <c r="LS64" s="78">
        <v>3.34</v>
      </c>
      <c r="LT64" s="79">
        <v>6930</v>
      </c>
      <c r="LU64" s="78">
        <v>304175.35999999999</v>
      </c>
      <c r="LV64" s="77">
        <v>87</v>
      </c>
      <c r="LW64" s="78">
        <v>454.25</v>
      </c>
      <c r="MB64" s="79">
        <v>5393</v>
      </c>
      <c r="MC64" s="78">
        <v>587815.73</v>
      </c>
      <c r="MF64" s="77">
        <v>1</v>
      </c>
      <c r="MG64" s="78">
        <v>29.79</v>
      </c>
      <c r="MJ64" s="77">
        <v>1</v>
      </c>
      <c r="MK64" s="78">
        <v>12.09</v>
      </c>
      <c r="MN64" s="77">
        <v>2</v>
      </c>
      <c r="MO64" s="78">
        <v>36.159999999999997</v>
      </c>
      <c r="MP64" s="79">
        <v>4438</v>
      </c>
      <c r="MQ64" s="78">
        <v>317960.92</v>
      </c>
      <c r="MR64" s="79">
        <v>1625</v>
      </c>
      <c r="MS64" s="78">
        <v>46679.66</v>
      </c>
      <c r="MV64" s="77">
        <v>4</v>
      </c>
      <c r="MW64" s="78">
        <v>13.44</v>
      </c>
      <c r="MX64" s="77">
        <v>3</v>
      </c>
      <c r="MY64" s="78">
        <v>5.4</v>
      </c>
      <c r="NB64" s="77">
        <v>2</v>
      </c>
      <c r="NC64" s="78">
        <v>1.44</v>
      </c>
      <c r="ND64" s="79">
        <v>15219</v>
      </c>
      <c r="NE64" s="78">
        <v>47261.64</v>
      </c>
      <c r="NF64" s="77">
        <v>48</v>
      </c>
      <c r="NG64" s="78">
        <v>725.99</v>
      </c>
      <c r="NN64" s="79">
        <v>2000</v>
      </c>
      <c r="NO64" s="78">
        <v>303948.73</v>
      </c>
      <c r="NP64" s="77">
        <v>5</v>
      </c>
      <c r="NQ64" s="78">
        <v>16.100000000000001</v>
      </c>
      <c r="NR64" s="77">
        <v>4</v>
      </c>
      <c r="NS64" s="78">
        <v>7.36</v>
      </c>
      <c r="NT64" s="77">
        <v>93</v>
      </c>
      <c r="NU64" s="78">
        <v>259.35000000000002</v>
      </c>
      <c r="NV64" s="79">
        <v>3097</v>
      </c>
      <c r="NW64" s="78">
        <v>324794.26</v>
      </c>
      <c r="NX64" s="77">
        <v>26</v>
      </c>
      <c r="NY64" s="78">
        <v>1601.5</v>
      </c>
      <c r="NZ64" s="77">
        <v>2</v>
      </c>
      <c r="OA64" s="78">
        <v>58</v>
      </c>
      <c r="OF64" s="77">
        <v>392</v>
      </c>
      <c r="OG64" s="78">
        <v>27979.34</v>
      </c>
      <c r="OH64" s="77">
        <v>440</v>
      </c>
      <c r="OI64" s="78">
        <v>22260.52</v>
      </c>
      <c r="OJ64" s="77">
        <v>131</v>
      </c>
      <c r="OK64" s="78">
        <v>656.24</v>
      </c>
      <c r="OP64" s="79">
        <v>12991</v>
      </c>
      <c r="OQ64" s="78">
        <v>2245809.33</v>
      </c>
      <c r="OR64" s="77">
        <v>196</v>
      </c>
      <c r="OS64" s="78">
        <v>7416.72</v>
      </c>
      <c r="OT64" s="79">
        <v>3967</v>
      </c>
      <c r="OU64" s="78">
        <v>186098.36</v>
      </c>
      <c r="OV64" s="77">
        <v>100</v>
      </c>
      <c r="OW64" s="78">
        <v>8187.25</v>
      </c>
      <c r="OX64" s="77">
        <v>2</v>
      </c>
      <c r="OY64" s="78">
        <v>28</v>
      </c>
      <c r="OZ64" s="79">
        <v>6324</v>
      </c>
      <c r="PA64" s="78">
        <v>615162.5</v>
      </c>
      <c r="PF64" s="77">
        <v>2</v>
      </c>
      <c r="PG64" s="78">
        <v>24.5</v>
      </c>
      <c r="PJ64" s="79">
        <v>3412</v>
      </c>
      <c r="PK64" s="78">
        <v>298442.84000000003</v>
      </c>
      <c r="PL64" s="77">
        <v>133</v>
      </c>
      <c r="PM64" s="78">
        <v>1275.1400000000001</v>
      </c>
      <c r="PN64" s="77">
        <v>55</v>
      </c>
      <c r="PO64" s="78">
        <v>7159.17</v>
      </c>
      <c r="PP64" s="79">
        <v>9800</v>
      </c>
      <c r="PQ64" s="78">
        <v>661536.22</v>
      </c>
      <c r="PR64" s="79">
        <v>2905</v>
      </c>
      <c r="PS64" s="78">
        <v>359881.58</v>
      </c>
      <c r="PV64" s="77">
        <v>12</v>
      </c>
      <c r="PW64" s="78">
        <v>127.3</v>
      </c>
      <c r="PX64" s="77">
        <v>4</v>
      </c>
      <c r="PY64" s="78">
        <v>280.77999999999997</v>
      </c>
      <c r="PZ64" s="77">
        <v>623</v>
      </c>
      <c r="QA64" s="78">
        <v>217763.43</v>
      </c>
      <c r="QF64" s="79">
        <v>11480</v>
      </c>
      <c r="QG64" s="78">
        <v>3556150.34</v>
      </c>
      <c r="QJ64" s="77">
        <v>6</v>
      </c>
      <c r="QK64" s="78">
        <v>13.2</v>
      </c>
      <c r="QL64" s="77">
        <v>19</v>
      </c>
      <c r="QM64" s="78">
        <v>26.33</v>
      </c>
      <c r="QX64" s="77">
        <v>2</v>
      </c>
      <c r="QY64" s="78">
        <v>97.1</v>
      </c>
      <c r="RB64" s="77">
        <v>8</v>
      </c>
      <c r="RC64" s="78">
        <v>497.46</v>
      </c>
      <c r="RD64" s="77">
        <v>4</v>
      </c>
      <c r="RE64" s="78">
        <v>1989.14</v>
      </c>
      <c r="RJ64" s="77">
        <v>3</v>
      </c>
      <c r="RK64" s="78">
        <v>63.24</v>
      </c>
      <c r="RL64" s="79">
        <v>122858</v>
      </c>
      <c r="RM64" s="78">
        <v>17396349.120000001</v>
      </c>
      <c r="RN64" s="79">
        <v>2301</v>
      </c>
      <c r="RO64" s="78">
        <v>105743.84</v>
      </c>
      <c r="RT64" s="77">
        <v>205</v>
      </c>
      <c r="RU64" s="78">
        <v>43167.85</v>
      </c>
      <c r="RV64" s="77">
        <v>299</v>
      </c>
      <c r="RW64" s="78">
        <v>12587.53</v>
      </c>
      <c r="RX64" s="77">
        <v>13</v>
      </c>
      <c r="RY64" s="78">
        <v>384.28</v>
      </c>
      <c r="RZ64" s="77">
        <v>631</v>
      </c>
      <c r="SA64" s="78">
        <v>63175.69</v>
      </c>
      <c r="SD64" s="79">
        <v>5267</v>
      </c>
      <c r="SE64" s="78">
        <v>381564.86</v>
      </c>
      <c r="SF64" s="79">
        <v>36119</v>
      </c>
      <c r="SG64" s="78">
        <v>6384390.2599999998</v>
      </c>
      <c r="SJ64" s="79">
        <v>1358</v>
      </c>
      <c r="SK64" s="78">
        <v>50084.05</v>
      </c>
      <c r="SL64" s="79">
        <v>3059</v>
      </c>
      <c r="SM64" s="78">
        <v>206450.62</v>
      </c>
      <c r="SN64" s="79">
        <v>9535</v>
      </c>
      <c r="SO64" s="78">
        <v>352253.45</v>
      </c>
      <c r="SP64" s="77">
        <v>1</v>
      </c>
      <c r="SQ64" s="78">
        <v>90</v>
      </c>
      <c r="SR64" s="79">
        <v>90161</v>
      </c>
      <c r="SS64" s="78">
        <v>571820.79</v>
      </c>
      <c r="ST64" s="79">
        <v>1293</v>
      </c>
      <c r="SU64" s="78">
        <v>111941.9</v>
      </c>
      <c r="SV64" s="77">
        <v>71</v>
      </c>
      <c r="SW64" s="78">
        <v>415.94</v>
      </c>
      <c r="TD64" s="77">
        <v>757</v>
      </c>
      <c r="TE64" s="78">
        <v>7296.67</v>
      </c>
      <c r="TF64" s="79">
        <v>2519</v>
      </c>
      <c r="TG64" s="78">
        <v>95746.15</v>
      </c>
      <c r="TH64" s="79">
        <v>27640</v>
      </c>
      <c r="TI64" s="78">
        <v>730727.71</v>
      </c>
      <c r="TJ64" s="79">
        <v>2100</v>
      </c>
      <c r="TK64" s="78">
        <v>236576.48</v>
      </c>
      <c r="TL64" s="79">
        <v>44999</v>
      </c>
      <c r="TM64" s="78">
        <v>2218310.38</v>
      </c>
      <c r="TN64" s="79">
        <v>5007</v>
      </c>
      <c r="TO64" s="78">
        <v>405764.31</v>
      </c>
      <c r="TZ64" s="77">
        <v>3</v>
      </c>
      <c r="UA64" s="78">
        <v>370.37</v>
      </c>
      <c r="UB64" s="79">
        <v>7955</v>
      </c>
      <c r="UC64" s="78">
        <v>362882.96</v>
      </c>
      <c r="UH64" s="77">
        <v>8</v>
      </c>
      <c r="UI64" s="78">
        <v>77.66</v>
      </c>
      <c r="UP64" s="77">
        <v>5</v>
      </c>
      <c r="UQ64" s="78">
        <v>5.77</v>
      </c>
      <c r="UV64" s="77">
        <v>2</v>
      </c>
      <c r="UW64" s="78">
        <v>7.88</v>
      </c>
      <c r="UZ64" s="77">
        <v>2</v>
      </c>
      <c r="VA64" s="78">
        <v>11.6</v>
      </c>
      <c r="VB64" s="77">
        <v>42</v>
      </c>
      <c r="VC64" s="78">
        <v>1043.44</v>
      </c>
      <c r="VD64" s="79">
        <v>12577</v>
      </c>
      <c r="VE64" s="78">
        <v>589588.93000000005</v>
      </c>
      <c r="VF64" s="77">
        <v>6</v>
      </c>
      <c r="VG64" s="78">
        <v>24.54</v>
      </c>
      <c r="VH64" s="79">
        <v>32553</v>
      </c>
      <c r="VI64" s="78">
        <v>520035.97</v>
      </c>
      <c r="VJ64" s="77">
        <v>146</v>
      </c>
      <c r="VK64" s="78">
        <v>1580.13</v>
      </c>
      <c r="VN64" s="77">
        <v>2</v>
      </c>
      <c r="VO64" s="78">
        <v>9.7200000000000006</v>
      </c>
      <c r="VP64" s="79">
        <v>13036</v>
      </c>
      <c r="VQ64" s="78">
        <v>709564.91</v>
      </c>
      <c r="VR64" s="79">
        <v>16199</v>
      </c>
      <c r="VS64" s="78">
        <v>1411298.33</v>
      </c>
      <c r="VV64" s="77">
        <v>1</v>
      </c>
      <c r="VW64" s="78">
        <v>18.559999999999999</v>
      </c>
      <c r="WB64" s="79">
        <v>12125</v>
      </c>
      <c r="WC64" s="78">
        <v>1739190.48</v>
      </c>
      <c r="WD64" s="77">
        <v>19</v>
      </c>
      <c r="WE64" s="78">
        <v>29799.97</v>
      </c>
      <c r="WH64" s="79">
        <v>2844</v>
      </c>
      <c r="WI64" s="78">
        <v>12173.44</v>
      </c>
      <c r="WJ64" s="79">
        <v>7530</v>
      </c>
      <c r="WK64" s="78">
        <v>117492.4</v>
      </c>
      <c r="WL64" s="77">
        <v>174</v>
      </c>
      <c r="WM64" s="78">
        <v>18128.2</v>
      </c>
      <c r="WN64" s="79">
        <v>2321</v>
      </c>
      <c r="WO64" s="78">
        <v>883682.16</v>
      </c>
      <c r="WR64" s="79">
        <v>6296</v>
      </c>
      <c r="WS64" s="78">
        <v>179965.01</v>
      </c>
      <c r="WV64" s="77">
        <v>1</v>
      </c>
      <c r="WW64" s="78">
        <v>176.28</v>
      </c>
      <c r="WX64" s="77">
        <v>3</v>
      </c>
      <c r="WY64" s="78">
        <v>15.99</v>
      </c>
      <c r="WZ64" s="77">
        <v>2</v>
      </c>
      <c r="XA64" s="78">
        <v>17.920000000000002</v>
      </c>
      <c r="XD64" s="79">
        <v>35749</v>
      </c>
      <c r="XE64" s="78">
        <v>1998374.66</v>
      </c>
      <c r="XH64" s="77">
        <v>526</v>
      </c>
      <c r="XI64" s="78">
        <v>217620.12</v>
      </c>
      <c r="XJ64" s="77">
        <v>682</v>
      </c>
      <c r="XK64" s="78">
        <v>8227.89</v>
      </c>
      <c r="XN64" s="79">
        <v>6000</v>
      </c>
      <c r="XO64" s="78">
        <v>769246.9</v>
      </c>
      <c r="XP64" s="79">
        <v>13968</v>
      </c>
      <c r="XQ64" s="78">
        <v>2333405.5699999998</v>
      </c>
      <c r="XR64" s="79">
        <v>1457</v>
      </c>
      <c r="XS64" s="78">
        <v>362136.33</v>
      </c>
      <c r="XT64" s="79">
        <v>3285</v>
      </c>
      <c r="XU64" s="78">
        <v>691565.27</v>
      </c>
      <c r="XV64" s="79">
        <v>83441</v>
      </c>
      <c r="XW64" s="78">
        <v>972540.94</v>
      </c>
      <c r="XX64" s="79">
        <v>1472</v>
      </c>
      <c r="XY64" s="78">
        <v>78396.789999999994</v>
      </c>
      <c r="XZ64" s="77">
        <v>4</v>
      </c>
      <c r="YA64" s="78">
        <v>25.28</v>
      </c>
      <c r="YH64" s="79">
        <v>19233</v>
      </c>
      <c r="YI64" s="78">
        <v>1616399</v>
      </c>
      <c r="YP64" s="79">
        <v>2995</v>
      </c>
      <c r="YQ64" s="78">
        <v>70633.429999999993</v>
      </c>
      <c r="YT64" s="79">
        <v>2253</v>
      </c>
      <c r="YU64" s="78">
        <v>287629.65000000002</v>
      </c>
      <c r="YV64" s="77">
        <v>145</v>
      </c>
      <c r="YW64" s="78">
        <v>15029.98</v>
      </c>
      <c r="YX64" s="79">
        <v>108151</v>
      </c>
      <c r="YY64" s="78">
        <v>2805463.34</v>
      </c>
      <c r="YZ64" s="79">
        <v>31153</v>
      </c>
      <c r="ZA64" s="78">
        <v>1408880.34</v>
      </c>
      <c r="ZF64" s="79">
        <v>1287</v>
      </c>
      <c r="ZG64" s="78">
        <v>110480.52</v>
      </c>
      <c r="ZH64" s="77">
        <v>559</v>
      </c>
      <c r="ZI64" s="78">
        <v>41406.74</v>
      </c>
      <c r="ZJ64" s="79">
        <v>51969</v>
      </c>
      <c r="ZK64" s="78">
        <v>9169952.5</v>
      </c>
      <c r="ZL64" s="79">
        <v>48091</v>
      </c>
      <c r="ZM64" s="78">
        <v>6481872.25</v>
      </c>
      <c r="ZR64" s="77">
        <v>137</v>
      </c>
      <c r="ZS64" s="78">
        <v>782.42</v>
      </c>
      <c r="ZT64" s="77">
        <v>198</v>
      </c>
      <c r="ZU64" s="78">
        <v>1071.07</v>
      </c>
      <c r="ZX64" s="77">
        <v>2</v>
      </c>
      <c r="ZY64" s="78">
        <v>15</v>
      </c>
      <c r="AAB64" s="77">
        <v>118</v>
      </c>
      <c r="AAC64" s="78">
        <v>981.16</v>
      </c>
      <c r="AAD64" s="77">
        <v>1</v>
      </c>
      <c r="AAE64" s="78">
        <v>6.72</v>
      </c>
      <c r="AAF64" s="77">
        <v>44</v>
      </c>
      <c r="AAG64" s="78">
        <v>522.65</v>
      </c>
      <c r="AAH64" s="77">
        <v>70</v>
      </c>
      <c r="AAI64" s="78">
        <v>392.16</v>
      </c>
      <c r="AAJ64" s="77">
        <v>2</v>
      </c>
      <c r="AAK64" s="78">
        <v>14.32</v>
      </c>
      <c r="AAN64" s="77">
        <v>3</v>
      </c>
      <c r="AAO64" s="78">
        <v>173.64</v>
      </c>
      <c r="AAP64" s="79">
        <v>1252</v>
      </c>
      <c r="AAQ64" s="78">
        <v>5636.68</v>
      </c>
      <c r="AAV64" s="79">
        <v>3208</v>
      </c>
      <c r="AAW64" s="78">
        <v>193728.42</v>
      </c>
      <c r="ABD64" s="77">
        <v>947</v>
      </c>
      <c r="ABE64" s="78">
        <v>141270.24</v>
      </c>
      <c r="ABH64" s="77">
        <v>1</v>
      </c>
      <c r="ABI64" s="78">
        <v>11.25</v>
      </c>
      <c r="ABP64" s="79">
        <v>2884</v>
      </c>
      <c r="ABQ64" s="78">
        <v>175493.87</v>
      </c>
      <c r="ABR64" s="79">
        <v>1933</v>
      </c>
      <c r="ABS64" s="78">
        <v>85273.83</v>
      </c>
      <c r="ABT64" s="79">
        <v>5199</v>
      </c>
      <c r="ABU64" s="78">
        <v>80637.08</v>
      </c>
      <c r="ABV64" s="79">
        <v>3734</v>
      </c>
      <c r="ABW64" s="78">
        <v>86081.3</v>
      </c>
      <c r="ABX64" s="77">
        <v>650</v>
      </c>
      <c r="ABY64" s="78">
        <v>16685.419999999998</v>
      </c>
      <c r="ACD64" s="77">
        <v>93</v>
      </c>
      <c r="ACE64" s="78">
        <v>5156.66</v>
      </c>
      <c r="ACF64" s="79">
        <v>14789</v>
      </c>
      <c r="ACG64" s="78">
        <v>538591.99</v>
      </c>
      <c r="ACH64" s="79">
        <v>4273</v>
      </c>
      <c r="ACI64" s="78">
        <v>237759.81</v>
      </c>
      <c r="ACJ64" s="79">
        <v>21875</v>
      </c>
      <c r="ACK64" s="78">
        <v>269312.13</v>
      </c>
      <c r="ACP64" s="79">
        <v>12050</v>
      </c>
      <c r="ACQ64" s="78">
        <v>496777.76</v>
      </c>
      <c r="ACV64" s="79">
        <v>4103</v>
      </c>
      <c r="ACW64" s="78">
        <v>134326.59</v>
      </c>
      <c r="ACX64" s="79">
        <v>48516</v>
      </c>
      <c r="ACY64" s="78">
        <v>1774097.96</v>
      </c>
      <c r="ACZ64" s="77">
        <v>116</v>
      </c>
      <c r="ADA64" s="78">
        <v>5721.83</v>
      </c>
      <c r="ADB64" s="79">
        <v>15696</v>
      </c>
      <c r="ADC64" s="78">
        <v>1003383.25</v>
      </c>
      <c r="ADD64" s="77">
        <v>2</v>
      </c>
      <c r="ADE64" s="78">
        <v>1.26</v>
      </c>
      <c r="ADF64" s="79">
        <v>3094</v>
      </c>
      <c r="ADG64" s="78">
        <v>465747.04</v>
      </c>
      <c r="ADL64" s="77">
        <v>964</v>
      </c>
      <c r="ADM64" s="78">
        <v>153810.62</v>
      </c>
      <c r="ADN64" s="77">
        <v>4</v>
      </c>
      <c r="ADO64" s="78">
        <v>14.26</v>
      </c>
      <c r="ADX64" s="79">
        <v>4290</v>
      </c>
      <c r="ADY64" s="78">
        <v>302404.78999999998</v>
      </c>
      <c r="ADZ64" s="79">
        <v>4506</v>
      </c>
      <c r="AEA64" s="78">
        <v>187713.86</v>
      </c>
      <c r="AEB64" s="77">
        <v>17</v>
      </c>
      <c r="AEC64" s="78">
        <v>827.24</v>
      </c>
      <c r="AED64" s="77">
        <v>5</v>
      </c>
      <c r="AEE64" s="78">
        <v>248.19</v>
      </c>
      <c r="AEF64" s="79">
        <v>1669</v>
      </c>
      <c r="AEG64" s="78">
        <v>931962.99</v>
      </c>
      <c r="AEL64" s="77">
        <v>70</v>
      </c>
      <c r="AEM64" s="78">
        <v>539.28</v>
      </c>
      <c r="AER64" s="79">
        <v>16542</v>
      </c>
      <c r="AES64" s="78">
        <v>861227.25</v>
      </c>
      <c r="AET64" s="79">
        <v>4873</v>
      </c>
      <c r="AEU64" s="78">
        <v>154597.97</v>
      </c>
      <c r="AEV64" s="77">
        <v>4</v>
      </c>
      <c r="AEW64" s="78">
        <v>4920.95</v>
      </c>
      <c r="AEZ64" s="77">
        <v>80</v>
      </c>
      <c r="AFA64" s="78">
        <v>10780.6</v>
      </c>
      <c r="AFB64" s="79">
        <v>6168</v>
      </c>
      <c r="AFC64" s="78">
        <v>331940.36</v>
      </c>
      <c r="AFD64" s="77">
        <v>6</v>
      </c>
      <c r="AFE64" s="78">
        <v>108.82</v>
      </c>
      <c r="AFH64" s="77">
        <v>7</v>
      </c>
      <c r="AFI64" s="78">
        <v>984.98</v>
      </c>
      <c r="AFN64" s="79">
        <v>3003</v>
      </c>
      <c r="AFO64" s="78">
        <v>1080819.43</v>
      </c>
      <c r="AFP64" s="77">
        <v>99</v>
      </c>
      <c r="AFQ64" s="78">
        <v>5364.37</v>
      </c>
      <c r="AFT64" s="77">
        <v>8</v>
      </c>
      <c r="AFU64" s="78">
        <v>237.5</v>
      </c>
      <c r="AFV64" s="79">
        <v>54856</v>
      </c>
      <c r="AFW64" s="78">
        <v>1745359.4</v>
      </c>
      <c r="AFX64" s="79">
        <v>5003</v>
      </c>
      <c r="AFY64" s="78">
        <v>198547.5</v>
      </c>
      <c r="AFZ64" s="77">
        <v>400</v>
      </c>
      <c r="AGA64" s="78">
        <v>50854.49</v>
      </c>
      <c r="AGB64" s="77">
        <v>7</v>
      </c>
      <c r="AGC64" s="78">
        <v>605.6</v>
      </c>
      <c r="AGF64" s="77">
        <v>166</v>
      </c>
      <c r="AGG64" s="78">
        <v>1267.1099999999999</v>
      </c>
      <c r="AGL64" s="77">
        <v>13</v>
      </c>
      <c r="AGM64" s="78">
        <v>9908.7999999999993</v>
      </c>
      <c r="AGP64" s="79">
        <v>176567</v>
      </c>
      <c r="AGQ64" s="78">
        <v>34053409.060000002</v>
      </c>
      <c r="AGR64" s="77">
        <v>276</v>
      </c>
      <c r="AGS64" s="78">
        <v>288627.12</v>
      </c>
      <c r="AGT64" s="79">
        <v>10293</v>
      </c>
      <c r="AGU64" s="78">
        <v>6185872.9699999997</v>
      </c>
      <c r="AGV64" s="79">
        <v>9154</v>
      </c>
      <c r="AGW64" s="78">
        <v>3549755.27</v>
      </c>
      <c r="AGX64" s="79">
        <v>1665</v>
      </c>
      <c r="AGY64" s="78">
        <v>131632.4</v>
      </c>
      <c r="AGZ64" s="77">
        <v>176</v>
      </c>
      <c r="AHA64" s="78">
        <v>17188.009999999998</v>
      </c>
      <c r="AHB64" s="77">
        <v>966</v>
      </c>
      <c r="AHC64" s="78">
        <v>124073.77</v>
      </c>
      <c r="AHH64" s="77">
        <v>62</v>
      </c>
      <c r="AHI64" s="78">
        <v>47882.48</v>
      </c>
      <c r="AHJ64" s="79">
        <v>2677</v>
      </c>
      <c r="AHK64" s="78">
        <v>244065.82</v>
      </c>
      <c r="AHL64" s="79">
        <v>3598</v>
      </c>
      <c r="AHM64" s="78">
        <v>225257.84</v>
      </c>
      <c r="AHN64" s="77">
        <v>34</v>
      </c>
      <c r="AHO64" s="78">
        <v>6279.95</v>
      </c>
      <c r="AHP64" s="77">
        <v>1</v>
      </c>
      <c r="AHQ64" s="78">
        <v>30.11</v>
      </c>
      <c r="AHT64" s="77">
        <v>10</v>
      </c>
      <c r="AHU64" s="78">
        <v>4791.82</v>
      </c>
      <c r="AHV64" s="77">
        <v>946</v>
      </c>
      <c r="AHW64" s="78">
        <v>115161.63</v>
      </c>
      <c r="AHZ64" s="77">
        <v>119</v>
      </c>
      <c r="AIA64" s="78">
        <v>40618.68</v>
      </c>
      <c r="AIB64" s="77">
        <v>2</v>
      </c>
      <c r="AIC64" s="78">
        <v>169.08</v>
      </c>
      <c r="AIL64" s="77">
        <v>6</v>
      </c>
      <c r="AIM64" s="78">
        <v>1223.2</v>
      </c>
      <c r="AIP64" s="79">
        <v>52087</v>
      </c>
      <c r="AIQ64" s="78">
        <v>475348.02</v>
      </c>
      <c r="AIT64" s="77">
        <v>34</v>
      </c>
      <c r="AIU64" s="78">
        <v>290.67</v>
      </c>
      <c r="AIX64" s="79">
        <v>7535</v>
      </c>
      <c r="AIY64" s="78">
        <v>562890.28</v>
      </c>
      <c r="AIZ64" s="77">
        <v>6</v>
      </c>
      <c r="AJA64" s="78">
        <v>41.4</v>
      </c>
      <c r="AJB64" s="79">
        <v>9203</v>
      </c>
      <c r="AJC64" s="78">
        <v>177237.82</v>
      </c>
      <c r="AJD64" s="77">
        <v>7</v>
      </c>
      <c r="AJE64" s="78">
        <v>6.85</v>
      </c>
      <c r="AJF64" s="79">
        <v>10962</v>
      </c>
      <c r="AJG64" s="78">
        <v>510441.58</v>
      </c>
      <c r="AJH64" s="77">
        <v>1</v>
      </c>
      <c r="AJI64" s="78">
        <v>13.77</v>
      </c>
      <c r="AJL64" s="77">
        <v>3</v>
      </c>
      <c r="AJM64" s="78">
        <v>40.35</v>
      </c>
      <c r="AJN64" s="79">
        <v>2046</v>
      </c>
      <c r="AJO64" s="78">
        <v>329519.8</v>
      </c>
      <c r="AJX64" s="79">
        <v>93568</v>
      </c>
      <c r="AJY64" s="78">
        <v>1210672.77</v>
      </c>
      <c r="AJZ64" s="77">
        <v>214</v>
      </c>
      <c r="AKA64" s="78">
        <v>26337.62</v>
      </c>
      <c r="AKF64" s="77">
        <v>2</v>
      </c>
      <c r="AKG64" s="78">
        <v>16.16</v>
      </c>
      <c r="AKN64" s="77">
        <v>24</v>
      </c>
      <c r="AKO64" s="78">
        <v>382.06</v>
      </c>
      <c r="AKV64" s="79">
        <v>8633</v>
      </c>
      <c r="AKW64" s="78">
        <v>216975.74</v>
      </c>
      <c r="AKZ64" s="79">
        <v>107768</v>
      </c>
      <c r="ALA64" s="78">
        <v>1541561.78</v>
      </c>
      <c r="ALL64" s="77">
        <v>3</v>
      </c>
      <c r="ALM64" s="78">
        <v>79.41</v>
      </c>
      <c r="ALR64" s="77">
        <v>3</v>
      </c>
      <c r="ALS64" s="78">
        <v>94.83</v>
      </c>
      <c r="ALX64" s="79">
        <v>3102</v>
      </c>
      <c r="ALY64" s="78">
        <v>173953.36</v>
      </c>
      <c r="ALZ64" s="77">
        <v>86</v>
      </c>
      <c r="AMA64" s="78">
        <v>344.59</v>
      </c>
      <c r="AMB64" s="79">
        <v>1406</v>
      </c>
      <c r="AMC64" s="78">
        <v>96876.3</v>
      </c>
      <c r="AMF64" s="77">
        <v>155</v>
      </c>
      <c r="AMG64" s="78">
        <v>4473.1499999999996</v>
      </c>
      <c r="AMH64" s="77">
        <v>68</v>
      </c>
      <c r="AMI64" s="78">
        <v>31180.49</v>
      </c>
      <c r="AMJ64" s="79">
        <v>1855</v>
      </c>
      <c r="AMK64" s="78">
        <v>139204.98000000001</v>
      </c>
      <c r="AML64" s="79">
        <v>14609</v>
      </c>
      <c r="AMM64" s="78">
        <v>1450386.01</v>
      </c>
      <c r="AMN64" s="77">
        <v>233</v>
      </c>
      <c r="AMO64" s="78">
        <v>274727.18</v>
      </c>
      <c r="AMR64" s="77">
        <v>1</v>
      </c>
      <c r="AMS64" s="78">
        <v>226.6</v>
      </c>
      <c r="AMX64" s="77">
        <v>339</v>
      </c>
      <c r="AMY64" s="78">
        <v>14452.16</v>
      </c>
      <c r="AMZ64" s="77">
        <v>2</v>
      </c>
      <c r="ANA64" s="78">
        <v>4.5599999999999996</v>
      </c>
      <c r="AND64" s="77">
        <v>1</v>
      </c>
      <c r="ANE64" s="78">
        <v>0.01</v>
      </c>
      <c r="ANF64" s="79">
        <v>1118</v>
      </c>
      <c r="ANG64" s="78">
        <v>1363744.03</v>
      </c>
      <c r="ANH64" s="79">
        <v>3374</v>
      </c>
      <c r="ANI64" s="78">
        <v>261025.38</v>
      </c>
      <c r="ANJ64" s="77">
        <v>2</v>
      </c>
      <c r="ANK64" s="78">
        <v>38.659999999999997</v>
      </c>
      <c r="ANL64" s="77">
        <v>90</v>
      </c>
      <c r="ANM64" s="78">
        <v>2239.6999999999998</v>
      </c>
      <c r="ANP64" s="79">
        <v>2154</v>
      </c>
      <c r="ANQ64" s="78">
        <v>278926.13</v>
      </c>
      <c r="ANR64" s="77">
        <v>288</v>
      </c>
      <c r="ANS64" s="78">
        <v>49601.21</v>
      </c>
      <c r="ANT64" s="79">
        <v>9817</v>
      </c>
      <c r="ANU64" s="78">
        <v>1645291.35</v>
      </c>
      <c r="ANZ64" s="77">
        <v>462</v>
      </c>
      <c r="AOA64" s="78">
        <v>262892.5</v>
      </c>
      <c r="AOB64" s="77">
        <v>69</v>
      </c>
      <c r="AOC64" s="78">
        <v>152511.42000000001</v>
      </c>
      <c r="AOD64" s="77">
        <v>381</v>
      </c>
      <c r="AOE64" s="78">
        <v>1145496.52</v>
      </c>
      <c r="AOP64" s="77">
        <v>55</v>
      </c>
      <c r="AOQ64" s="78">
        <v>6133.15</v>
      </c>
      <c r="AOR64" s="77">
        <v>1</v>
      </c>
      <c r="AOS64" s="78">
        <v>8.6199999999999992</v>
      </c>
      <c r="AOV64" s="77">
        <v>887</v>
      </c>
      <c r="AOW64" s="78">
        <v>118020.49</v>
      </c>
      <c r="AOX64" s="77">
        <v>390</v>
      </c>
      <c r="AOY64" s="78">
        <v>4519.83</v>
      </c>
      <c r="AOZ64" s="77">
        <v>1</v>
      </c>
      <c r="APA64" s="78">
        <v>51.18</v>
      </c>
      <c r="APB64" s="77">
        <v>224</v>
      </c>
      <c r="APC64" s="78">
        <v>2668.43</v>
      </c>
      <c r="APD64" s="77">
        <v>2</v>
      </c>
      <c r="APE64" s="78">
        <v>32.340000000000003</v>
      </c>
      <c r="APH64" s="79">
        <v>12415</v>
      </c>
      <c r="API64" s="78">
        <v>2855810.82</v>
      </c>
      <c r="APJ64" s="79">
        <v>18389</v>
      </c>
      <c r="APK64" s="78">
        <v>295045.15999999997</v>
      </c>
      <c r="APN64" s="77">
        <v>1</v>
      </c>
      <c r="APO64" s="78">
        <v>8.7799999999999994</v>
      </c>
      <c r="APP64" s="79">
        <v>2352</v>
      </c>
      <c r="APQ64" s="78">
        <v>1015251.18</v>
      </c>
      <c r="APR64" s="77">
        <v>264</v>
      </c>
      <c r="APS64" s="78">
        <v>114980.6</v>
      </c>
      <c r="APT64" s="79">
        <v>2038</v>
      </c>
      <c r="APU64" s="78">
        <v>924734.68</v>
      </c>
      <c r="APV64" s="77">
        <v>739</v>
      </c>
      <c r="APW64" s="78">
        <v>323623.2</v>
      </c>
      <c r="APX64" s="77">
        <v>666</v>
      </c>
      <c r="APY64" s="78">
        <v>247783.48</v>
      </c>
      <c r="APZ64" s="77">
        <v>191</v>
      </c>
      <c r="AQA64" s="78">
        <v>79036.990000000005</v>
      </c>
      <c r="AQB64" s="79">
        <v>13111</v>
      </c>
      <c r="AQC64" s="78">
        <v>2599972.02</v>
      </c>
      <c r="AQD64" s="77">
        <v>6</v>
      </c>
      <c r="AQE64" s="78">
        <v>673.26</v>
      </c>
      <c r="AQF64" s="77">
        <v>1</v>
      </c>
      <c r="AQG64" s="78">
        <v>44.12</v>
      </c>
      <c r="AQH64" s="77">
        <v>138</v>
      </c>
      <c r="AQI64" s="78">
        <v>40947.22</v>
      </c>
      <c r="AQJ64" s="79">
        <v>3400</v>
      </c>
      <c r="AQK64" s="78">
        <v>53248.82</v>
      </c>
      <c r="AQP64" s="79">
        <v>3918</v>
      </c>
      <c r="AQQ64" s="78">
        <v>1025191.81</v>
      </c>
      <c r="AQR64" s="79">
        <v>2753</v>
      </c>
      <c r="AQS64" s="78">
        <v>1400429.1</v>
      </c>
      <c r="AQZ64" s="77">
        <v>89</v>
      </c>
      <c r="ARA64" s="78">
        <v>557953.18000000005</v>
      </c>
      <c r="ARB64" s="77">
        <v>2</v>
      </c>
      <c r="ARC64" s="78">
        <v>161.68</v>
      </c>
      <c r="ARD64" s="77">
        <v>1</v>
      </c>
      <c r="ARE64" s="78">
        <v>7.23</v>
      </c>
      <c r="ARH64" s="77">
        <v>1</v>
      </c>
      <c r="ARI64" s="78">
        <v>69.569999999999993</v>
      </c>
      <c r="ARL64" s="79">
        <v>5381</v>
      </c>
      <c r="ARM64" s="78">
        <v>677292.59</v>
      </c>
      <c r="ARN64" s="79">
        <v>12187</v>
      </c>
      <c r="ARO64" s="78">
        <v>1372568.15</v>
      </c>
      <c r="ARP64" s="79">
        <v>27868</v>
      </c>
      <c r="ARQ64" s="78">
        <v>3460369.59</v>
      </c>
      <c r="ARR64" s="79">
        <v>6559</v>
      </c>
      <c r="ARS64" s="78">
        <v>799800.51</v>
      </c>
      <c r="ART64" s="79">
        <v>38470</v>
      </c>
      <c r="ARU64" s="78">
        <v>929428.83</v>
      </c>
      <c r="ARX64" s="79">
        <v>45663</v>
      </c>
      <c r="ARY64" s="78">
        <v>3523186.86</v>
      </c>
      <c r="ARZ64" s="77">
        <v>165</v>
      </c>
      <c r="ASA64" s="78">
        <v>60014.68</v>
      </c>
      <c r="ASD64" s="79">
        <v>4914</v>
      </c>
      <c r="ASE64" s="78">
        <v>393335.54</v>
      </c>
      <c r="ASL64" s="77">
        <v>2</v>
      </c>
      <c r="ASM64" s="78">
        <v>4.2</v>
      </c>
      <c r="ASR64" s="77">
        <v>2</v>
      </c>
      <c r="ASS64" s="78">
        <v>1.92</v>
      </c>
      <c r="AST64" s="77">
        <v>3</v>
      </c>
      <c r="ASU64" s="78">
        <v>47.4</v>
      </c>
      <c r="ASX64" s="77">
        <v>4</v>
      </c>
      <c r="ASY64" s="78">
        <v>110.76</v>
      </c>
      <c r="ASZ64" s="79">
        <v>1052</v>
      </c>
      <c r="ATA64" s="78">
        <v>25025.57</v>
      </c>
      <c r="ATB64" s="77">
        <v>118</v>
      </c>
      <c r="ATC64" s="78">
        <v>8676.4500000000007</v>
      </c>
      <c r="ATF64" s="77">
        <v>7</v>
      </c>
      <c r="ATG64" s="78">
        <v>339.72</v>
      </c>
      <c r="ATN64" s="79">
        <v>1112</v>
      </c>
      <c r="ATO64" s="78">
        <v>61836.14</v>
      </c>
      <c r="ATP64" s="77">
        <v>40</v>
      </c>
      <c r="ATQ64" s="78">
        <v>1908.28</v>
      </c>
      <c r="ATT64" s="79">
        <v>18306</v>
      </c>
      <c r="ATU64" s="78">
        <v>873688.45</v>
      </c>
      <c r="ATV64" s="77">
        <v>12</v>
      </c>
      <c r="ATW64" s="78">
        <v>662.71</v>
      </c>
      <c r="ATX64" s="77">
        <v>10</v>
      </c>
      <c r="ATY64" s="78">
        <v>698.76</v>
      </c>
      <c r="ATZ64" s="77">
        <v>1</v>
      </c>
      <c r="AUA64" s="78">
        <v>44.42</v>
      </c>
      <c r="AUB64" s="77">
        <v>6</v>
      </c>
      <c r="AUC64" s="78">
        <v>37.04</v>
      </c>
      <c r="AUN64" s="79">
        <v>176812</v>
      </c>
      <c r="AUO64" s="78">
        <v>3030362.16</v>
      </c>
      <c r="AUP64" s="77">
        <v>6</v>
      </c>
      <c r="AUQ64" s="78">
        <v>124.74</v>
      </c>
      <c r="AUR64" s="79">
        <v>1899</v>
      </c>
      <c r="AUS64" s="78">
        <v>100774.67</v>
      </c>
      <c r="AUV64" s="77">
        <v>17</v>
      </c>
      <c r="AUW64" s="78">
        <v>148.08000000000001</v>
      </c>
      <c r="AVB64" s="77">
        <v>184</v>
      </c>
      <c r="AVC64" s="78">
        <v>156396.04</v>
      </c>
      <c r="AVN64" s="77">
        <v>1</v>
      </c>
      <c r="AVO64" s="78">
        <v>26.96</v>
      </c>
      <c r="AVX64" s="77">
        <v>8</v>
      </c>
      <c r="AVY64" s="78">
        <v>62.54</v>
      </c>
      <c r="AVZ64" s="77">
        <v>28</v>
      </c>
      <c r="AWA64" s="78">
        <v>317.07</v>
      </c>
      <c r="AWH64" s="77">
        <v>4</v>
      </c>
      <c r="AWI64" s="78">
        <v>4</v>
      </c>
      <c r="AWJ64" s="77">
        <v>1</v>
      </c>
      <c r="AWK64" s="78">
        <v>2.0499999999999998</v>
      </c>
      <c r="AWL64" s="77">
        <v>7</v>
      </c>
      <c r="AWM64" s="78">
        <v>44.84</v>
      </c>
      <c r="AWN64" s="77">
        <v>71</v>
      </c>
      <c r="AWO64" s="78">
        <v>3908.75</v>
      </c>
      <c r="AWP64" s="77">
        <v>310</v>
      </c>
      <c r="AWQ64" s="78">
        <v>51434.5</v>
      </c>
      <c r="AWR64" s="77">
        <v>132</v>
      </c>
      <c r="AWS64" s="78">
        <v>44588.56</v>
      </c>
      <c r="AWT64" s="77">
        <v>206</v>
      </c>
      <c r="AWU64" s="78">
        <v>15154.07</v>
      </c>
      <c r="AWV64" s="77">
        <v>971</v>
      </c>
      <c r="AWW64" s="78">
        <v>13980.22</v>
      </c>
      <c r="AWX64" s="77">
        <v>459</v>
      </c>
      <c r="AWY64" s="78">
        <v>212250.26</v>
      </c>
      <c r="AXD64" s="77">
        <v>3</v>
      </c>
      <c r="AXE64" s="78">
        <v>65.290000000000006</v>
      </c>
      <c r="AXN64" s="77">
        <v>1</v>
      </c>
      <c r="AXO64" s="78">
        <v>22.57</v>
      </c>
      <c r="AXT64" s="77">
        <v>1</v>
      </c>
      <c r="AXU64" s="78">
        <v>9.9</v>
      </c>
      <c r="AXZ64" s="77">
        <v>1</v>
      </c>
      <c r="AYA64" s="78">
        <v>164.39</v>
      </c>
      <c r="AYB64" s="77">
        <v>169</v>
      </c>
      <c r="AYC64" s="78">
        <v>12570.59</v>
      </c>
      <c r="AYD64" s="77">
        <v>44</v>
      </c>
      <c r="AYE64" s="78">
        <v>358.85</v>
      </c>
      <c r="AYF64" s="77">
        <v>8</v>
      </c>
      <c r="AYG64" s="78">
        <v>51.68</v>
      </c>
      <c r="AYL64" s="77">
        <v>11</v>
      </c>
      <c r="AYM64" s="78">
        <v>54.97</v>
      </c>
      <c r="AYP64" s="77">
        <v>2</v>
      </c>
      <c r="AYQ64" s="78">
        <v>151.16</v>
      </c>
      <c r="AYR64" s="77">
        <v>2</v>
      </c>
      <c r="AYS64" s="78">
        <v>0.32</v>
      </c>
      <c r="AYT64" s="77">
        <v>5</v>
      </c>
      <c r="AYU64" s="78">
        <v>21.03</v>
      </c>
      <c r="AYV64" s="77">
        <v>55</v>
      </c>
      <c r="AYW64" s="78">
        <v>6262.84</v>
      </c>
      <c r="AYZ64" s="77">
        <v>2</v>
      </c>
      <c r="AZA64" s="78">
        <v>21.26</v>
      </c>
      <c r="AZD64" s="77">
        <v>1</v>
      </c>
      <c r="AZE64" s="78">
        <v>22.73</v>
      </c>
      <c r="AZV64" s="77">
        <v>21</v>
      </c>
      <c r="AZW64" s="78">
        <v>26.24</v>
      </c>
    </row>
    <row r="65" spans="1:1377" x14ac:dyDescent="0.25">
      <c r="A65" s="87">
        <v>40004</v>
      </c>
      <c r="B65" s="83">
        <v>313147</v>
      </c>
      <c r="C65" s="84">
        <v>37915831.710000001</v>
      </c>
      <c r="D65" s="83">
        <v>260394</v>
      </c>
      <c r="E65" s="84">
        <v>36212283.869999997</v>
      </c>
      <c r="F65" s="83">
        <f t="shared" si="97"/>
        <v>573541</v>
      </c>
      <c r="G65" s="83">
        <f t="shared" si="96"/>
        <v>74128115.579999998</v>
      </c>
      <c r="H65" s="83">
        <v>181633</v>
      </c>
      <c r="I65" s="84">
        <v>16958834.43</v>
      </c>
      <c r="J65" s="83">
        <v>172448</v>
      </c>
      <c r="K65" s="84">
        <v>14357402.91</v>
      </c>
      <c r="L65" s="83">
        <v>2838</v>
      </c>
      <c r="M65" s="78">
        <v>12417185.449999999</v>
      </c>
      <c r="N65" s="79">
        <v>23887</v>
      </c>
      <c r="O65" s="78">
        <v>12758754.779999999</v>
      </c>
      <c r="P65" s="79">
        <v>172479</v>
      </c>
      <c r="Q65" s="78">
        <v>10002715.050000001</v>
      </c>
      <c r="R65" s="79">
        <v>165493</v>
      </c>
      <c r="S65" s="78">
        <v>9232790.5199999996</v>
      </c>
      <c r="V65" s="79">
        <v>25761</v>
      </c>
      <c r="W65" s="78">
        <v>6945316.0599999996</v>
      </c>
      <c r="X65" s="79">
        <v>45116</v>
      </c>
      <c r="Y65" s="78">
        <v>6498752.0300000003</v>
      </c>
      <c r="Z65" s="79">
        <v>83660</v>
      </c>
      <c r="AA65" s="78">
        <v>3238476.85</v>
      </c>
      <c r="AB65" s="79">
        <v>44011</v>
      </c>
      <c r="AC65" s="78">
        <v>4236834.82</v>
      </c>
      <c r="AD65" s="79">
        <v>28857</v>
      </c>
      <c r="AE65" s="78">
        <v>5445319.2800000003</v>
      </c>
      <c r="AH65" s="79">
        <v>68107</v>
      </c>
      <c r="AI65" s="78">
        <v>6854686.3200000003</v>
      </c>
      <c r="AJ65" s="79">
        <v>211296</v>
      </c>
      <c r="AK65" s="78">
        <v>8012208.9299999997</v>
      </c>
      <c r="AL65" s="79">
        <v>42551</v>
      </c>
      <c r="AM65" s="78">
        <v>4610870.59</v>
      </c>
      <c r="AN65" s="79">
        <v>47358</v>
      </c>
      <c r="AO65" s="78">
        <v>4559331.17</v>
      </c>
      <c r="AP65" s="79">
        <v>57861</v>
      </c>
      <c r="AQ65" s="78">
        <v>4550130.46</v>
      </c>
      <c r="AR65" s="79">
        <v>34707</v>
      </c>
      <c r="AS65" s="78">
        <v>5069042.18</v>
      </c>
      <c r="AT65" s="79">
        <v>12656</v>
      </c>
      <c r="AU65" s="78">
        <v>1168047.7</v>
      </c>
      <c r="AV65" s="77">
        <v>699</v>
      </c>
      <c r="AW65" s="78">
        <v>2859018.96</v>
      </c>
      <c r="AX65" s="77">
        <v>331</v>
      </c>
      <c r="AY65" s="78">
        <v>1298147.6200000001</v>
      </c>
      <c r="AZ65" s="79">
        <v>2822</v>
      </c>
      <c r="BA65" s="78">
        <v>2083955.16</v>
      </c>
      <c r="BB65" s="79">
        <v>10795</v>
      </c>
      <c r="BC65" s="78">
        <v>3613792.16</v>
      </c>
      <c r="BD65" s="79">
        <v>2746</v>
      </c>
      <c r="BE65" s="78">
        <v>1434530.76</v>
      </c>
      <c r="BF65" s="79">
        <v>13007</v>
      </c>
      <c r="BG65" s="78">
        <v>1757221.01</v>
      </c>
      <c r="BH65" s="79">
        <v>182926</v>
      </c>
      <c r="BI65" s="78">
        <v>1589846.26</v>
      </c>
      <c r="BJ65" s="79">
        <v>3168</v>
      </c>
      <c r="BK65" s="78">
        <v>1296114.6200000001</v>
      </c>
      <c r="BL65" s="79">
        <v>36348</v>
      </c>
      <c r="BM65" s="78">
        <v>1334935.1000000001</v>
      </c>
      <c r="BN65" s="77">
        <v>147</v>
      </c>
      <c r="BO65" s="78">
        <v>871008.33</v>
      </c>
      <c r="BP65" s="79">
        <v>47793</v>
      </c>
      <c r="BQ65" s="78">
        <v>959334.1</v>
      </c>
      <c r="BR65" s="79">
        <v>2819</v>
      </c>
      <c r="BS65" s="78">
        <v>181395.85</v>
      </c>
      <c r="BT65" s="79">
        <v>8450</v>
      </c>
      <c r="BU65" s="78">
        <v>493749.6</v>
      </c>
      <c r="BV65" s="79">
        <v>6101</v>
      </c>
      <c r="BW65" s="78">
        <v>296794.17</v>
      </c>
      <c r="BX65" s="77">
        <v>195</v>
      </c>
      <c r="BY65" s="78">
        <v>195214.45</v>
      </c>
      <c r="CH65" s="77">
        <v>3</v>
      </c>
      <c r="CI65" s="78">
        <v>26.01</v>
      </c>
      <c r="CN65" s="77">
        <v>5</v>
      </c>
      <c r="CO65" s="78">
        <v>466.06</v>
      </c>
      <c r="CP65" s="79">
        <v>5049</v>
      </c>
      <c r="CQ65" s="78">
        <v>57729.7</v>
      </c>
      <c r="CT65" s="77">
        <v>12</v>
      </c>
      <c r="CU65" s="78">
        <v>7598.82</v>
      </c>
      <c r="CX65" s="77">
        <v>4</v>
      </c>
      <c r="CY65" s="78">
        <v>237.7</v>
      </c>
      <c r="CZ65" s="77">
        <v>1</v>
      </c>
      <c r="DA65" s="78">
        <v>0.76</v>
      </c>
      <c r="DD65" s="77">
        <v>2</v>
      </c>
      <c r="DE65" s="78">
        <v>279.39999999999998</v>
      </c>
      <c r="DJ65" s="77">
        <v>1</v>
      </c>
      <c r="DK65" s="78">
        <v>874.58</v>
      </c>
      <c r="DL65" s="77">
        <v>2</v>
      </c>
      <c r="DM65" s="78">
        <v>79.44</v>
      </c>
      <c r="DN65" s="77">
        <v>9</v>
      </c>
      <c r="DO65" s="78">
        <v>18.28</v>
      </c>
      <c r="DP65" s="77">
        <v>31</v>
      </c>
      <c r="DQ65" s="78">
        <v>102.84</v>
      </c>
      <c r="DR65" s="77">
        <v>2</v>
      </c>
      <c r="DS65" s="78">
        <v>7.6</v>
      </c>
      <c r="DZ65" s="79">
        <v>10937</v>
      </c>
      <c r="EA65" s="78">
        <v>985651.65</v>
      </c>
      <c r="EF65" s="77">
        <v>24</v>
      </c>
      <c r="EG65" s="78">
        <v>279.95</v>
      </c>
      <c r="EJ65" s="77">
        <v>2</v>
      </c>
      <c r="EK65" s="78">
        <v>29</v>
      </c>
      <c r="ER65" s="79">
        <v>11562</v>
      </c>
      <c r="ES65" s="78">
        <v>460183.73</v>
      </c>
      <c r="ET65" s="77">
        <v>4</v>
      </c>
      <c r="EU65" s="78">
        <v>10.46</v>
      </c>
      <c r="EV65" s="79">
        <v>1250</v>
      </c>
      <c r="EW65" s="78">
        <v>74760.649999999994</v>
      </c>
      <c r="FB65" s="77">
        <v>1</v>
      </c>
      <c r="FC65" s="78">
        <v>52.5</v>
      </c>
      <c r="FD65" s="77">
        <v>15</v>
      </c>
      <c r="FE65" s="78">
        <v>8390.99</v>
      </c>
      <c r="FF65" s="77">
        <v>7</v>
      </c>
      <c r="FG65" s="78">
        <v>10.39</v>
      </c>
      <c r="FH65" s="79">
        <v>24479</v>
      </c>
      <c r="FI65" s="78">
        <v>1187727.1200000001</v>
      </c>
      <c r="FJ65" s="79">
        <v>15600</v>
      </c>
      <c r="FK65" s="78">
        <v>730325.97</v>
      </c>
      <c r="FL65" s="77">
        <v>5</v>
      </c>
      <c r="FM65" s="78">
        <v>96.08</v>
      </c>
      <c r="FP65" s="77">
        <v>11</v>
      </c>
      <c r="FQ65" s="78">
        <v>5.28</v>
      </c>
      <c r="FR65" s="79">
        <v>2313</v>
      </c>
      <c r="FS65" s="78">
        <v>320087.09999999998</v>
      </c>
      <c r="FT65" s="77">
        <v>2</v>
      </c>
      <c r="FU65" s="78">
        <v>8</v>
      </c>
      <c r="FV65" s="79">
        <v>2982</v>
      </c>
      <c r="FW65" s="78">
        <v>82796.06</v>
      </c>
      <c r="FX65" s="77">
        <v>707</v>
      </c>
      <c r="FY65" s="78">
        <v>25617.64</v>
      </c>
      <c r="FZ65" s="77">
        <v>2</v>
      </c>
      <c r="GA65" s="78">
        <v>4.26</v>
      </c>
      <c r="GF65" s="77">
        <v>87</v>
      </c>
      <c r="GG65" s="78">
        <v>8483.69</v>
      </c>
      <c r="GL65" s="79">
        <v>3207</v>
      </c>
      <c r="GM65" s="78">
        <v>439228.12</v>
      </c>
      <c r="GR65" s="77">
        <v>1</v>
      </c>
      <c r="GS65" s="78">
        <v>2.08</v>
      </c>
      <c r="GT65" s="77">
        <v>2</v>
      </c>
      <c r="GU65" s="78">
        <v>6.72</v>
      </c>
      <c r="GX65" s="77">
        <v>261</v>
      </c>
      <c r="GY65" s="78">
        <v>21462.47</v>
      </c>
      <c r="GZ65" s="77">
        <v>21</v>
      </c>
      <c r="HA65" s="78">
        <v>700.82</v>
      </c>
      <c r="HB65" s="77">
        <v>846</v>
      </c>
      <c r="HC65" s="78">
        <v>98544.65</v>
      </c>
      <c r="HD65" s="77">
        <v>13</v>
      </c>
      <c r="HE65" s="78">
        <v>43.71</v>
      </c>
      <c r="HH65" s="77">
        <v>102</v>
      </c>
      <c r="HI65" s="78">
        <v>3576.36</v>
      </c>
      <c r="HJ65" s="77">
        <v>617</v>
      </c>
      <c r="HK65" s="78">
        <v>71493.64</v>
      </c>
      <c r="HL65" s="77">
        <v>442</v>
      </c>
      <c r="HM65" s="78">
        <v>80770.77</v>
      </c>
      <c r="HN65" s="77">
        <v>979</v>
      </c>
      <c r="HO65" s="78">
        <v>136419.85</v>
      </c>
      <c r="HR65" s="77">
        <v>78</v>
      </c>
      <c r="HS65" s="78">
        <v>23985.7</v>
      </c>
      <c r="HT65" s="77">
        <v>464</v>
      </c>
      <c r="HU65" s="78">
        <v>22483.56</v>
      </c>
      <c r="HV65" s="77">
        <v>29</v>
      </c>
      <c r="HW65" s="78">
        <v>1821.01</v>
      </c>
      <c r="HX65" s="77">
        <v>2</v>
      </c>
      <c r="HY65" s="78">
        <v>2439.6</v>
      </c>
      <c r="HZ65" s="77">
        <v>132</v>
      </c>
      <c r="IA65" s="78">
        <v>12610.4</v>
      </c>
      <c r="IB65" s="79">
        <v>2780</v>
      </c>
      <c r="IC65" s="78">
        <v>193539.67</v>
      </c>
      <c r="ID65" s="77">
        <v>38</v>
      </c>
      <c r="IE65" s="78">
        <v>13045.41</v>
      </c>
      <c r="IF65" s="77">
        <v>212</v>
      </c>
      <c r="IG65" s="78">
        <v>38880.76</v>
      </c>
      <c r="IN65" s="79">
        <v>2071</v>
      </c>
      <c r="IO65" s="78">
        <v>106116.17</v>
      </c>
      <c r="IR65" s="77">
        <v>5</v>
      </c>
      <c r="IS65" s="78">
        <v>9.3800000000000008</v>
      </c>
      <c r="IZ65" s="79">
        <v>4169</v>
      </c>
      <c r="JA65" s="78">
        <v>172090.07</v>
      </c>
      <c r="JH65" s="79">
        <v>9504</v>
      </c>
      <c r="JI65" s="78">
        <v>1274194.19</v>
      </c>
      <c r="JJ65" s="79">
        <v>2404</v>
      </c>
      <c r="JK65" s="78">
        <v>307752.59000000003</v>
      </c>
      <c r="JN65" s="77">
        <v>615</v>
      </c>
      <c r="JO65" s="78">
        <v>77171.66</v>
      </c>
      <c r="JP65" s="79">
        <v>3675</v>
      </c>
      <c r="JQ65" s="78">
        <v>292164.40999999997</v>
      </c>
      <c r="JR65" s="77">
        <v>26</v>
      </c>
      <c r="JS65" s="78">
        <v>1992.95</v>
      </c>
      <c r="JV65" s="79">
        <v>2938</v>
      </c>
      <c r="JW65" s="78">
        <v>233567.52</v>
      </c>
      <c r="JX65" s="77">
        <v>62</v>
      </c>
      <c r="JY65" s="78">
        <v>5278.35</v>
      </c>
      <c r="JZ65" s="77">
        <v>454</v>
      </c>
      <c r="KA65" s="78">
        <v>9589.56</v>
      </c>
      <c r="KB65" s="79">
        <v>8112</v>
      </c>
      <c r="KC65" s="78">
        <v>343387.15</v>
      </c>
      <c r="KD65" s="77">
        <v>4</v>
      </c>
      <c r="KE65" s="78">
        <v>47.1</v>
      </c>
      <c r="KF65" s="77">
        <v>455</v>
      </c>
      <c r="KG65" s="78">
        <v>55156.3</v>
      </c>
      <c r="KH65" s="79">
        <v>18537</v>
      </c>
      <c r="KI65" s="78">
        <v>675758.12</v>
      </c>
      <c r="KN65" s="79">
        <v>1182</v>
      </c>
      <c r="KO65" s="78">
        <v>693387.07</v>
      </c>
      <c r="KP65" s="77">
        <v>3</v>
      </c>
      <c r="KQ65" s="78">
        <v>217.26</v>
      </c>
      <c r="KR65" s="79">
        <v>5261</v>
      </c>
      <c r="KS65" s="78">
        <v>402915.86</v>
      </c>
      <c r="KZ65" s="77">
        <v>12</v>
      </c>
      <c r="LA65" s="78">
        <v>6954.69</v>
      </c>
      <c r="LB65" s="77">
        <v>8</v>
      </c>
      <c r="LC65" s="78">
        <v>56.25</v>
      </c>
      <c r="LD65" s="79">
        <v>1103</v>
      </c>
      <c r="LE65" s="78">
        <v>116637.97</v>
      </c>
      <c r="LF65" s="77">
        <v>399</v>
      </c>
      <c r="LG65" s="78">
        <v>64395.42</v>
      </c>
      <c r="LH65" s="77">
        <v>327</v>
      </c>
      <c r="LI65" s="78">
        <v>72152.490000000005</v>
      </c>
      <c r="LR65" s="77">
        <v>4</v>
      </c>
      <c r="LS65" s="78">
        <v>3.56</v>
      </c>
      <c r="LT65" s="79">
        <v>6830</v>
      </c>
      <c r="LU65" s="78">
        <v>301420.87</v>
      </c>
      <c r="LV65" s="77">
        <v>99</v>
      </c>
      <c r="LW65" s="78">
        <v>526.96</v>
      </c>
      <c r="LX65" s="77">
        <v>6</v>
      </c>
      <c r="LY65" s="78">
        <v>3152.14</v>
      </c>
      <c r="LZ65" s="77">
        <v>2</v>
      </c>
      <c r="MA65" s="78">
        <v>3333.9</v>
      </c>
      <c r="MB65" s="79">
        <v>5331</v>
      </c>
      <c r="MC65" s="78">
        <v>554890.5</v>
      </c>
      <c r="MN65" s="77">
        <v>6</v>
      </c>
      <c r="MO65" s="78">
        <v>40.130000000000003</v>
      </c>
      <c r="MP65" s="79">
        <v>4340</v>
      </c>
      <c r="MQ65" s="78">
        <v>309635.03999999998</v>
      </c>
      <c r="MR65" s="79">
        <v>1499</v>
      </c>
      <c r="MS65" s="78">
        <v>40604.120000000003</v>
      </c>
      <c r="NB65" s="77">
        <v>4</v>
      </c>
      <c r="NC65" s="78">
        <v>8.68</v>
      </c>
      <c r="ND65" s="79">
        <v>15095</v>
      </c>
      <c r="NE65" s="78">
        <v>47507.03</v>
      </c>
      <c r="NF65" s="77">
        <v>46</v>
      </c>
      <c r="NG65" s="78">
        <v>1321.04</v>
      </c>
      <c r="NN65" s="79">
        <v>1988</v>
      </c>
      <c r="NO65" s="78">
        <v>276449.38</v>
      </c>
      <c r="NP65" s="77">
        <v>9</v>
      </c>
      <c r="NQ65" s="78">
        <v>55.91</v>
      </c>
      <c r="NR65" s="77">
        <v>3</v>
      </c>
      <c r="NS65" s="78">
        <v>8.48</v>
      </c>
      <c r="NT65" s="77">
        <v>90</v>
      </c>
      <c r="NU65" s="78">
        <v>243.77</v>
      </c>
      <c r="NV65" s="79">
        <v>3002</v>
      </c>
      <c r="NW65" s="78">
        <v>316737.87</v>
      </c>
      <c r="NX65" s="77">
        <v>16</v>
      </c>
      <c r="NY65" s="78">
        <v>1266.72</v>
      </c>
      <c r="NZ65" s="77">
        <v>6</v>
      </c>
      <c r="OA65" s="78">
        <v>171.24</v>
      </c>
      <c r="OF65" s="77">
        <v>325</v>
      </c>
      <c r="OG65" s="78">
        <v>25025.9</v>
      </c>
      <c r="OH65" s="77">
        <v>478</v>
      </c>
      <c r="OI65" s="78">
        <v>28811.87</v>
      </c>
      <c r="OJ65" s="77">
        <v>123</v>
      </c>
      <c r="OK65" s="78">
        <v>636.55999999999995</v>
      </c>
      <c r="OP65" s="79">
        <v>12488</v>
      </c>
      <c r="OQ65" s="78">
        <v>2130782.04</v>
      </c>
      <c r="OR65" s="77">
        <v>225</v>
      </c>
      <c r="OS65" s="78">
        <v>8266.43</v>
      </c>
      <c r="OT65" s="79">
        <v>3890</v>
      </c>
      <c r="OU65" s="78">
        <v>178150.05</v>
      </c>
      <c r="OV65" s="77">
        <v>85</v>
      </c>
      <c r="OW65" s="78">
        <v>7223.3</v>
      </c>
      <c r="OZ65" s="79">
        <v>5476</v>
      </c>
      <c r="PA65" s="78">
        <v>527304.42000000004</v>
      </c>
      <c r="PJ65" s="79">
        <v>3529</v>
      </c>
      <c r="PK65" s="78">
        <v>321433.94</v>
      </c>
      <c r="PL65" s="77">
        <v>105</v>
      </c>
      <c r="PM65" s="78">
        <v>1077.55</v>
      </c>
      <c r="PN65" s="77">
        <v>47</v>
      </c>
      <c r="PO65" s="78">
        <v>6539.09</v>
      </c>
      <c r="PP65" s="79">
        <v>9619</v>
      </c>
      <c r="PQ65" s="78">
        <v>671008.31000000006</v>
      </c>
      <c r="PR65" s="79">
        <v>2436</v>
      </c>
      <c r="PS65" s="78">
        <v>304406.23</v>
      </c>
      <c r="PV65" s="77">
        <v>13</v>
      </c>
      <c r="PW65" s="78">
        <v>160.18</v>
      </c>
      <c r="PZ65" s="77">
        <v>500</v>
      </c>
      <c r="QA65" s="78">
        <v>180973.67</v>
      </c>
      <c r="QF65" s="79">
        <v>10605</v>
      </c>
      <c r="QG65" s="78">
        <v>3339704.38</v>
      </c>
      <c r="QH65" s="77">
        <v>1</v>
      </c>
      <c r="QI65" s="78">
        <v>2.48</v>
      </c>
      <c r="QJ65" s="77">
        <v>8</v>
      </c>
      <c r="QK65" s="78">
        <v>16.920000000000002</v>
      </c>
      <c r="QL65" s="77">
        <v>25</v>
      </c>
      <c r="QM65" s="78">
        <v>35.409999999999997</v>
      </c>
      <c r="QN65" s="77">
        <v>5</v>
      </c>
      <c r="QO65" s="78">
        <v>113.72</v>
      </c>
      <c r="RB65" s="77">
        <v>4</v>
      </c>
      <c r="RC65" s="78">
        <v>231.61</v>
      </c>
      <c r="RD65" s="77">
        <v>4</v>
      </c>
      <c r="RE65" s="78">
        <v>2050.8000000000002</v>
      </c>
      <c r="RJ65" s="77">
        <v>3</v>
      </c>
      <c r="RK65" s="78">
        <v>68.58</v>
      </c>
      <c r="RL65" s="79">
        <v>120112</v>
      </c>
      <c r="RM65" s="78">
        <v>17078792.579999998</v>
      </c>
      <c r="RN65" s="79">
        <v>2376</v>
      </c>
      <c r="RO65" s="78">
        <v>107420.75</v>
      </c>
      <c r="RT65" s="77">
        <v>176</v>
      </c>
      <c r="RU65" s="78">
        <v>35163.54</v>
      </c>
      <c r="RV65" s="77">
        <v>263</v>
      </c>
      <c r="RW65" s="78">
        <v>12527.4</v>
      </c>
      <c r="RX65" s="77">
        <v>6</v>
      </c>
      <c r="RY65" s="78">
        <v>177.84</v>
      </c>
      <c r="RZ65" s="77">
        <v>483</v>
      </c>
      <c r="SA65" s="78">
        <v>50378.66</v>
      </c>
      <c r="SD65" s="79">
        <v>5053</v>
      </c>
      <c r="SE65" s="78">
        <v>369629.43</v>
      </c>
      <c r="SF65" s="79">
        <v>34435</v>
      </c>
      <c r="SG65" s="78">
        <v>6095243.29</v>
      </c>
      <c r="SH65" s="77">
        <v>1</v>
      </c>
      <c r="SI65" s="78">
        <v>0.28000000000000003</v>
      </c>
      <c r="SJ65" s="79">
        <v>1363</v>
      </c>
      <c r="SK65" s="78">
        <v>53536.87</v>
      </c>
      <c r="SL65" s="79">
        <v>3113</v>
      </c>
      <c r="SM65" s="78">
        <v>219374.25</v>
      </c>
      <c r="SN65" s="79">
        <v>8756</v>
      </c>
      <c r="SO65" s="78">
        <v>307195.24</v>
      </c>
      <c r="SP65" s="77">
        <v>4</v>
      </c>
      <c r="SQ65" s="78">
        <v>2819.76</v>
      </c>
      <c r="SR65" s="79">
        <v>90918</v>
      </c>
      <c r="SS65" s="78">
        <v>569266.05000000005</v>
      </c>
      <c r="ST65" s="79">
        <v>1309</v>
      </c>
      <c r="SU65" s="78">
        <v>116096.68</v>
      </c>
      <c r="SV65" s="77">
        <v>76</v>
      </c>
      <c r="SW65" s="78">
        <v>396.57</v>
      </c>
      <c r="TB65" s="77">
        <v>3</v>
      </c>
      <c r="TC65" s="78">
        <v>45.86</v>
      </c>
      <c r="TD65" s="77">
        <v>772</v>
      </c>
      <c r="TE65" s="78">
        <v>7058.88</v>
      </c>
      <c r="TF65" s="79">
        <v>2375</v>
      </c>
      <c r="TG65" s="78">
        <v>93741.6</v>
      </c>
      <c r="TH65" s="79">
        <v>27028</v>
      </c>
      <c r="TI65" s="78">
        <v>706458.85</v>
      </c>
      <c r="TJ65" s="79">
        <v>2143</v>
      </c>
      <c r="TK65" s="78">
        <v>246573.26</v>
      </c>
      <c r="TL65" s="79">
        <v>45671</v>
      </c>
      <c r="TM65" s="78">
        <v>2250569.12</v>
      </c>
      <c r="TN65" s="79">
        <v>5138</v>
      </c>
      <c r="TO65" s="78">
        <v>423676.71</v>
      </c>
      <c r="UB65" s="79">
        <v>8122</v>
      </c>
      <c r="UC65" s="78">
        <v>361925.15</v>
      </c>
      <c r="UH65" s="77">
        <v>3</v>
      </c>
      <c r="UI65" s="78">
        <v>33.07</v>
      </c>
      <c r="UP65" s="77">
        <v>1</v>
      </c>
      <c r="UQ65" s="78">
        <v>1.04</v>
      </c>
      <c r="UV65" s="77">
        <v>1</v>
      </c>
      <c r="UW65" s="78">
        <v>9.92</v>
      </c>
      <c r="VB65" s="77">
        <v>57</v>
      </c>
      <c r="VC65" s="78">
        <v>1687.41</v>
      </c>
      <c r="VD65" s="79">
        <v>12371</v>
      </c>
      <c r="VE65" s="78">
        <v>565875.56999999995</v>
      </c>
      <c r="VF65" s="77">
        <v>3</v>
      </c>
      <c r="VG65" s="78">
        <v>10.61</v>
      </c>
      <c r="VH65" s="79">
        <v>32625</v>
      </c>
      <c r="VI65" s="78">
        <v>522090.4</v>
      </c>
      <c r="VJ65" s="77">
        <v>131</v>
      </c>
      <c r="VK65" s="78">
        <v>1310.1099999999999</v>
      </c>
      <c r="VN65" s="77">
        <v>4</v>
      </c>
      <c r="VO65" s="78">
        <v>36.6</v>
      </c>
      <c r="VP65" s="79">
        <v>12653</v>
      </c>
      <c r="VQ65" s="78">
        <v>687070.45</v>
      </c>
      <c r="VR65" s="79">
        <v>15928</v>
      </c>
      <c r="VS65" s="78">
        <v>1380492.05</v>
      </c>
      <c r="VV65" s="77">
        <v>1</v>
      </c>
      <c r="VW65" s="78">
        <v>22.92</v>
      </c>
      <c r="WB65" s="79">
        <v>11963</v>
      </c>
      <c r="WC65" s="78">
        <v>1717571.47</v>
      </c>
      <c r="WD65" s="77">
        <v>21</v>
      </c>
      <c r="WE65" s="78">
        <v>46434.73</v>
      </c>
      <c r="WH65" s="79">
        <v>2615</v>
      </c>
      <c r="WI65" s="78">
        <v>11101.6</v>
      </c>
      <c r="WJ65" s="79">
        <v>7537</v>
      </c>
      <c r="WK65" s="78">
        <v>118510.21</v>
      </c>
      <c r="WL65" s="77">
        <v>164</v>
      </c>
      <c r="WM65" s="78">
        <v>17944.439999999999</v>
      </c>
      <c r="WN65" s="79">
        <v>2201</v>
      </c>
      <c r="WO65" s="78">
        <v>885060.46</v>
      </c>
      <c r="WR65" s="79">
        <v>5826</v>
      </c>
      <c r="WS65" s="78">
        <v>164183.99</v>
      </c>
      <c r="WV65" s="77">
        <v>2</v>
      </c>
      <c r="WW65" s="78">
        <v>352.56</v>
      </c>
      <c r="WX65" s="77">
        <v>5</v>
      </c>
      <c r="WY65" s="78">
        <v>27.99</v>
      </c>
      <c r="WZ65" s="77">
        <v>4</v>
      </c>
      <c r="XA65" s="78">
        <v>40.729999999999997</v>
      </c>
      <c r="XB65" s="77">
        <v>2</v>
      </c>
      <c r="XC65" s="78">
        <v>39.78</v>
      </c>
      <c r="XD65" s="79">
        <v>36546</v>
      </c>
      <c r="XE65" s="78">
        <v>2063705.76</v>
      </c>
      <c r="XF65" s="77">
        <v>2</v>
      </c>
      <c r="XG65" s="78">
        <v>21.94</v>
      </c>
      <c r="XH65" s="77">
        <v>473</v>
      </c>
      <c r="XI65" s="78">
        <v>187151.54</v>
      </c>
      <c r="XJ65" s="77">
        <v>653</v>
      </c>
      <c r="XK65" s="78">
        <v>8797.2000000000007</v>
      </c>
      <c r="XN65" s="79">
        <v>6300</v>
      </c>
      <c r="XO65" s="78">
        <v>823623.95</v>
      </c>
      <c r="XP65" s="79">
        <v>14142</v>
      </c>
      <c r="XQ65" s="78">
        <v>2382376.2599999998</v>
      </c>
      <c r="XR65" s="79">
        <v>1333</v>
      </c>
      <c r="XS65" s="78">
        <v>334108.78000000003</v>
      </c>
      <c r="XT65" s="79">
        <v>3012</v>
      </c>
      <c r="XU65" s="78">
        <v>650973.1</v>
      </c>
      <c r="XV65" s="79">
        <v>81550</v>
      </c>
      <c r="XW65" s="78">
        <v>945352.26</v>
      </c>
      <c r="XX65" s="79">
        <v>1365</v>
      </c>
      <c r="XY65" s="78">
        <v>70576.78</v>
      </c>
      <c r="YF65" s="77">
        <v>4</v>
      </c>
      <c r="YG65" s="78">
        <v>83.66</v>
      </c>
      <c r="YH65" s="79">
        <v>22995</v>
      </c>
      <c r="YI65" s="78">
        <v>2014003.09</v>
      </c>
      <c r="YP65" s="79">
        <v>2871</v>
      </c>
      <c r="YQ65" s="78">
        <v>67962.44</v>
      </c>
      <c r="YT65" s="79">
        <v>2384</v>
      </c>
      <c r="YU65" s="78">
        <v>297201.51</v>
      </c>
      <c r="YV65" s="77">
        <v>124</v>
      </c>
      <c r="YW65" s="78">
        <v>14406.8</v>
      </c>
      <c r="YX65" s="79">
        <v>109402</v>
      </c>
      <c r="YY65" s="78">
        <v>2821044.42</v>
      </c>
      <c r="YZ65" s="79">
        <v>30750</v>
      </c>
      <c r="ZA65" s="78">
        <v>1417248.66</v>
      </c>
      <c r="ZF65" s="79">
        <v>1320</v>
      </c>
      <c r="ZG65" s="78">
        <v>111964.74</v>
      </c>
      <c r="ZH65" s="77">
        <v>583</v>
      </c>
      <c r="ZI65" s="78">
        <v>47238.14</v>
      </c>
      <c r="ZJ65" s="79">
        <v>52242</v>
      </c>
      <c r="ZK65" s="78">
        <v>9293978.5999999996</v>
      </c>
      <c r="ZL65" s="79">
        <v>47648</v>
      </c>
      <c r="ZM65" s="78">
        <v>6325681.5999999996</v>
      </c>
      <c r="ZR65" s="77">
        <v>103</v>
      </c>
      <c r="ZS65" s="78">
        <v>643.71</v>
      </c>
      <c r="ZT65" s="77">
        <v>159</v>
      </c>
      <c r="ZU65" s="78">
        <v>782.64</v>
      </c>
      <c r="ZV65" s="77">
        <v>1</v>
      </c>
      <c r="ZW65" s="78">
        <v>4.99</v>
      </c>
      <c r="ZX65" s="77">
        <v>3</v>
      </c>
      <c r="ZY65" s="78">
        <v>31.77</v>
      </c>
      <c r="AAB65" s="77">
        <v>121</v>
      </c>
      <c r="AAC65" s="78">
        <v>1127.47</v>
      </c>
      <c r="AAD65" s="77">
        <v>3</v>
      </c>
      <c r="AAE65" s="78">
        <v>29.26</v>
      </c>
      <c r="AAF65" s="77">
        <v>53</v>
      </c>
      <c r="AAG65" s="78">
        <v>543.46</v>
      </c>
      <c r="AAH65" s="77">
        <v>97</v>
      </c>
      <c r="AAI65" s="78">
        <v>612.87</v>
      </c>
      <c r="AAN65" s="77">
        <v>7</v>
      </c>
      <c r="AAO65" s="78">
        <v>374.87</v>
      </c>
      <c r="AAP65" s="79">
        <v>1256</v>
      </c>
      <c r="AAQ65" s="78">
        <v>5818.52</v>
      </c>
      <c r="AAV65" s="79">
        <v>3216</v>
      </c>
      <c r="AAW65" s="78">
        <v>185182.92</v>
      </c>
      <c r="ABD65" s="77">
        <v>998</v>
      </c>
      <c r="ABE65" s="78">
        <v>142363.45000000001</v>
      </c>
      <c r="ABH65" s="77">
        <v>1</v>
      </c>
      <c r="ABI65" s="78">
        <v>6.61</v>
      </c>
      <c r="ABP65" s="79">
        <v>2779</v>
      </c>
      <c r="ABQ65" s="78">
        <v>161198.92000000001</v>
      </c>
      <c r="ABR65" s="79">
        <v>1736</v>
      </c>
      <c r="ABS65" s="78">
        <v>77668.17</v>
      </c>
      <c r="ABT65" s="79">
        <v>4465</v>
      </c>
      <c r="ABU65" s="78">
        <v>71767.22</v>
      </c>
      <c r="ABV65" s="79">
        <v>3693</v>
      </c>
      <c r="ABW65" s="78">
        <v>82750.850000000006</v>
      </c>
      <c r="ABX65" s="77">
        <v>651</v>
      </c>
      <c r="ABY65" s="78">
        <v>17487.05</v>
      </c>
      <c r="ACD65" s="77">
        <v>102</v>
      </c>
      <c r="ACE65" s="78">
        <v>5663.21</v>
      </c>
      <c r="ACF65" s="79">
        <v>13837</v>
      </c>
      <c r="ACG65" s="78">
        <v>504601.14</v>
      </c>
      <c r="ACH65" s="79">
        <v>4137</v>
      </c>
      <c r="ACI65" s="78">
        <v>224760.94</v>
      </c>
      <c r="ACJ65" s="79">
        <v>20421</v>
      </c>
      <c r="ACK65" s="78">
        <v>259648.35</v>
      </c>
      <c r="ACP65" s="79">
        <v>11433</v>
      </c>
      <c r="ACQ65" s="78">
        <v>470562.14</v>
      </c>
      <c r="ACV65" s="79">
        <v>3909</v>
      </c>
      <c r="ACW65" s="78">
        <v>122055.87</v>
      </c>
      <c r="ACX65" s="79">
        <v>47517</v>
      </c>
      <c r="ACY65" s="78">
        <v>1730676.3</v>
      </c>
      <c r="ACZ65" s="77">
        <v>167</v>
      </c>
      <c r="ADA65" s="78">
        <v>7851</v>
      </c>
      <c r="ADB65" s="79">
        <v>14253</v>
      </c>
      <c r="ADC65" s="78">
        <v>911399.43</v>
      </c>
      <c r="ADD65" s="77">
        <v>2</v>
      </c>
      <c r="ADE65" s="78">
        <v>29.86</v>
      </c>
      <c r="ADF65" s="79">
        <v>3101</v>
      </c>
      <c r="ADG65" s="78">
        <v>478697.81</v>
      </c>
      <c r="ADL65" s="77">
        <v>999</v>
      </c>
      <c r="ADM65" s="78">
        <v>161087.53</v>
      </c>
      <c r="ADX65" s="79">
        <v>4105</v>
      </c>
      <c r="ADY65" s="78">
        <v>274370.77</v>
      </c>
      <c r="ADZ65" s="79">
        <v>3487</v>
      </c>
      <c r="AEA65" s="78">
        <v>140443.42000000001</v>
      </c>
      <c r="AEB65" s="77">
        <v>13</v>
      </c>
      <c r="AEC65" s="78">
        <v>600.29999999999995</v>
      </c>
      <c r="AED65" s="77">
        <v>2</v>
      </c>
      <c r="AEE65" s="78">
        <v>167.18</v>
      </c>
      <c r="AEF65" s="79">
        <v>1623</v>
      </c>
      <c r="AEG65" s="78">
        <v>898950.35</v>
      </c>
      <c r="AEL65" s="77">
        <v>68</v>
      </c>
      <c r="AEM65" s="78">
        <v>523.37</v>
      </c>
      <c r="AEN65" s="77">
        <v>1</v>
      </c>
      <c r="AEO65" s="78">
        <v>34.65</v>
      </c>
      <c r="AER65" s="79">
        <v>15952</v>
      </c>
      <c r="AES65" s="78">
        <v>817744.56</v>
      </c>
      <c r="AET65" s="79">
        <v>4952</v>
      </c>
      <c r="AEU65" s="78">
        <v>149282.23999999999</v>
      </c>
      <c r="AEV65" s="77">
        <v>3</v>
      </c>
      <c r="AEW65" s="78">
        <v>12677.32</v>
      </c>
      <c r="AEZ65" s="77">
        <v>78</v>
      </c>
      <c r="AFA65" s="78">
        <v>11785.55</v>
      </c>
      <c r="AFB65" s="79">
        <v>5862</v>
      </c>
      <c r="AFC65" s="78">
        <v>322028.28000000003</v>
      </c>
      <c r="AFD65" s="77">
        <v>7</v>
      </c>
      <c r="AFE65" s="78">
        <v>168.23</v>
      </c>
      <c r="AFH65" s="77">
        <v>5</v>
      </c>
      <c r="AFI65" s="78">
        <v>567.66</v>
      </c>
      <c r="AFN65" s="79">
        <v>3010</v>
      </c>
      <c r="AFO65" s="78">
        <v>1062356.8700000001</v>
      </c>
      <c r="AFP65" s="77">
        <v>125</v>
      </c>
      <c r="AFQ65" s="78">
        <v>6344.58</v>
      </c>
      <c r="AFV65" s="79">
        <v>53450</v>
      </c>
      <c r="AFW65" s="78">
        <v>1691097.32</v>
      </c>
      <c r="AFX65" s="79">
        <v>5091</v>
      </c>
      <c r="AFY65" s="78">
        <v>204723.05</v>
      </c>
      <c r="AFZ65" s="77">
        <v>471</v>
      </c>
      <c r="AGA65" s="78">
        <v>56300.7</v>
      </c>
      <c r="AGB65" s="77">
        <v>6</v>
      </c>
      <c r="AGC65" s="78">
        <v>319.98</v>
      </c>
      <c r="AGD65" s="77">
        <v>2</v>
      </c>
      <c r="AGE65" s="78">
        <v>9.08</v>
      </c>
      <c r="AGF65" s="77">
        <v>139</v>
      </c>
      <c r="AGG65" s="78">
        <v>965.86</v>
      </c>
      <c r="AGJ65" s="77">
        <v>1</v>
      </c>
      <c r="AGK65" s="78">
        <v>9.4600000000000009</v>
      </c>
      <c r="AGL65" s="77">
        <v>13</v>
      </c>
      <c r="AGM65" s="78">
        <v>13701.92</v>
      </c>
      <c r="AGN65" s="77">
        <v>1</v>
      </c>
      <c r="AGO65" s="78">
        <v>27.57</v>
      </c>
      <c r="AGP65" s="79">
        <v>178162</v>
      </c>
      <c r="AGQ65" s="78">
        <v>34392726.369999997</v>
      </c>
      <c r="AGR65" s="77">
        <v>240</v>
      </c>
      <c r="AGS65" s="78">
        <v>231728.83</v>
      </c>
      <c r="AGT65" s="79">
        <v>9090</v>
      </c>
      <c r="AGU65" s="78">
        <v>5410915.4900000002</v>
      </c>
      <c r="AGV65" s="79">
        <v>8290</v>
      </c>
      <c r="AGW65" s="78">
        <v>3220869.93</v>
      </c>
      <c r="AGX65" s="79">
        <v>1420</v>
      </c>
      <c r="AGY65" s="78">
        <v>104270.9</v>
      </c>
      <c r="AGZ65" s="77">
        <v>188</v>
      </c>
      <c r="AHA65" s="78">
        <v>19222</v>
      </c>
      <c r="AHB65" s="79">
        <v>1033</v>
      </c>
      <c r="AHC65" s="78">
        <v>141223.15</v>
      </c>
      <c r="AHH65" s="77">
        <v>58</v>
      </c>
      <c r="AHI65" s="78">
        <v>40297.19</v>
      </c>
      <c r="AHJ65" s="79">
        <v>2637</v>
      </c>
      <c r="AHK65" s="78">
        <v>235307.33</v>
      </c>
      <c r="AHL65" s="79">
        <v>3638</v>
      </c>
      <c r="AHM65" s="78">
        <v>223114.59</v>
      </c>
      <c r="AHN65" s="77">
        <v>39</v>
      </c>
      <c r="AHO65" s="78">
        <v>8722.07</v>
      </c>
      <c r="AHP65" s="77">
        <v>2</v>
      </c>
      <c r="AHQ65" s="78">
        <v>10.24</v>
      </c>
      <c r="AHT65" s="77">
        <v>3</v>
      </c>
      <c r="AHU65" s="78">
        <v>1403.28</v>
      </c>
      <c r="AHV65" s="77">
        <v>959</v>
      </c>
      <c r="AHW65" s="78">
        <v>122761.95</v>
      </c>
      <c r="AHZ65" s="77">
        <v>111</v>
      </c>
      <c r="AIA65" s="78">
        <v>41906.559999999998</v>
      </c>
      <c r="AIL65" s="77">
        <v>6</v>
      </c>
      <c r="AIM65" s="78">
        <v>1084.33</v>
      </c>
      <c r="AIP65" s="79">
        <v>47219</v>
      </c>
      <c r="AIQ65" s="78">
        <v>427891.02</v>
      </c>
      <c r="AIT65" s="77">
        <v>35</v>
      </c>
      <c r="AIU65" s="78">
        <v>399.18</v>
      </c>
      <c r="AIX65" s="79">
        <v>7337</v>
      </c>
      <c r="AIY65" s="78">
        <v>545965.16</v>
      </c>
      <c r="AIZ65" s="77">
        <v>7</v>
      </c>
      <c r="AJA65" s="78">
        <v>51.96</v>
      </c>
      <c r="AJB65" s="79">
        <v>8697</v>
      </c>
      <c r="AJC65" s="78">
        <v>175489.57</v>
      </c>
      <c r="AJD65" s="77">
        <v>4</v>
      </c>
      <c r="AJE65" s="78">
        <v>6.72</v>
      </c>
      <c r="AJF65" s="79">
        <v>10337</v>
      </c>
      <c r="AJG65" s="78">
        <v>478941.82</v>
      </c>
      <c r="AJH65" s="77">
        <v>2</v>
      </c>
      <c r="AJI65" s="78">
        <v>27.54</v>
      </c>
      <c r="AJL65" s="77">
        <v>3</v>
      </c>
      <c r="AJM65" s="78">
        <v>46.02</v>
      </c>
      <c r="AJN65" s="79">
        <v>2076</v>
      </c>
      <c r="AJO65" s="78">
        <v>329253.93</v>
      </c>
      <c r="AJX65" s="79">
        <v>92999</v>
      </c>
      <c r="AJY65" s="78">
        <v>1187780.48</v>
      </c>
      <c r="AJZ65" s="77">
        <v>170</v>
      </c>
      <c r="AKA65" s="78">
        <v>17871.32</v>
      </c>
      <c r="AKN65" s="77">
        <v>25</v>
      </c>
      <c r="AKO65" s="78">
        <v>325.93</v>
      </c>
      <c r="AKV65" s="79">
        <v>8045</v>
      </c>
      <c r="AKW65" s="78">
        <v>203444.49</v>
      </c>
      <c r="AKX65" s="77">
        <v>2</v>
      </c>
      <c r="AKY65" s="78">
        <v>5634.6</v>
      </c>
      <c r="AKZ65" s="79">
        <v>106007</v>
      </c>
      <c r="ALA65" s="78">
        <v>1524394.11</v>
      </c>
      <c r="ALX65" s="79">
        <v>3104</v>
      </c>
      <c r="ALY65" s="78">
        <v>171580.68</v>
      </c>
      <c r="ALZ65" s="77">
        <v>100</v>
      </c>
      <c r="AMA65" s="78">
        <v>311.12</v>
      </c>
      <c r="AMB65" s="79">
        <v>1402</v>
      </c>
      <c r="AMC65" s="78">
        <v>96415.72</v>
      </c>
      <c r="AMF65" s="77">
        <v>108</v>
      </c>
      <c r="AMG65" s="78">
        <v>2895.54</v>
      </c>
      <c r="AMH65" s="77">
        <v>53</v>
      </c>
      <c r="AMI65" s="78">
        <v>33028.11</v>
      </c>
      <c r="AMJ65" s="79">
        <v>1767</v>
      </c>
      <c r="AMK65" s="78">
        <v>120747.64</v>
      </c>
      <c r="AML65" s="79">
        <v>14989</v>
      </c>
      <c r="AMM65" s="78">
        <v>1463688.44</v>
      </c>
      <c r="AMN65" s="77">
        <v>216</v>
      </c>
      <c r="AMO65" s="78">
        <v>260454.52</v>
      </c>
      <c r="AMP65" s="77">
        <v>4</v>
      </c>
      <c r="AMQ65" s="78">
        <v>471.72</v>
      </c>
      <c r="AMR65" s="77">
        <v>1</v>
      </c>
      <c r="AMS65" s="78">
        <v>226.6</v>
      </c>
      <c r="AMX65" s="77">
        <v>353</v>
      </c>
      <c r="AMY65" s="78">
        <v>13947</v>
      </c>
      <c r="ANB65" s="77">
        <v>1</v>
      </c>
      <c r="ANC65" s="78">
        <v>2.84</v>
      </c>
      <c r="ANF65" s="79">
        <v>1076</v>
      </c>
      <c r="ANG65" s="78">
        <v>1312040.3500000001</v>
      </c>
      <c r="ANH65" s="79">
        <v>3137</v>
      </c>
      <c r="ANI65" s="78">
        <v>247392.95</v>
      </c>
      <c r="ANL65" s="77">
        <v>99</v>
      </c>
      <c r="ANM65" s="78">
        <v>2187.7800000000002</v>
      </c>
      <c r="ANP65" s="79">
        <v>1997</v>
      </c>
      <c r="ANQ65" s="78">
        <v>268722.15999999997</v>
      </c>
      <c r="ANR65" s="77">
        <v>248</v>
      </c>
      <c r="ANS65" s="78">
        <v>43686.71</v>
      </c>
      <c r="ANT65" s="79">
        <v>9497</v>
      </c>
      <c r="ANU65" s="78">
        <v>1592085.14</v>
      </c>
      <c r="ANZ65" s="77">
        <v>484</v>
      </c>
      <c r="AOA65" s="78">
        <v>258904.95</v>
      </c>
      <c r="AOB65" s="77">
        <v>59</v>
      </c>
      <c r="AOC65" s="78">
        <v>139167</v>
      </c>
      <c r="AOD65" s="77">
        <v>339</v>
      </c>
      <c r="AOE65" s="78">
        <v>1025250.32</v>
      </c>
      <c r="AOP65" s="77">
        <v>47</v>
      </c>
      <c r="AOQ65" s="78">
        <v>4383.49</v>
      </c>
      <c r="AOR65" s="77">
        <v>2</v>
      </c>
      <c r="AOS65" s="78">
        <v>51.72</v>
      </c>
      <c r="AOV65" s="77">
        <v>815</v>
      </c>
      <c r="AOW65" s="78">
        <v>113073.97</v>
      </c>
      <c r="AOX65" s="77">
        <v>463</v>
      </c>
      <c r="AOY65" s="78">
        <v>5164.57</v>
      </c>
      <c r="AOZ65" s="77">
        <v>2</v>
      </c>
      <c r="APA65" s="78">
        <v>28.57</v>
      </c>
      <c r="APB65" s="77">
        <v>235</v>
      </c>
      <c r="APC65" s="78">
        <v>2618.35</v>
      </c>
      <c r="APD65" s="77">
        <v>1</v>
      </c>
      <c r="APE65" s="78">
        <v>25.56</v>
      </c>
      <c r="APH65" s="79">
        <v>13558</v>
      </c>
      <c r="API65" s="78">
        <v>3006188.43</v>
      </c>
      <c r="APJ65" s="79">
        <v>17762</v>
      </c>
      <c r="APK65" s="78">
        <v>286564.53000000003</v>
      </c>
      <c r="APN65" s="77">
        <v>2</v>
      </c>
      <c r="APO65" s="78">
        <v>52.68</v>
      </c>
      <c r="APP65" s="79">
        <v>2403</v>
      </c>
      <c r="APQ65" s="78">
        <v>1053031.28</v>
      </c>
      <c r="APR65" s="77">
        <v>264</v>
      </c>
      <c r="APS65" s="78">
        <v>118738.89</v>
      </c>
      <c r="APT65" s="79">
        <v>2020</v>
      </c>
      <c r="APU65" s="78">
        <v>883773.57</v>
      </c>
      <c r="APV65" s="77">
        <v>805</v>
      </c>
      <c r="APW65" s="78">
        <v>354150.13</v>
      </c>
      <c r="APX65" s="77">
        <v>652</v>
      </c>
      <c r="APY65" s="78">
        <v>233611.38</v>
      </c>
      <c r="APZ65" s="77">
        <v>224</v>
      </c>
      <c r="AQA65" s="78">
        <v>84347.44</v>
      </c>
      <c r="AQB65" s="79">
        <v>13572</v>
      </c>
      <c r="AQC65" s="78">
        <v>2733953.22</v>
      </c>
      <c r="AQD65" s="77">
        <v>13</v>
      </c>
      <c r="AQE65" s="78">
        <v>451.94</v>
      </c>
      <c r="AQH65" s="77">
        <v>136</v>
      </c>
      <c r="AQI65" s="78">
        <v>37426.86</v>
      </c>
      <c r="AQJ65" s="79">
        <v>3133</v>
      </c>
      <c r="AQK65" s="78">
        <v>51045.760000000002</v>
      </c>
      <c r="AQP65" s="79">
        <v>3818</v>
      </c>
      <c r="AQQ65" s="78">
        <v>1039182.28</v>
      </c>
      <c r="AQR65" s="79">
        <v>2603</v>
      </c>
      <c r="AQS65" s="78">
        <v>1326365.6399999999</v>
      </c>
      <c r="AQZ65" s="77">
        <v>132</v>
      </c>
      <c r="ARA65" s="78">
        <v>872415.71</v>
      </c>
      <c r="ARD65" s="77">
        <v>2</v>
      </c>
      <c r="ARE65" s="78">
        <v>16.39</v>
      </c>
      <c r="ARH65" s="77">
        <v>3</v>
      </c>
      <c r="ARI65" s="78">
        <v>55.08</v>
      </c>
      <c r="ARL65" s="79">
        <v>5240</v>
      </c>
      <c r="ARM65" s="78">
        <v>667404.35</v>
      </c>
      <c r="ARN65" s="79">
        <v>12459</v>
      </c>
      <c r="ARO65" s="78">
        <v>1416538.33</v>
      </c>
      <c r="ARP65" s="79">
        <v>27484</v>
      </c>
      <c r="ARQ65" s="78">
        <v>3416483.28</v>
      </c>
      <c r="ARR65" s="79">
        <v>6721</v>
      </c>
      <c r="ARS65" s="78">
        <v>835929.32</v>
      </c>
      <c r="ART65" s="79">
        <v>29918</v>
      </c>
      <c r="ARU65" s="78">
        <v>711852.59</v>
      </c>
      <c r="ARX65" s="79">
        <v>45841</v>
      </c>
      <c r="ARY65" s="78">
        <v>3510533.67</v>
      </c>
      <c r="ARZ65" s="77">
        <v>179</v>
      </c>
      <c r="ASA65" s="78">
        <v>60753.87</v>
      </c>
      <c r="ASD65" s="79">
        <v>4633</v>
      </c>
      <c r="ASE65" s="78">
        <v>368284.79</v>
      </c>
      <c r="AST65" s="77">
        <v>1</v>
      </c>
      <c r="ASU65" s="78">
        <v>8.08</v>
      </c>
      <c r="ASX65" s="77">
        <v>8</v>
      </c>
      <c r="ASY65" s="78">
        <v>215.64</v>
      </c>
      <c r="ASZ65" s="79">
        <v>1071</v>
      </c>
      <c r="ATA65" s="78">
        <v>22895.61</v>
      </c>
      <c r="ATB65" s="77">
        <v>125</v>
      </c>
      <c r="ATC65" s="78">
        <v>11540.08</v>
      </c>
      <c r="ATN65" s="77">
        <v>946</v>
      </c>
      <c r="ATO65" s="78">
        <v>53112.74</v>
      </c>
      <c r="ATP65" s="77">
        <v>49</v>
      </c>
      <c r="ATQ65" s="78">
        <v>1792.76</v>
      </c>
      <c r="ATT65" s="79">
        <v>17528</v>
      </c>
      <c r="ATU65" s="78">
        <v>786780.99</v>
      </c>
      <c r="ATV65" s="77">
        <v>10</v>
      </c>
      <c r="ATW65" s="78">
        <v>357.57</v>
      </c>
      <c r="ATX65" s="77">
        <v>19</v>
      </c>
      <c r="ATY65" s="78">
        <v>1109.57</v>
      </c>
      <c r="ATZ65" s="77">
        <v>2</v>
      </c>
      <c r="AUA65" s="78">
        <v>10.3</v>
      </c>
      <c r="AUB65" s="77">
        <v>8</v>
      </c>
      <c r="AUC65" s="78">
        <v>53.59</v>
      </c>
      <c r="AUN65" s="79">
        <v>176123</v>
      </c>
      <c r="AUO65" s="78">
        <v>2894310.13</v>
      </c>
      <c r="AUP65" s="77">
        <v>12</v>
      </c>
      <c r="AUQ65" s="78">
        <v>160.62</v>
      </c>
      <c r="AUR65" s="79">
        <v>2026</v>
      </c>
      <c r="AUS65" s="78">
        <v>113862.76</v>
      </c>
      <c r="AUV65" s="77">
        <v>19</v>
      </c>
      <c r="AUW65" s="78">
        <v>166.71</v>
      </c>
      <c r="AVB65" s="77">
        <v>193</v>
      </c>
      <c r="AVC65" s="78">
        <v>169465.08</v>
      </c>
      <c r="AVX65" s="77">
        <v>8</v>
      </c>
      <c r="AVY65" s="78">
        <v>65.040000000000006</v>
      </c>
      <c r="AVZ65" s="77">
        <v>15</v>
      </c>
      <c r="AWA65" s="78">
        <v>185.77</v>
      </c>
      <c r="AWB65" s="77">
        <v>2</v>
      </c>
      <c r="AWC65" s="78">
        <v>23.24</v>
      </c>
      <c r="AWH65" s="77">
        <v>12</v>
      </c>
      <c r="AWI65" s="78">
        <v>9.17</v>
      </c>
      <c r="AWL65" s="77">
        <v>11</v>
      </c>
      <c r="AWM65" s="78">
        <v>54.18</v>
      </c>
      <c r="AWN65" s="77">
        <v>77</v>
      </c>
      <c r="AWO65" s="78">
        <v>4451.38</v>
      </c>
      <c r="AWP65" s="77">
        <v>346</v>
      </c>
      <c r="AWQ65" s="78">
        <v>62043.77</v>
      </c>
      <c r="AWR65" s="77">
        <v>163</v>
      </c>
      <c r="AWS65" s="78">
        <v>54252.4</v>
      </c>
      <c r="AWT65" s="77">
        <v>251</v>
      </c>
      <c r="AWU65" s="78">
        <v>17845.38</v>
      </c>
      <c r="AWV65" s="77">
        <v>924</v>
      </c>
      <c r="AWW65" s="78">
        <v>12532.5</v>
      </c>
      <c r="AWX65" s="77">
        <v>575</v>
      </c>
      <c r="AWY65" s="78">
        <v>249458.27</v>
      </c>
      <c r="AXD65" s="77">
        <v>11</v>
      </c>
      <c r="AXE65" s="78">
        <v>226.75</v>
      </c>
      <c r="AXH65" s="77">
        <v>2</v>
      </c>
      <c r="AXI65" s="78">
        <v>5.0999999999999996</v>
      </c>
      <c r="AXJ65" s="77">
        <v>2</v>
      </c>
      <c r="AXK65" s="78">
        <v>13.36</v>
      </c>
      <c r="AXR65" s="77">
        <v>2</v>
      </c>
      <c r="AXS65" s="78">
        <v>33.520000000000003</v>
      </c>
      <c r="AXV65" s="77">
        <v>7</v>
      </c>
      <c r="AXW65" s="78">
        <v>73.150000000000006</v>
      </c>
      <c r="AXZ65" s="77">
        <v>3</v>
      </c>
      <c r="AYA65" s="78">
        <v>211.37</v>
      </c>
      <c r="AYB65" s="77">
        <v>160</v>
      </c>
      <c r="AYC65" s="78">
        <v>13689.89</v>
      </c>
      <c r="AYD65" s="77">
        <v>29</v>
      </c>
      <c r="AYE65" s="78">
        <v>155.55000000000001</v>
      </c>
      <c r="AYF65" s="77">
        <v>17</v>
      </c>
      <c r="AYG65" s="78">
        <v>243.98</v>
      </c>
      <c r="AYL65" s="77">
        <v>9</v>
      </c>
      <c r="AYM65" s="78">
        <v>52.6</v>
      </c>
      <c r="AYP65" s="77">
        <v>4</v>
      </c>
      <c r="AYQ65" s="78">
        <v>302.32</v>
      </c>
      <c r="AYT65" s="77">
        <v>13</v>
      </c>
      <c r="AYU65" s="78">
        <v>31.81</v>
      </c>
      <c r="AYV65" s="77">
        <v>72</v>
      </c>
      <c r="AYW65" s="78">
        <v>6297.93</v>
      </c>
      <c r="AZH65" s="77">
        <v>1</v>
      </c>
      <c r="AZI65" s="78">
        <v>3.7</v>
      </c>
      <c r="AZV65" s="77">
        <v>29</v>
      </c>
      <c r="AZW65" s="78">
        <v>20.72</v>
      </c>
      <c r="AZX65" s="77">
        <v>2</v>
      </c>
      <c r="AZY65" s="78">
        <v>1.78</v>
      </c>
    </row>
    <row r="66" spans="1:1377" x14ac:dyDescent="0.25">
      <c r="A66" s="87" t="s">
        <v>1364</v>
      </c>
      <c r="B66" s="83">
        <f>SUM(B53:B65)</f>
        <v>4092377</v>
      </c>
      <c r="C66" s="83">
        <f>SUM(C53:C65)</f>
        <v>503282018.81999999</v>
      </c>
      <c r="D66" s="83"/>
      <c r="E66" s="84"/>
      <c r="F66" s="89">
        <f t="shared" ref="F66" si="98">SUM(F53:F65)</f>
        <v>7488208</v>
      </c>
      <c r="G66" s="89">
        <f t="shared" ref="G66" si="99">SUM(G53:G65)</f>
        <v>982169562.57000005</v>
      </c>
      <c r="H66" s="89">
        <f t="shared" ref="H66" si="100">SUM(H53:H65)</f>
        <v>2446750</v>
      </c>
      <c r="I66" s="89">
        <f t="shared" ref="I66" si="101">SUM(I53:I65)</f>
        <v>231183197.58000001</v>
      </c>
      <c r="J66" s="89">
        <f t="shared" ref="J66" si="102">SUM(J53:J65)</f>
        <v>2544063</v>
      </c>
      <c r="K66" s="89">
        <f t="shared" ref="K66" si="103">SUM(K53:K65)</f>
        <v>210929613.25</v>
      </c>
      <c r="L66" s="83"/>
      <c r="M66" s="78"/>
      <c r="N66" s="79"/>
      <c r="O66" s="78"/>
      <c r="P66" s="79"/>
      <c r="Q66" s="78"/>
      <c r="R66" s="79"/>
      <c r="S66" s="78"/>
      <c r="V66" s="79"/>
      <c r="W66" s="78"/>
      <c r="X66" s="79"/>
      <c r="Y66" s="78"/>
      <c r="Z66" s="79"/>
      <c r="AA66" s="78"/>
      <c r="AB66" s="79"/>
      <c r="AC66" s="78"/>
      <c r="AD66" s="79"/>
      <c r="AE66" s="78"/>
      <c r="AH66" s="79"/>
      <c r="AI66" s="78"/>
      <c r="AJ66" s="79"/>
      <c r="AK66" s="78"/>
      <c r="AL66" s="79"/>
      <c r="AM66" s="78"/>
      <c r="AN66" s="79"/>
      <c r="AO66" s="78"/>
      <c r="AP66" s="79"/>
      <c r="AQ66" s="78"/>
      <c r="AR66" s="79"/>
      <c r="AS66" s="78"/>
      <c r="AT66" s="79"/>
      <c r="AU66" s="78"/>
      <c r="AW66" s="78"/>
      <c r="AY66" s="78"/>
      <c r="AZ66" s="79"/>
      <c r="BA66" s="78"/>
      <c r="BB66" s="79"/>
      <c r="BC66" s="78"/>
      <c r="BD66" s="79"/>
      <c r="BE66" s="78"/>
      <c r="BF66" s="79"/>
      <c r="BG66" s="78"/>
      <c r="BH66" s="79"/>
      <c r="BI66" s="78"/>
      <c r="BJ66" s="79"/>
      <c r="BK66" s="78"/>
      <c r="BL66" s="79"/>
      <c r="BM66" s="78"/>
      <c r="BO66" s="78"/>
      <c r="BP66" s="79"/>
      <c r="BQ66" s="78"/>
      <c r="BR66" s="79"/>
      <c r="BS66" s="78"/>
      <c r="BT66" s="79"/>
      <c r="BU66" s="78"/>
      <c r="BV66" s="79"/>
      <c r="BW66" s="78"/>
      <c r="BY66" s="78"/>
      <c r="CI66" s="78"/>
      <c r="CO66" s="78"/>
      <c r="CP66" s="79"/>
      <c r="CQ66" s="78"/>
      <c r="CU66" s="78"/>
      <c r="CY66" s="78"/>
      <c r="DA66" s="78"/>
      <c r="DE66" s="78"/>
      <c r="DK66" s="78"/>
      <c r="DM66" s="78"/>
      <c r="DO66" s="78"/>
      <c r="DQ66" s="78"/>
      <c r="DS66" s="78"/>
      <c r="DZ66" s="79"/>
      <c r="EA66" s="78"/>
      <c r="EG66" s="78"/>
      <c r="EK66" s="78"/>
      <c r="ER66" s="79"/>
      <c r="ES66" s="78"/>
      <c r="EU66" s="78"/>
      <c r="EV66" s="79"/>
      <c r="EW66" s="78"/>
      <c r="FC66" s="78"/>
      <c r="FE66" s="78"/>
      <c r="FG66" s="78"/>
      <c r="FH66" s="79"/>
      <c r="FI66" s="78"/>
      <c r="FJ66" s="79"/>
      <c r="FK66" s="78"/>
      <c r="FM66" s="78"/>
      <c r="FQ66" s="78"/>
      <c r="FR66" s="79"/>
      <c r="FS66" s="78"/>
      <c r="FU66" s="78"/>
      <c r="FV66" s="79"/>
      <c r="FW66" s="78"/>
      <c r="FY66" s="78"/>
      <c r="GA66" s="78"/>
      <c r="GG66" s="78"/>
      <c r="GL66" s="79"/>
      <c r="GM66" s="78"/>
      <c r="GS66" s="78"/>
      <c r="GU66" s="78"/>
      <c r="GY66" s="78"/>
      <c r="HA66" s="78"/>
      <c r="HC66" s="78"/>
      <c r="HE66" s="78"/>
      <c r="HI66" s="78"/>
      <c r="HK66" s="78"/>
      <c r="HM66" s="78"/>
      <c r="HO66" s="78"/>
      <c r="HS66" s="78"/>
      <c r="HU66" s="78"/>
      <c r="HW66" s="78"/>
      <c r="HY66" s="78"/>
      <c r="IA66" s="78"/>
      <c r="IB66" s="79"/>
      <c r="IC66" s="78"/>
      <c r="IE66" s="78"/>
      <c r="IG66" s="78"/>
      <c r="IN66" s="79"/>
      <c r="IO66" s="78"/>
      <c r="IS66" s="78"/>
      <c r="IZ66" s="79"/>
      <c r="JA66" s="78"/>
      <c r="JH66" s="79"/>
      <c r="JI66" s="78"/>
      <c r="JJ66" s="79"/>
      <c r="JK66" s="78"/>
      <c r="JO66" s="78"/>
      <c r="JP66" s="79"/>
      <c r="JQ66" s="78"/>
      <c r="JS66" s="78"/>
      <c r="JV66" s="79"/>
      <c r="JW66" s="78"/>
      <c r="JY66" s="78"/>
      <c r="KA66" s="78"/>
      <c r="KB66" s="79"/>
      <c r="KC66" s="78"/>
      <c r="KE66" s="78"/>
      <c r="KG66" s="78"/>
      <c r="KH66" s="79"/>
      <c r="KI66" s="78"/>
      <c r="KN66" s="79"/>
      <c r="KO66" s="78"/>
      <c r="KQ66" s="78"/>
      <c r="KR66" s="79"/>
      <c r="KS66" s="78"/>
      <c r="LA66" s="78"/>
      <c r="LC66" s="78"/>
      <c r="LD66" s="79"/>
      <c r="LE66" s="78"/>
      <c r="LG66" s="78"/>
      <c r="LI66" s="78"/>
      <c r="LS66" s="78"/>
      <c r="LT66" s="79"/>
      <c r="LU66" s="78"/>
      <c r="LW66" s="78"/>
      <c r="LY66" s="78"/>
      <c r="MA66" s="78"/>
      <c r="MB66" s="79"/>
      <c r="MC66" s="78"/>
      <c r="MO66" s="78"/>
      <c r="MP66" s="79"/>
      <c r="MQ66" s="78"/>
      <c r="MR66" s="79"/>
      <c r="MS66" s="78"/>
      <c r="NC66" s="78"/>
      <c r="ND66" s="79"/>
      <c r="NE66" s="78"/>
      <c r="NG66" s="78"/>
      <c r="NN66" s="79"/>
      <c r="NO66" s="78"/>
      <c r="NQ66" s="78"/>
      <c r="NS66" s="78"/>
      <c r="NU66" s="78"/>
      <c r="NV66" s="79"/>
      <c r="NW66" s="78"/>
      <c r="NY66" s="78"/>
      <c r="OA66" s="78"/>
      <c r="OG66" s="78"/>
      <c r="OI66" s="78"/>
      <c r="OK66" s="78"/>
      <c r="OP66" s="79"/>
      <c r="OQ66" s="78"/>
      <c r="OS66" s="78"/>
      <c r="OT66" s="79"/>
      <c r="OU66" s="78"/>
      <c r="OW66" s="78"/>
      <c r="OZ66" s="79"/>
      <c r="PA66" s="78"/>
      <c r="PJ66" s="79"/>
      <c r="PK66" s="78"/>
      <c r="PM66" s="78"/>
      <c r="PO66" s="78"/>
      <c r="PP66" s="79"/>
      <c r="PQ66" s="78"/>
      <c r="PR66" s="79"/>
      <c r="PS66" s="78"/>
      <c r="PW66" s="78"/>
      <c r="QA66" s="78"/>
      <c r="QF66" s="79"/>
      <c r="QG66" s="78"/>
      <c r="QI66" s="78"/>
      <c r="QK66" s="78"/>
      <c r="QM66" s="78"/>
      <c r="QO66" s="78"/>
      <c r="RC66" s="78"/>
      <c r="RE66" s="78"/>
      <c r="RK66" s="78"/>
      <c r="RL66" s="79"/>
      <c r="RM66" s="78"/>
      <c r="RN66" s="79"/>
      <c r="RO66" s="78"/>
      <c r="RU66" s="78"/>
      <c r="RW66" s="78"/>
      <c r="RY66" s="78"/>
      <c r="SA66" s="78"/>
      <c r="SD66" s="79"/>
      <c r="SE66" s="78"/>
      <c r="SF66" s="79"/>
      <c r="SG66" s="78"/>
      <c r="SI66" s="78"/>
      <c r="SJ66" s="79"/>
      <c r="SK66" s="78"/>
      <c r="SL66" s="79"/>
      <c r="SM66" s="78"/>
      <c r="SN66" s="79"/>
      <c r="SO66" s="78"/>
      <c r="SQ66" s="78"/>
      <c r="SR66" s="79"/>
      <c r="SS66" s="78"/>
      <c r="ST66" s="79"/>
      <c r="SU66" s="78"/>
      <c r="SW66" s="78"/>
      <c r="TC66" s="78"/>
      <c r="TE66" s="78"/>
      <c r="TF66" s="79"/>
      <c r="TG66" s="78"/>
      <c r="TH66" s="79"/>
      <c r="TI66" s="78"/>
      <c r="TJ66" s="79"/>
      <c r="TK66" s="78"/>
      <c r="TL66" s="79"/>
      <c r="TM66" s="78"/>
      <c r="TN66" s="79"/>
      <c r="TO66" s="78"/>
      <c r="UB66" s="79"/>
      <c r="UC66" s="78"/>
      <c r="UI66" s="78"/>
      <c r="UQ66" s="78"/>
      <c r="UW66" s="78"/>
      <c r="VC66" s="78"/>
      <c r="VD66" s="79"/>
      <c r="VE66" s="78"/>
      <c r="VG66" s="78"/>
      <c r="VH66" s="79"/>
      <c r="VI66" s="78"/>
      <c r="VK66" s="78"/>
      <c r="VO66" s="78"/>
      <c r="VP66" s="79"/>
      <c r="VQ66" s="78"/>
      <c r="VR66" s="79"/>
      <c r="VS66" s="78"/>
      <c r="VW66" s="78"/>
      <c r="WB66" s="79"/>
      <c r="WC66" s="78"/>
      <c r="WE66" s="78"/>
      <c r="WH66" s="79"/>
      <c r="WI66" s="78"/>
      <c r="WJ66" s="79"/>
      <c r="WK66" s="78"/>
      <c r="WM66" s="78"/>
      <c r="WN66" s="79"/>
      <c r="WO66" s="78"/>
      <c r="WR66" s="79"/>
      <c r="WS66" s="78"/>
      <c r="WW66" s="78"/>
      <c r="WY66" s="78"/>
      <c r="XA66" s="78"/>
      <c r="XC66" s="78"/>
      <c r="XD66" s="79"/>
      <c r="XE66" s="78"/>
      <c r="XG66" s="78"/>
      <c r="XI66" s="78"/>
      <c r="XK66" s="78"/>
      <c r="XN66" s="79"/>
      <c r="XO66" s="78"/>
      <c r="XP66" s="79"/>
      <c r="XQ66" s="78"/>
      <c r="XR66" s="79"/>
      <c r="XS66" s="78"/>
      <c r="XT66" s="79"/>
      <c r="XU66" s="78"/>
      <c r="XV66" s="79"/>
      <c r="XW66" s="78"/>
      <c r="XX66" s="79"/>
      <c r="XY66" s="78"/>
      <c r="YG66" s="78"/>
      <c r="YH66" s="79"/>
      <c r="YI66" s="78"/>
      <c r="YP66" s="79"/>
      <c r="YQ66" s="78"/>
      <c r="YT66" s="79"/>
      <c r="YU66" s="78"/>
      <c r="YW66" s="78"/>
      <c r="YX66" s="79"/>
      <c r="YY66" s="78"/>
      <c r="YZ66" s="79"/>
      <c r="ZA66" s="78"/>
      <c r="ZF66" s="79"/>
      <c r="ZG66" s="78"/>
      <c r="ZI66" s="78"/>
      <c r="ZJ66" s="79"/>
      <c r="ZK66" s="78"/>
      <c r="ZL66" s="79"/>
      <c r="ZM66" s="78"/>
      <c r="ZS66" s="78"/>
      <c r="ZU66" s="78"/>
      <c r="ZW66" s="78"/>
      <c r="ZY66" s="78"/>
      <c r="AAC66" s="78"/>
      <c r="AAE66" s="78"/>
      <c r="AAG66" s="78"/>
      <c r="AAI66" s="78"/>
      <c r="AAO66" s="78"/>
      <c r="AAP66" s="79"/>
      <c r="AAQ66" s="78"/>
      <c r="AAV66" s="79"/>
      <c r="AAW66" s="78"/>
      <c r="ABE66" s="78"/>
      <c r="ABI66" s="78"/>
      <c r="ABP66" s="79"/>
      <c r="ABQ66" s="78"/>
      <c r="ABR66" s="79"/>
      <c r="ABS66" s="78"/>
      <c r="ABT66" s="79"/>
      <c r="ABU66" s="78"/>
      <c r="ABV66" s="79"/>
      <c r="ABW66" s="78"/>
      <c r="ABY66" s="78"/>
      <c r="ACE66" s="78"/>
      <c r="ACF66" s="79"/>
      <c r="ACG66" s="78"/>
      <c r="ACH66" s="79"/>
      <c r="ACI66" s="78"/>
      <c r="ACJ66" s="79"/>
      <c r="ACK66" s="78"/>
      <c r="ACP66" s="79"/>
      <c r="ACQ66" s="78"/>
      <c r="ACV66" s="79"/>
      <c r="ACW66" s="78"/>
      <c r="ACX66" s="79"/>
      <c r="ACY66" s="78"/>
      <c r="ADA66" s="78"/>
      <c r="ADB66" s="79"/>
      <c r="ADC66" s="78"/>
      <c r="ADE66" s="78"/>
      <c r="ADF66" s="79"/>
      <c r="ADG66" s="78"/>
      <c r="ADM66" s="78"/>
      <c r="ADX66" s="79"/>
      <c r="ADY66" s="78"/>
      <c r="ADZ66" s="79"/>
      <c r="AEA66" s="78"/>
      <c r="AEC66" s="78"/>
      <c r="AEE66" s="78"/>
      <c r="AEF66" s="79"/>
      <c r="AEG66" s="78"/>
      <c r="AEM66" s="78"/>
      <c r="AEO66" s="78"/>
      <c r="AER66" s="79"/>
      <c r="AES66" s="78"/>
      <c r="AET66" s="79"/>
      <c r="AEU66" s="78"/>
      <c r="AEW66" s="78"/>
      <c r="AFA66" s="78"/>
      <c r="AFB66" s="79"/>
      <c r="AFC66" s="78"/>
      <c r="AFE66" s="78"/>
      <c r="AFI66" s="78"/>
      <c r="AFN66" s="79"/>
      <c r="AFO66" s="78"/>
      <c r="AFQ66" s="78"/>
      <c r="AFV66" s="79"/>
      <c r="AFW66" s="78"/>
      <c r="AFX66" s="79"/>
      <c r="AFY66" s="78"/>
      <c r="AGA66" s="78"/>
      <c r="AGC66" s="78"/>
      <c r="AGE66" s="78"/>
      <c r="AGG66" s="78"/>
      <c r="AGK66" s="78"/>
      <c r="AGM66" s="78"/>
      <c r="AGO66" s="78"/>
      <c r="AGP66" s="79"/>
      <c r="AGQ66" s="78"/>
      <c r="AGS66" s="78"/>
      <c r="AGT66" s="79"/>
      <c r="AGU66" s="78"/>
      <c r="AGV66" s="79"/>
      <c r="AGW66" s="78"/>
      <c r="AGX66" s="79"/>
      <c r="AGY66" s="78"/>
      <c r="AHA66" s="78"/>
      <c r="AHB66" s="79"/>
      <c r="AHC66" s="78"/>
      <c r="AHI66" s="78"/>
      <c r="AHJ66" s="79"/>
      <c r="AHK66" s="78"/>
      <c r="AHL66" s="79"/>
      <c r="AHM66" s="78"/>
      <c r="AHO66" s="78"/>
      <c r="AHQ66" s="78"/>
      <c r="AHU66" s="78"/>
      <c r="AHW66" s="78"/>
      <c r="AIA66" s="78"/>
      <c r="AIM66" s="78"/>
      <c r="AIP66" s="79"/>
      <c r="AIQ66" s="78"/>
      <c r="AIU66" s="78"/>
      <c r="AIX66" s="79"/>
      <c r="AIY66" s="78"/>
      <c r="AJA66" s="78"/>
      <c r="AJB66" s="79"/>
      <c r="AJC66" s="78"/>
      <c r="AJE66" s="78"/>
      <c r="AJF66" s="79"/>
      <c r="AJG66" s="78"/>
      <c r="AJI66" s="78"/>
      <c r="AJM66" s="78"/>
      <c r="AJN66" s="79"/>
      <c r="AJO66" s="78"/>
      <c r="AJX66" s="79"/>
      <c r="AJY66" s="78"/>
      <c r="AKA66" s="78"/>
      <c r="AKO66" s="78"/>
      <c r="AKV66" s="79"/>
      <c r="AKW66" s="78"/>
      <c r="AKY66" s="78"/>
      <c r="AKZ66" s="79"/>
      <c r="ALA66" s="78"/>
      <c r="ALX66" s="79"/>
      <c r="ALY66" s="78"/>
      <c r="AMA66" s="78"/>
      <c r="AMB66" s="79"/>
      <c r="AMC66" s="78"/>
      <c r="AMG66" s="78"/>
      <c r="AMI66" s="78"/>
      <c r="AMJ66" s="79"/>
      <c r="AMK66" s="78"/>
      <c r="AML66" s="79"/>
      <c r="AMM66" s="78"/>
      <c r="AMO66" s="78"/>
      <c r="AMQ66" s="78"/>
      <c r="AMS66" s="78"/>
      <c r="AMY66" s="78"/>
      <c r="ANC66" s="78"/>
      <c r="ANF66" s="79"/>
      <c r="ANG66" s="78"/>
      <c r="ANH66" s="79"/>
      <c r="ANI66" s="78"/>
      <c r="ANM66" s="78"/>
      <c r="ANP66" s="79"/>
      <c r="ANQ66" s="78"/>
      <c r="ANS66" s="78"/>
      <c r="ANT66" s="79"/>
      <c r="ANU66" s="78"/>
      <c r="AOA66" s="78"/>
      <c r="AOC66" s="78"/>
      <c r="AOE66" s="78"/>
      <c r="AOQ66" s="78"/>
      <c r="AOS66" s="78"/>
      <c r="AOW66" s="78"/>
      <c r="AOY66" s="78"/>
      <c r="APA66" s="78"/>
      <c r="APC66" s="78"/>
      <c r="APE66" s="78"/>
      <c r="APH66" s="79"/>
      <c r="API66" s="78"/>
      <c r="APJ66" s="79"/>
      <c r="APK66" s="78"/>
      <c r="APO66" s="78"/>
      <c r="APP66" s="79"/>
      <c r="APQ66" s="78"/>
      <c r="APS66" s="78"/>
      <c r="APT66" s="79"/>
      <c r="APU66" s="78"/>
      <c r="APW66" s="78"/>
      <c r="APY66" s="78"/>
      <c r="AQA66" s="78"/>
      <c r="AQB66" s="79"/>
      <c r="AQC66" s="78"/>
      <c r="AQE66" s="78"/>
      <c r="AQI66" s="78"/>
      <c r="AQJ66" s="79"/>
      <c r="AQK66" s="78"/>
      <c r="AQP66" s="79"/>
      <c r="AQQ66" s="78"/>
      <c r="AQR66" s="79"/>
      <c r="AQS66" s="78"/>
      <c r="ARA66" s="78"/>
      <c r="ARE66" s="78"/>
      <c r="ARI66" s="78"/>
      <c r="ARL66" s="79"/>
      <c r="ARM66" s="78"/>
      <c r="ARN66" s="79"/>
      <c r="ARO66" s="78"/>
      <c r="ARP66" s="79"/>
      <c r="ARQ66" s="78"/>
      <c r="ARR66" s="79"/>
      <c r="ARS66" s="78"/>
      <c r="ART66" s="79"/>
      <c r="ARU66" s="78"/>
      <c r="ARX66" s="79"/>
      <c r="ARY66" s="78"/>
      <c r="ASA66" s="78"/>
      <c r="ASD66" s="79"/>
      <c r="ASE66" s="78"/>
      <c r="ASU66" s="78"/>
      <c r="ASY66" s="78"/>
      <c r="ASZ66" s="79"/>
      <c r="ATA66" s="78"/>
      <c r="ATC66" s="78"/>
      <c r="ATO66" s="78"/>
      <c r="ATQ66" s="78"/>
      <c r="ATT66" s="79"/>
      <c r="ATU66" s="78"/>
      <c r="ATW66" s="78"/>
      <c r="ATY66" s="78"/>
      <c r="AUA66" s="78"/>
      <c r="AUC66" s="78"/>
      <c r="AUN66" s="79"/>
      <c r="AUO66" s="78"/>
      <c r="AUQ66" s="78"/>
      <c r="AUR66" s="79"/>
      <c r="AUS66" s="78"/>
      <c r="AUW66" s="78"/>
      <c r="AVC66" s="78"/>
      <c r="AVY66" s="78"/>
      <c r="AWA66" s="78"/>
      <c r="AWC66" s="78"/>
      <c r="AWI66" s="78"/>
      <c r="AWM66" s="78"/>
      <c r="AWO66" s="78"/>
      <c r="AWQ66" s="78"/>
      <c r="AWS66" s="78"/>
      <c r="AWU66" s="78"/>
      <c r="AWW66" s="78"/>
      <c r="AWY66" s="78"/>
      <c r="AXE66" s="78"/>
      <c r="AXI66" s="78"/>
      <c r="AXK66" s="78"/>
      <c r="AXS66" s="78"/>
      <c r="AXW66" s="78"/>
      <c r="AYA66" s="78"/>
      <c r="AYC66" s="78"/>
      <c r="AYE66" s="78"/>
      <c r="AYG66" s="78"/>
      <c r="AYM66" s="78"/>
      <c r="AYQ66" s="78"/>
      <c r="AYU66" s="78"/>
      <c r="AYW66" s="78"/>
      <c r="AZI66" s="78"/>
      <c r="AZW66" s="78"/>
      <c r="AZY66" s="78"/>
    </row>
    <row r="67" spans="1:1377" x14ac:dyDescent="0.25">
      <c r="A67" s="87"/>
      <c r="B67" s="83"/>
      <c r="C67" s="84"/>
      <c r="D67" s="83"/>
      <c r="E67" s="84"/>
      <c r="F67" s="84"/>
      <c r="G67" s="84"/>
      <c r="H67" s="83"/>
      <c r="I67" s="84"/>
      <c r="J67" s="83"/>
      <c r="K67" s="84"/>
      <c r="L67" s="83"/>
      <c r="M67" s="78"/>
      <c r="N67" s="79"/>
      <c r="O67" s="78"/>
      <c r="P67" s="79"/>
      <c r="Q67" s="78"/>
      <c r="R67" s="79"/>
      <c r="S67" s="78"/>
      <c r="V67" s="79"/>
      <c r="W67" s="78"/>
      <c r="X67" s="79"/>
      <c r="Y67" s="78"/>
      <c r="Z67" s="79"/>
      <c r="AA67" s="78"/>
      <c r="AB67" s="79"/>
      <c r="AC67" s="78"/>
      <c r="AD67" s="79"/>
      <c r="AE67" s="78"/>
      <c r="AH67" s="79"/>
      <c r="AI67" s="78"/>
      <c r="AJ67" s="79"/>
      <c r="AK67" s="78"/>
      <c r="AL67" s="79"/>
      <c r="AM67" s="78"/>
      <c r="AN67" s="79"/>
      <c r="AO67" s="78"/>
      <c r="AP67" s="79"/>
      <c r="AQ67" s="78"/>
      <c r="AR67" s="79"/>
      <c r="AS67" s="78"/>
      <c r="AT67" s="79"/>
      <c r="AU67" s="78"/>
      <c r="AW67" s="78"/>
      <c r="AY67" s="78"/>
      <c r="AZ67" s="79"/>
      <c r="BA67" s="78"/>
      <c r="BB67" s="79"/>
      <c r="BC67" s="78"/>
      <c r="BD67" s="79"/>
      <c r="BE67" s="78"/>
      <c r="BF67" s="79"/>
      <c r="BG67" s="78"/>
      <c r="BH67" s="79"/>
      <c r="BI67" s="78"/>
      <c r="BJ67" s="79"/>
      <c r="BK67" s="78"/>
      <c r="BL67" s="79"/>
      <c r="BM67" s="78"/>
      <c r="BO67" s="78"/>
      <c r="BP67" s="79"/>
      <c r="BQ67" s="78"/>
      <c r="BR67" s="79"/>
      <c r="BS67" s="78"/>
      <c r="BT67" s="79"/>
      <c r="BU67" s="78"/>
      <c r="BV67" s="79"/>
      <c r="BW67" s="78"/>
      <c r="BY67" s="78"/>
      <c r="CI67" s="78"/>
      <c r="CO67" s="78"/>
      <c r="CP67" s="79"/>
      <c r="CQ67" s="78"/>
      <c r="CU67" s="78"/>
      <c r="CY67" s="78"/>
      <c r="DA67" s="78"/>
      <c r="DE67" s="78"/>
      <c r="DK67" s="78"/>
      <c r="DM67" s="78"/>
      <c r="DO67" s="78"/>
      <c r="DQ67" s="78"/>
      <c r="DS67" s="78"/>
      <c r="DZ67" s="79"/>
      <c r="EA67" s="78"/>
      <c r="EG67" s="78"/>
      <c r="EK67" s="78"/>
      <c r="ER67" s="79"/>
      <c r="ES67" s="78"/>
      <c r="EU67" s="78"/>
      <c r="EV67" s="79"/>
      <c r="EW67" s="78"/>
      <c r="FC67" s="78"/>
      <c r="FE67" s="78"/>
      <c r="FG67" s="78"/>
      <c r="FH67" s="79"/>
      <c r="FI67" s="78"/>
      <c r="FJ67" s="79"/>
      <c r="FK67" s="78"/>
      <c r="FM67" s="78"/>
      <c r="FQ67" s="78"/>
      <c r="FR67" s="79"/>
      <c r="FS67" s="78"/>
      <c r="FU67" s="78"/>
      <c r="FV67" s="79"/>
      <c r="FW67" s="78"/>
      <c r="FY67" s="78"/>
      <c r="GA67" s="78"/>
      <c r="GG67" s="78"/>
      <c r="GL67" s="79"/>
      <c r="GM67" s="78"/>
      <c r="GS67" s="78"/>
      <c r="GU67" s="78"/>
      <c r="GY67" s="78"/>
      <c r="HA67" s="78"/>
      <c r="HC67" s="78"/>
      <c r="HE67" s="78"/>
      <c r="HI67" s="78"/>
      <c r="HK67" s="78"/>
      <c r="HM67" s="78"/>
      <c r="HO67" s="78"/>
      <c r="HS67" s="78"/>
      <c r="HU67" s="78"/>
      <c r="HW67" s="78"/>
      <c r="HY67" s="78"/>
      <c r="IA67" s="78"/>
      <c r="IB67" s="79"/>
      <c r="IC67" s="78"/>
      <c r="IE67" s="78"/>
      <c r="IG67" s="78"/>
      <c r="IN67" s="79"/>
      <c r="IO67" s="78"/>
      <c r="IS67" s="78"/>
      <c r="IZ67" s="79"/>
      <c r="JA67" s="78"/>
      <c r="JH67" s="79"/>
      <c r="JI67" s="78"/>
      <c r="JJ67" s="79"/>
      <c r="JK67" s="78"/>
      <c r="JO67" s="78"/>
      <c r="JP67" s="79"/>
      <c r="JQ67" s="78"/>
      <c r="JS67" s="78"/>
      <c r="JV67" s="79"/>
      <c r="JW67" s="78"/>
      <c r="JY67" s="78"/>
      <c r="KA67" s="78"/>
      <c r="KB67" s="79"/>
      <c r="KC67" s="78"/>
      <c r="KE67" s="78"/>
      <c r="KG67" s="78"/>
      <c r="KH67" s="79"/>
      <c r="KI67" s="78"/>
      <c r="KN67" s="79"/>
      <c r="KO67" s="78"/>
      <c r="KQ67" s="78"/>
      <c r="KR67" s="79"/>
      <c r="KS67" s="78"/>
      <c r="LA67" s="78"/>
      <c r="LC67" s="78"/>
      <c r="LD67" s="79"/>
      <c r="LE67" s="78"/>
      <c r="LG67" s="78"/>
      <c r="LI67" s="78"/>
      <c r="LS67" s="78"/>
      <c r="LT67" s="79"/>
      <c r="LU67" s="78"/>
      <c r="LW67" s="78"/>
      <c r="LY67" s="78"/>
      <c r="MA67" s="78"/>
      <c r="MB67" s="79"/>
      <c r="MC67" s="78"/>
      <c r="MO67" s="78"/>
      <c r="MP67" s="79"/>
      <c r="MQ67" s="78"/>
      <c r="MR67" s="79"/>
      <c r="MS67" s="78"/>
      <c r="NC67" s="78"/>
      <c r="ND67" s="79"/>
      <c r="NE67" s="78"/>
      <c r="NG67" s="78"/>
      <c r="NN67" s="79"/>
      <c r="NO67" s="78"/>
      <c r="NQ67" s="78"/>
      <c r="NS67" s="78"/>
      <c r="NU67" s="78"/>
      <c r="NV67" s="79"/>
      <c r="NW67" s="78"/>
      <c r="NY67" s="78"/>
      <c r="OA67" s="78"/>
      <c r="OG67" s="78"/>
      <c r="OI67" s="78"/>
      <c r="OK67" s="78"/>
      <c r="OP67" s="79"/>
      <c r="OQ67" s="78"/>
      <c r="OS67" s="78"/>
      <c r="OT67" s="79"/>
      <c r="OU67" s="78"/>
      <c r="OW67" s="78"/>
      <c r="OZ67" s="79"/>
      <c r="PA67" s="78"/>
      <c r="PJ67" s="79"/>
      <c r="PK67" s="78"/>
      <c r="PM67" s="78"/>
      <c r="PO67" s="78"/>
      <c r="PP67" s="79"/>
      <c r="PQ67" s="78"/>
      <c r="PR67" s="79"/>
      <c r="PS67" s="78"/>
      <c r="PW67" s="78"/>
      <c r="QA67" s="78"/>
      <c r="QF67" s="79"/>
      <c r="QG67" s="78"/>
      <c r="QI67" s="78"/>
      <c r="QK67" s="78"/>
      <c r="QM67" s="78"/>
      <c r="QO67" s="78"/>
      <c r="RC67" s="78"/>
      <c r="RE67" s="78"/>
      <c r="RK67" s="78"/>
      <c r="RL67" s="79"/>
      <c r="RM67" s="78"/>
      <c r="RN67" s="79"/>
      <c r="RO67" s="78"/>
      <c r="RU67" s="78"/>
      <c r="RW67" s="78"/>
      <c r="RY67" s="78"/>
      <c r="SA67" s="78"/>
      <c r="SD67" s="79"/>
      <c r="SE67" s="78"/>
      <c r="SF67" s="79"/>
      <c r="SG67" s="78"/>
      <c r="SI67" s="78"/>
      <c r="SJ67" s="79"/>
      <c r="SK67" s="78"/>
      <c r="SL67" s="79"/>
      <c r="SM67" s="78"/>
      <c r="SN67" s="79"/>
      <c r="SO67" s="78"/>
      <c r="SQ67" s="78"/>
      <c r="SR67" s="79"/>
      <c r="SS67" s="78"/>
      <c r="ST67" s="79"/>
      <c r="SU67" s="78"/>
      <c r="SW67" s="78"/>
      <c r="TC67" s="78"/>
      <c r="TE67" s="78"/>
      <c r="TF67" s="79"/>
      <c r="TG67" s="78"/>
      <c r="TH67" s="79"/>
      <c r="TI67" s="78"/>
      <c r="TJ67" s="79"/>
      <c r="TK67" s="78"/>
      <c r="TL67" s="79"/>
      <c r="TM67" s="78"/>
      <c r="TN67" s="79"/>
      <c r="TO67" s="78"/>
      <c r="UB67" s="79"/>
      <c r="UC67" s="78"/>
      <c r="UI67" s="78"/>
      <c r="UQ67" s="78"/>
      <c r="UW67" s="78"/>
      <c r="VC67" s="78"/>
      <c r="VD67" s="79"/>
      <c r="VE67" s="78"/>
      <c r="VG67" s="78"/>
      <c r="VH67" s="79"/>
      <c r="VI67" s="78"/>
      <c r="VK67" s="78"/>
      <c r="VO67" s="78"/>
      <c r="VP67" s="79"/>
      <c r="VQ67" s="78"/>
      <c r="VR67" s="79"/>
      <c r="VS67" s="78"/>
      <c r="VW67" s="78"/>
      <c r="WB67" s="79"/>
      <c r="WC67" s="78"/>
      <c r="WE67" s="78"/>
      <c r="WH67" s="79"/>
      <c r="WI67" s="78"/>
      <c r="WJ67" s="79"/>
      <c r="WK67" s="78"/>
      <c r="WM67" s="78"/>
      <c r="WN67" s="79"/>
      <c r="WO67" s="78"/>
      <c r="WR67" s="79"/>
      <c r="WS67" s="78"/>
      <c r="WW67" s="78"/>
      <c r="WY67" s="78"/>
      <c r="XA67" s="78"/>
      <c r="XC67" s="78"/>
      <c r="XD67" s="79"/>
      <c r="XE67" s="78"/>
      <c r="XG67" s="78"/>
      <c r="XI67" s="78"/>
      <c r="XK67" s="78"/>
      <c r="XN67" s="79"/>
      <c r="XO67" s="78"/>
      <c r="XP67" s="79"/>
      <c r="XQ67" s="78"/>
      <c r="XR67" s="79"/>
      <c r="XS67" s="78"/>
      <c r="XT67" s="79"/>
      <c r="XU67" s="78"/>
      <c r="XV67" s="79"/>
      <c r="XW67" s="78"/>
      <c r="XX67" s="79"/>
      <c r="XY67" s="78"/>
      <c r="YG67" s="78"/>
      <c r="YH67" s="79"/>
      <c r="YI67" s="78"/>
      <c r="YP67" s="79"/>
      <c r="YQ67" s="78"/>
      <c r="YT67" s="79"/>
      <c r="YU67" s="78"/>
      <c r="YW67" s="78"/>
      <c r="YX67" s="79"/>
      <c r="YY67" s="78"/>
      <c r="YZ67" s="79"/>
      <c r="ZA67" s="78"/>
      <c r="ZF67" s="79"/>
      <c r="ZG67" s="78"/>
      <c r="ZI67" s="78"/>
      <c r="ZJ67" s="79"/>
      <c r="ZK67" s="78"/>
      <c r="ZL67" s="79"/>
      <c r="ZM67" s="78"/>
      <c r="ZS67" s="78"/>
      <c r="ZU67" s="78"/>
      <c r="ZW67" s="78"/>
      <c r="ZY67" s="78"/>
      <c r="AAC67" s="78"/>
      <c r="AAE67" s="78"/>
      <c r="AAG67" s="78"/>
      <c r="AAI67" s="78"/>
      <c r="AAO67" s="78"/>
      <c r="AAP67" s="79"/>
      <c r="AAQ67" s="78"/>
      <c r="AAV67" s="79"/>
      <c r="AAW67" s="78"/>
      <c r="ABE67" s="78"/>
      <c r="ABI67" s="78"/>
      <c r="ABP67" s="79"/>
      <c r="ABQ67" s="78"/>
      <c r="ABR67" s="79"/>
      <c r="ABS67" s="78"/>
      <c r="ABT67" s="79"/>
      <c r="ABU67" s="78"/>
      <c r="ABV67" s="79"/>
      <c r="ABW67" s="78"/>
      <c r="ABY67" s="78"/>
      <c r="ACE67" s="78"/>
      <c r="ACF67" s="79"/>
      <c r="ACG67" s="78"/>
      <c r="ACH67" s="79"/>
      <c r="ACI67" s="78"/>
      <c r="ACJ67" s="79"/>
      <c r="ACK67" s="78"/>
      <c r="ACP67" s="79"/>
      <c r="ACQ67" s="78"/>
      <c r="ACV67" s="79"/>
      <c r="ACW67" s="78"/>
      <c r="ACX67" s="79"/>
      <c r="ACY67" s="78"/>
      <c r="ADA67" s="78"/>
      <c r="ADB67" s="79"/>
      <c r="ADC67" s="78"/>
      <c r="ADE67" s="78"/>
      <c r="ADF67" s="79"/>
      <c r="ADG67" s="78"/>
      <c r="ADM67" s="78"/>
      <c r="ADX67" s="79"/>
      <c r="ADY67" s="78"/>
      <c r="ADZ67" s="79"/>
      <c r="AEA67" s="78"/>
      <c r="AEC67" s="78"/>
      <c r="AEE67" s="78"/>
      <c r="AEF67" s="79"/>
      <c r="AEG67" s="78"/>
      <c r="AEM67" s="78"/>
      <c r="AEO67" s="78"/>
      <c r="AER67" s="79"/>
      <c r="AES67" s="78"/>
      <c r="AET67" s="79"/>
      <c r="AEU67" s="78"/>
      <c r="AEW67" s="78"/>
      <c r="AFA67" s="78"/>
      <c r="AFB67" s="79"/>
      <c r="AFC67" s="78"/>
      <c r="AFE67" s="78"/>
      <c r="AFI67" s="78"/>
      <c r="AFN67" s="79"/>
      <c r="AFO67" s="78"/>
      <c r="AFQ67" s="78"/>
      <c r="AFV67" s="79"/>
      <c r="AFW67" s="78"/>
      <c r="AFX67" s="79"/>
      <c r="AFY67" s="78"/>
      <c r="AGA67" s="78"/>
      <c r="AGC67" s="78"/>
      <c r="AGE67" s="78"/>
      <c r="AGG67" s="78"/>
      <c r="AGK67" s="78"/>
      <c r="AGM67" s="78"/>
      <c r="AGO67" s="78"/>
      <c r="AGP67" s="79"/>
      <c r="AGQ67" s="78"/>
      <c r="AGS67" s="78"/>
      <c r="AGT67" s="79"/>
      <c r="AGU67" s="78"/>
      <c r="AGV67" s="79"/>
      <c r="AGW67" s="78"/>
      <c r="AGX67" s="79"/>
      <c r="AGY67" s="78"/>
      <c r="AHA67" s="78"/>
      <c r="AHB67" s="79"/>
      <c r="AHC67" s="78"/>
      <c r="AHI67" s="78"/>
      <c r="AHJ67" s="79"/>
      <c r="AHK67" s="78"/>
      <c r="AHL67" s="79"/>
      <c r="AHM67" s="78"/>
      <c r="AHO67" s="78"/>
      <c r="AHQ67" s="78"/>
      <c r="AHU67" s="78"/>
      <c r="AHW67" s="78"/>
      <c r="AIA67" s="78"/>
      <c r="AIM67" s="78"/>
      <c r="AIP67" s="79"/>
      <c r="AIQ67" s="78"/>
      <c r="AIU67" s="78"/>
      <c r="AIX67" s="79"/>
      <c r="AIY67" s="78"/>
      <c r="AJA67" s="78"/>
      <c r="AJB67" s="79"/>
      <c r="AJC67" s="78"/>
      <c r="AJE67" s="78"/>
      <c r="AJF67" s="79"/>
      <c r="AJG67" s="78"/>
      <c r="AJI67" s="78"/>
      <c r="AJM67" s="78"/>
      <c r="AJN67" s="79"/>
      <c r="AJO67" s="78"/>
      <c r="AJX67" s="79"/>
      <c r="AJY67" s="78"/>
      <c r="AKA67" s="78"/>
      <c r="AKO67" s="78"/>
      <c r="AKV67" s="79"/>
      <c r="AKW67" s="78"/>
      <c r="AKY67" s="78"/>
      <c r="AKZ67" s="79"/>
      <c r="ALA67" s="78"/>
      <c r="ALX67" s="79"/>
      <c r="ALY67" s="78"/>
      <c r="AMA67" s="78"/>
      <c r="AMB67" s="79"/>
      <c r="AMC67" s="78"/>
      <c r="AMG67" s="78"/>
      <c r="AMI67" s="78"/>
      <c r="AMJ67" s="79"/>
      <c r="AMK67" s="78"/>
      <c r="AML67" s="79"/>
      <c r="AMM67" s="78"/>
      <c r="AMO67" s="78"/>
      <c r="AMQ67" s="78"/>
      <c r="AMS67" s="78"/>
      <c r="AMY67" s="78"/>
      <c r="ANC67" s="78"/>
      <c r="ANF67" s="79"/>
      <c r="ANG67" s="78"/>
      <c r="ANH67" s="79"/>
      <c r="ANI67" s="78"/>
      <c r="ANM67" s="78"/>
      <c r="ANP67" s="79"/>
      <c r="ANQ67" s="78"/>
      <c r="ANS67" s="78"/>
      <c r="ANT67" s="79"/>
      <c r="ANU67" s="78"/>
      <c r="AOA67" s="78"/>
      <c r="AOC67" s="78"/>
      <c r="AOE67" s="78"/>
      <c r="AOQ67" s="78"/>
      <c r="AOS67" s="78"/>
      <c r="AOW67" s="78"/>
      <c r="AOY67" s="78"/>
      <c r="APA67" s="78"/>
      <c r="APC67" s="78"/>
      <c r="APE67" s="78"/>
      <c r="APH67" s="79"/>
      <c r="API67" s="78"/>
      <c r="APJ67" s="79"/>
      <c r="APK67" s="78"/>
      <c r="APO67" s="78"/>
      <c r="APP67" s="79"/>
      <c r="APQ67" s="78"/>
      <c r="APS67" s="78"/>
      <c r="APT67" s="79"/>
      <c r="APU67" s="78"/>
      <c r="APW67" s="78"/>
      <c r="APY67" s="78"/>
      <c r="AQA67" s="78"/>
      <c r="AQB67" s="79"/>
      <c r="AQC67" s="78"/>
      <c r="AQE67" s="78"/>
      <c r="AQI67" s="78"/>
      <c r="AQJ67" s="79"/>
      <c r="AQK67" s="78"/>
      <c r="AQP67" s="79"/>
      <c r="AQQ67" s="78"/>
      <c r="AQR67" s="79"/>
      <c r="AQS67" s="78"/>
      <c r="ARA67" s="78"/>
      <c r="ARE67" s="78"/>
      <c r="ARI67" s="78"/>
      <c r="ARL67" s="79"/>
      <c r="ARM67" s="78"/>
      <c r="ARN67" s="79"/>
      <c r="ARO67" s="78"/>
      <c r="ARP67" s="79"/>
      <c r="ARQ67" s="78"/>
      <c r="ARR67" s="79"/>
      <c r="ARS67" s="78"/>
      <c r="ART67" s="79"/>
      <c r="ARU67" s="78"/>
      <c r="ARX67" s="79"/>
      <c r="ARY67" s="78"/>
      <c r="ASA67" s="78"/>
      <c r="ASD67" s="79"/>
      <c r="ASE67" s="78"/>
      <c r="ASU67" s="78"/>
      <c r="ASY67" s="78"/>
      <c r="ASZ67" s="79"/>
      <c r="ATA67" s="78"/>
      <c r="ATC67" s="78"/>
      <c r="ATO67" s="78"/>
      <c r="ATQ67" s="78"/>
      <c r="ATT67" s="79"/>
      <c r="ATU67" s="78"/>
      <c r="ATW67" s="78"/>
      <c r="ATY67" s="78"/>
      <c r="AUA67" s="78"/>
      <c r="AUC67" s="78"/>
      <c r="AUN67" s="79"/>
      <c r="AUO67" s="78"/>
      <c r="AUQ67" s="78"/>
      <c r="AUR67" s="79"/>
      <c r="AUS67" s="78"/>
      <c r="AUW67" s="78"/>
      <c r="AVC67" s="78"/>
      <c r="AVY67" s="78"/>
      <c r="AWA67" s="78"/>
      <c r="AWC67" s="78"/>
      <c r="AWI67" s="78"/>
      <c r="AWM67" s="78"/>
      <c r="AWO67" s="78"/>
      <c r="AWQ67" s="78"/>
      <c r="AWS67" s="78"/>
      <c r="AWU67" s="78"/>
      <c r="AWW67" s="78"/>
      <c r="AWY67" s="78"/>
      <c r="AXE67" s="78"/>
      <c r="AXI67" s="78"/>
      <c r="AXK67" s="78"/>
      <c r="AXS67" s="78"/>
      <c r="AXW67" s="78"/>
      <c r="AYA67" s="78"/>
      <c r="AYC67" s="78"/>
      <c r="AYE67" s="78"/>
      <c r="AYG67" s="78"/>
      <c r="AYM67" s="78"/>
      <c r="AYQ67" s="78"/>
      <c r="AYU67" s="78"/>
      <c r="AYW67" s="78"/>
      <c r="AZI67" s="78"/>
      <c r="AZW67" s="78"/>
      <c r="AZY67" s="78"/>
    </row>
    <row r="68" spans="1:1377" x14ac:dyDescent="0.25">
      <c r="A68" s="87"/>
      <c r="B68" s="83"/>
      <c r="C68" s="84"/>
      <c r="D68" s="83"/>
      <c r="E68" s="84"/>
      <c r="F68" s="84"/>
      <c r="G68" s="84"/>
      <c r="H68" s="83"/>
      <c r="I68" s="84"/>
      <c r="J68" s="83"/>
      <c r="K68" s="84"/>
      <c r="L68" s="83"/>
      <c r="M68" s="78"/>
      <c r="N68" s="79"/>
      <c r="O68" s="78"/>
      <c r="P68" s="79"/>
      <c r="Q68" s="78"/>
      <c r="R68" s="79"/>
      <c r="S68" s="78"/>
      <c r="V68" s="79"/>
      <c r="W68" s="78"/>
      <c r="X68" s="79"/>
      <c r="Y68" s="78"/>
      <c r="Z68" s="79"/>
      <c r="AA68" s="78"/>
      <c r="AB68" s="79"/>
      <c r="AC68" s="78"/>
      <c r="AD68" s="79"/>
      <c r="AE68" s="78"/>
      <c r="AH68" s="79"/>
      <c r="AI68" s="78"/>
      <c r="AJ68" s="79"/>
      <c r="AK68" s="78"/>
      <c r="AL68" s="79"/>
      <c r="AM68" s="78"/>
      <c r="AN68" s="79"/>
      <c r="AO68" s="78"/>
      <c r="AP68" s="79"/>
      <c r="AQ68" s="78"/>
      <c r="AR68" s="79"/>
      <c r="AS68" s="78"/>
      <c r="AT68" s="79"/>
      <c r="AU68" s="78"/>
      <c r="AW68" s="78"/>
      <c r="AY68" s="78"/>
      <c r="AZ68" s="79"/>
      <c r="BA68" s="78"/>
      <c r="BB68" s="79"/>
      <c r="BC68" s="78"/>
      <c r="BD68" s="79"/>
      <c r="BE68" s="78"/>
      <c r="BF68" s="79"/>
      <c r="BG68" s="78"/>
      <c r="BH68" s="79"/>
      <c r="BI68" s="78"/>
      <c r="BJ68" s="79"/>
      <c r="BK68" s="78"/>
      <c r="BL68" s="79"/>
      <c r="BM68" s="78"/>
      <c r="BO68" s="78"/>
      <c r="BP68" s="79"/>
      <c r="BQ68" s="78"/>
      <c r="BR68" s="79"/>
      <c r="BS68" s="78"/>
      <c r="BT68" s="79"/>
      <c r="BU68" s="78"/>
      <c r="BV68" s="79"/>
      <c r="BW68" s="78"/>
      <c r="BY68" s="78"/>
      <c r="CI68" s="78"/>
      <c r="CO68" s="78"/>
      <c r="CP68" s="79"/>
      <c r="CQ68" s="78"/>
      <c r="CU68" s="78"/>
      <c r="CY68" s="78"/>
      <c r="DA68" s="78"/>
      <c r="DE68" s="78"/>
      <c r="DK68" s="78"/>
      <c r="DM68" s="78"/>
      <c r="DO68" s="78"/>
      <c r="DQ68" s="78"/>
      <c r="DS68" s="78"/>
      <c r="DZ68" s="79"/>
      <c r="EA68" s="78"/>
      <c r="EG68" s="78"/>
      <c r="EK68" s="78"/>
      <c r="ER68" s="79"/>
      <c r="ES68" s="78"/>
      <c r="EU68" s="78"/>
      <c r="EV68" s="79"/>
      <c r="EW68" s="78"/>
      <c r="FC68" s="78"/>
      <c r="FE68" s="78"/>
      <c r="FG68" s="78"/>
      <c r="FH68" s="79"/>
      <c r="FI68" s="78"/>
      <c r="FJ68" s="79"/>
      <c r="FK68" s="78"/>
      <c r="FM68" s="78"/>
      <c r="FQ68" s="78"/>
      <c r="FR68" s="79"/>
      <c r="FS68" s="78"/>
      <c r="FU68" s="78"/>
      <c r="FV68" s="79"/>
      <c r="FW68" s="78"/>
      <c r="FY68" s="78"/>
      <c r="GA68" s="78"/>
      <c r="GG68" s="78"/>
      <c r="GL68" s="79"/>
      <c r="GM68" s="78"/>
      <c r="GS68" s="78"/>
      <c r="GU68" s="78"/>
      <c r="GY68" s="78"/>
      <c r="HA68" s="78"/>
      <c r="HC68" s="78"/>
      <c r="HE68" s="78"/>
      <c r="HI68" s="78"/>
      <c r="HK68" s="78"/>
      <c r="HM68" s="78"/>
      <c r="HO68" s="78"/>
      <c r="HS68" s="78"/>
      <c r="HU68" s="78"/>
      <c r="HW68" s="78"/>
      <c r="HY68" s="78"/>
      <c r="IA68" s="78"/>
      <c r="IB68" s="79"/>
      <c r="IC68" s="78"/>
      <c r="IE68" s="78"/>
      <c r="IG68" s="78"/>
      <c r="IN68" s="79"/>
      <c r="IO68" s="78"/>
      <c r="IS68" s="78"/>
      <c r="IZ68" s="79"/>
      <c r="JA68" s="78"/>
      <c r="JH68" s="79"/>
      <c r="JI68" s="78"/>
      <c r="JJ68" s="79"/>
      <c r="JK68" s="78"/>
      <c r="JO68" s="78"/>
      <c r="JP68" s="79"/>
      <c r="JQ68" s="78"/>
      <c r="JS68" s="78"/>
      <c r="JV68" s="79"/>
      <c r="JW68" s="78"/>
      <c r="JY68" s="78"/>
      <c r="KA68" s="78"/>
      <c r="KB68" s="79"/>
      <c r="KC68" s="78"/>
      <c r="KE68" s="78"/>
      <c r="KG68" s="78"/>
      <c r="KH68" s="79"/>
      <c r="KI68" s="78"/>
      <c r="KN68" s="79"/>
      <c r="KO68" s="78"/>
      <c r="KQ68" s="78"/>
      <c r="KR68" s="79"/>
      <c r="KS68" s="78"/>
      <c r="LA68" s="78"/>
      <c r="LC68" s="78"/>
      <c r="LD68" s="79"/>
      <c r="LE68" s="78"/>
      <c r="LG68" s="78"/>
      <c r="LI68" s="78"/>
      <c r="LS68" s="78"/>
      <c r="LT68" s="79"/>
      <c r="LU68" s="78"/>
      <c r="LW68" s="78"/>
      <c r="LY68" s="78"/>
      <c r="MA68" s="78"/>
      <c r="MB68" s="79"/>
      <c r="MC68" s="78"/>
      <c r="MO68" s="78"/>
      <c r="MP68" s="79"/>
      <c r="MQ68" s="78"/>
      <c r="MR68" s="79"/>
      <c r="MS68" s="78"/>
      <c r="NC68" s="78"/>
      <c r="ND68" s="79"/>
      <c r="NE68" s="78"/>
      <c r="NG68" s="78"/>
      <c r="NN68" s="79"/>
      <c r="NO68" s="78"/>
      <c r="NQ68" s="78"/>
      <c r="NS68" s="78"/>
      <c r="NU68" s="78"/>
      <c r="NV68" s="79"/>
      <c r="NW68" s="78"/>
      <c r="NY68" s="78"/>
      <c r="OA68" s="78"/>
      <c r="OG68" s="78"/>
      <c r="OI68" s="78"/>
      <c r="OK68" s="78"/>
      <c r="OP68" s="79"/>
      <c r="OQ68" s="78"/>
      <c r="OS68" s="78"/>
      <c r="OT68" s="79"/>
      <c r="OU68" s="78"/>
      <c r="OW68" s="78"/>
      <c r="OZ68" s="79"/>
      <c r="PA68" s="78"/>
      <c r="PJ68" s="79"/>
      <c r="PK68" s="78"/>
      <c r="PM68" s="78"/>
      <c r="PO68" s="78"/>
      <c r="PP68" s="79"/>
      <c r="PQ68" s="78"/>
      <c r="PR68" s="79"/>
      <c r="PS68" s="78"/>
      <c r="PW68" s="78"/>
      <c r="QA68" s="78"/>
      <c r="QF68" s="79"/>
      <c r="QG68" s="78"/>
      <c r="QI68" s="78"/>
      <c r="QK68" s="78"/>
      <c r="QM68" s="78"/>
      <c r="QO68" s="78"/>
      <c r="RC68" s="78"/>
      <c r="RE68" s="78"/>
      <c r="RK68" s="78"/>
      <c r="RL68" s="79"/>
      <c r="RM68" s="78"/>
      <c r="RN68" s="79"/>
      <c r="RO68" s="78"/>
      <c r="RU68" s="78"/>
      <c r="RW68" s="78"/>
      <c r="RY68" s="78"/>
      <c r="SA68" s="78"/>
      <c r="SD68" s="79"/>
      <c r="SE68" s="78"/>
      <c r="SF68" s="79"/>
      <c r="SG68" s="78"/>
      <c r="SI68" s="78"/>
      <c r="SJ68" s="79"/>
      <c r="SK68" s="78"/>
      <c r="SL68" s="79"/>
      <c r="SM68" s="78"/>
      <c r="SN68" s="79"/>
      <c r="SO68" s="78"/>
      <c r="SQ68" s="78"/>
      <c r="SR68" s="79"/>
      <c r="SS68" s="78"/>
      <c r="ST68" s="79"/>
      <c r="SU68" s="78"/>
      <c r="SW68" s="78"/>
      <c r="TC68" s="78"/>
      <c r="TE68" s="78"/>
      <c r="TF68" s="79"/>
      <c r="TG68" s="78"/>
      <c r="TH68" s="79"/>
      <c r="TI68" s="78"/>
      <c r="TJ68" s="79"/>
      <c r="TK68" s="78"/>
      <c r="TL68" s="79"/>
      <c r="TM68" s="78"/>
      <c r="TN68" s="79"/>
      <c r="TO68" s="78"/>
      <c r="UB68" s="79"/>
      <c r="UC68" s="78"/>
      <c r="UI68" s="78"/>
      <c r="UQ68" s="78"/>
      <c r="UW68" s="78"/>
      <c r="VC68" s="78"/>
      <c r="VD68" s="79"/>
      <c r="VE68" s="78"/>
      <c r="VG68" s="78"/>
      <c r="VH68" s="79"/>
      <c r="VI68" s="78"/>
      <c r="VK68" s="78"/>
      <c r="VO68" s="78"/>
      <c r="VP68" s="79"/>
      <c r="VQ68" s="78"/>
      <c r="VR68" s="79"/>
      <c r="VS68" s="78"/>
      <c r="VW68" s="78"/>
      <c r="WB68" s="79"/>
      <c r="WC68" s="78"/>
      <c r="WE68" s="78"/>
      <c r="WH68" s="79"/>
      <c r="WI68" s="78"/>
      <c r="WJ68" s="79"/>
      <c r="WK68" s="78"/>
      <c r="WM68" s="78"/>
      <c r="WN68" s="79"/>
      <c r="WO68" s="78"/>
      <c r="WR68" s="79"/>
      <c r="WS68" s="78"/>
      <c r="WW68" s="78"/>
      <c r="WY68" s="78"/>
      <c r="XA68" s="78"/>
      <c r="XC68" s="78"/>
      <c r="XD68" s="79"/>
      <c r="XE68" s="78"/>
      <c r="XG68" s="78"/>
      <c r="XI68" s="78"/>
      <c r="XK68" s="78"/>
      <c r="XN68" s="79"/>
      <c r="XO68" s="78"/>
      <c r="XP68" s="79"/>
      <c r="XQ68" s="78"/>
      <c r="XR68" s="79"/>
      <c r="XS68" s="78"/>
      <c r="XT68" s="79"/>
      <c r="XU68" s="78"/>
      <c r="XV68" s="79"/>
      <c r="XW68" s="78"/>
      <c r="XX68" s="79"/>
      <c r="XY68" s="78"/>
      <c r="YG68" s="78"/>
      <c r="YH68" s="79"/>
      <c r="YI68" s="78"/>
      <c r="YP68" s="79"/>
      <c r="YQ68" s="78"/>
      <c r="YT68" s="79"/>
      <c r="YU68" s="78"/>
      <c r="YW68" s="78"/>
      <c r="YX68" s="79"/>
      <c r="YY68" s="78"/>
      <c r="YZ68" s="79"/>
      <c r="ZA68" s="78"/>
      <c r="ZF68" s="79"/>
      <c r="ZG68" s="78"/>
      <c r="ZI68" s="78"/>
      <c r="ZJ68" s="79"/>
      <c r="ZK68" s="78"/>
      <c r="ZL68" s="79"/>
      <c r="ZM68" s="78"/>
      <c r="ZS68" s="78"/>
      <c r="ZU68" s="78"/>
      <c r="ZW68" s="78"/>
      <c r="ZY68" s="78"/>
      <c r="AAC68" s="78"/>
      <c r="AAE68" s="78"/>
      <c r="AAG68" s="78"/>
      <c r="AAI68" s="78"/>
      <c r="AAO68" s="78"/>
      <c r="AAP68" s="79"/>
      <c r="AAQ68" s="78"/>
      <c r="AAV68" s="79"/>
      <c r="AAW68" s="78"/>
      <c r="ABE68" s="78"/>
      <c r="ABI68" s="78"/>
      <c r="ABP68" s="79"/>
      <c r="ABQ68" s="78"/>
      <c r="ABR68" s="79"/>
      <c r="ABS68" s="78"/>
      <c r="ABT68" s="79"/>
      <c r="ABU68" s="78"/>
      <c r="ABV68" s="79"/>
      <c r="ABW68" s="78"/>
      <c r="ABY68" s="78"/>
      <c r="ACE68" s="78"/>
      <c r="ACF68" s="79"/>
      <c r="ACG68" s="78"/>
      <c r="ACH68" s="79"/>
      <c r="ACI68" s="78"/>
      <c r="ACJ68" s="79"/>
      <c r="ACK68" s="78"/>
      <c r="ACP68" s="79"/>
      <c r="ACQ68" s="78"/>
      <c r="ACV68" s="79"/>
      <c r="ACW68" s="78"/>
      <c r="ACX68" s="79"/>
      <c r="ACY68" s="78"/>
      <c r="ADA68" s="78"/>
      <c r="ADB68" s="79"/>
      <c r="ADC68" s="78"/>
      <c r="ADE68" s="78"/>
      <c r="ADF68" s="79"/>
      <c r="ADG68" s="78"/>
      <c r="ADM68" s="78"/>
      <c r="ADX68" s="79"/>
      <c r="ADY68" s="78"/>
      <c r="ADZ68" s="79"/>
      <c r="AEA68" s="78"/>
      <c r="AEC68" s="78"/>
      <c r="AEE68" s="78"/>
      <c r="AEF68" s="79"/>
      <c r="AEG68" s="78"/>
      <c r="AEM68" s="78"/>
      <c r="AEO68" s="78"/>
      <c r="AER68" s="79"/>
      <c r="AES68" s="78"/>
      <c r="AET68" s="79"/>
      <c r="AEU68" s="78"/>
      <c r="AEW68" s="78"/>
      <c r="AFA68" s="78"/>
      <c r="AFB68" s="79"/>
      <c r="AFC68" s="78"/>
      <c r="AFE68" s="78"/>
      <c r="AFI68" s="78"/>
      <c r="AFN68" s="79"/>
      <c r="AFO68" s="78"/>
      <c r="AFQ68" s="78"/>
      <c r="AFV68" s="79"/>
      <c r="AFW68" s="78"/>
      <c r="AFX68" s="79"/>
      <c r="AFY68" s="78"/>
      <c r="AGA68" s="78"/>
      <c r="AGC68" s="78"/>
      <c r="AGE68" s="78"/>
      <c r="AGG68" s="78"/>
      <c r="AGK68" s="78"/>
      <c r="AGM68" s="78"/>
      <c r="AGO68" s="78"/>
      <c r="AGP68" s="79"/>
      <c r="AGQ68" s="78"/>
      <c r="AGS68" s="78"/>
      <c r="AGT68" s="79"/>
      <c r="AGU68" s="78"/>
      <c r="AGV68" s="79"/>
      <c r="AGW68" s="78"/>
      <c r="AGX68" s="79"/>
      <c r="AGY68" s="78"/>
      <c r="AHA68" s="78"/>
      <c r="AHB68" s="79"/>
      <c r="AHC68" s="78"/>
      <c r="AHI68" s="78"/>
      <c r="AHJ68" s="79"/>
      <c r="AHK68" s="78"/>
      <c r="AHL68" s="79"/>
      <c r="AHM68" s="78"/>
      <c r="AHO68" s="78"/>
      <c r="AHQ68" s="78"/>
      <c r="AHU68" s="78"/>
      <c r="AHW68" s="78"/>
      <c r="AIA68" s="78"/>
      <c r="AIM68" s="78"/>
      <c r="AIP68" s="79"/>
      <c r="AIQ68" s="78"/>
      <c r="AIU68" s="78"/>
      <c r="AIX68" s="79"/>
      <c r="AIY68" s="78"/>
      <c r="AJA68" s="78"/>
      <c r="AJB68" s="79"/>
      <c r="AJC68" s="78"/>
      <c r="AJE68" s="78"/>
      <c r="AJF68" s="79"/>
      <c r="AJG68" s="78"/>
      <c r="AJI68" s="78"/>
      <c r="AJM68" s="78"/>
      <c r="AJN68" s="79"/>
      <c r="AJO68" s="78"/>
      <c r="AJX68" s="79"/>
      <c r="AJY68" s="78"/>
      <c r="AKA68" s="78"/>
      <c r="AKO68" s="78"/>
      <c r="AKV68" s="79"/>
      <c r="AKW68" s="78"/>
      <c r="AKY68" s="78"/>
      <c r="AKZ68" s="79"/>
      <c r="ALA68" s="78"/>
      <c r="ALX68" s="79"/>
      <c r="ALY68" s="78"/>
      <c r="AMA68" s="78"/>
      <c r="AMB68" s="79"/>
      <c r="AMC68" s="78"/>
      <c r="AMG68" s="78"/>
      <c r="AMI68" s="78"/>
      <c r="AMJ68" s="79"/>
      <c r="AMK68" s="78"/>
      <c r="AML68" s="79"/>
      <c r="AMM68" s="78"/>
      <c r="AMO68" s="78"/>
      <c r="AMQ68" s="78"/>
      <c r="AMS68" s="78"/>
      <c r="AMY68" s="78"/>
      <c r="ANC68" s="78"/>
      <c r="ANF68" s="79"/>
      <c r="ANG68" s="78"/>
      <c r="ANH68" s="79"/>
      <c r="ANI68" s="78"/>
      <c r="ANM68" s="78"/>
      <c r="ANP68" s="79"/>
      <c r="ANQ68" s="78"/>
      <c r="ANS68" s="78"/>
      <c r="ANT68" s="79"/>
      <c r="ANU68" s="78"/>
      <c r="AOA68" s="78"/>
      <c r="AOC68" s="78"/>
      <c r="AOE68" s="78"/>
      <c r="AOQ68" s="78"/>
      <c r="AOS68" s="78"/>
      <c r="AOW68" s="78"/>
      <c r="AOY68" s="78"/>
      <c r="APA68" s="78"/>
      <c r="APC68" s="78"/>
      <c r="APE68" s="78"/>
      <c r="APH68" s="79"/>
      <c r="API68" s="78"/>
      <c r="APJ68" s="79"/>
      <c r="APK68" s="78"/>
      <c r="APO68" s="78"/>
      <c r="APP68" s="79"/>
      <c r="APQ68" s="78"/>
      <c r="APS68" s="78"/>
      <c r="APT68" s="79"/>
      <c r="APU68" s="78"/>
      <c r="APW68" s="78"/>
      <c r="APY68" s="78"/>
      <c r="AQA68" s="78"/>
      <c r="AQB68" s="79"/>
      <c r="AQC68" s="78"/>
      <c r="AQE68" s="78"/>
      <c r="AQI68" s="78"/>
      <c r="AQJ68" s="79"/>
      <c r="AQK68" s="78"/>
      <c r="AQP68" s="79"/>
      <c r="AQQ68" s="78"/>
      <c r="AQR68" s="79"/>
      <c r="AQS68" s="78"/>
      <c r="ARA68" s="78"/>
      <c r="ARE68" s="78"/>
      <c r="ARI68" s="78"/>
      <c r="ARL68" s="79"/>
      <c r="ARM68" s="78"/>
      <c r="ARN68" s="79"/>
      <c r="ARO68" s="78"/>
      <c r="ARP68" s="79"/>
      <c r="ARQ68" s="78"/>
      <c r="ARR68" s="79"/>
      <c r="ARS68" s="78"/>
      <c r="ART68" s="79"/>
      <c r="ARU68" s="78"/>
      <c r="ARX68" s="79"/>
      <c r="ARY68" s="78"/>
      <c r="ASA68" s="78"/>
      <c r="ASD68" s="79"/>
      <c r="ASE68" s="78"/>
      <c r="ASU68" s="78"/>
      <c r="ASY68" s="78"/>
      <c r="ASZ68" s="79"/>
      <c r="ATA68" s="78"/>
      <c r="ATC68" s="78"/>
      <c r="ATO68" s="78"/>
      <c r="ATQ68" s="78"/>
      <c r="ATT68" s="79"/>
      <c r="ATU68" s="78"/>
      <c r="ATW68" s="78"/>
      <c r="ATY68" s="78"/>
      <c r="AUA68" s="78"/>
      <c r="AUC68" s="78"/>
      <c r="AUN68" s="79"/>
      <c r="AUO68" s="78"/>
      <c r="AUQ68" s="78"/>
      <c r="AUR68" s="79"/>
      <c r="AUS68" s="78"/>
      <c r="AUW68" s="78"/>
      <c r="AVC68" s="78"/>
      <c r="AVY68" s="78"/>
      <c r="AWA68" s="78"/>
      <c r="AWC68" s="78"/>
      <c r="AWI68" s="78"/>
      <c r="AWM68" s="78"/>
      <c r="AWO68" s="78"/>
      <c r="AWQ68" s="78"/>
      <c r="AWS68" s="78"/>
      <c r="AWU68" s="78"/>
      <c r="AWW68" s="78"/>
      <c r="AWY68" s="78"/>
      <c r="AXE68" s="78"/>
      <c r="AXI68" s="78"/>
      <c r="AXK68" s="78"/>
      <c r="AXS68" s="78"/>
      <c r="AXW68" s="78"/>
      <c r="AYA68" s="78"/>
      <c r="AYC68" s="78"/>
      <c r="AYE68" s="78"/>
      <c r="AYG68" s="78"/>
      <c r="AYM68" s="78"/>
      <c r="AYQ68" s="78"/>
      <c r="AYU68" s="78"/>
      <c r="AYW68" s="78"/>
      <c r="AZI68" s="78"/>
      <c r="AZW68" s="78"/>
      <c r="AZY68" s="78"/>
    </row>
    <row r="69" spans="1:1377" x14ac:dyDescent="0.25">
      <c r="A69" s="87">
        <v>39997</v>
      </c>
      <c r="B69" s="83">
        <v>333069</v>
      </c>
      <c r="C69" s="84">
        <v>39679475.079999998</v>
      </c>
      <c r="D69" s="83">
        <v>278539</v>
      </c>
      <c r="E69" s="84">
        <v>37858022.359999999</v>
      </c>
      <c r="F69" s="83">
        <f>B69+D69</f>
        <v>611608</v>
      </c>
      <c r="G69" s="83">
        <f t="shared" ref="G69:G81" si="104">C69+E69</f>
        <v>77537497.439999998</v>
      </c>
      <c r="H69" s="83">
        <v>198377</v>
      </c>
      <c r="I69" s="84">
        <v>18413828.18</v>
      </c>
      <c r="J69" s="83">
        <v>178225</v>
      </c>
      <c r="K69" s="84">
        <v>14854925.029999999</v>
      </c>
      <c r="L69" s="83">
        <v>3168</v>
      </c>
      <c r="M69" s="78">
        <v>13970913.51</v>
      </c>
      <c r="N69" s="79">
        <v>24941</v>
      </c>
      <c r="O69" s="78">
        <v>13055391.609999999</v>
      </c>
      <c r="P69" s="79">
        <v>180760</v>
      </c>
      <c r="Q69" s="78">
        <v>10189666.640000001</v>
      </c>
      <c r="R69" s="79">
        <v>186535</v>
      </c>
      <c r="S69" s="78">
        <v>10507295.76</v>
      </c>
      <c r="V69" s="79">
        <v>26037</v>
      </c>
      <c r="W69" s="78">
        <v>7033685.9199999999</v>
      </c>
      <c r="X69" s="79">
        <v>47720</v>
      </c>
      <c r="Y69" s="78">
        <v>6751620.29</v>
      </c>
      <c r="Z69" s="79">
        <v>94208</v>
      </c>
      <c r="AA69" s="78">
        <v>3683644.85</v>
      </c>
      <c r="AB69" s="79">
        <v>48613</v>
      </c>
      <c r="AC69" s="78">
        <v>4671330.22</v>
      </c>
      <c r="AD69" s="79">
        <v>30005</v>
      </c>
      <c r="AE69" s="78">
        <v>5543865.3799999999</v>
      </c>
      <c r="AH69" s="79">
        <v>74118</v>
      </c>
      <c r="AI69" s="78">
        <v>7387541.8200000003</v>
      </c>
      <c r="AJ69" s="79">
        <v>239687</v>
      </c>
      <c r="AK69" s="78">
        <v>8902177.9600000009</v>
      </c>
      <c r="AL69" s="79">
        <v>45311</v>
      </c>
      <c r="AM69" s="78">
        <v>4880495.8099999996</v>
      </c>
      <c r="AN69" s="79">
        <v>48889</v>
      </c>
      <c r="AO69" s="78">
        <v>4743864.45</v>
      </c>
      <c r="AP69" s="79">
        <v>60965</v>
      </c>
      <c r="AQ69" s="78">
        <v>4710847.71</v>
      </c>
      <c r="AR69" s="79">
        <v>36360</v>
      </c>
      <c r="AS69" s="78">
        <v>5201240.03</v>
      </c>
      <c r="AT69" s="79">
        <v>13775</v>
      </c>
      <c r="AU69" s="78">
        <v>1275337.6499999999</v>
      </c>
      <c r="AV69" s="77">
        <v>805</v>
      </c>
      <c r="AW69" s="78">
        <v>3245252.19</v>
      </c>
      <c r="AX69" s="77">
        <v>384</v>
      </c>
      <c r="AY69" s="78">
        <v>1491766.85</v>
      </c>
      <c r="AZ69" s="79">
        <v>2980</v>
      </c>
      <c r="BA69" s="78">
        <v>2133012.29</v>
      </c>
      <c r="BB69" s="79">
        <v>11221</v>
      </c>
      <c r="BC69" s="78">
        <v>3695123.36</v>
      </c>
      <c r="BD69" s="79">
        <v>2981</v>
      </c>
      <c r="BE69" s="78">
        <v>1533561.8</v>
      </c>
      <c r="BF69" s="79">
        <v>14134</v>
      </c>
      <c r="BG69" s="78">
        <v>1903375.77</v>
      </c>
      <c r="BH69" s="79">
        <v>199427</v>
      </c>
      <c r="BI69" s="78">
        <v>1758117.59</v>
      </c>
      <c r="BJ69" s="79">
        <v>3403</v>
      </c>
      <c r="BK69" s="78">
        <v>1378687.34</v>
      </c>
      <c r="BL69" s="79">
        <v>40504</v>
      </c>
      <c r="BM69" s="78">
        <v>1482326.79</v>
      </c>
      <c r="BN69" s="77">
        <v>137</v>
      </c>
      <c r="BO69" s="78">
        <v>872559.85</v>
      </c>
      <c r="BP69" s="79">
        <v>51752</v>
      </c>
      <c r="BQ69" s="78">
        <v>1028987.83</v>
      </c>
      <c r="BR69" s="79">
        <v>2988</v>
      </c>
      <c r="BS69" s="78">
        <v>194893.45</v>
      </c>
      <c r="BT69" s="79">
        <v>9209</v>
      </c>
      <c r="BU69" s="78">
        <v>527185.16</v>
      </c>
      <c r="BV69" s="79">
        <v>6506</v>
      </c>
      <c r="BW69" s="78">
        <v>305628.34000000003</v>
      </c>
      <c r="BX69" s="77">
        <v>194</v>
      </c>
      <c r="BY69" s="78">
        <v>198476.31</v>
      </c>
      <c r="CH69" s="77">
        <v>2</v>
      </c>
      <c r="CI69" s="78">
        <v>8.18</v>
      </c>
      <c r="CJ69" s="77">
        <v>3</v>
      </c>
      <c r="CK69" s="78">
        <v>164.37</v>
      </c>
      <c r="CN69" s="77">
        <v>4</v>
      </c>
      <c r="CO69" s="78">
        <v>313.33999999999997</v>
      </c>
      <c r="CP69" s="79">
        <v>5318</v>
      </c>
      <c r="CQ69" s="78">
        <v>60106.3</v>
      </c>
      <c r="CT69" s="77">
        <v>15</v>
      </c>
      <c r="CU69" s="78">
        <v>6962.27</v>
      </c>
      <c r="CX69" s="77">
        <v>3</v>
      </c>
      <c r="CY69" s="78">
        <v>34.799999999999997</v>
      </c>
      <c r="CZ69" s="77">
        <v>1</v>
      </c>
      <c r="DA69" s="78">
        <v>3.72</v>
      </c>
      <c r="DD69" s="77">
        <v>1</v>
      </c>
      <c r="DE69" s="78">
        <v>69.849999999999994</v>
      </c>
      <c r="DJ69" s="77">
        <v>2</v>
      </c>
      <c r="DK69" s="78">
        <v>1383.22</v>
      </c>
      <c r="DN69" s="77">
        <v>7</v>
      </c>
      <c r="DO69" s="78">
        <v>12.25</v>
      </c>
      <c r="DP69" s="77">
        <v>62</v>
      </c>
      <c r="DQ69" s="78">
        <v>364.62</v>
      </c>
      <c r="DZ69" s="79">
        <v>11609</v>
      </c>
      <c r="EA69" s="78">
        <v>1040604.55</v>
      </c>
      <c r="ED69" s="77">
        <v>1</v>
      </c>
      <c r="EE69" s="78">
        <v>1.1200000000000001</v>
      </c>
      <c r="EF69" s="77">
        <v>16</v>
      </c>
      <c r="EG69" s="78">
        <v>297.17</v>
      </c>
      <c r="ER69" s="79">
        <v>12484</v>
      </c>
      <c r="ES69" s="78">
        <v>482075.7</v>
      </c>
      <c r="ET69" s="77">
        <v>3</v>
      </c>
      <c r="EU69" s="78">
        <v>17.43</v>
      </c>
      <c r="EV69" s="79">
        <v>1265</v>
      </c>
      <c r="EW69" s="78">
        <v>79871.98</v>
      </c>
      <c r="FB69" s="77">
        <v>1</v>
      </c>
      <c r="FC69" s="78">
        <v>15.34</v>
      </c>
      <c r="FF69" s="77">
        <v>20</v>
      </c>
      <c r="FG69" s="78">
        <v>13.68</v>
      </c>
      <c r="FH69" s="79">
        <v>25537</v>
      </c>
      <c r="FI69" s="78">
        <v>1247360.3600000001</v>
      </c>
      <c r="FJ69" s="79">
        <v>16750</v>
      </c>
      <c r="FK69" s="78">
        <v>775045.02</v>
      </c>
      <c r="FL69" s="77">
        <v>9</v>
      </c>
      <c r="FM69" s="78">
        <v>67.02</v>
      </c>
      <c r="FN69" s="77">
        <v>1</v>
      </c>
      <c r="FO69" s="78">
        <v>10.58</v>
      </c>
      <c r="FP69" s="77">
        <v>7</v>
      </c>
      <c r="FQ69" s="78">
        <v>35</v>
      </c>
      <c r="FR69" s="79">
        <v>2337</v>
      </c>
      <c r="FS69" s="78">
        <v>324257.59000000003</v>
      </c>
      <c r="FT69" s="77">
        <v>1</v>
      </c>
      <c r="FU69" s="78">
        <v>1.81</v>
      </c>
      <c r="FV69" s="79">
        <v>3392</v>
      </c>
      <c r="FW69" s="78">
        <v>86176.11</v>
      </c>
      <c r="FX69" s="77">
        <v>796</v>
      </c>
      <c r="FY69" s="78">
        <v>31413.47</v>
      </c>
      <c r="GB69" s="77">
        <v>1</v>
      </c>
      <c r="GC69" s="78">
        <v>4.5599999999999996</v>
      </c>
      <c r="GF69" s="77">
        <v>93</v>
      </c>
      <c r="GG69" s="78">
        <v>6979.91</v>
      </c>
      <c r="GL69" s="79">
        <v>3391</v>
      </c>
      <c r="GM69" s="78">
        <v>469287.89</v>
      </c>
      <c r="GP69" s="77">
        <v>1</v>
      </c>
      <c r="GQ69" s="78">
        <v>3.1</v>
      </c>
      <c r="GX69" s="77">
        <v>338</v>
      </c>
      <c r="GY69" s="78">
        <v>26837.91</v>
      </c>
      <c r="GZ69" s="77">
        <v>27</v>
      </c>
      <c r="HA69" s="78">
        <v>974.96</v>
      </c>
      <c r="HB69" s="77">
        <v>945</v>
      </c>
      <c r="HC69" s="78">
        <v>103484.8</v>
      </c>
      <c r="HD69" s="77">
        <v>10</v>
      </c>
      <c r="HE69" s="78">
        <v>40</v>
      </c>
      <c r="HH69" s="77">
        <v>96</v>
      </c>
      <c r="HI69" s="78">
        <v>3369.78</v>
      </c>
      <c r="HJ69" s="77">
        <v>639</v>
      </c>
      <c r="HK69" s="78">
        <v>86900.61</v>
      </c>
      <c r="HL69" s="77">
        <v>443</v>
      </c>
      <c r="HM69" s="78">
        <v>78523.5</v>
      </c>
      <c r="HN69" s="79">
        <v>1100</v>
      </c>
      <c r="HO69" s="78">
        <v>153264.6</v>
      </c>
      <c r="HR69" s="77">
        <v>91</v>
      </c>
      <c r="HS69" s="78">
        <v>32213.39</v>
      </c>
      <c r="HT69" s="77">
        <v>536</v>
      </c>
      <c r="HU69" s="78">
        <v>25010.59</v>
      </c>
      <c r="HV69" s="77">
        <v>35</v>
      </c>
      <c r="HW69" s="78">
        <v>1177.6600000000001</v>
      </c>
      <c r="HX69" s="77">
        <v>2</v>
      </c>
      <c r="HY69" s="78">
        <v>40.659999999999997</v>
      </c>
      <c r="HZ69" s="77">
        <v>120</v>
      </c>
      <c r="IA69" s="78">
        <v>12895.11</v>
      </c>
      <c r="IB69" s="79">
        <v>3266</v>
      </c>
      <c r="IC69" s="78">
        <v>230763.2</v>
      </c>
      <c r="ID69" s="77">
        <v>34</v>
      </c>
      <c r="IE69" s="78">
        <v>5340.39</v>
      </c>
      <c r="IF69" s="77">
        <v>189</v>
      </c>
      <c r="IG69" s="78">
        <v>49035.61</v>
      </c>
      <c r="IL69" s="77">
        <v>2</v>
      </c>
      <c r="IM69" s="78">
        <v>23.98</v>
      </c>
      <c r="IN69" s="79">
        <v>2259</v>
      </c>
      <c r="IO69" s="78">
        <v>112440.27</v>
      </c>
      <c r="IP69" s="77">
        <v>1</v>
      </c>
      <c r="IQ69" s="78">
        <v>7.17</v>
      </c>
      <c r="IX69" s="77">
        <v>2</v>
      </c>
      <c r="IY69" s="78">
        <v>7.16</v>
      </c>
      <c r="IZ69" s="79">
        <v>4535</v>
      </c>
      <c r="JA69" s="78">
        <v>190582.69</v>
      </c>
      <c r="JH69" s="79">
        <v>10030</v>
      </c>
      <c r="JI69" s="78">
        <v>1359376.66</v>
      </c>
      <c r="JJ69" s="79">
        <v>2667</v>
      </c>
      <c r="JK69" s="78">
        <v>338606</v>
      </c>
      <c r="JN69" s="77">
        <v>644</v>
      </c>
      <c r="JO69" s="78">
        <v>87424.81</v>
      </c>
      <c r="JP69" s="79">
        <v>3826</v>
      </c>
      <c r="JQ69" s="78">
        <v>311218.94</v>
      </c>
      <c r="JR69" s="77">
        <v>15</v>
      </c>
      <c r="JS69" s="78">
        <v>821.17</v>
      </c>
      <c r="JV69" s="79">
        <v>3265</v>
      </c>
      <c r="JW69" s="78">
        <v>250159.43</v>
      </c>
      <c r="JX69" s="77">
        <v>63</v>
      </c>
      <c r="JY69" s="78">
        <v>5149.29</v>
      </c>
      <c r="JZ69" s="77">
        <v>464</v>
      </c>
      <c r="KA69" s="78">
        <v>9654.3700000000008</v>
      </c>
      <c r="KB69" s="79">
        <v>8784</v>
      </c>
      <c r="KC69" s="78">
        <v>367043.56</v>
      </c>
      <c r="KF69" s="77">
        <v>440</v>
      </c>
      <c r="KG69" s="78">
        <v>48098.6</v>
      </c>
      <c r="KH69" s="79">
        <v>20619</v>
      </c>
      <c r="KI69" s="78">
        <v>757944.76</v>
      </c>
      <c r="KJ69" s="77">
        <v>6</v>
      </c>
      <c r="KK69" s="78">
        <v>45.08</v>
      </c>
      <c r="KL69" s="77">
        <v>1</v>
      </c>
      <c r="KM69" s="78">
        <v>16.18</v>
      </c>
      <c r="KN69" s="79">
        <v>1181</v>
      </c>
      <c r="KO69" s="78">
        <v>656306.29</v>
      </c>
      <c r="KR69" s="79">
        <v>5369</v>
      </c>
      <c r="KS69" s="78">
        <v>399337.68</v>
      </c>
      <c r="KZ69" s="77">
        <v>6</v>
      </c>
      <c r="LA69" s="78">
        <v>3941.38</v>
      </c>
      <c r="LB69" s="77">
        <v>2</v>
      </c>
      <c r="LC69" s="78">
        <v>0.12</v>
      </c>
      <c r="LD69" s="79">
        <v>1323</v>
      </c>
      <c r="LE69" s="78">
        <v>118817.60000000001</v>
      </c>
      <c r="LF69" s="77">
        <v>525</v>
      </c>
      <c r="LG69" s="78">
        <v>81009.36</v>
      </c>
      <c r="LH69" s="77">
        <v>463</v>
      </c>
      <c r="LI69" s="78">
        <v>111956.96</v>
      </c>
      <c r="LR69" s="77">
        <v>4</v>
      </c>
      <c r="LS69" s="78">
        <v>3.6</v>
      </c>
      <c r="LT69" s="79">
        <v>6627</v>
      </c>
      <c r="LU69" s="78">
        <v>293774.03999999998</v>
      </c>
      <c r="LV69" s="77">
        <v>100</v>
      </c>
      <c r="LW69" s="78">
        <v>572.29999999999995</v>
      </c>
      <c r="LX69" s="77">
        <v>2</v>
      </c>
      <c r="LY69" s="78">
        <v>863.96</v>
      </c>
      <c r="LZ69" s="77">
        <v>3</v>
      </c>
      <c r="MA69" s="78">
        <v>3889.55</v>
      </c>
      <c r="MB69" s="79">
        <v>5646</v>
      </c>
      <c r="MC69" s="78">
        <v>598856.05000000005</v>
      </c>
      <c r="MF69" s="77">
        <v>2</v>
      </c>
      <c r="MG69" s="78">
        <v>59.58</v>
      </c>
      <c r="MP69" s="79">
        <v>4317</v>
      </c>
      <c r="MQ69" s="78">
        <v>317419.56</v>
      </c>
      <c r="MR69" s="79">
        <v>1558</v>
      </c>
      <c r="MS69" s="78">
        <v>44861.87</v>
      </c>
      <c r="MV69" s="77">
        <v>2</v>
      </c>
      <c r="MW69" s="78">
        <v>10.08</v>
      </c>
      <c r="NB69" s="77">
        <v>4</v>
      </c>
      <c r="NC69" s="78">
        <v>9.2799999999999994</v>
      </c>
      <c r="ND69" s="79">
        <v>15515</v>
      </c>
      <c r="NE69" s="78">
        <v>48919.55</v>
      </c>
      <c r="NF69" s="77">
        <v>47</v>
      </c>
      <c r="NG69" s="78">
        <v>734.99</v>
      </c>
      <c r="NH69" s="77">
        <v>2</v>
      </c>
      <c r="NI69" s="78">
        <v>4.9000000000000004</v>
      </c>
      <c r="NN69" s="79">
        <v>2411</v>
      </c>
      <c r="NO69" s="78">
        <v>328496.76</v>
      </c>
      <c r="NP69" s="77">
        <v>11</v>
      </c>
      <c r="NQ69" s="78">
        <v>59.85</v>
      </c>
      <c r="NR69" s="77">
        <v>2</v>
      </c>
      <c r="NS69" s="78">
        <v>10.17</v>
      </c>
      <c r="NT69" s="77">
        <v>131</v>
      </c>
      <c r="NU69" s="78">
        <v>382.24</v>
      </c>
      <c r="NV69" s="79">
        <v>3294</v>
      </c>
      <c r="NW69" s="78">
        <v>339435.77</v>
      </c>
      <c r="NX69" s="77">
        <v>34</v>
      </c>
      <c r="NY69" s="78">
        <v>2364.9899999999998</v>
      </c>
      <c r="NZ69" s="77">
        <v>7</v>
      </c>
      <c r="OA69" s="78">
        <v>416.31</v>
      </c>
      <c r="OB69" s="77">
        <v>2</v>
      </c>
      <c r="OC69" s="78">
        <v>11.48</v>
      </c>
      <c r="OF69" s="77">
        <v>317</v>
      </c>
      <c r="OG69" s="78">
        <v>23751.59</v>
      </c>
      <c r="OH69" s="77">
        <v>468</v>
      </c>
      <c r="OI69" s="78">
        <v>26247.5</v>
      </c>
      <c r="OJ69" s="77">
        <v>126</v>
      </c>
      <c r="OK69" s="78">
        <v>521.45000000000005</v>
      </c>
      <c r="ON69" s="77">
        <v>1</v>
      </c>
      <c r="OO69" s="78">
        <v>16.43</v>
      </c>
      <c r="OP69" s="79">
        <v>12958</v>
      </c>
      <c r="OQ69" s="78">
        <v>2213025.39</v>
      </c>
      <c r="OR69" s="77">
        <v>202</v>
      </c>
      <c r="OS69" s="78">
        <v>7311.55</v>
      </c>
      <c r="OT69" s="79">
        <v>4389</v>
      </c>
      <c r="OU69" s="78">
        <v>200129.5</v>
      </c>
      <c r="OV69" s="77">
        <v>98</v>
      </c>
      <c r="OW69" s="78">
        <v>8538.92</v>
      </c>
      <c r="OZ69" s="79">
        <v>5518</v>
      </c>
      <c r="PA69" s="78">
        <v>530044.22</v>
      </c>
      <c r="PJ69" s="79">
        <v>3657</v>
      </c>
      <c r="PK69" s="78">
        <v>324030.08000000002</v>
      </c>
      <c r="PL69" s="77">
        <v>136</v>
      </c>
      <c r="PM69" s="78">
        <v>1348.29</v>
      </c>
      <c r="PN69" s="77">
        <v>53</v>
      </c>
      <c r="PO69" s="78">
        <v>6119.21</v>
      </c>
      <c r="PP69" s="79">
        <v>10169</v>
      </c>
      <c r="PQ69" s="78">
        <v>690617.51</v>
      </c>
      <c r="PR69" s="79">
        <v>2074</v>
      </c>
      <c r="PS69" s="78">
        <v>251193.83</v>
      </c>
      <c r="PV69" s="77">
        <v>24</v>
      </c>
      <c r="PW69" s="78">
        <v>250.36</v>
      </c>
      <c r="PX69" s="77">
        <v>2</v>
      </c>
      <c r="PY69" s="78">
        <v>143.13</v>
      </c>
      <c r="PZ69" s="77">
        <v>557</v>
      </c>
      <c r="QA69" s="78">
        <v>186102.56</v>
      </c>
      <c r="QF69" s="79">
        <v>12053</v>
      </c>
      <c r="QG69" s="78">
        <v>3690360.04</v>
      </c>
      <c r="QJ69" s="77">
        <v>8</v>
      </c>
      <c r="QK69" s="78">
        <v>19.420000000000002</v>
      </c>
      <c r="QL69" s="77">
        <v>18</v>
      </c>
      <c r="QM69" s="78">
        <v>25.38</v>
      </c>
      <c r="QN69" s="77">
        <v>2</v>
      </c>
      <c r="QO69" s="78">
        <v>235.52</v>
      </c>
      <c r="QX69" s="77">
        <v>4</v>
      </c>
      <c r="QY69" s="78">
        <v>108.66</v>
      </c>
      <c r="RB69" s="77">
        <v>13</v>
      </c>
      <c r="RC69" s="78">
        <v>318.87</v>
      </c>
      <c r="RD69" s="77">
        <v>6</v>
      </c>
      <c r="RE69" s="78">
        <v>2423.7199999999998</v>
      </c>
      <c r="RJ69" s="77">
        <v>3</v>
      </c>
      <c r="RK69" s="78">
        <v>67.59</v>
      </c>
      <c r="RL69" s="79">
        <v>127221</v>
      </c>
      <c r="RM69" s="78">
        <v>18049810.289999999</v>
      </c>
      <c r="RN69" s="79">
        <v>2461</v>
      </c>
      <c r="RO69" s="78">
        <v>114477.16</v>
      </c>
      <c r="RT69" s="77">
        <v>178</v>
      </c>
      <c r="RU69" s="78">
        <v>31537.439999999999</v>
      </c>
      <c r="RV69" s="77">
        <v>287</v>
      </c>
      <c r="RW69" s="78">
        <v>12676.63</v>
      </c>
      <c r="RX69" s="77">
        <v>9</v>
      </c>
      <c r="RY69" s="78">
        <v>266.76</v>
      </c>
      <c r="RZ69" s="77">
        <v>657</v>
      </c>
      <c r="SA69" s="78">
        <v>65664.33</v>
      </c>
      <c r="SD69" s="79">
        <v>5640</v>
      </c>
      <c r="SE69" s="78">
        <v>412996.28</v>
      </c>
      <c r="SF69" s="79">
        <v>36938</v>
      </c>
      <c r="SG69" s="78">
        <v>6466772.3200000003</v>
      </c>
      <c r="SH69" s="77">
        <v>4</v>
      </c>
      <c r="SI69" s="78">
        <v>0.98</v>
      </c>
      <c r="SJ69" s="79">
        <v>1338</v>
      </c>
      <c r="SK69" s="78">
        <v>51594.85</v>
      </c>
      <c r="SL69" s="79">
        <v>3445</v>
      </c>
      <c r="SM69" s="78">
        <v>242479.13</v>
      </c>
      <c r="SN69" s="79">
        <v>9509</v>
      </c>
      <c r="SO69" s="78">
        <v>332397.84999999998</v>
      </c>
      <c r="SP69" s="77">
        <v>6</v>
      </c>
      <c r="SQ69" s="78">
        <v>785.76</v>
      </c>
      <c r="SR69" s="79">
        <v>97968</v>
      </c>
      <c r="SS69" s="78">
        <v>597955.30000000005</v>
      </c>
      <c r="ST69" s="79">
        <v>1387</v>
      </c>
      <c r="SU69" s="78">
        <v>116187.78</v>
      </c>
      <c r="SV69" s="77">
        <v>93</v>
      </c>
      <c r="SW69" s="78">
        <v>793.82</v>
      </c>
      <c r="TB69" s="77">
        <v>3</v>
      </c>
      <c r="TC69" s="78">
        <v>43.65</v>
      </c>
      <c r="TD69" s="77">
        <v>856</v>
      </c>
      <c r="TE69" s="78">
        <v>8504.24</v>
      </c>
      <c r="TF69" s="79">
        <v>2538</v>
      </c>
      <c r="TG69" s="78">
        <v>103100.6</v>
      </c>
      <c r="TH69" s="79">
        <v>27605</v>
      </c>
      <c r="TI69" s="78">
        <v>695161.21</v>
      </c>
      <c r="TJ69" s="79">
        <v>2288</v>
      </c>
      <c r="TK69" s="78">
        <v>259343.23</v>
      </c>
      <c r="TL69" s="79">
        <v>49101</v>
      </c>
      <c r="TM69" s="78">
        <v>2404573.7200000002</v>
      </c>
      <c r="TN69" s="79">
        <v>5531</v>
      </c>
      <c r="TO69" s="78">
        <v>448647.55</v>
      </c>
      <c r="TZ69" s="77">
        <v>2</v>
      </c>
      <c r="UA69" s="78">
        <v>51.14</v>
      </c>
      <c r="UB69" s="79">
        <v>8764</v>
      </c>
      <c r="UC69" s="78">
        <v>394308.68</v>
      </c>
      <c r="UF69" s="77">
        <v>1</v>
      </c>
      <c r="UG69" s="78">
        <v>19.87</v>
      </c>
      <c r="UH69" s="77">
        <v>2</v>
      </c>
      <c r="UI69" s="78">
        <v>19.88</v>
      </c>
      <c r="UL69" s="77">
        <v>1</v>
      </c>
      <c r="UM69" s="78">
        <v>120</v>
      </c>
      <c r="UN69" s="77">
        <v>1</v>
      </c>
      <c r="UO69" s="78">
        <v>2.2200000000000002</v>
      </c>
      <c r="UP69" s="77">
        <v>9</v>
      </c>
      <c r="UQ69" s="78">
        <v>9.61</v>
      </c>
      <c r="UZ69" s="77">
        <v>2</v>
      </c>
      <c r="VA69" s="78">
        <v>5.8</v>
      </c>
      <c r="VB69" s="77">
        <v>51</v>
      </c>
      <c r="VC69" s="78">
        <v>1115.29</v>
      </c>
      <c r="VD69" s="79">
        <v>12664</v>
      </c>
      <c r="VE69" s="78">
        <v>611698.51</v>
      </c>
      <c r="VF69" s="77">
        <v>8</v>
      </c>
      <c r="VG69" s="78">
        <v>41.74</v>
      </c>
      <c r="VH69" s="79">
        <v>34453</v>
      </c>
      <c r="VI69" s="78">
        <v>557144.31000000006</v>
      </c>
      <c r="VJ69" s="77">
        <v>160</v>
      </c>
      <c r="VK69" s="78">
        <v>1659.23</v>
      </c>
      <c r="VN69" s="77">
        <v>3</v>
      </c>
      <c r="VO69" s="78">
        <v>36.28</v>
      </c>
      <c r="VP69" s="79">
        <v>13261</v>
      </c>
      <c r="VQ69" s="78">
        <v>710352.19</v>
      </c>
      <c r="VR69" s="79">
        <v>16442</v>
      </c>
      <c r="VS69" s="78">
        <v>1424959.79</v>
      </c>
      <c r="WB69" s="79">
        <v>13141</v>
      </c>
      <c r="WC69" s="78">
        <v>1868707.54</v>
      </c>
      <c r="WD69" s="77">
        <v>20</v>
      </c>
      <c r="WE69" s="78">
        <v>36284.85</v>
      </c>
      <c r="WH69" s="79">
        <v>2740</v>
      </c>
      <c r="WI69" s="78">
        <v>11881.82</v>
      </c>
      <c r="WJ69" s="79">
        <v>8287</v>
      </c>
      <c r="WK69" s="78">
        <v>129661.67</v>
      </c>
      <c r="WL69" s="77">
        <v>192</v>
      </c>
      <c r="WM69" s="78">
        <v>18027.09</v>
      </c>
      <c r="WN69" s="79">
        <v>2352</v>
      </c>
      <c r="WO69" s="78">
        <v>905784.03</v>
      </c>
      <c r="WR69" s="79">
        <v>6057</v>
      </c>
      <c r="WS69" s="78">
        <v>174377.34</v>
      </c>
      <c r="WX69" s="77">
        <v>6</v>
      </c>
      <c r="WY69" s="78">
        <v>31.98</v>
      </c>
      <c r="WZ69" s="77">
        <v>5</v>
      </c>
      <c r="XA69" s="78">
        <v>62.16</v>
      </c>
      <c r="XD69" s="79">
        <v>39401</v>
      </c>
      <c r="XE69" s="78">
        <v>2282257</v>
      </c>
      <c r="XH69" s="77">
        <v>480</v>
      </c>
      <c r="XI69" s="78">
        <v>202092.17</v>
      </c>
      <c r="XJ69" s="77">
        <v>556</v>
      </c>
      <c r="XK69" s="78">
        <v>7529.28</v>
      </c>
      <c r="XN69" s="79">
        <v>6745</v>
      </c>
      <c r="XO69" s="78">
        <v>873591.09</v>
      </c>
      <c r="XP69" s="79">
        <v>15312</v>
      </c>
      <c r="XQ69" s="78">
        <v>2535150.9500000002</v>
      </c>
      <c r="XR69" s="79">
        <v>1543</v>
      </c>
      <c r="XS69" s="78">
        <v>399997.34</v>
      </c>
      <c r="XT69" s="79">
        <v>3268</v>
      </c>
      <c r="XU69" s="78">
        <v>686359.53</v>
      </c>
      <c r="XV69" s="79">
        <v>87517</v>
      </c>
      <c r="XW69" s="78">
        <v>1014855.13</v>
      </c>
      <c r="XX69" s="79">
        <v>1460</v>
      </c>
      <c r="XY69" s="78">
        <v>75993.7</v>
      </c>
      <c r="XZ69" s="77">
        <v>3</v>
      </c>
      <c r="YA69" s="78">
        <v>28.02</v>
      </c>
      <c r="YH69" s="79">
        <v>25166</v>
      </c>
      <c r="YI69" s="78">
        <v>2244356.08</v>
      </c>
      <c r="YJ69" s="77">
        <v>1</v>
      </c>
      <c r="YK69" s="78">
        <v>2.5499999999999998</v>
      </c>
      <c r="YP69" s="79">
        <v>3258</v>
      </c>
      <c r="YQ69" s="78">
        <v>78801.88</v>
      </c>
      <c r="YT69" s="79">
        <v>2693</v>
      </c>
      <c r="YU69" s="78">
        <v>335825.98</v>
      </c>
      <c r="YV69" s="77">
        <v>126</v>
      </c>
      <c r="YW69" s="78">
        <v>13633.73</v>
      </c>
      <c r="YX69" s="79">
        <v>117424</v>
      </c>
      <c r="YY69" s="78">
        <v>3030331.76</v>
      </c>
      <c r="YZ69" s="79">
        <v>33249</v>
      </c>
      <c r="ZA69" s="78">
        <v>1513245.53</v>
      </c>
      <c r="ZF69" s="79">
        <v>1440</v>
      </c>
      <c r="ZG69" s="78">
        <v>115140.59</v>
      </c>
      <c r="ZH69" s="77">
        <v>618</v>
      </c>
      <c r="ZI69" s="78">
        <v>43960.04</v>
      </c>
      <c r="ZJ69" s="79">
        <v>55869</v>
      </c>
      <c r="ZK69" s="78">
        <v>9694431.2899999991</v>
      </c>
      <c r="ZL69" s="79">
        <v>50880</v>
      </c>
      <c r="ZM69" s="78">
        <v>6530659.7400000002</v>
      </c>
      <c r="ZR69" s="77">
        <v>98</v>
      </c>
      <c r="ZS69" s="78">
        <v>545.42999999999995</v>
      </c>
      <c r="ZT69" s="77">
        <v>232</v>
      </c>
      <c r="ZU69" s="78">
        <v>1211.8900000000001</v>
      </c>
      <c r="ZX69" s="77">
        <v>2</v>
      </c>
      <c r="ZY69" s="78">
        <v>11.5</v>
      </c>
      <c r="AAB69" s="77">
        <v>155</v>
      </c>
      <c r="AAC69" s="78">
        <v>1533.27</v>
      </c>
      <c r="AAD69" s="77">
        <v>2</v>
      </c>
      <c r="AAE69" s="78">
        <v>11.72</v>
      </c>
      <c r="AAF69" s="77">
        <v>71</v>
      </c>
      <c r="AAG69" s="78">
        <v>796.1</v>
      </c>
      <c r="AAH69" s="77">
        <v>135</v>
      </c>
      <c r="AAI69" s="78">
        <v>710.59</v>
      </c>
      <c r="AAN69" s="77">
        <v>9</v>
      </c>
      <c r="AAO69" s="78">
        <v>431.86</v>
      </c>
      <c r="AAP69" s="79">
        <v>1258</v>
      </c>
      <c r="AAQ69" s="78">
        <v>5654.84</v>
      </c>
      <c r="AAV69" s="79">
        <v>3396</v>
      </c>
      <c r="AAW69" s="78">
        <v>223879.92</v>
      </c>
      <c r="ABD69" s="79">
        <v>1213</v>
      </c>
      <c r="ABE69" s="78">
        <v>178223.22</v>
      </c>
      <c r="ABP69" s="79">
        <v>3155</v>
      </c>
      <c r="ABQ69" s="78">
        <v>183471.13</v>
      </c>
      <c r="ABR69" s="79">
        <v>1949</v>
      </c>
      <c r="ABS69" s="78">
        <v>89539.29</v>
      </c>
      <c r="ABT69" s="79">
        <v>4807</v>
      </c>
      <c r="ABU69" s="78">
        <v>72254.09</v>
      </c>
      <c r="ABV69" s="79">
        <v>4163</v>
      </c>
      <c r="ABW69" s="78">
        <v>96135.86</v>
      </c>
      <c r="ABX69" s="77">
        <v>710</v>
      </c>
      <c r="ABY69" s="78">
        <v>22839.97</v>
      </c>
      <c r="ACB69" s="77">
        <v>2</v>
      </c>
      <c r="ACC69" s="78">
        <v>289.2</v>
      </c>
      <c r="ACD69" s="77">
        <v>132</v>
      </c>
      <c r="ACE69" s="78">
        <v>7317.76</v>
      </c>
      <c r="ACF69" s="79">
        <v>14910</v>
      </c>
      <c r="ACG69" s="78">
        <v>537735.44999999995</v>
      </c>
      <c r="ACH69" s="79">
        <v>4436</v>
      </c>
      <c r="ACI69" s="78">
        <v>240515.42</v>
      </c>
      <c r="ACJ69" s="79">
        <v>21210</v>
      </c>
      <c r="ACK69" s="78">
        <v>265774.98</v>
      </c>
      <c r="ACN69" s="77">
        <v>4</v>
      </c>
      <c r="ACO69" s="78">
        <v>31.38</v>
      </c>
      <c r="ACP69" s="79">
        <v>12643</v>
      </c>
      <c r="ACQ69" s="78">
        <v>509366.24</v>
      </c>
      <c r="ACV69" s="79">
        <v>4585</v>
      </c>
      <c r="ACW69" s="78">
        <v>144909.21</v>
      </c>
      <c r="ACX69" s="79">
        <v>50076</v>
      </c>
      <c r="ACY69" s="78">
        <v>1798338.53</v>
      </c>
      <c r="ACZ69" s="77">
        <v>186</v>
      </c>
      <c r="ADA69" s="78">
        <v>9096.07</v>
      </c>
      <c r="ADB69" s="79">
        <v>14411</v>
      </c>
      <c r="ADC69" s="78">
        <v>925933.26</v>
      </c>
      <c r="ADF69" s="79">
        <v>3455</v>
      </c>
      <c r="ADG69" s="78">
        <v>510778.92</v>
      </c>
      <c r="ADJ69" s="77">
        <v>1</v>
      </c>
      <c r="ADK69" s="78">
        <v>16.2</v>
      </c>
      <c r="ADL69" s="79">
        <v>1050</v>
      </c>
      <c r="ADM69" s="78">
        <v>174246.51</v>
      </c>
      <c r="ADX69" s="79">
        <v>4380</v>
      </c>
      <c r="ADY69" s="78">
        <v>306120.69</v>
      </c>
      <c r="ADZ69" s="79">
        <v>3217</v>
      </c>
      <c r="AEA69" s="78">
        <v>127425.26</v>
      </c>
      <c r="AEB69" s="77">
        <v>13</v>
      </c>
      <c r="AEC69" s="78">
        <v>421.67</v>
      </c>
      <c r="AED69" s="77">
        <v>12</v>
      </c>
      <c r="AEE69" s="78">
        <v>1847.85</v>
      </c>
      <c r="AEF69" s="79">
        <v>1579</v>
      </c>
      <c r="AEG69" s="78">
        <v>878183.11</v>
      </c>
      <c r="AEL69" s="77">
        <v>52</v>
      </c>
      <c r="AEM69" s="78">
        <v>359.19</v>
      </c>
      <c r="AER69" s="79">
        <v>17021</v>
      </c>
      <c r="AES69" s="78">
        <v>886742.37</v>
      </c>
      <c r="AET69" s="79">
        <v>5362</v>
      </c>
      <c r="AEU69" s="78">
        <v>169828.42</v>
      </c>
      <c r="AEV69" s="77">
        <v>2</v>
      </c>
      <c r="AEW69" s="78">
        <v>48.16</v>
      </c>
      <c r="AEZ69" s="77">
        <v>62</v>
      </c>
      <c r="AFA69" s="78">
        <v>5772.47</v>
      </c>
      <c r="AFB69" s="79">
        <v>6155</v>
      </c>
      <c r="AFC69" s="78">
        <v>330642.83</v>
      </c>
      <c r="AFD69" s="77">
        <v>9</v>
      </c>
      <c r="AFE69" s="78">
        <v>226.15</v>
      </c>
      <c r="AFH69" s="77">
        <v>10</v>
      </c>
      <c r="AFI69" s="78">
        <v>974.45</v>
      </c>
      <c r="AFL69" s="77">
        <v>2</v>
      </c>
      <c r="AFM69" s="78">
        <v>19.100000000000001</v>
      </c>
      <c r="AFN69" s="79">
        <v>3337</v>
      </c>
      <c r="AFO69" s="78">
        <v>1140640.46</v>
      </c>
      <c r="AFP69" s="77">
        <v>109</v>
      </c>
      <c r="AFQ69" s="78">
        <v>5018.84</v>
      </c>
      <c r="AFT69" s="77">
        <v>3</v>
      </c>
      <c r="AFU69" s="78">
        <v>78.72</v>
      </c>
      <c r="AFV69" s="79">
        <v>52175</v>
      </c>
      <c r="AFW69" s="78">
        <v>1665858.71</v>
      </c>
      <c r="AFX69" s="79">
        <v>5456</v>
      </c>
      <c r="AFY69" s="78">
        <v>216357.12</v>
      </c>
      <c r="AFZ69" s="77">
        <v>485</v>
      </c>
      <c r="AGA69" s="78">
        <v>52444.78</v>
      </c>
      <c r="AGF69" s="77">
        <v>168</v>
      </c>
      <c r="AGG69" s="78">
        <v>1250.93</v>
      </c>
      <c r="AGJ69" s="77">
        <v>1</v>
      </c>
      <c r="AGK69" s="78">
        <v>2.11</v>
      </c>
      <c r="AGL69" s="77">
        <v>9</v>
      </c>
      <c r="AGM69" s="78">
        <v>14498.57</v>
      </c>
      <c r="AGP69" s="79">
        <v>188188</v>
      </c>
      <c r="AGQ69" s="78">
        <v>36045601.659999996</v>
      </c>
      <c r="AGR69" s="77">
        <v>254</v>
      </c>
      <c r="AGS69" s="78">
        <v>182006.99</v>
      </c>
      <c r="AGT69" s="79">
        <v>10241</v>
      </c>
      <c r="AGU69" s="78">
        <v>6057666.1500000004</v>
      </c>
      <c r="AGV69" s="79">
        <v>9011</v>
      </c>
      <c r="AGW69" s="78">
        <v>3490518.06</v>
      </c>
      <c r="AGX69" s="79">
        <v>1383</v>
      </c>
      <c r="AGY69" s="78">
        <v>98863.22</v>
      </c>
      <c r="AGZ69" s="77">
        <v>178</v>
      </c>
      <c r="AHA69" s="78">
        <v>21172.34</v>
      </c>
      <c r="AHB69" s="79">
        <v>1042</v>
      </c>
      <c r="AHC69" s="78">
        <v>128941.06</v>
      </c>
      <c r="AHF69" s="77">
        <v>4</v>
      </c>
      <c r="AHG69" s="78">
        <v>6643.54</v>
      </c>
      <c r="AHH69" s="77">
        <v>57</v>
      </c>
      <c r="AHI69" s="78">
        <v>40798.29</v>
      </c>
      <c r="AHJ69" s="79">
        <v>2883</v>
      </c>
      <c r="AHK69" s="78">
        <v>259755.23</v>
      </c>
      <c r="AHL69" s="79">
        <v>3858</v>
      </c>
      <c r="AHM69" s="78">
        <v>245519.29</v>
      </c>
      <c r="AHN69" s="77">
        <v>43</v>
      </c>
      <c r="AHO69" s="78">
        <v>7047.69</v>
      </c>
      <c r="AHT69" s="77">
        <v>6</v>
      </c>
      <c r="AHU69" s="78">
        <v>2155.14</v>
      </c>
      <c r="AHV69" s="79">
        <v>1067</v>
      </c>
      <c r="AHW69" s="78">
        <v>129877.1</v>
      </c>
      <c r="AHZ69" s="77">
        <v>108</v>
      </c>
      <c r="AIA69" s="78">
        <v>31009.03</v>
      </c>
      <c r="AIL69" s="77">
        <v>1</v>
      </c>
      <c r="AIM69" s="78">
        <v>160.26</v>
      </c>
      <c r="AIP69" s="79">
        <v>50883</v>
      </c>
      <c r="AIQ69" s="78">
        <v>469065.4</v>
      </c>
      <c r="AIT69" s="77">
        <v>23</v>
      </c>
      <c r="AIU69" s="78">
        <v>223.95</v>
      </c>
      <c r="AIX69" s="79">
        <v>7948</v>
      </c>
      <c r="AIY69" s="78">
        <v>581482.81999999995</v>
      </c>
      <c r="AIZ69" s="77">
        <v>3</v>
      </c>
      <c r="AJA69" s="78">
        <v>24.9</v>
      </c>
      <c r="AJB69" s="79">
        <v>9611</v>
      </c>
      <c r="AJC69" s="78">
        <v>192196.3</v>
      </c>
      <c r="AJD69" s="77">
        <v>11</v>
      </c>
      <c r="AJE69" s="78">
        <v>16.170000000000002</v>
      </c>
      <c r="AJF69" s="79">
        <v>11294</v>
      </c>
      <c r="AJG69" s="78">
        <v>523838.62</v>
      </c>
      <c r="AJL69" s="77">
        <v>8</v>
      </c>
      <c r="AJM69" s="78">
        <v>125.09</v>
      </c>
      <c r="AJN69" s="79">
        <v>2076</v>
      </c>
      <c r="AJO69" s="78">
        <v>333306.43</v>
      </c>
      <c r="AJX69" s="79">
        <v>100020</v>
      </c>
      <c r="AJY69" s="78">
        <v>1266041.1000000001</v>
      </c>
      <c r="AJZ69" s="77">
        <v>226</v>
      </c>
      <c r="AKA69" s="78">
        <v>22093.96</v>
      </c>
      <c r="AKF69" s="77">
        <v>2</v>
      </c>
      <c r="AKG69" s="78">
        <v>2.42</v>
      </c>
      <c r="AKH69" s="77">
        <v>2</v>
      </c>
      <c r="AKI69" s="78">
        <v>3.92</v>
      </c>
      <c r="AKN69" s="77">
        <v>15</v>
      </c>
      <c r="AKO69" s="78">
        <v>223.01</v>
      </c>
      <c r="AKV69" s="79">
        <v>8541</v>
      </c>
      <c r="AKW69" s="78">
        <v>221073.5</v>
      </c>
      <c r="AKZ69" s="79">
        <v>106206</v>
      </c>
      <c r="ALA69" s="78">
        <v>1565452.75</v>
      </c>
      <c r="ALL69" s="77">
        <v>2</v>
      </c>
      <c r="ALM69" s="78">
        <v>63.64</v>
      </c>
      <c r="ALP69" s="77">
        <v>2</v>
      </c>
      <c r="ALQ69" s="78">
        <v>15.32</v>
      </c>
      <c r="ALR69" s="77">
        <v>2</v>
      </c>
      <c r="ALS69" s="78">
        <v>84.11</v>
      </c>
      <c r="ALX69" s="79">
        <v>3312</v>
      </c>
      <c r="ALY69" s="78">
        <v>180674.11</v>
      </c>
      <c r="ALZ69" s="77">
        <v>114</v>
      </c>
      <c r="AMA69" s="78">
        <v>439.68</v>
      </c>
      <c r="AMB69" s="79">
        <v>1594</v>
      </c>
      <c r="AMC69" s="78">
        <v>105109.05</v>
      </c>
      <c r="AMF69" s="77">
        <v>156</v>
      </c>
      <c r="AMG69" s="78">
        <v>4243.4799999999996</v>
      </c>
      <c r="AMH69" s="77">
        <v>63</v>
      </c>
      <c r="AMI69" s="78">
        <v>22754.07</v>
      </c>
      <c r="AMJ69" s="79">
        <v>1901</v>
      </c>
      <c r="AMK69" s="78">
        <v>139867.49</v>
      </c>
      <c r="AML69" s="79">
        <v>15229</v>
      </c>
      <c r="AMM69" s="78">
        <v>1474921.32</v>
      </c>
      <c r="AMN69" s="77">
        <v>198</v>
      </c>
      <c r="AMO69" s="78">
        <v>243470.38</v>
      </c>
      <c r="AMP69" s="77">
        <v>4</v>
      </c>
      <c r="AMQ69" s="78">
        <v>508.1</v>
      </c>
      <c r="AMX69" s="77">
        <v>372</v>
      </c>
      <c r="AMY69" s="78">
        <v>15467.32</v>
      </c>
      <c r="AMZ69" s="77">
        <v>2</v>
      </c>
      <c r="ANA69" s="78">
        <v>4.5599999999999996</v>
      </c>
      <c r="ANB69" s="77">
        <v>1</v>
      </c>
      <c r="ANC69" s="78">
        <v>0.36</v>
      </c>
      <c r="ANF69" s="79">
        <v>1068</v>
      </c>
      <c r="ANG69" s="78">
        <v>1277667.69</v>
      </c>
      <c r="ANH69" s="79">
        <v>3239</v>
      </c>
      <c r="ANI69" s="78">
        <v>254436.35</v>
      </c>
      <c r="ANL69" s="77">
        <v>98</v>
      </c>
      <c r="ANM69" s="78">
        <v>3084.75</v>
      </c>
      <c r="ANP69" s="79">
        <v>2051</v>
      </c>
      <c r="ANQ69" s="78">
        <v>276209</v>
      </c>
      <c r="ANR69" s="77">
        <v>277</v>
      </c>
      <c r="ANS69" s="78">
        <v>52156.72</v>
      </c>
      <c r="ANT69" s="79">
        <v>10039</v>
      </c>
      <c r="ANU69" s="78">
        <v>1691873.39</v>
      </c>
      <c r="ANZ69" s="77">
        <v>481</v>
      </c>
      <c r="AOA69" s="78">
        <v>258926.1</v>
      </c>
      <c r="AOB69" s="77">
        <v>62</v>
      </c>
      <c r="AOC69" s="78">
        <v>83363.8</v>
      </c>
      <c r="AOD69" s="77">
        <v>356</v>
      </c>
      <c r="AOE69" s="78">
        <v>1133774.2</v>
      </c>
      <c r="AOF69" s="77">
        <v>1</v>
      </c>
      <c r="AOG69" s="78">
        <v>154.25</v>
      </c>
      <c r="AOH69" s="77">
        <v>1</v>
      </c>
      <c r="AOI69" s="78">
        <v>85.18</v>
      </c>
      <c r="AOP69" s="77">
        <v>73</v>
      </c>
      <c r="AOQ69" s="78">
        <v>6883.15</v>
      </c>
      <c r="AOR69" s="77">
        <v>6</v>
      </c>
      <c r="AOS69" s="78">
        <v>86.2</v>
      </c>
      <c r="AOV69" s="79">
        <v>1047</v>
      </c>
      <c r="AOW69" s="78">
        <v>138233.76</v>
      </c>
      <c r="AOX69" s="77">
        <v>476</v>
      </c>
      <c r="AOY69" s="78">
        <v>5414.35</v>
      </c>
      <c r="APB69" s="77">
        <v>251</v>
      </c>
      <c r="APC69" s="78">
        <v>3329.08</v>
      </c>
      <c r="APD69" s="77">
        <v>1</v>
      </c>
      <c r="APE69" s="78">
        <v>17.04</v>
      </c>
      <c r="APH69" s="79">
        <v>14255</v>
      </c>
      <c r="API69" s="78">
        <v>3164732.98</v>
      </c>
      <c r="APJ69" s="79">
        <v>18848</v>
      </c>
      <c r="APK69" s="78">
        <v>302821.12</v>
      </c>
      <c r="APP69" s="79">
        <v>2594</v>
      </c>
      <c r="APQ69" s="78">
        <v>1071001.1100000001</v>
      </c>
      <c r="APR69" s="77">
        <v>265</v>
      </c>
      <c r="APS69" s="78">
        <v>102468.97</v>
      </c>
      <c r="APT69" s="79">
        <v>2134</v>
      </c>
      <c r="APU69" s="78">
        <v>946485.53</v>
      </c>
      <c r="APV69" s="77">
        <v>797</v>
      </c>
      <c r="APW69" s="78">
        <v>332395.53999999998</v>
      </c>
      <c r="APX69" s="77">
        <v>708</v>
      </c>
      <c r="APY69" s="78">
        <v>269057.38</v>
      </c>
      <c r="APZ69" s="77">
        <v>209</v>
      </c>
      <c r="AQA69" s="78">
        <v>82087.600000000006</v>
      </c>
      <c r="AQB69" s="79">
        <v>14449</v>
      </c>
      <c r="AQC69" s="78">
        <v>2841191.87</v>
      </c>
      <c r="AQD69" s="77">
        <v>4</v>
      </c>
      <c r="AQE69" s="78">
        <v>406.08</v>
      </c>
      <c r="AQH69" s="77">
        <v>150</v>
      </c>
      <c r="AQI69" s="78">
        <v>45054.62</v>
      </c>
      <c r="AQJ69" s="79">
        <v>3210</v>
      </c>
      <c r="AQK69" s="78">
        <v>51562.5</v>
      </c>
      <c r="AQP69" s="79">
        <v>4075</v>
      </c>
      <c r="AQQ69" s="78">
        <v>1111056.18</v>
      </c>
      <c r="AQR69" s="79">
        <v>2996</v>
      </c>
      <c r="AQS69" s="78">
        <v>1506857.56</v>
      </c>
      <c r="AQZ69" s="77">
        <v>98</v>
      </c>
      <c r="ARA69" s="78">
        <v>607987.65</v>
      </c>
      <c r="ARB69" s="77">
        <v>2</v>
      </c>
      <c r="ARC69" s="78">
        <v>80.84</v>
      </c>
      <c r="ARD69" s="77">
        <v>2</v>
      </c>
      <c r="ARE69" s="78">
        <v>44.4</v>
      </c>
      <c r="ARH69" s="77">
        <v>2</v>
      </c>
      <c r="ARI69" s="78">
        <v>46.38</v>
      </c>
      <c r="ARL69" s="79">
        <v>5623</v>
      </c>
      <c r="ARM69" s="78">
        <v>715134.91</v>
      </c>
      <c r="ARN69" s="79">
        <v>13274</v>
      </c>
      <c r="ARO69" s="78">
        <v>1472998.07</v>
      </c>
      <c r="ARP69" s="79">
        <v>29151</v>
      </c>
      <c r="ARQ69" s="78">
        <v>3590505.63</v>
      </c>
      <c r="ARR69" s="79">
        <v>6792</v>
      </c>
      <c r="ARS69" s="78">
        <v>836051.7</v>
      </c>
      <c r="ART69" s="79">
        <v>23961</v>
      </c>
      <c r="ARU69" s="78">
        <v>547471.74</v>
      </c>
      <c r="ARX69" s="79">
        <v>50838</v>
      </c>
      <c r="ARY69" s="78">
        <v>3846727.94</v>
      </c>
      <c r="ARZ69" s="77">
        <v>175</v>
      </c>
      <c r="ASA69" s="78">
        <v>60978.400000000001</v>
      </c>
      <c r="ASD69" s="79">
        <v>4827</v>
      </c>
      <c r="ASE69" s="78">
        <v>383467.48</v>
      </c>
      <c r="ASJ69" s="77">
        <v>2</v>
      </c>
      <c r="ASK69" s="78">
        <v>283</v>
      </c>
      <c r="AST69" s="77">
        <v>1</v>
      </c>
      <c r="ASU69" s="78">
        <v>8.08</v>
      </c>
      <c r="ASV69" s="77">
        <v>2</v>
      </c>
      <c r="ASW69" s="78">
        <v>1.78</v>
      </c>
      <c r="ASX69" s="77">
        <v>17</v>
      </c>
      <c r="ASY69" s="78">
        <v>752.6</v>
      </c>
      <c r="ASZ69" s="79">
        <v>1034</v>
      </c>
      <c r="ATA69" s="78">
        <v>24580.03</v>
      </c>
      <c r="ATB69" s="77">
        <v>95</v>
      </c>
      <c r="ATC69" s="78">
        <v>7960.03</v>
      </c>
      <c r="ATN69" s="79">
        <v>1040</v>
      </c>
      <c r="ATO69" s="78">
        <v>55168.22</v>
      </c>
      <c r="ATP69" s="77">
        <v>30</v>
      </c>
      <c r="ATQ69" s="78">
        <v>825.52</v>
      </c>
      <c r="ATR69" s="77">
        <v>1</v>
      </c>
      <c r="ATS69" s="78">
        <v>58.65</v>
      </c>
      <c r="ATT69" s="79">
        <v>17110</v>
      </c>
      <c r="ATU69" s="78">
        <v>758918.3</v>
      </c>
      <c r="ATV69" s="77">
        <v>8</v>
      </c>
      <c r="ATW69" s="78">
        <v>161.4</v>
      </c>
      <c r="ATX69" s="77">
        <v>19</v>
      </c>
      <c r="ATY69" s="78">
        <v>910.38</v>
      </c>
      <c r="AUB69" s="77">
        <v>7</v>
      </c>
      <c r="AUC69" s="78">
        <v>48.41</v>
      </c>
      <c r="AUN69" s="79">
        <v>189714</v>
      </c>
      <c r="AUO69" s="78">
        <v>3074786.16</v>
      </c>
      <c r="AUP69" s="77">
        <v>7</v>
      </c>
      <c r="AUQ69" s="78">
        <v>180.72</v>
      </c>
      <c r="AUR69" s="79">
        <v>2161</v>
      </c>
      <c r="AUS69" s="78">
        <v>113721.5</v>
      </c>
      <c r="AUV69" s="77">
        <v>48</v>
      </c>
      <c r="AUW69" s="78">
        <v>375.36</v>
      </c>
      <c r="AVB69" s="77">
        <v>198</v>
      </c>
      <c r="AVC69" s="78">
        <v>172429.63</v>
      </c>
      <c r="AVH69" s="77">
        <v>7</v>
      </c>
      <c r="AVI69" s="78">
        <v>317.76</v>
      </c>
      <c r="AVX69" s="77">
        <v>4</v>
      </c>
      <c r="AVY69" s="78">
        <v>32.520000000000003</v>
      </c>
      <c r="AVZ69" s="77">
        <v>21</v>
      </c>
      <c r="AWA69" s="78">
        <v>220.87</v>
      </c>
      <c r="AWB69" s="77">
        <v>14</v>
      </c>
      <c r="AWC69" s="78">
        <v>207.23</v>
      </c>
      <c r="AWF69" s="77">
        <v>1</v>
      </c>
      <c r="AWG69" s="78">
        <v>1773.59</v>
      </c>
      <c r="AWH69" s="77">
        <v>4</v>
      </c>
      <c r="AWI69" s="78">
        <v>4.8099999999999996</v>
      </c>
      <c r="AWL69" s="77">
        <v>10</v>
      </c>
      <c r="AWM69" s="78">
        <v>48.59</v>
      </c>
      <c r="AWN69" s="77">
        <v>88</v>
      </c>
      <c r="AWO69" s="78">
        <v>5566.74</v>
      </c>
      <c r="AWP69" s="77">
        <v>330</v>
      </c>
      <c r="AWQ69" s="78">
        <v>58129.04</v>
      </c>
      <c r="AWR69" s="77">
        <v>154</v>
      </c>
      <c r="AWS69" s="78">
        <v>50293.84</v>
      </c>
      <c r="AWT69" s="77">
        <v>257</v>
      </c>
      <c r="AWU69" s="78">
        <v>18634.5</v>
      </c>
      <c r="AWV69" s="79">
        <v>1011</v>
      </c>
      <c r="AWW69" s="78">
        <v>13953.8</v>
      </c>
      <c r="AWX69" s="77">
        <v>528</v>
      </c>
      <c r="AWY69" s="78">
        <v>248746.26</v>
      </c>
      <c r="AXD69" s="77">
        <v>14</v>
      </c>
      <c r="AXE69" s="78">
        <v>201.48</v>
      </c>
      <c r="AXZ69" s="77">
        <v>1</v>
      </c>
      <c r="AYA69" s="78">
        <v>164.39</v>
      </c>
      <c r="AYB69" s="77">
        <v>193</v>
      </c>
      <c r="AYC69" s="78">
        <v>17523.14</v>
      </c>
      <c r="AYD69" s="77">
        <v>50</v>
      </c>
      <c r="AYE69" s="78">
        <v>367.17</v>
      </c>
      <c r="AYF69" s="77">
        <v>14</v>
      </c>
      <c r="AYG69" s="78">
        <v>182.41</v>
      </c>
      <c r="AYL69" s="77">
        <v>10</v>
      </c>
      <c r="AYM69" s="78">
        <v>56.64</v>
      </c>
      <c r="AYP69" s="77">
        <v>3</v>
      </c>
      <c r="AYQ69" s="78">
        <v>245.62</v>
      </c>
      <c r="AYT69" s="77">
        <v>21</v>
      </c>
      <c r="AYU69" s="78">
        <v>50.03</v>
      </c>
      <c r="AYV69" s="77">
        <v>81</v>
      </c>
      <c r="AYW69" s="78">
        <v>9571.34</v>
      </c>
      <c r="AZV69" s="77">
        <v>24</v>
      </c>
      <c r="AZW69" s="78">
        <v>27.61</v>
      </c>
    </row>
    <row r="70" spans="1:1377" x14ac:dyDescent="0.25">
      <c r="A70" s="87">
        <v>39990</v>
      </c>
      <c r="B70" s="83">
        <v>310175</v>
      </c>
      <c r="C70" s="84">
        <v>38019706.350000001</v>
      </c>
      <c r="D70" s="83">
        <v>258466</v>
      </c>
      <c r="E70" s="84">
        <v>36243979.329999998</v>
      </c>
      <c r="F70" s="83">
        <f t="shared" ref="F70:F81" si="105">B70+D70</f>
        <v>568641</v>
      </c>
      <c r="G70" s="83">
        <f t="shared" si="104"/>
        <v>74263685.680000007</v>
      </c>
      <c r="H70" s="83">
        <v>180841</v>
      </c>
      <c r="I70" s="84">
        <v>16981826.640000001</v>
      </c>
      <c r="J70" s="83">
        <v>184234</v>
      </c>
      <c r="K70" s="84">
        <v>15379751.369999999</v>
      </c>
      <c r="L70" s="83">
        <v>3123</v>
      </c>
      <c r="M70" s="78">
        <v>13760360.189999999</v>
      </c>
      <c r="N70" s="79">
        <v>23743</v>
      </c>
      <c r="O70" s="78">
        <v>12886290.16</v>
      </c>
      <c r="P70" s="79">
        <v>169219</v>
      </c>
      <c r="Q70" s="78">
        <v>10026862.65</v>
      </c>
      <c r="R70" s="79">
        <v>168860</v>
      </c>
      <c r="S70" s="78">
        <v>9295458.4600000009</v>
      </c>
      <c r="V70" s="79">
        <v>24874</v>
      </c>
      <c r="W70" s="78">
        <v>6852389.6500000004</v>
      </c>
      <c r="X70" s="79">
        <v>44822</v>
      </c>
      <c r="Y70" s="78">
        <v>6538354.9900000002</v>
      </c>
      <c r="Z70" s="79">
        <v>96983</v>
      </c>
      <c r="AA70" s="78">
        <v>3765111.69</v>
      </c>
      <c r="AB70" s="79">
        <v>50683</v>
      </c>
      <c r="AC70" s="78">
        <v>4852666.2</v>
      </c>
      <c r="AD70" s="79">
        <v>28211</v>
      </c>
      <c r="AE70" s="78">
        <v>5378339.5099999998</v>
      </c>
      <c r="AH70" s="79">
        <v>66298</v>
      </c>
      <c r="AI70" s="78">
        <v>6647318.8799999999</v>
      </c>
      <c r="AJ70" s="79">
        <v>214019</v>
      </c>
      <c r="AK70" s="78">
        <v>8153466.75</v>
      </c>
      <c r="AL70" s="79">
        <v>43095</v>
      </c>
      <c r="AM70" s="78">
        <v>4767904.96</v>
      </c>
      <c r="AN70" s="79">
        <v>45594</v>
      </c>
      <c r="AO70" s="78">
        <v>4413502.53</v>
      </c>
      <c r="AP70" s="79">
        <v>61073</v>
      </c>
      <c r="AQ70" s="78">
        <v>4821339.5599999996</v>
      </c>
      <c r="AR70" s="79">
        <v>34662</v>
      </c>
      <c r="AS70" s="78">
        <v>5046506.38</v>
      </c>
      <c r="AT70" s="79">
        <v>12226</v>
      </c>
      <c r="AU70" s="78">
        <v>1142125.45</v>
      </c>
      <c r="AV70" s="77">
        <v>790</v>
      </c>
      <c r="AW70" s="78">
        <v>3196076.41</v>
      </c>
      <c r="AX70" s="77">
        <v>421</v>
      </c>
      <c r="AY70" s="78">
        <v>1699726.81</v>
      </c>
      <c r="AZ70" s="79">
        <v>2883</v>
      </c>
      <c r="BA70" s="78">
        <v>2070086.35</v>
      </c>
      <c r="BB70" s="79">
        <v>10783</v>
      </c>
      <c r="BC70" s="78">
        <v>3569514.32</v>
      </c>
      <c r="BD70" s="79">
        <v>2591</v>
      </c>
      <c r="BE70" s="78">
        <v>1324116.32</v>
      </c>
      <c r="BF70" s="79">
        <v>13582</v>
      </c>
      <c r="BG70" s="78">
        <v>1819871.11</v>
      </c>
      <c r="BH70" s="79">
        <v>205321</v>
      </c>
      <c r="BI70" s="78">
        <v>1796925.04</v>
      </c>
      <c r="BJ70" s="79">
        <v>3292</v>
      </c>
      <c r="BK70" s="78">
        <v>1405627.51</v>
      </c>
      <c r="BL70" s="79">
        <v>40391</v>
      </c>
      <c r="BM70" s="78">
        <v>1562078.79</v>
      </c>
      <c r="BN70" s="77">
        <v>120</v>
      </c>
      <c r="BO70" s="78">
        <v>734911.13</v>
      </c>
      <c r="BP70" s="79">
        <v>47411</v>
      </c>
      <c r="BQ70" s="78">
        <v>962148.69</v>
      </c>
      <c r="BR70" s="79">
        <v>3269</v>
      </c>
      <c r="BS70" s="78">
        <v>214623.55</v>
      </c>
      <c r="BT70" s="79">
        <v>8708</v>
      </c>
      <c r="BU70" s="78">
        <v>508022.51</v>
      </c>
      <c r="BV70" s="79">
        <v>6349</v>
      </c>
      <c r="BW70" s="78">
        <v>302941.83</v>
      </c>
      <c r="BX70" s="77">
        <v>195</v>
      </c>
      <c r="BY70" s="78">
        <v>190696.32000000001</v>
      </c>
      <c r="CH70" s="77">
        <v>2</v>
      </c>
      <c r="CI70" s="78">
        <v>29.82</v>
      </c>
      <c r="CL70" s="77">
        <v>1</v>
      </c>
      <c r="CM70" s="78">
        <v>88.22</v>
      </c>
      <c r="CN70" s="77">
        <v>12</v>
      </c>
      <c r="CO70" s="78">
        <v>685.24</v>
      </c>
      <c r="CP70" s="79">
        <v>5588</v>
      </c>
      <c r="CQ70" s="78">
        <v>62561.83</v>
      </c>
      <c r="CT70" s="77">
        <v>12</v>
      </c>
      <c r="CU70" s="78">
        <v>2622.81</v>
      </c>
      <c r="CX70" s="77">
        <v>3</v>
      </c>
      <c r="CY70" s="78">
        <v>23.2</v>
      </c>
      <c r="CZ70" s="77">
        <v>1</v>
      </c>
      <c r="DA70" s="78">
        <v>0.34</v>
      </c>
      <c r="DF70" s="77">
        <v>1</v>
      </c>
      <c r="DG70" s="78">
        <v>73.760000000000005</v>
      </c>
      <c r="DP70" s="77">
        <v>56</v>
      </c>
      <c r="DQ70" s="78">
        <v>194.69</v>
      </c>
      <c r="DR70" s="77">
        <v>3</v>
      </c>
      <c r="DS70" s="78">
        <v>8.11</v>
      </c>
      <c r="DZ70" s="79">
        <v>11023</v>
      </c>
      <c r="EA70" s="78">
        <v>998088.8</v>
      </c>
      <c r="ED70" s="77">
        <v>4</v>
      </c>
      <c r="EE70" s="78">
        <v>4.6399999999999997</v>
      </c>
      <c r="EF70" s="77">
        <v>13</v>
      </c>
      <c r="EG70" s="78">
        <v>206.68</v>
      </c>
      <c r="EH70" s="77">
        <v>4</v>
      </c>
      <c r="EI70" s="78">
        <v>6.7</v>
      </c>
      <c r="EP70" s="77">
        <v>2</v>
      </c>
      <c r="EQ70" s="78">
        <v>122.84</v>
      </c>
      <c r="ER70" s="79">
        <v>12069</v>
      </c>
      <c r="ES70" s="78">
        <v>479095.2</v>
      </c>
      <c r="EV70" s="79">
        <v>1339</v>
      </c>
      <c r="EW70" s="78">
        <v>81109.45</v>
      </c>
      <c r="FF70" s="77">
        <v>4</v>
      </c>
      <c r="FG70" s="78">
        <v>14.08</v>
      </c>
      <c r="FH70" s="79">
        <v>24472</v>
      </c>
      <c r="FI70" s="78">
        <v>1207554.0900000001</v>
      </c>
      <c r="FJ70" s="79">
        <v>15785</v>
      </c>
      <c r="FK70" s="78">
        <v>741684.32</v>
      </c>
      <c r="FL70" s="77">
        <v>13</v>
      </c>
      <c r="FM70" s="78">
        <v>168.96</v>
      </c>
      <c r="FN70" s="77">
        <v>1</v>
      </c>
      <c r="FO70" s="78">
        <v>0.19</v>
      </c>
      <c r="FP70" s="77">
        <v>10</v>
      </c>
      <c r="FQ70" s="78">
        <v>75.22</v>
      </c>
      <c r="FR70" s="79">
        <v>2241</v>
      </c>
      <c r="FS70" s="78">
        <v>314704.56</v>
      </c>
      <c r="FT70" s="77">
        <v>2</v>
      </c>
      <c r="FU70" s="78">
        <v>6</v>
      </c>
      <c r="FV70" s="79">
        <v>2927</v>
      </c>
      <c r="FW70" s="78">
        <v>78744.86</v>
      </c>
      <c r="FX70" s="77">
        <v>800</v>
      </c>
      <c r="FY70" s="78">
        <v>31203.73</v>
      </c>
      <c r="GB70" s="77">
        <v>1</v>
      </c>
      <c r="GC70" s="78">
        <v>4.5599999999999996</v>
      </c>
      <c r="GD70" s="77">
        <v>1</v>
      </c>
      <c r="GE70" s="78">
        <v>16.23</v>
      </c>
      <c r="GF70" s="77">
        <v>103</v>
      </c>
      <c r="GG70" s="78">
        <v>8712.0400000000009</v>
      </c>
      <c r="GL70" s="79">
        <v>3262</v>
      </c>
      <c r="GM70" s="78">
        <v>450971.58</v>
      </c>
      <c r="GT70" s="77">
        <v>1</v>
      </c>
      <c r="GU70" s="78">
        <v>2.1</v>
      </c>
      <c r="GX70" s="77">
        <v>275</v>
      </c>
      <c r="GY70" s="78">
        <v>25151.439999999999</v>
      </c>
      <c r="GZ70" s="77">
        <v>16</v>
      </c>
      <c r="HA70" s="78">
        <v>668.16</v>
      </c>
      <c r="HB70" s="77">
        <v>576</v>
      </c>
      <c r="HC70" s="78">
        <v>60513.4</v>
      </c>
      <c r="HD70" s="77">
        <v>18</v>
      </c>
      <c r="HE70" s="78">
        <v>57.08</v>
      </c>
      <c r="HH70" s="77">
        <v>92</v>
      </c>
      <c r="HI70" s="78">
        <v>3144.34</v>
      </c>
      <c r="HJ70" s="77">
        <v>648</v>
      </c>
      <c r="HK70" s="78">
        <v>83560.81</v>
      </c>
      <c r="HL70" s="77">
        <v>453</v>
      </c>
      <c r="HM70" s="78">
        <v>82024.179999999993</v>
      </c>
      <c r="HN70" s="79">
        <v>1056</v>
      </c>
      <c r="HO70" s="78">
        <v>152547.64000000001</v>
      </c>
      <c r="HR70" s="77">
        <v>65</v>
      </c>
      <c r="HS70" s="78">
        <v>26936.69</v>
      </c>
      <c r="HT70" s="77">
        <v>614</v>
      </c>
      <c r="HU70" s="78">
        <v>23384.27</v>
      </c>
      <c r="HV70" s="77">
        <v>18</v>
      </c>
      <c r="HW70" s="78">
        <v>3087.65</v>
      </c>
      <c r="HX70" s="77">
        <v>5</v>
      </c>
      <c r="HY70" s="78">
        <v>1395.62</v>
      </c>
      <c r="HZ70" s="77">
        <v>114</v>
      </c>
      <c r="IA70" s="78">
        <v>10760.27</v>
      </c>
      <c r="IB70" s="79">
        <v>3176</v>
      </c>
      <c r="IC70" s="78">
        <v>232087.54</v>
      </c>
      <c r="ID70" s="77">
        <v>40</v>
      </c>
      <c r="IE70" s="78">
        <v>6571.26</v>
      </c>
      <c r="IF70" s="77">
        <v>200</v>
      </c>
      <c r="IG70" s="78">
        <v>39008.120000000003</v>
      </c>
      <c r="IL70" s="77">
        <v>2</v>
      </c>
      <c r="IM70" s="78">
        <v>39.04</v>
      </c>
      <c r="IN70" s="79">
        <v>2231</v>
      </c>
      <c r="IO70" s="78">
        <v>112182.89</v>
      </c>
      <c r="IR70" s="77">
        <v>1</v>
      </c>
      <c r="IS70" s="78">
        <v>4.5599999999999996</v>
      </c>
      <c r="IT70" s="77">
        <v>4</v>
      </c>
      <c r="IU70" s="78">
        <v>19.8</v>
      </c>
      <c r="IX70" s="77">
        <v>5</v>
      </c>
      <c r="IY70" s="78">
        <v>13.77</v>
      </c>
      <c r="IZ70" s="79">
        <v>4177</v>
      </c>
      <c r="JA70" s="78">
        <v>163809.07999999999</v>
      </c>
      <c r="JH70" s="79">
        <v>9823</v>
      </c>
      <c r="JI70" s="78">
        <v>1337561.1000000001</v>
      </c>
      <c r="JJ70" s="79">
        <v>2601</v>
      </c>
      <c r="JK70" s="78">
        <v>317216.74</v>
      </c>
      <c r="JN70" s="77">
        <v>714</v>
      </c>
      <c r="JO70" s="78">
        <v>90987.27</v>
      </c>
      <c r="JP70" s="79">
        <v>3417</v>
      </c>
      <c r="JQ70" s="78">
        <v>271624.62</v>
      </c>
      <c r="JR70" s="77">
        <v>10</v>
      </c>
      <c r="JS70" s="78">
        <v>803.37</v>
      </c>
      <c r="JV70" s="79">
        <v>2697</v>
      </c>
      <c r="JW70" s="78">
        <v>223228.19</v>
      </c>
      <c r="JX70" s="77">
        <v>86</v>
      </c>
      <c r="JY70" s="78">
        <v>7376.26</v>
      </c>
      <c r="JZ70" s="77">
        <v>413</v>
      </c>
      <c r="KA70" s="78">
        <v>8772.39</v>
      </c>
      <c r="KB70" s="79">
        <v>8561</v>
      </c>
      <c r="KC70" s="78">
        <v>346013.2</v>
      </c>
      <c r="KD70" s="77">
        <v>1</v>
      </c>
      <c r="KE70" s="78">
        <v>10.97</v>
      </c>
      <c r="KF70" s="77">
        <v>411</v>
      </c>
      <c r="KG70" s="78">
        <v>42170.16</v>
      </c>
      <c r="KH70" s="79">
        <v>18673</v>
      </c>
      <c r="KI70" s="78">
        <v>688387.27</v>
      </c>
      <c r="KJ70" s="77">
        <v>4</v>
      </c>
      <c r="KK70" s="78">
        <v>56.82</v>
      </c>
      <c r="KN70" s="79">
        <v>1222</v>
      </c>
      <c r="KO70" s="78">
        <v>654983.81000000006</v>
      </c>
      <c r="KP70" s="77">
        <v>2</v>
      </c>
      <c r="KQ70" s="78">
        <v>173.76</v>
      </c>
      <c r="KR70" s="79">
        <v>5475</v>
      </c>
      <c r="KS70" s="78">
        <v>407312.7</v>
      </c>
      <c r="KZ70" s="77">
        <v>6</v>
      </c>
      <c r="LA70" s="78">
        <v>1756.71</v>
      </c>
      <c r="LB70" s="77">
        <v>2</v>
      </c>
      <c r="LC70" s="78">
        <v>4.0999999999999996</v>
      </c>
      <c r="LD70" s="79">
        <v>1299</v>
      </c>
      <c r="LE70" s="78">
        <v>120910.31</v>
      </c>
      <c r="LF70" s="77">
        <v>453</v>
      </c>
      <c r="LG70" s="78">
        <v>69703.53</v>
      </c>
      <c r="LH70" s="77">
        <v>417</v>
      </c>
      <c r="LI70" s="78">
        <v>105532.17</v>
      </c>
      <c r="LR70" s="77">
        <v>5</v>
      </c>
      <c r="LS70" s="78">
        <v>3.48</v>
      </c>
      <c r="LT70" s="79">
        <v>6459</v>
      </c>
      <c r="LU70" s="78">
        <v>277522.58</v>
      </c>
      <c r="LV70" s="77">
        <v>99</v>
      </c>
      <c r="LW70" s="78">
        <v>536.17999999999995</v>
      </c>
      <c r="LX70" s="77">
        <v>4</v>
      </c>
      <c r="LY70" s="78">
        <v>1727.92</v>
      </c>
      <c r="MB70" s="79">
        <v>5384</v>
      </c>
      <c r="MC70" s="78">
        <v>562249.66</v>
      </c>
      <c r="MN70" s="77">
        <v>3</v>
      </c>
      <c r="MO70" s="78">
        <v>46.71</v>
      </c>
      <c r="MP70" s="79">
        <v>4394</v>
      </c>
      <c r="MQ70" s="78">
        <v>316497.15000000002</v>
      </c>
      <c r="MR70" s="79">
        <v>1525</v>
      </c>
      <c r="MS70" s="78">
        <v>45485.58</v>
      </c>
      <c r="MV70" s="77">
        <v>1</v>
      </c>
      <c r="MW70" s="78">
        <v>19.48</v>
      </c>
      <c r="ND70" s="79">
        <v>14957</v>
      </c>
      <c r="NE70" s="78">
        <v>46741.02</v>
      </c>
      <c r="NF70" s="77">
        <v>47</v>
      </c>
      <c r="NG70" s="78">
        <v>624.65</v>
      </c>
      <c r="NH70" s="77">
        <v>3</v>
      </c>
      <c r="NI70" s="78">
        <v>7.35</v>
      </c>
      <c r="NN70" s="79">
        <v>2181</v>
      </c>
      <c r="NO70" s="78">
        <v>331861.87</v>
      </c>
      <c r="NP70" s="77">
        <v>11</v>
      </c>
      <c r="NQ70" s="78">
        <v>43.66</v>
      </c>
      <c r="NT70" s="77">
        <v>132</v>
      </c>
      <c r="NU70" s="78">
        <v>319.69</v>
      </c>
      <c r="NV70" s="79">
        <v>3030</v>
      </c>
      <c r="NW70" s="78">
        <v>311572.42</v>
      </c>
      <c r="NX70" s="77">
        <v>21</v>
      </c>
      <c r="NY70" s="78">
        <v>1746.18</v>
      </c>
      <c r="NZ70" s="77">
        <v>4</v>
      </c>
      <c r="OA70" s="78">
        <v>163.41999999999999</v>
      </c>
      <c r="OF70" s="77">
        <v>327</v>
      </c>
      <c r="OG70" s="78">
        <v>24350.67</v>
      </c>
      <c r="OH70" s="77">
        <v>523</v>
      </c>
      <c r="OI70" s="78">
        <v>29394.44</v>
      </c>
      <c r="OJ70" s="77">
        <v>143</v>
      </c>
      <c r="OK70" s="78">
        <v>558.13</v>
      </c>
      <c r="OP70" s="79">
        <v>13344</v>
      </c>
      <c r="OQ70" s="78">
        <v>2325676.42</v>
      </c>
      <c r="OR70" s="77">
        <v>163</v>
      </c>
      <c r="OS70" s="78">
        <v>6734.1</v>
      </c>
      <c r="OT70" s="79">
        <v>3946</v>
      </c>
      <c r="OU70" s="78">
        <v>181904.92</v>
      </c>
      <c r="OV70" s="77">
        <v>93</v>
      </c>
      <c r="OW70" s="78">
        <v>9416.9699999999993</v>
      </c>
      <c r="OZ70" s="79">
        <v>5259</v>
      </c>
      <c r="PA70" s="78">
        <v>498927.1</v>
      </c>
      <c r="PJ70" s="79">
        <v>3679</v>
      </c>
      <c r="PK70" s="78">
        <v>337257.79</v>
      </c>
      <c r="PL70" s="77">
        <v>118</v>
      </c>
      <c r="PM70" s="78">
        <v>1407.02</v>
      </c>
      <c r="PN70" s="77">
        <v>60</v>
      </c>
      <c r="PO70" s="78">
        <v>8309.85</v>
      </c>
      <c r="PP70" s="79">
        <v>9925</v>
      </c>
      <c r="PQ70" s="78">
        <v>669317.4</v>
      </c>
      <c r="PR70" s="79">
        <v>1819</v>
      </c>
      <c r="PS70" s="78">
        <v>217934.23</v>
      </c>
      <c r="PV70" s="77">
        <v>15</v>
      </c>
      <c r="PW70" s="78">
        <v>165.91</v>
      </c>
      <c r="PX70" s="77">
        <v>8</v>
      </c>
      <c r="PY70" s="78">
        <v>669.13</v>
      </c>
      <c r="PZ70" s="77">
        <v>582</v>
      </c>
      <c r="QA70" s="78">
        <v>206944.21</v>
      </c>
      <c r="QD70" s="77">
        <v>1</v>
      </c>
      <c r="QE70" s="78">
        <v>2.2799999999999998</v>
      </c>
      <c r="QF70" s="79">
        <v>10867</v>
      </c>
      <c r="QG70" s="78">
        <v>3382235.98</v>
      </c>
      <c r="QJ70" s="77">
        <v>2</v>
      </c>
      <c r="QK70" s="78">
        <v>2.88</v>
      </c>
      <c r="QL70" s="77">
        <v>23</v>
      </c>
      <c r="QM70" s="78">
        <v>29.23</v>
      </c>
      <c r="QN70" s="77">
        <v>3</v>
      </c>
      <c r="QO70" s="78">
        <v>131.72</v>
      </c>
      <c r="QT70" s="77">
        <v>2</v>
      </c>
      <c r="QU70" s="78">
        <v>24.34</v>
      </c>
      <c r="RB70" s="77">
        <v>10</v>
      </c>
      <c r="RC70" s="78">
        <v>2440.85</v>
      </c>
      <c r="RD70" s="77">
        <v>8</v>
      </c>
      <c r="RE70" s="78">
        <v>932.2</v>
      </c>
      <c r="RH70" s="77">
        <v>2</v>
      </c>
      <c r="RI70" s="78">
        <v>24.9</v>
      </c>
      <c r="RJ70" s="77">
        <v>4</v>
      </c>
      <c r="RK70" s="78">
        <v>85.67</v>
      </c>
      <c r="RL70" s="79">
        <v>121742</v>
      </c>
      <c r="RM70" s="78">
        <v>17282069.300000001</v>
      </c>
      <c r="RN70" s="79">
        <v>2258</v>
      </c>
      <c r="RO70" s="78">
        <v>107516.86</v>
      </c>
      <c r="RT70" s="77">
        <v>122</v>
      </c>
      <c r="RU70" s="78">
        <v>21998.45</v>
      </c>
      <c r="RV70" s="77">
        <v>296</v>
      </c>
      <c r="RW70" s="78">
        <v>15289.92</v>
      </c>
      <c r="RX70" s="77">
        <v>26</v>
      </c>
      <c r="RY70" s="78">
        <v>769.6</v>
      </c>
      <c r="RZ70" s="77">
        <v>663</v>
      </c>
      <c r="SA70" s="78">
        <v>69107.64</v>
      </c>
      <c r="SD70" s="79">
        <v>5427</v>
      </c>
      <c r="SE70" s="78">
        <v>399000.18</v>
      </c>
      <c r="SF70" s="79">
        <v>36923</v>
      </c>
      <c r="SG70" s="78">
        <v>6553492.8099999996</v>
      </c>
      <c r="SH70" s="77">
        <v>3</v>
      </c>
      <c r="SI70" s="78">
        <v>1.43</v>
      </c>
      <c r="SJ70" s="79">
        <v>1323</v>
      </c>
      <c r="SK70" s="78">
        <v>50569.09</v>
      </c>
      <c r="SL70" s="79">
        <v>3314</v>
      </c>
      <c r="SM70" s="78">
        <v>237751.07</v>
      </c>
      <c r="SN70" s="79">
        <v>8547</v>
      </c>
      <c r="SO70" s="78">
        <v>287707.03999999998</v>
      </c>
      <c r="SP70" s="77">
        <v>6</v>
      </c>
      <c r="SQ70" s="78">
        <v>764.62</v>
      </c>
      <c r="SR70" s="79">
        <v>89812</v>
      </c>
      <c r="SS70" s="78">
        <v>570092.88</v>
      </c>
      <c r="ST70" s="79">
        <v>1342</v>
      </c>
      <c r="SU70" s="78">
        <v>106184.01</v>
      </c>
      <c r="SV70" s="77">
        <v>73</v>
      </c>
      <c r="SW70" s="78">
        <v>419.37</v>
      </c>
      <c r="SZ70" s="77">
        <v>3</v>
      </c>
      <c r="TA70" s="78">
        <v>28.86</v>
      </c>
      <c r="TD70" s="77">
        <v>748</v>
      </c>
      <c r="TE70" s="78">
        <v>7150.17</v>
      </c>
      <c r="TF70" s="79">
        <v>2283</v>
      </c>
      <c r="TG70" s="78">
        <v>86872.37</v>
      </c>
      <c r="TH70" s="79">
        <v>25308</v>
      </c>
      <c r="TI70" s="78">
        <v>651011.04</v>
      </c>
      <c r="TJ70" s="79">
        <v>2176</v>
      </c>
      <c r="TK70" s="78">
        <v>254750.41</v>
      </c>
      <c r="TL70" s="79">
        <v>44081</v>
      </c>
      <c r="TM70" s="78">
        <v>2189046.83</v>
      </c>
      <c r="TN70" s="79">
        <v>4951</v>
      </c>
      <c r="TO70" s="78">
        <v>399251.39</v>
      </c>
      <c r="TZ70" s="77">
        <v>2</v>
      </c>
      <c r="UA70" s="78">
        <v>292.83999999999997</v>
      </c>
      <c r="UB70" s="79">
        <v>7831</v>
      </c>
      <c r="UC70" s="78">
        <v>351944.47</v>
      </c>
      <c r="UD70" s="77">
        <v>1</v>
      </c>
      <c r="UE70" s="78">
        <v>6.59</v>
      </c>
      <c r="UF70" s="77">
        <v>3</v>
      </c>
      <c r="UG70" s="78">
        <v>54.73</v>
      </c>
      <c r="UH70" s="77">
        <v>11</v>
      </c>
      <c r="UI70" s="78">
        <v>121.72</v>
      </c>
      <c r="UP70" s="77">
        <v>4</v>
      </c>
      <c r="UQ70" s="78">
        <v>5.9</v>
      </c>
      <c r="UV70" s="77">
        <v>5</v>
      </c>
      <c r="UW70" s="78">
        <v>34.58</v>
      </c>
      <c r="UZ70" s="77">
        <v>1</v>
      </c>
      <c r="VA70" s="78">
        <v>6.44</v>
      </c>
      <c r="VB70" s="77">
        <v>44</v>
      </c>
      <c r="VC70" s="78">
        <v>1448.6</v>
      </c>
      <c r="VD70" s="79">
        <v>12227</v>
      </c>
      <c r="VE70" s="78">
        <v>603435.49</v>
      </c>
      <c r="VF70" s="77">
        <v>1</v>
      </c>
      <c r="VG70" s="78">
        <v>14.93</v>
      </c>
      <c r="VH70" s="79">
        <v>32350</v>
      </c>
      <c r="VI70" s="78">
        <v>514991.57</v>
      </c>
      <c r="VJ70" s="77">
        <v>161</v>
      </c>
      <c r="VK70" s="78">
        <v>1819.06</v>
      </c>
      <c r="VN70" s="77">
        <v>5</v>
      </c>
      <c r="VO70" s="78">
        <v>32</v>
      </c>
      <c r="VP70" s="79">
        <v>12204</v>
      </c>
      <c r="VQ70" s="78">
        <v>650312.77</v>
      </c>
      <c r="VR70" s="79">
        <v>16426</v>
      </c>
      <c r="VS70" s="78">
        <v>1432673.63</v>
      </c>
      <c r="WB70" s="79">
        <v>12390</v>
      </c>
      <c r="WC70" s="78">
        <v>1764303.68</v>
      </c>
      <c r="WD70" s="77">
        <v>15</v>
      </c>
      <c r="WE70" s="78">
        <v>32396.49</v>
      </c>
      <c r="WH70" s="79">
        <v>2859</v>
      </c>
      <c r="WI70" s="78">
        <v>12264.19</v>
      </c>
      <c r="WJ70" s="79">
        <v>7123</v>
      </c>
      <c r="WK70" s="78">
        <v>115088.44</v>
      </c>
      <c r="WL70" s="77">
        <v>185</v>
      </c>
      <c r="WM70" s="78">
        <v>20454.88</v>
      </c>
      <c r="WN70" s="79">
        <v>2288</v>
      </c>
      <c r="WO70" s="78">
        <v>883053.37</v>
      </c>
      <c r="WR70" s="79">
        <v>6366</v>
      </c>
      <c r="WS70" s="78">
        <v>184364.56</v>
      </c>
      <c r="WT70" s="77">
        <v>1</v>
      </c>
      <c r="WU70" s="78">
        <v>21.29</v>
      </c>
      <c r="WX70" s="77">
        <v>4</v>
      </c>
      <c r="WY70" s="78">
        <v>21.32</v>
      </c>
      <c r="WZ70" s="77">
        <v>6</v>
      </c>
      <c r="XA70" s="78">
        <v>77.38</v>
      </c>
      <c r="XD70" s="79">
        <v>37257</v>
      </c>
      <c r="XE70" s="78">
        <v>2173514.04</v>
      </c>
      <c r="XF70" s="77">
        <v>2</v>
      </c>
      <c r="XG70" s="78">
        <v>52.94</v>
      </c>
      <c r="XH70" s="77">
        <v>523</v>
      </c>
      <c r="XI70" s="78">
        <v>217379.44</v>
      </c>
      <c r="XJ70" s="77">
        <v>580</v>
      </c>
      <c r="XK70" s="78">
        <v>7487.07</v>
      </c>
      <c r="XN70" s="79">
        <v>6147</v>
      </c>
      <c r="XO70" s="78">
        <v>820994.24</v>
      </c>
      <c r="XP70" s="79">
        <v>14471</v>
      </c>
      <c r="XQ70" s="78">
        <v>2473532.5299999998</v>
      </c>
      <c r="XR70" s="79">
        <v>1493</v>
      </c>
      <c r="XS70" s="78">
        <v>399328.54</v>
      </c>
      <c r="XT70" s="79">
        <v>3032</v>
      </c>
      <c r="XU70" s="78">
        <v>632509.65</v>
      </c>
      <c r="XV70" s="79">
        <v>82016</v>
      </c>
      <c r="XW70" s="78">
        <v>962475.32</v>
      </c>
      <c r="XX70" s="79">
        <v>1493</v>
      </c>
      <c r="XY70" s="78">
        <v>77142.11</v>
      </c>
      <c r="XZ70" s="77">
        <v>2</v>
      </c>
      <c r="YA70" s="78">
        <v>33.72</v>
      </c>
      <c r="YB70" s="77">
        <v>1</v>
      </c>
      <c r="YC70" s="78">
        <v>71.7</v>
      </c>
      <c r="YD70" s="77">
        <v>2</v>
      </c>
      <c r="YE70" s="78">
        <v>112.32</v>
      </c>
      <c r="YF70" s="77">
        <v>2</v>
      </c>
      <c r="YG70" s="78">
        <v>58.94</v>
      </c>
      <c r="YH70" s="79">
        <v>26941</v>
      </c>
      <c r="YI70" s="78">
        <v>2367427.44</v>
      </c>
      <c r="YP70" s="79">
        <v>3194</v>
      </c>
      <c r="YQ70" s="78">
        <v>78677.64</v>
      </c>
      <c r="YR70" s="77">
        <v>4</v>
      </c>
      <c r="YS70" s="78">
        <v>81.84</v>
      </c>
      <c r="YT70" s="79">
        <v>2276</v>
      </c>
      <c r="YU70" s="78">
        <v>305573.43</v>
      </c>
      <c r="YV70" s="77">
        <v>133</v>
      </c>
      <c r="YW70" s="78">
        <v>13827.33</v>
      </c>
      <c r="YX70" s="79">
        <v>110876</v>
      </c>
      <c r="YY70" s="78">
        <v>2859047.98</v>
      </c>
      <c r="YZ70" s="79">
        <v>31238</v>
      </c>
      <c r="ZA70" s="78">
        <v>1452102.37</v>
      </c>
      <c r="ZF70" s="79">
        <v>1359</v>
      </c>
      <c r="ZG70" s="78">
        <v>120356.83</v>
      </c>
      <c r="ZH70" s="77">
        <v>562</v>
      </c>
      <c r="ZI70" s="78">
        <v>42741.86</v>
      </c>
      <c r="ZJ70" s="79">
        <v>51534</v>
      </c>
      <c r="ZK70" s="78">
        <v>9253405.9000000004</v>
      </c>
      <c r="ZL70" s="79">
        <v>46829</v>
      </c>
      <c r="ZM70" s="78">
        <v>6204751.8499999996</v>
      </c>
      <c r="ZN70" s="77">
        <v>1</v>
      </c>
      <c r="ZO70" s="78">
        <v>270.82</v>
      </c>
      <c r="ZR70" s="77">
        <v>103</v>
      </c>
      <c r="ZS70" s="78">
        <v>684.62</v>
      </c>
      <c r="ZT70" s="77">
        <v>221</v>
      </c>
      <c r="ZU70" s="78">
        <v>1221.2</v>
      </c>
      <c r="ZZ70" s="77">
        <v>2</v>
      </c>
      <c r="AAA70" s="78">
        <v>7.78</v>
      </c>
      <c r="AAB70" s="77">
        <v>108</v>
      </c>
      <c r="AAC70" s="78">
        <v>1160.23</v>
      </c>
      <c r="AAD70" s="77">
        <v>2</v>
      </c>
      <c r="AAE70" s="78">
        <v>20.6</v>
      </c>
      <c r="AAF70" s="77">
        <v>79</v>
      </c>
      <c r="AAG70" s="78">
        <v>920.36</v>
      </c>
      <c r="AAH70" s="77">
        <v>83</v>
      </c>
      <c r="AAI70" s="78">
        <v>421.29</v>
      </c>
      <c r="AAJ70" s="77">
        <v>1</v>
      </c>
      <c r="AAK70" s="78">
        <v>3.49</v>
      </c>
      <c r="AAN70" s="77">
        <v>6</v>
      </c>
      <c r="AAO70" s="78">
        <v>384.42</v>
      </c>
      <c r="AAP70" s="79">
        <v>1207</v>
      </c>
      <c r="AAQ70" s="78">
        <v>5296.7</v>
      </c>
      <c r="AAV70" s="79">
        <v>3881</v>
      </c>
      <c r="AAW70" s="78">
        <v>236338.89</v>
      </c>
      <c r="ABD70" s="79">
        <v>1285</v>
      </c>
      <c r="ABE70" s="78">
        <v>186669.04</v>
      </c>
      <c r="ABP70" s="79">
        <v>2869</v>
      </c>
      <c r="ABQ70" s="78">
        <v>168959.57</v>
      </c>
      <c r="ABR70" s="79">
        <v>1853</v>
      </c>
      <c r="ABS70" s="78">
        <v>83791.899999999994</v>
      </c>
      <c r="ABT70" s="79">
        <v>4959</v>
      </c>
      <c r="ABU70" s="78">
        <v>75921.37</v>
      </c>
      <c r="ABV70" s="79">
        <v>4121</v>
      </c>
      <c r="ABW70" s="78">
        <v>98246.74</v>
      </c>
      <c r="ABX70" s="77">
        <v>607</v>
      </c>
      <c r="ABY70" s="78">
        <v>17334.64</v>
      </c>
      <c r="ABZ70" s="77">
        <v>1</v>
      </c>
      <c r="ACA70" s="78">
        <v>8.94</v>
      </c>
      <c r="ACD70" s="77">
        <v>145</v>
      </c>
      <c r="ACE70" s="78">
        <v>7395.45</v>
      </c>
      <c r="ACF70" s="79">
        <v>14510</v>
      </c>
      <c r="ACG70" s="78">
        <v>522689.5</v>
      </c>
      <c r="ACH70" s="79">
        <v>4228</v>
      </c>
      <c r="ACI70" s="78">
        <v>225590.98</v>
      </c>
      <c r="ACJ70" s="79">
        <v>22432</v>
      </c>
      <c r="ACK70" s="78">
        <v>282656.34999999998</v>
      </c>
      <c r="ACN70" s="77">
        <v>6</v>
      </c>
      <c r="ACO70" s="78">
        <v>54.7</v>
      </c>
      <c r="ACP70" s="79">
        <v>11541</v>
      </c>
      <c r="ACQ70" s="78">
        <v>472729.63</v>
      </c>
      <c r="ACV70" s="79">
        <v>3921</v>
      </c>
      <c r="ACW70" s="78">
        <v>122275.09</v>
      </c>
      <c r="ACX70" s="79">
        <v>42099</v>
      </c>
      <c r="ACY70" s="78">
        <v>1592318.2</v>
      </c>
      <c r="ACZ70" s="77">
        <v>153</v>
      </c>
      <c r="ADA70" s="78">
        <v>7544.12</v>
      </c>
      <c r="ADB70" s="79">
        <v>14766</v>
      </c>
      <c r="ADC70" s="78">
        <v>944995.59</v>
      </c>
      <c r="ADF70" s="79">
        <v>3238</v>
      </c>
      <c r="ADG70" s="78">
        <v>494081.96</v>
      </c>
      <c r="ADJ70" s="77">
        <v>1</v>
      </c>
      <c r="ADK70" s="78">
        <v>14.19</v>
      </c>
      <c r="ADL70" s="77">
        <v>964</v>
      </c>
      <c r="ADM70" s="78">
        <v>145044.21</v>
      </c>
      <c r="ADT70" s="77">
        <v>3</v>
      </c>
      <c r="ADU70" s="78">
        <v>202.24</v>
      </c>
      <c r="ADX70" s="79">
        <v>4020</v>
      </c>
      <c r="ADY70" s="78">
        <v>274081.81</v>
      </c>
      <c r="ADZ70" s="79">
        <v>3137</v>
      </c>
      <c r="AEA70" s="78">
        <v>119048.39</v>
      </c>
      <c r="AEB70" s="77">
        <v>15</v>
      </c>
      <c r="AEC70" s="78">
        <v>701.88</v>
      </c>
      <c r="AED70" s="77">
        <v>1</v>
      </c>
      <c r="AEE70" s="78">
        <v>34.840000000000003</v>
      </c>
      <c r="AEF70" s="79">
        <v>1391</v>
      </c>
      <c r="AEG70" s="78">
        <v>791935.98</v>
      </c>
      <c r="AEL70" s="77">
        <v>90</v>
      </c>
      <c r="AEM70" s="78">
        <v>804.09</v>
      </c>
      <c r="AER70" s="79">
        <v>15971</v>
      </c>
      <c r="AES70" s="78">
        <v>838788.05</v>
      </c>
      <c r="AET70" s="79">
        <v>4808</v>
      </c>
      <c r="AEU70" s="78">
        <v>151527.12</v>
      </c>
      <c r="AEV70" s="77">
        <v>8</v>
      </c>
      <c r="AEW70" s="78">
        <v>2922.2</v>
      </c>
      <c r="AEZ70" s="77">
        <v>52</v>
      </c>
      <c r="AFA70" s="78">
        <v>5572.36</v>
      </c>
      <c r="AFB70" s="79">
        <v>6222</v>
      </c>
      <c r="AFC70" s="78">
        <v>334085.5</v>
      </c>
      <c r="AFD70" s="77">
        <v>13</v>
      </c>
      <c r="AFE70" s="78">
        <v>516.54999999999995</v>
      </c>
      <c r="AFH70" s="77">
        <v>15</v>
      </c>
      <c r="AFI70" s="78">
        <v>918.13</v>
      </c>
      <c r="AFN70" s="79">
        <v>3096</v>
      </c>
      <c r="AFO70" s="78">
        <v>1078998.04</v>
      </c>
      <c r="AFP70" s="77">
        <v>91</v>
      </c>
      <c r="AFQ70" s="78">
        <v>4797.3500000000004</v>
      </c>
      <c r="AFT70" s="77">
        <v>2</v>
      </c>
      <c r="AFU70" s="78">
        <v>17.32</v>
      </c>
      <c r="AFV70" s="79">
        <v>53463</v>
      </c>
      <c r="AFW70" s="78">
        <v>1697712.79</v>
      </c>
      <c r="AFX70" s="79">
        <v>4966</v>
      </c>
      <c r="AFY70" s="78">
        <v>201162.53</v>
      </c>
      <c r="AFZ70" s="77">
        <v>463</v>
      </c>
      <c r="AGA70" s="78">
        <v>58666.52</v>
      </c>
      <c r="AGB70" s="77">
        <v>7</v>
      </c>
      <c r="AGC70" s="78">
        <v>202.24</v>
      </c>
      <c r="AGF70" s="77">
        <v>168</v>
      </c>
      <c r="AGG70" s="78">
        <v>1219.5</v>
      </c>
      <c r="AGL70" s="77">
        <v>17</v>
      </c>
      <c r="AGM70" s="78">
        <v>10712.67</v>
      </c>
      <c r="AGP70" s="79">
        <v>171504</v>
      </c>
      <c r="AGQ70" s="78">
        <v>33082833.640000001</v>
      </c>
      <c r="AGR70" s="77">
        <v>234</v>
      </c>
      <c r="AGS70" s="78">
        <v>229687.16</v>
      </c>
      <c r="AGT70" s="79">
        <v>10206</v>
      </c>
      <c r="AGU70" s="78">
        <v>6036245.2199999997</v>
      </c>
      <c r="AGV70" s="79">
        <v>8932</v>
      </c>
      <c r="AGW70" s="78">
        <v>3464054.1</v>
      </c>
      <c r="AGX70" s="79">
        <v>1237</v>
      </c>
      <c r="AGY70" s="78">
        <v>83837.98</v>
      </c>
      <c r="AGZ70" s="77">
        <v>163</v>
      </c>
      <c r="AHA70" s="78">
        <v>15941.98</v>
      </c>
      <c r="AHB70" s="79">
        <v>1019</v>
      </c>
      <c r="AHC70" s="78">
        <v>139952.99</v>
      </c>
      <c r="AHF70" s="77">
        <v>2</v>
      </c>
      <c r="AHG70" s="78">
        <v>849.83</v>
      </c>
      <c r="AHH70" s="77">
        <v>77</v>
      </c>
      <c r="AHI70" s="78">
        <v>60453.2</v>
      </c>
      <c r="AHJ70" s="79">
        <v>2764</v>
      </c>
      <c r="AHK70" s="78">
        <v>244988.02</v>
      </c>
      <c r="AHL70" s="79">
        <v>3726</v>
      </c>
      <c r="AHM70" s="78">
        <v>229232.61</v>
      </c>
      <c r="AHN70" s="77">
        <v>36</v>
      </c>
      <c r="AHO70" s="78">
        <v>7041.84</v>
      </c>
      <c r="AHT70" s="77">
        <v>4</v>
      </c>
      <c r="AHU70" s="78">
        <v>2249.6</v>
      </c>
      <c r="AHV70" s="77">
        <v>921</v>
      </c>
      <c r="AHW70" s="78">
        <v>112908.66</v>
      </c>
      <c r="AHZ70" s="77">
        <v>132</v>
      </c>
      <c r="AIA70" s="78">
        <v>45445.91</v>
      </c>
      <c r="AIL70" s="77">
        <v>2</v>
      </c>
      <c r="AIM70" s="78">
        <v>84.36</v>
      </c>
      <c r="AIN70" s="77">
        <v>2</v>
      </c>
      <c r="AIO70" s="78">
        <v>86.24</v>
      </c>
      <c r="AIP70" s="79">
        <v>51731</v>
      </c>
      <c r="AIQ70" s="78">
        <v>470501.57</v>
      </c>
      <c r="AIT70" s="77">
        <v>33</v>
      </c>
      <c r="AIU70" s="78">
        <v>276.99</v>
      </c>
      <c r="AIX70" s="79">
        <v>7205</v>
      </c>
      <c r="AIY70" s="78">
        <v>532186.76</v>
      </c>
      <c r="AIZ70" s="77">
        <v>3</v>
      </c>
      <c r="AJA70" s="78">
        <v>149.37</v>
      </c>
      <c r="AJB70" s="79">
        <v>9604</v>
      </c>
      <c r="AJC70" s="78">
        <v>188055.77</v>
      </c>
      <c r="AJD70" s="77">
        <v>11</v>
      </c>
      <c r="AJE70" s="78">
        <v>10.09</v>
      </c>
      <c r="AJF70" s="79">
        <v>11191</v>
      </c>
      <c r="AJG70" s="78">
        <v>523643.07</v>
      </c>
      <c r="AJL70" s="77">
        <v>4</v>
      </c>
      <c r="AJM70" s="78">
        <v>57.66</v>
      </c>
      <c r="AJN70" s="79">
        <v>1927</v>
      </c>
      <c r="AJO70" s="78">
        <v>314355.84000000003</v>
      </c>
      <c r="AJT70" s="77">
        <v>2</v>
      </c>
      <c r="AJU70" s="78">
        <v>8.26</v>
      </c>
      <c r="AJV70" s="77">
        <v>3</v>
      </c>
      <c r="AJW70" s="78">
        <v>10.99</v>
      </c>
      <c r="AJX70" s="79">
        <v>88343</v>
      </c>
      <c r="AJY70" s="78">
        <v>1142027.51</v>
      </c>
      <c r="AJZ70" s="77">
        <v>178</v>
      </c>
      <c r="AKA70" s="78">
        <v>19680.23</v>
      </c>
      <c r="AKF70" s="77">
        <v>3</v>
      </c>
      <c r="AKG70" s="78">
        <v>15.24</v>
      </c>
      <c r="AKN70" s="77">
        <v>17</v>
      </c>
      <c r="AKO70" s="78">
        <v>236.07</v>
      </c>
      <c r="AKR70" s="77">
        <v>1</v>
      </c>
      <c r="AKS70" s="78">
        <v>5.55</v>
      </c>
      <c r="AKV70" s="79">
        <v>8583</v>
      </c>
      <c r="AKW70" s="78">
        <v>217861.44</v>
      </c>
      <c r="AKZ70" s="79">
        <v>108454</v>
      </c>
      <c r="ALA70" s="78">
        <v>1547950.65</v>
      </c>
      <c r="ALR70" s="77">
        <v>1</v>
      </c>
      <c r="ALS70" s="78">
        <v>2.68</v>
      </c>
      <c r="ALX70" s="79">
        <v>3668</v>
      </c>
      <c r="ALY70" s="78">
        <v>194441.53</v>
      </c>
      <c r="ALZ70" s="77">
        <v>129</v>
      </c>
      <c r="AMA70" s="78">
        <v>412.69</v>
      </c>
      <c r="AMB70" s="79">
        <v>1441</v>
      </c>
      <c r="AMC70" s="78">
        <v>96116.22</v>
      </c>
      <c r="AMF70" s="77">
        <v>150</v>
      </c>
      <c r="AMG70" s="78">
        <v>3692.09</v>
      </c>
      <c r="AMH70" s="77">
        <v>34</v>
      </c>
      <c r="AMI70" s="78">
        <v>14385.37</v>
      </c>
      <c r="AMJ70" s="79">
        <v>1810</v>
      </c>
      <c r="AMK70" s="78">
        <v>129482.35</v>
      </c>
      <c r="AML70" s="79">
        <v>13555</v>
      </c>
      <c r="AMM70" s="78">
        <v>1319218.8899999999</v>
      </c>
      <c r="AMN70" s="77">
        <v>229</v>
      </c>
      <c r="AMO70" s="78">
        <v>273915.40000000002</v>
      </c>
      <c r="AMX70" s="77">
        <v>424</v>
      </c>
      <c r="AMY70" s="78">
        <v>20151.34</v>
      </c>
      <c r="AMZ70" s="77">
        <v>1</v>
      </c>
      <c r="ANA70" s="78">
        <v>1.98</v>
      </c>
      <c r="ANF70" s="79">
        <v>1043</v>
      </c>
      <c r="ANG70" s="78">
        <v>1321256.2</v>
      </c>
      <c r="ANH70" s="79">
        <v>3239</v>
      </c>
      <c r="ANI70" s="78">
        <v>248446.32</v>
      </c>
      <c r="ANL70" s="77">
        <v>113</v>
      </c>
      <c r="ANM70" s="78">
        <v>2892.01</v>
      </c>
      <c r="ANP70" s="79">
        <v>2053</v>
      </c>
      <c r="ANQ70" s="78">
        <v>275596.34999999998</v>
      </c>
      <c r="ANR70" s="77">
        <v>291</v>
      </c>
      <c r="ANS70" s="78">
        <v>52971.94</v>
      </c>
      <c r="ANT70" s="79">
        <v>10122</v>
      </c>
      <c r="ANU70" s="78">
        <v>1715185.19</v>
      </c>
      <c r="ANZ70" s="77">
        <v>500</v>
      </c>
      <c r="AOA70" s="78">
        <v>273808.71999999997</v>
      </c>
      <c r="AOB70" s="77">
        <v>80</v>
      </c>
      <c r="AOC70" s="78">
        <v>171085.16</v>
      </c>
      <c r="AOD70" s="77">
        <v>351</v>
      </c>
      <c r="AOE70" s="78">
        <v>1105545.47</v>
      </c>
      <c r="AOP70" s="77">
        <v>59</v>
      </c>
      <c r="AOQ70" s="78">
        <v>6239</v>
      </c>
      <c r="AOR70" s="77">
        <v>8</v>
      </c>
      <c r="AOS70" s="78">
        <v>92.6</v>
      </c>
      <c r="AOV70" s="77">
        <v>821</v>
      </c>
      <c r="AOW70" s="78">
        <v>107417.01</v>
      </c>
      <c r="AOX70" s="77">
        <v>458</v>
      </c>
      <c r="AOY70" s="78">
        <v>4892.74</v>
      </c>
      <c r="APB70" s="77">
        <v>225</v>
      </c>
      <c r="APC70" s="78">
        <v>2669.99</v>
      </c>
      <c r="APH70" s="79">
        <v>13538</v>
      </c>
      <c r="API70" s="78">
        <v>3048421.88</v>
      </c>
      <c r="APJ70" s="79">
        <v>18203</v>
      </c>
      <c r="APK70" s="78">
        <v>293544.65000000002</v>
      </c>
      <c r="APP70" s="79">
        <v>2477</v>
      </c>
      <c r="APQ70" s="78">
        <v>1096503.49</v>
      </c>
      <c r="APR70" s="77">
        <v>262</v>
      </c>
      <c r="APS70" s="78">
        <v>123489.68</v>
      </c>
      <c r="APT70" s="79">
        <v>2044</v>
      </c>
      <c r="APU70" s="78">
        <v>908900.7</v>
      </c>
      <c r="APV70" s="77">
        <v>797</v>
      </c>
      <c r="APW70" s="78">
        <v>352728.32000000001</v>
      </c>
      <c r="APX70" s="77">
        <v>644</v>
      </c>
      <c r="APY70" s="78">
        <v>232538.68</v>
      </c>
      <c r="APZ70" s="77">
        <v>203</v>
      </c>
      <c r="AQA70" s="78">
        <v>83811.28</v>
      </c>
      <c r="AQB70" s="79">
        <v>13220</v>
      </c>
      <c r="AQC70" s="78">
        <v>2692876.6</v>
      </c>
      <c r="AQD70" s="77">
        <v>16</v>
      </c>
      <c r="AQE70" s="78">
        <v>1620.85</v>
      </c>
      <c r="AQH70" s="77">
        <v>126</v>
      </c>
      <c r="AQI70" s="78">
        <v>42207.56</v>
      </c>
      <c r="AQJ70" s="79">
        <v>3146</v>
      </c>
      <c r="AQK70" s="78">
        <v>50990.5</v>
      </c>
      <c r="AQP70" s="79">
        <v>3969</v>
      </c>
      <c r="AQQ70" s="78">
        <v>1062991.06</v>
      </c>
      <c r="AQR70" s="79">
        <v>2868</v>
      </c>
      <c r="AQS70" s="78">
        <v>1444438.84</v>
      </c>
      <c r="AQZ70" s="77">
        <v>108</v>
      </c>
      <c r="ARA70" s="78">
        <v>711794.13</v>
      </c>
      <c r="ARD70" s="77">
        <v>5</v>
      </c>
      <c r="ARE70" s="78">
        <v>242.46</v>
      </c>
      <c r="ARH70" s="77">
        <v>1</v>
      </c>
      <c r="ARI70" s="78">
        <v>23.19</v>
      </c>
      <c r="ARJ70" s="77">
        <v>1</v>
      </c>
      <c r="ARK70" s="78">
        <v>9.39</v>
      </c>
      <c r="ARL70" s="79">
        <v>5378</v>
      </c>
      <c r="ARM70" s="78">
        <v>695063.92</v>
      </c>
      <c r="ARN70" s="79">
        <v>12827</v>
      </c>
      <c r="ARO70" s="78">
        <v>1462723.57</v>
      </c>
      <c r="ARP70" s="79">
        <v>27078</v>
      </c>
      <c r="ARQ70" s="78">
        <v>3433074.96</v>
      </c>
      <c r="ARR70" s="79">
        <v>6347</v>
      </c>
      <c r="ARS70" s="78">
        <v>788270.17</v>
      </c>
      <c r="ART70" s="79">
        <v>17639</v>
      </c>
      <c r="ARU70" s="78">
        <v>399661.49</v>
      </c>
      <c r="ARX70" s="79">
        <v>47111</v>
      </c>
      <c r="ARY70" s="78">
        <v>3700312.32</v>
      </c>
      <c r="ARZ70" s="77">
        <v>175</v>
      </c>
      <c r="ASA70" s="78">
        <v>64535.5</v>
      </c>
      <c r="ASD70" s="79">
        <v>4751</v>
      </c>
      <c r="ASE70" s="78">
        <v>383276.71</v>
      </c>
      <c r="ASH70" s="77">
        <v>1</v>
      </c>
      <c r="ASI70" s="78">
        <v>42.16</v>
      </c>
      <c r="ASJ70" s="77">
        <v>2</v>
      </c>
      <c r="ASK70" s="78">
        <v>17.68</v>
      </c>
      <c r="AST70" s="77">
        <v>1</v>
      </c>
      <c r="ASU70" s="78">
        <v>3.28</v>
      </c>
      <c r="ASX70" s="77">
        <v>10</v>
      </c>
      <c r="ASY70" s="78">
        <v>395.61</v>
      </c>
      <c r="ASZ70" s="79">
        <v>1032</v>
      </c>
      <c r="ATA70" s="78">
        <v>22219.97</v>
      </c>
      <c r="ATB70" s="77">
        <v>100</v>
      </c>
      <c r="ATC70" s="78">
        <v>9578.9699999999993</v>
      </c>
      <c r="ATF70" s="77">
        <v>1</v>
      </c>
      <c r="ATG70" s="78">
        <v>61.18</v>
      </c>
      <c r="ATN70" s="79">
        <v>1020</v>
      </c>
      <c r="ATO70" s="78">
        <v>54146.879999999997</v>
      </c>
      <c r="ATP70" s="77">
        <v>31</v>
      </c>
      <c r="ATQ70" s="78">
        <v>926.5</v>
      </c>
      <c r="ATT70" s="79">
        <v>17441</v>
      </c>
      <c r="ATU70" s="78">
        <v>766963.01</v>
      </c>
      <c r="ATV70" s="77">
        <v>7</v>
      </c>
      <c r="ATW70" s="78">
        <v>510.37</v>
      </c>
      <c r="ATX70" s="77">
        <v>12</v>
      </c>
      <c r="ATY70" s="78">
        <v>617.1</v>
      </c>
      <c r="ATZ70" s="77">
        <v>2</v>
      </c>
      <c r="AUA70" s="78">
        <v>10.72</v>
      </c>
      <c r="AUB70" s="77">
        <v>7</v>
      </c>
      <c r="AUC70" s="78">
        <v>33.14</v>
      </c>
      <c r="AUN70" s="79">
        <v>177312</v>
      </c>
      <c r="AUO70" s="78">
        <v>2919555.3</v>
      </c>
      <c r="AUP70" s="77">
        <v>13</v>
      </c>
      <c r="AUQ70" s="78">
        <v>159.15</v>
      </c>
      <c r="AUR70" s="79">
        <v>1835</v>
      </c>
      <c r="AUS70" s="78">
        <v>103387.29</v>
      </c>
      <c r="AUV70" s="77">
        <v>25</v>
      </c>
      <c r="AUW70" s="78">
        <v>199.76</v>
      </c>
      <c r="AUZ70" s="77">
        <v>2</v>
      </c>
      <c r="AVA70" s="78">
        <v>9.1</v>
      </c>
      <c r="AVB70" s="77">
        <v>186</v>
      </c>
      <c r="AVC70" s="78">
        <v>159322.28</v>
      </c>
      <c r="AVX70" s="77">
        <v>1</v>
      </c>
      <c r="AVY70" s="78">
        <v>8.1300000000000008</v>
      </c>
      <c r="AVZ70" s="77">
        <v>16</v>
      </c>
      <c r="AWA70" s="78">
        <v>160.4</v>
      </c>
      <c r="AWB70" s="77">
        <v>6</v>
      </c>
      <c r="AWC70" s="78">
        <v>185.52</v>
      </c>
      <c r="AWH70" s="77">
        <v>11</v>
      </c>
      <c r="AWI70" s="78">
        <v>9.23</v>
      </c>
      <c r="AWJ70" s="77">
        <v>1</v>
      </c>
      <c r="AWK70" s="78">
        <v>0.61</v>
      </c>
      <c r="AWL70" s="77">
        <v>5</v>
      </c>
      <c r="AWM70" s="78">
        <v>15.62</v>
      </c>
      <c r="AWN70" s="77">
        <v>96</v>
      </c>
      <c r="AWO70" s="78">
        <v>5966.28</v>
      </c>
      <c r="AWP70" s="77">
        <v>305</v>
      </c>
      <c r="AWQ70" s="78">
        <v>61090.19</v>
      </c>
      <c r="AWR70" s="77">
        <v>153</v>
      </c>
      <c r="AWS70" s="78">
        <v>57144.27</v>
      </c>
      <c r="AWT70" s="77">
        <v>240</v>
      </c>
      <c r="AWU70" s="78">
        <v>17498.34</v>
      </c>
      <c r="AWV70" s="79">
        <v>1044</v>
      </c>
      <c r="AWW70" s="78">
        <v>14413.53</v>
      </c>
      <c r="AWX70" s="77">
        <v>527</v>
      </c>
      <c r="AWY70" s="78">
        <v>236888.14</v>
      </c>
      <c r="AXD70" s="77">
        <v>10</v>
      </c>
      <c r="AXE70" s="78">
        <v>251.04</v>
      </c>
      <c r="AXT70" s="77">
        <v>2</v>
      </c>
      <c r="AXU70" s="78">
        <v>15.7</v>
      </c>
      <c r="AXV70" s="77">
        <v>3</v>
      </c>
      <c r="AXW70" s="78">
        <v>32.369999999999997</v>
      </c>
      <c r="AXZ70" s="77">
        <v>3</v>
      </c>
      <c r="AYA70" s="78">
        <v>1218</v>
      </c>
      <c r="AYB70" s="77">
        <v>177</v>
      </c>
      <c r="AYC70" s="78">
        <v>13609.11</v>
      </c>
      <c r="AYD70" s="77">
        <v>15</v>
      </c>
      <c r="AYE70" s="78">
        <v>100.73</v>
      </c>
      <c r="AYF70" s="77">
        <v>13</v>
      </c>
      <c r="AYG70" s="78">
        <v>102.11</v>
      </c>
      <c r="AYL70" s="77">
        <v>16</v>
      </c>
      <c r="AYM70" s="78">
        <v>137</v>
      </c>
      <c r="AYP70" s="77">
        <v>2</v>
      </c>
      <c r="AYQ70" s="78">
        <v>302.32</v>
      </c>
      <c r="AYR70" s="77">
        <v>1</v>
      </c>
      <c r="AYS70" s="78">
        <v>0.48</v>
      </c>
      <c r="AYT70" s="77">
        <v>21</v>
      </c>
      <c r="AYU70" s="78">
        <v>47.57</v>
      </c>
      <c r="AYV70" s="77">
        <v>69</v>
      </c>
      <c r="AYW70" s="78">
        <v>6920.14</v>
      </c>
      <c r="AZR70" s="77">
        <v>2</v>
      </c>
      <c r="AZS70" s="78">
        <v>6.54</v>
      </c>
      <c r="AZV70" s="77">
        <v>34</v>
      </c>
      <c r="AZW70" s="78">
        <v>23.43</v>
      </c>
    </row>
    <row r="71" spans="1:1377" x14ac:dyDescent="0.25">
      <c r="A71" s="87">
        <v>39983</v>
      </c>
      <c r="B71" s="83">
        <v>311181</v>
      </c>
      <c r="C71" s="84">
        <v>37866123.549999997</v>
      </c>
      <c r="D71" s="83">
        <v>262995</v>
      </c>
      <c r="E71" s="84">
        <v>36832547.479999997</v>
      </c>
      <c r="F71" s="83">
        <f t="shared" si="105"/>
        <v>574176</v>
      </c>
      <c r="G71" s="83">
        <f t="shared" si="104"/>
        <v>74698671.030000001</v>
      </c>
      <c r="H71" s="83">
        <v>184718</v>
      </c>
      <c r="I71" s="84">
        <v>17244961.620000001</v>
      </c>
      <c r="J71" s="83">
        <v>189849</v>
      </c>
      <c r="K71" s="84">
        <v>15848379.58</v>
      </c>
      <c r="L71" s="83">
        <v>2779</v>
      </c>
      <c r="M71" s="78">
        <v>12208626.77</v>
      </c>
      <c r="N71" s="79">
        <v>24113</v>
      </c>
      <c r="O71" s="78">
        <v>12996843.359999999</v>
      </c>
      <c r="P71" s="79">
        <v>169746</v>
      </c>
      <c r="Q71" s="78">
        <v>10052770.82</v>
      </c>
      <c r="R71" s="79">
        <v>173452</v>
      </c>
      <c r="S71" s="78">
        <v>9571951.0199999996</v>
      </c>
      <c r="V71" s="79">
        <v>25008</v>
      </c>
      <c r="W71" s="78">
        <v>6826735.0499999998</v>
      </c>
      <c r="X71" s="79">
        <v>45480</v>
      </c>
      <c r="Y71" s="78">
        <v>6599316.8899999997</v>
      </c>
      <c r="Z71" s="79">
        <v>106216</v>
      </c>
      <c r="AA71" s="78">
        <v>4117562.24</v>
      </c>
      <c r="AB71" s="79">
        <v>53172</v>
      </c>
      <c r="AC71" s="78">
        <v>5102785.93</v>
      </c>
      <c r="AD71" s="79">
        <v>28717</v>
      </c>
      <c r="AE71" s="78">
        <v>5489923.5700000003</v>
      </c>
      <c r="AH71" s="79">
        <v>67944</v>
      </c>
      <c r="AI71" s="78">
        <v>6792788.1600000001</v>
      </c>
      <c r="AJ71" s="79">
        <v>204078</v>
      </c>
      <c r="AK71" s="78">
        <v>7743629.9400000004</v>
      </c>
      <c r="AL71" s="79">
        <v>44423</v>
      </c>
      <c r="AM71" s="78">
        <v>4823188.8</v>
      </c>
      <c r="AN71" s="79">
        <v>45547</v>
      </c>
      <c r="AO71" s="78">
        <v>4345315.01</v>
      </c>
      <c r="AP71" s="79">
        <v>59896</v>
      </c>
      <c r="AQ71" s="78">
        <v>4683378.45</v>
      </c>
      <c r="AR71" s="79">
        <v>34891</v>
      </c>
      <c r="AS71" s="78">
        <v>5140669.07</v>
      </c>
      <c r="AT71" s="79">
        <v>13381</v>
      </c>
      <c r="AU71" s="78">
        <v>1231297.54</v>
      </c>
      <c r="AV71" s="77">
        <v>719</v>
      </c>
      <c r="AW71" s="78">
        <v>2917736.84</v>
      </c>
      <c r="AX71" s="77">
        <v>345</v>
      </c>
      <c r="AY71" s="78">
        <v>1442551.23</v>
      </c>
      <c r="AZ71" s="79">
        <v>2606</v>
      </c>
      <c r="BA71" s="78">
        <v>1872738.58</v>
      </c>
      <c r="BB71" s="79">
        <v>10880</v>
      </c>
      <c r="BC71" s="78">
        <v>3613306.32</v>
      </c>
      <c r="BD71" s="79">
        <v>2769</v>
      </c>
      <c r="BE71" s="78">
        <v>1435583.23</v>
      </c>
      <c r="BF71" s="79">
        <v>13904</v>
      </c>
      <c r="BG71" s="78">
        <v>1857528.76</v>
      </c>
      <c r="BH71" s="79">
        <v>214825</v>
      </c>
      <c r="BI71" s="78">
        <v>1887980.42</v>
      </c>
      <c r="BJ71" s="79">
        <v>3211</v>
      </c>
      <c r="BK71" s="78">
        <v>1382501.2</v>
      </c>
      <c r="BL71" s="79">
        <v>45655</v>
      </c>
      <c r="BM71" s="78">
        <v>1821339.12</v>
      </c>
      <c r="BN71" s="77">
        <v>120</v>
      </c>
      <c r="BO71" s="78">
        <v>758506.69</v>
      </c>
      <c r="BP71" s="79">
        <v>48686</v>
      </c>
      <c r="BQ71" s="78">
        <v>976481.56</v>
      </c>
      <c r="BR71" s="79">
        <v>3503</v>
      </c>
      <c r="BS71" s="78">
        <v>236255.21</v>
      </c>
      <c r="BT71" s="79">
        <v>9210</v>
      </c>
      <c r="BU71" s="78">
        <v>537837.88</v>
      </c>
      <c r="BV71" s="79">
        <v>6172</v>
      </c>
      <c r="BW71" s="78">
        <v>291506.43</v>
      </c>
      <c r="BX71" s="77">
        <v>203</v>
      </c>
      <c r="BY71" s="78">
        <v>194213.3</v>
      </c>
      <c r="CB71" s="77">
        <v>2</v>
      </c>
      <c r="CC71" s="78">
        <v>3.3</v>
      </c>
      <c r="CL71" s="77">
        <v>1</v>
      </c>
      <c r="CM71" s="78">
        <v>860.55</v>
      </c>
      <c r="CN71" s="77">
        <v>7</v>
      </c>
      <c r="CO71" s="78">
        <v>749.42</v>
      </c>
      <c r="CP71" s="79">
        <v>5559</v>
      </c>
      <c r="CQ71" s="78">
        <v>62424.54</v>
      </c>
      <c r="CT71" s="77">
        <v>23</v>
      </c>
      <c r="CU71" s="78">
        <v>17472.39</v>
      </c>
      <c r="CX71" s="77">
        <v>1</v>
      </c>
      <c r="CY71" s="78">
        <v>2.9</v>
      </c>
      <c r="CZ71" s="77">
        <v>1</v>
      </c>
      <c r="DA71" s="78">
        <v>0.14000000000000001</v>
      </c>
      <c r="DD71" s="77">
        <v>1</v>
      </c>
      <c r="DE71" s="78">
        <v>23.28</v>
      </c>
      <c r="DH71" s="77">
        <v>1</v>
      </c>
      <c r="DI71" s="78">
        <v>29.04</v>
      </c>
      <c r="DJ71" s="77">
        <v>3</v>
      </c>
      <c r="DK71" s="78">
        <v>2355.5100000000002</v>
      </c>
      <c r="DP71" s="77">
        <v>82</v>
      </c>
      <c r="DQ71" s="78">
        <v>307.51</v>
      </c>
      <c r="DR71" s="77">
        <v>3</v>
      </c>
      <c r="DS71" s="78">
        <v>15.19</v>
      </c>
      <c r="DZ71" s="79">
        <v>11093</v>
      </c>
      <c r="EA71" s="78">
        <v>1010234.27</v>
      </c>
      <c r="EF71" s="77">
        <v>16</v>
      </c>
      <c r="EG71" s="78">
        <v>209.27</v>
      </c>
      <c r="EH71" s="77">
        <v>2</v>
      </c>
      <c r="EI71" s="78">
        <v>3.3</v>
      </c>
      <c r="ER71" s="79">
        <v>12185</v>
      </c>
      <c r="ES71" s="78">
        <v>474500.69</v>
      </c>
      <c r="ET71" s="77">
        <v>1</v>
      </c>
      <c r="EU71" s="78">
        <v>5.63</v>
      </c>
      <c r="EV71" s="79">
        <v>1337</v>
      </c>
      <c r="EW71" s="78">
        <v>84038.55</v>
      </c>
      <c r="FB71" s="77">
        <v>1</v>
      </c>
      <c r="FC71" s="78">
        <v>57</v>
      </c>
      <c r="FF71" s="77">
        <v>9</v>
      </c>
      <c r="FG71" s="78">
        <v>6.35</v>
      </c>
      <c r="FH71" s="79">
        <v>25122</v>
      </c>
      <c r="FI71" s="78">
        <v>1252173.9099999999</v>
      </c>
      <c r="FJ71" s="79">
        <v>15635</v>
      </c>
      <c r="FK71" s="78">
        <v>742795.7</v>
      </c>
      <c r="FL71" s="77">
        <v>7</v>
      </c>
      <c r="FM71" s="78">
        <v>92.75</v>
      </c>
      <c r="FN71" s="77">
        <v>1</v>
      </c>
      <c r="FO71" s="78">
        <v>8.5299999999999994</v>
      </c>
      <c r="FP71" s="77">
        <v>13</v>
      </c>
      <c r="FQ71" s="78">
        <v>23.96</v>
      </c>
      <c r="FR71" s="79">
        <v>2373</v>
      </c>
      <c r="FS71" s="78">
        <v>361888.76</v>
      </c>
      <c r="FT71" s="77">
        <v>1</v>
      </c>
      <c r="FU71" s="78">
        <v>0.5</v>
      </c>
      <c r="FV71" s="79">
        <v>3161</v>
      </c>
      <c r="FW71" s="78">
        <v>86461.09</v>
      </c>
      <c r="FX71" s="77">
        <v>828</v>
      </c>
      <c r="FY71" s="78">
        <v>30459.21</v>
      </c>
      <c r="GF71" s="77">
        <v>68</v>
      </c>
      <c r="GG71" s="78">
        <v>6718.3</v>
      </c>
      <c r="GL71" s="79">
        <v>3068</v>
      </c>
      <c r="GM71" s="78">
        <v>420034.79</v>
      </c>
      <c r="GT71" s="77">
        <v>1</v>
      </c>
      <c r="GU71" s="78">
        <v>0.12</v>
      </c>
      <c r="GX71" s="77">
        <v>293</v>
      </c>
      <c r="GY71" s="78">
        <v>24359.49</v>
      </c>
      <c r="GZ71" s="77">
        <v>32</v>
      </c>
      <c r="HA71" s="78">
        <v>832.88</v>
      </c>
      <c r="HD71" s="77">
        <v>20</v>
      </c>
      <c r="HE71" s="78">
        <v>99.11</v>
      </c>
      <c r="HH71" s="77">
        <v>108</v>
      </c>
      <c r="HI71" s="78">
        <v>3596.45</v>
      </c>
      <c r="HJ71" s="77">
        <v>714</v>
      </c>
      <c r="HK71" s="78">
        <v>89291.6</v>
      </c>
      <c r="HL71" s="77">
        <v>415</v>
      </c>
      <c r="HM71" s="78">
        <v>74883.83</v>
      </c>
      <c r="HN71" s="79">
        <v>1075</v>
      </c>
      <c r="HO71" s="78">
        <v>151292.6</v>
      </c>
      <c r="HR71" s="77">
        <v>99</v>
      </c>
      <c r="HS71" s="78">
        <v>33137.800000000003</v>
      </c>
      <c r="HT71" s="77">
        <v>568</v>
      </c>
      <c r="HU71" s="78">
        <v>25276.66</v>
      </c>
      <c r="HV71" s="77">
        <v>34</v>
      </c>
      <c r="HW71" s="78">
        <v>1847.12</v>
      </c>
      <c r="HX71" s="77">
        <v>5</v>
      </c>
      <c r="HY71" s="78">
        <v>2114.42</v>
      </c>
      <c r="HZ71" s="77">
        <v>110</v>
      </c>
      <c r="IA71" s="78">
        <v>11095.63</v>
      </c>
      <c r="IB71" s="79">
        <v>3357</v>
      </c>
      <c r="IC71" s="78">
        <v>235273.51</v>
      </c>
      <c r="ID71" s="77">
        <v>35</v>
      </c>
      <c r="IE71" s="78">
        <v>10079.530000000001</v>
      </c>
      <c r="IF71" s="77">
        <v>220</v>
      </c>
      <c r="IG71" s="78">
        <v>31754.15</v>
      </c>
      <c r="IN71" s="79">
        <v>2342</v>
      </c>
      <c r="IO71" s="78">
        <v>119504.42</v>
      </c>
      <c r="IP71" s="77">
        <v>4</v>
      </c>
      <c r="IQ71" s="78">
        <v>24.28</v>
      </c>
      <c r="IR71" s="77">
        <v>2</v>
      </c>
      <c r="IS71" s="78">
        <v>3.88</v>
      </c>
      <c r="IX71" s="77">
        <v>4</v>
      </c>
      <c r="IY71" s="78">
        <v>14.87</v>
      </c>
      <c r="IZ71" s="79">
        <v>4262</v>
      </c>
      <c r="JA71" s="78">
        <v>178361.1</v>
      </c>
      <c r="JB71" s="77">
        <v>2</v>
      </c>
      <c r="JC71" s="78">
        <v>16.079999999999998</v>
      </c>
      <c r="JH71" s="79">
        <v>9884</v>
      </c>
      <c r="JI71" s="78">
        <v>1315046.47</v>
      </c>
      <c r="JJ71" s="79">
        <v>2599</v>
      </c>
      <c r="JK71" s="78">
        <v>317309.13</v>
      </c>
      <c r="JN71" s="77">
        <v>665</v>
      </c>
      <c r="JO71" s="78">
        <v>83987.61</v>
      </c>
      <c r="JP71" s="79">
        <v>3589</v>
      </c>
      <c r="JQ71" s="78">
        <v>289234.5</v>
      </c>
      <c r="JR71" s="77">
        <v>21</v>
      </c>
      <c r="JS71" s="78">
        <v>1582.59</v>
      </c>
      <c r="JV71" s="79">
        <v>2767</v>
      </c>
      <c r="JW71" s="78">
        <v>221842.17</v>
      </c>
      <c r="JX71" s="77">
        <v>104</v>
      </c>
      <c r="JY71" s="78">
        <v>9646.0400000000009</v>
      </c>
      <c r="JZ71" s="77">
        <v>429</v>
      </c>
      <c r="KA71" s="78">
        <v>8465.7099999999991</v>
      </c>
      <c r="KB71" s="79">
        <v>8692</v>
      </c>
      <c r="KC71" s="78">
        <v>354236.87</v>
      </c>
      <c r="KF71" s="77">
        <v>411</v>
      </c>
      <c r="KG71" s="78">
        <v>40831.82</v>
      </c>
      <c r="KH71" s="79">
        <v>19941</v>
      </c>
      <c r="KI71" s="78">
        <v>738762.77</v>
      </c>
      <c r="KJ71" s="77">
        <v>3</v>
      </c>
      <c r="KK71" s="78">
        <v>13.61</v>
      </c>
      <c r="KN71" s="79">
        <v>1152</v>
      </c>
      <c r="KO71" s="78">
        <v>629533.93999999994</v>
      </c>
      <c r="KP71" s="77">
        <v>3</v>
      </c>
      <c r="KQ71" s="78">
        <v>219.24</v>
      </c>
      <c r="KR71" s="79">
        <v>5388</v>
      </c>
      <c r="KS71" s="78">
        <v>406814.6</v>
      </c>
      <c r="KZ71" s="77">
        <v>11</v>
      </c>
      <c r="LA71" s="78">
        <v>3477.33</v>
      </c>
      <c r="LB71" s="77">
        <v>7</v>
      </c>
      <c r="LC71" s="78">
        <v>21.2</v>
      </c>
      <c r="LD71" s="79">
        <v>1355</v>
      </c>
      <c r="LE71" s="78">
        <v>117598.55</v>
      </c>
      <c r="LF71" s="77">
        <v>418</v>
      </c>
      <c r="LG71" s="78">
        <v>68067.460000000006</v>
      </c>
      <c r="LH71" s="77">
        <v>401</v>
      </c>
      <c r="LI71" s="78">
        <v>99174.79</v>
      </c>
      <c r="LR71" s="77">
        <v>1</v>
      </c>
      <c r="LS71" s="78">
        <v>0.89</v>
      </c>
      <c r="LT71" s="79">
        <v>6418</v>
      </c>
      <c r="LU71" s="78">
        <v>281283.61</v>
      </c>
      <c r="LV71" s="77">
        <v>50</v>
      </c>
      <c r="LW71" s="78">
        <v>289.95</v>
      </c>
      <c r="LZ71" s="77">
        <v>3</v>
      </c>
      <c r="MA71" s="78">
        <v>829.93</v>
      </c>
      <c r="MB71" s="79">
        <v>5431</v>
      </c>
      <c r="MC71" s="78">
        <v>557973.91</v>
      </c>
      <c r="MF71" s="77">
        <v>6</v>
      </c>
      <c r="MG71" s="78">
        <v>238.32</v>
      </c>
      <c r="MN71" s="77">
        <v>2</v>
      </c>
      <c r="MO71" s="78">
        <v>14.5</v>
      </c>
      <c r="MP71" s="79">
        <v>4412</v>
      </c>
      <c r="MQ71" s="78">
        <v>318769.99</v>
      </c>
      <c r="MR71" s="79">
        <v>1442</v>
      </c>
      <c r="MS71" s="78">
        <v>41792.720000000001</v>
      </c>
      <c r="MV71" s="77">
        <v>2</v>
      </c>
      <c r="MW71" s="78">
        <v>10.08</v>
      </c>
      <c r="NB71" s="77">
        <v>1</v>
      </c>
      <c r="NC71" s="78">
        <v>1.84</v>
      </c>
      <c r="ND71" s="79">
        <v>15113</v>
      </c>
      <c r="NE71" s="78">
        <v>47009.62</v>
      </c>
      <c r="NF71" s="77">
        <v>54</v>
      </c>
      <c r="NG71" s="78">
        <v>688.66</v>
      </c>
      <c r="NH71" s="77">
        <v>1</v>
      </c>
      <c r="NI71" s="78">
        <v>2.4500000000000002</v>
      </c>
      <c r="NN71" s="79">
        <v>2410</v>
      </c>
      <c r="NO71" s="78">
        <v>358679.64</v>
      </c>
      <c r="NP71" s="77">
        <v>4</v>
      </c>
      <c r="NQ71" s="78">
        <v>10.36</v>
      </c>
      <c r="NR71" s="77">
        <v>6</v>
      </c>
      <c r="NS71" s="78">
        <v>14.42</v>
      </c>
      <c r="NT71" s="77">
        <v>111</v>
      </c>
      <c r="NU71" s="78">
        <v>295.12</v>
      </c>
      <c r="NV71" s="79">
        <v>3109</v>
      </c>
      <c r="NW71" s="78">
        <v>321860.90000000002</v>
      </c>
      <c r="NX71" s="77">
        <v>21</v>
      </c>
      <c r="NY71" s="78">
        <v>1493.81</v>
      </c>
      <c r="NZ71" s="77">
        <v>6</v>
      </c>
      <c r="OA71" s="78">
        <v>341.56</v>
      </c>
      <c r="OF71" s="77">
        <v>328</v>
      </c>
      <c r="OG71" s="78">
        <v>23426.38</v>
      </c>
      <c r="OH71" s="77">
        <v>524</v>
      </c>
      <c r="OI71" s="78">
        <v>30031.56</v>
      </c>
      <c r="OJ71" s="77">
        <v>118</v>
      </c>
      <c r="OK71" s="78">
        <v>721.82</v>
      </c>
      <c r="ON71" s="77">
        <v>1</v>
      </c>
      <c r="OO71" s="78">
        <v>16.43</v>
      </c>
      <c r="OP71" s="79">
        <v>13415</v>
      </c>
      <c r="OQ71" s="78">
        <v>2287820.56</v>
      </c>
      <c r="OR71" s="77">
        <v>192</v>
      </c>
      <c r="OS71" s="78">
        <v>7705.45</v>
      </c>
      <c r="OT71" s="79">
        <v>4087</v>
      </c>
      <c r="OU71" s="78">
        <v>188216.63</v>
      </c>
      <c r="OV71" s="77">
        <v>119</v>
      </c>
      <c r="OW71" s="78">
        <v>11049.09</v>
      </c>
      <c r="OZ71" s="79">
        <v>4937</v>
      </c>
      <c r="PA71" s="78">
        <v>471122.57</v>
      </c>
      <c r="PJ71" s="79">
        <v>3637</v>
      </c>
      <c r="PK71" s="78">
        <v>332742.84000000003</v>
      </c>
      <c r="PL71" s="77">
        <v>102</v>
      </c>
      <c r="PM71" s="78">
        <v>953.83</v>
      </c>
      <c r="PN71" s="77">
        <v>30</v>
      </c>
      <c r="PO71" s="78">
        <v>4211.63</v>
      </c>
      <c r="PP71" s="79">
        <v>10116</v>
      </c>
      <c r="PQ71" s="78">
        <v>680818.69</v>
      </c>
      <c r="PR71" s="79">
        <v>1613</v>
      </c>
      <c r="PS71" s="78">
        <v>190556.74</v>
      </c>
      <c r="PV71" s="77">
        <v>25</v>
      </c>
      <c r="PW71" s="78">
        <v>287.81</v>
      </c>
      <c r="PX71" s="77">
        <v>3</v>
      </c>
      <c r="PY71" s="78">
        <v>302.31</v>
      </c>
      <c r="PZ71" s="77">
        <v>605</v>
      </c>
      <c r="QA71" s="78">
        <v>226295.44</v>
      </c>
      <c r="QF71" s="79">
        <v>11428</v>
      </c>
      <c r="QG71" s="78">
        <v>3568920.51</v>
      </c>
      <c r="QJ71" s="77">
        <v>3</v>
      </c>
      <c r="QK71" s="78">
        <v>3.84</v>
      </c>
      <c r="QL71" s="77">
        <v>18</v>
      </c>
      <c r="QM71" s="78">
        <v>16.399999999999999</v>
      </c>
      <c r="QN71" s="77">
        <v>4</v>
      </c>
      <c r="QO71" s="78">
        <v>259.07</v>
      </c>
      <c r="QX71" s="77">
        <v>2</v>
      </c>
      <c r="QY71" s="78">
        <v>97.1</v>
      </c>
      <c r="RB71" s="77">
        <v>11</v>
      </c>
      <c r="RC71" s="78">
        <v>316.29000000000002</v>
      </c>
      <c r="RD71" s="77">
        <v>3</v>
      </c>
      <c r="RE71" s="78">
        <v>217.94</v>
      </c>
      <c r="RH71" s="77">
        <v>1</v>
      </c>
      <c r="RI71" s="78">
        <v>13.35</v>
      </c>
      <c r="RJ71" s="77">
        <v>2</v>
      </c>
      <c r="RK71" s="78">
        <v>47.12</v>
      </c>
      <c r="RL71" s="79">
        <v>123168</v>
      </c>
      <c r="RM71" s="78">
        <v>17492332.59</v>
      </c>
      <c r="RN71" s="79">
        <v>2344</v>
      </c>
      <c r="RO71" s="78">
        <v>106276.92</v>
      </c>
      <c r="RP71" s="77">
        <v>1</v>
      </c>
      <c r="RQ71" s="78">
        <v>3.25</v>
      </c>
      <c r="RT71" s="77">
        <v>124</v>
      </c>
      <c r="RU71" s="78">
        <v>21726.61</v>
      </c>
      <c r="RV71" s="77">
        <v>304</v>
      </c>
      <c r="RW71" s="78">
        <v>15048.68</v>
      </c>
      <c r="RX71" s="77">
        <v>99</v>
      </c>
      <c r="RY71" s="78">
        <v>2916.25</v>
      </c>
      <c r="RZ71" s="77">
        <v>667</v>
      </c>
      <c r="SA71" s="78">
        <v>71065.759999999995</v>
      </c>
      <c r="SD71" s="79">
        <v>5900</v>
      </c>
      <c r="SE71" s="78">
        <v>434276.94</v>
      </c>
      <c r="SF71" s="79">
        <v>38807</v>
      </c>
      <c r="SG71" s="78">
        <v>6800414.8300000001</v>
      </c>
      <c r="SJ71" s="79">
        <v>1399</v>
      </c>
      <c r="SK71" s="78">
        <v>54830.32</v>
      </c>
      <c r="SL71" s="79">
        <v>3473</v>
      </c>
      <c r="SM71" s="78">
        <v>247478.48</v>
      </c>
      <c r="SN71" s="79">
        <v>7997</v>
      </c>
      <c r="SO71" s="78">
        <v>267501.40999999997</v>
      </c>
      <c r="SP71" s="77">
        <v>4</v>
      </c>
      <c r="SQ71" s="78">
        <v>973.08</v>
      </c>
      <c r="SR71" s="79">
        <v>92447</v>
      </c>
      <c r="SS71" s="78">
        <v>582151.11</v>
      </c>
      <c r="ST71" s="79">
        <v>1392</v>
      </c>
      <c r="SU71" s="78">
        <v>119175.81</v>
      </c>
      <c r="SV71" s="77">
        <v>84</v>
      </c>
      <c r="SW71" s="78">
        <v>567.38</v>
      </c>
      <c r="SX71" s="77">
        <v>2</v>
      </c>
      <c r="SY71" s="78">
        <v>114.2</v>
      </c>
      <c r="TD71" s="77">
        <v>736</v>
      </c>
      <c r="TE71" s="78">
        <v>7494</v>
      </c>
      <c r="TF71" s="79">
        <v>2420</v>
      </c>
      <c r="TG71" s="78">
        <v>97503.63</v>
      </c>
      <c r="TH71" s="79">
        <v>25455</v>
      </c>
      <c r="TI71" s="78">
        <v>658099.78</v>
      </c>
      <c r="TJ71" s="79">
        <v>2101</v>
      </c>
      <c r="TK71" s="78">
        <v>227907.94</v>
      </c>
      <c r="TL71" s="79">
        <v>44252</v>
      </c>
      <c r="TM71" s="78">
        <v>2187868.71</v>
      </c>
      <c r="TN71" s="79">
        <v>4974</v>
      </c>
      <c r="TO71" s="78">
        <v>401507.29</v>
      </c>
      <c r="UB71" s="79">
        <v>7817</v>
      </c>
      <c r="UC71" s="78">
        <v>354868.77</v>
      </c>
      <c r="UD71" s="77">
        <v>1</v>
      </c>
      <c r="UE71" s="78">
        <v>3.29</v>
      </c>
      <c r="UH71" s="77">
        <v>4</v>
      </c>
      <c r="UI71" s="78">
        <v>84.43</v>
      </c>
      <c r="UP71" s="77">
        <v>2</v>
      </c>
      <c r="UQ71" s="78">
        <v>11.3</v>
      </c>
      <c r="UT71" s="77">
        <v>1</v>
      </c>
      <c r="UU71" s="78">
        <v>4.0199999999999996</v>
      </c>
      <c r="UZ71" s="77">
        <v>1</v>
      </c>
      <c r="VA71" s="78">
        <v>2.2999999999999998</v>
      </c>
      <c r="VB71" s="77">
        <v>41</v>
      </c>
      <c r="VC71" s="78">
        <v>1028.76</v>
      </c>
      <c r="VD71" s="79">
        <v>13352</v>
      </c>
      <c r="VE71" s="78">
        <v>650167.26</v>
      </c>
      <c r="VF71" s="77">
        <v>1</v>
      </c>
      <c r="VG71" s="78">
        <v>3.6</v>
      </c>
      <c r="VH71" s="79">
        <v>33184</v>
      </c>
      <c r="VI71" s="78">
        <v>534469.04</v>
      </c>
      <c r="VJ71" s="77">
        <v>162</v>
      </c>
      <c r="VK71" s="78">
        <v>1624.24</v>
      </c>
      <c r="VL71" s="77">
        <v>1</v>
      </c>
      <c r="VM71" s="78">
        <v>10.33</v>
      </c>
      <c r="VN71" s="77">
        <v>6</v>
      </c>
      <c r="VO71" s="78">
        <v>70.61</v>
      </c>
      <c r="VP71" s="79">
        <v>12503</v>
      </c>
      <c r="VQ71" s="78">
        <v>652212.18000000005</v>
      </c>
      <c r="VR71" s="79">
        <v>16829</v>
      </c>
      <c r="VS71" s="78">
        <v>1461427.13</v>
      </c>
      <c r="WB71" s="79">
        <v>12578</v>
      </c>
      <c r="WC71" s="78">
        <v>1783054.79</v>
      </c>
      <c r="WD71" s="77">
        <v>27</v>
      </c>
      <c r="WE71" s="78">
        <v>62551.73</v>
      </c>
      <c r="WH71" s="79">
        <v>2969</v>
      </c>
      <c r="WI71" s="78">
        <v>12705.51</v>
      </c>
      <c r="WJ71" s="79">
        <v>7126</v>
      </c>
      <c r="WK71" s="78">
        <v>112379.63</v>
      </c>
      <c r="WL71" s="77">
        <v>192</v>
      </c>
      <c r="WM71" s="78">
        <v>20634.96</v>
      </c>
      <c r="WN71" s="79">
        <v>2311</v>
      </c>
      <c r="WO71" s="78">
        <v>893343.24</v>
      </c>
      <c r="WR71" s="79">
        <v>6259</v>
      </c>
      <c r="WS71" s="78">
        <v>176822.14</v>
      </c>
      <c r="WV71" s="77">
        <v>1</v>
      </c>
      <c r="WW71" s="78">
        <v>29.38</v>
      </c>
      <c r="WX71" s="77">
        <v>4</v>
      </c>
      <c r="WY71" s="78">
        <v>29.43</v>
      </c>
      <c r="WZ71" s="77">
        <v>5</v>
      </c>
      <c r="XA71" s="78">
        <v>35.64</v>
      </c>
      <c r="XD71" s="79">
        <v>37059</v>
      </c>
      <c r="XE71" s="78">
        <v>2153800.2599999998</v>
      </c>
      <c r="XH71" s="77">
        <v>492</v>
      </c>
      <c r="XI71" s="78">
        <v>205565.86</v>
      </c>
      <c r="XJ71" s="77">
        <v>624</v>
      </c>
      <c r="XK71" s="78">
        <v>7512.59</v>
      </c>
      <c r="XN71" s="79">
        <v>6289</v>
      </c>
      <c r="XO71" s="78">
        <v>829767.62</v>
      </c>
      <c r="XP71" s="79">
        <v>14579</v>
      </c>
      <c r="XQ71" s="78">
        <v>2509647.0499999998</v>
      </c>
      <c r="XR71" s="79">
        <v>1477</v>
      </c>
      <c r="XS71" s="78">
        <v>380222.77</v>
      </c>
      <c r="XT71" s="79">
        <v>2872</v>
      </c>
      <c r="XU71" s="78">
        <v>613331.75</v>
      </c>
      <c r="XV71" s="79">
        <v>83231</v>
      </c>
      <c r="XW71" s="78">
        <v>977144.38</v>
      </c>
      <c r="XX71" s="79">
        <v>1460</v>
      </c>
      <c r="XY71" s="78">
        <v>77162.97</v>
      </c>
      <c r="XZ71" s="77">
        <v>2</v>
      </c>
      <c r="YA71" s="78">
        <v>24</v>
      </c>
      <c r="YH71" s="79">
        <v>26262</v>
      </c>
      <c r="YI71" s="78">
        <v>2334925.9700000002</v>
      </c>
      <c r="YP71" s="79">
        <v>3546</v>
      </c>
      <c r="YQ71" s="78">
        <v>85480.15</v>
      </c>
      <c r="YT71" s="79">
        <v>2270</v>
      </c>
      <c r="YU71" s="78">
        <v>281751.25</v>
      </c>
      <c r="YV71" s="77">
        <v>114</v>
      </c>
      <c r="YW71" s="78">
        <v>11295.56</v>
      </c>
      <c r="YX71" s="79">
        <v>117661</v>
      </c>
      <c r="YY71" s="78">
        <v>3024879.95</v>
      </c>
      <c r="YZ71" s="79">
        <v>31763</v>
      </c>
      <c r="ZA71" s="78">
        <v>1463853.85</v>
      </c>
      <c r="ZF71" s="79">
        <v>1392</v>
      </c>
      <c r="ZG71" s="78">
        <v>119839.14</v>
      </c>
      <c r="ZH71" s="77">
        <v>617</v>
      </c>
      <c r="ZI71" s="78">
        <v>47254.41</v>
      </c>
      <c r="ZJ71" s="79">
        <v>52562</v>
      </c>
      <c r="ZK71" s="78">
        <v>9366787.8800000008</v>
      </c>
      <c r="ZL71" s="79">
        <v>47720</v>
      </c>
      <c r="ZM71" s="78">
        <v>6288499.2999999998</v>
      </c>
      <c r="ZR71" s="77">
        <v>123</v>
      </c>
      <c r="ZS71" s="78">
        <v>598.53</v>
      </c>
      <c r="ZT71" s="77">
        <v>220</v>
      </c>
      <c r="ZU71" s="78">
        <v>1139.93</v>
      </c>
      <c r="AAB71" s="77">
        <v>125</v>
      </c>
      <c r="AAC71" s="78">
        <v>1085.43</v>
      </c>
      <c r="AAF71" s="77">
        <v>52</v>
      </c>
      <c r="AAG71" s="78">
        <v>550.99</v>
      </c>
      <c r="AAH71" s="77">
        <v>67</v>
      </c>
      <c r="AAI71" s="78">
        <v>378.97</v>
      </c>
      <c r="AAN71" s="77">
        <v>6</v>
      </c>
      <c r="AAO71" s="78">
        <v>239.08</v>
      </c>
      <c r="AAP71" s="79">
        <v>1327</v>
      </c>
      <c r="AAQ71" s="78">
        <v>6030.63</v>
      </c>
      <c r="AAV71" s="79">
        <v>3915</v>
      </c>
      <c r="AAW71" s="78">
        <v>235540.45</v>
      </c>
      <c r="ABD71" s="79">
        <v>1324</v>
      </c>
      <c r="ABE71" s="78">
        <v>190990.12</v>
      </c>
      <c r="ABP71" s="79">
        <v>2986</v>
      </c>
      <c r="ABQ71" s="78">
        <v>176187.26</v>
      </c>
      <c r="ABR71" s="79">
        <v>1801</v>
      </c>
      <c r="ABS71" s="78">
        <v>80478.19</v>
      </c>
      <c r="ABT71" s="79">
        <v>5222</v>
      </c>
      <c r="ABU71" s="78">
        <v>77701.84</v>
      </c>
      <c r="ABV71" s="79">
        <v>4433</v>
      </c>
      <c r="ABW71" s="78">
        <v>104097.57</v>
      </c>
      <c r="ABX71" s="77">
        <v>563</v>
      </c>
      <c r="ABY71" s="78">
        <v>15629.2</v>
      </c>
      <c r="ACD71" s="77">
        <v>127</v>
      </c>
      <c r="ACE71" s="78">
        <v>6178.21</v>
      </c>
      <c r="ACF71" s="79">
        <v>14696</v>
      </c>
      <c r="ACG71" s="78">
        <v>521163.05</v>
      </c>
      <c r="ACH71" s="79">
        <v>4523</v>
      </c>
      <c r="ACI71" s="78">
        <v>238841.49</v>
      </c>
      <c r="ACJ71" s="79">
        <v>22587</v>
      </c>
      <c r="ACK71" s="78">
        <v>280812.77</v>
      </c>
      <c r="ACN71" s="77">
        <v>3</v>
      </c>
      <c r="ACO71" s="78">
        <v>7.94</v>
      </c>
      <c r="ACP71" s="79">
        <v>12102</v>
      </c>
      <c r="ACQ71" s="78">
        <v>489809.11</v>
      </c>
      <c r="ACV71" s="79">
        <v>4203</v>
      </c>
      <c r="ACW71" s="78">
        <v>135412.49</v>
      </c>
      <c r="ACX71" s="79">
        <v>42163</v>
      </c>
      <c r="ACY71" s="78">
        <v>1607686.44</v>
      </c>
      <c r="ACZ71" s="77">
        <v>159</v>
      </c>
      <c r="ADA71" s="78">
        <v>7879.57</v>
      </c>
      <c r="ADB71" s="79">
        <v>14923</v>
      </c>
      <c r="ADC71" s="78">
        <v>955431.39</v>
      </c>
      <c r="ADD71" s="77">
        <v>3</v>
      </c>
      <c r="ADE71" s="78">
        <v>190.31</v>
      </c>
      <c r="ADF71" s="79">
        <v>3226</v>
      </c>
      <c r="ADG71" s="78">
        <v>506723.33</v>
      </c>
      <c r="ADL71" s="79">
        <v>1031</v>
      </c>
      <c r="ADM71" s="78">
        <v>166556.42000000001</v>
      </c>
      <c r="ADN71" s="77">
        <v>2</v>
      </c>
      <c r="ADO71" s="78">
        <v>5.5</v>
      </c>
      <c r="ADX71" s="79">
        <v>4247</v>
      </c>
      <c r="ADY71" s="78">
        <v>291694.21000000002</v>
      </c>
      <c r="ADZ71" s="79">
        <v>2566</v>
      </c>
      <c r="AEA71" s="78">
        <v>92143.1</v>
      </c>
      <c r="AEB71" s="77">
        <v>15</v>
      </c>
      <c r="AEC71" s="78">
        <v>601.63</v>
      </c>
      <c r="AED71" s="77">
        <v>4</v>
      </c>
      <c r="AEE71" s="78">
        <v>303.01</v>
      </c>
      <c r="AEF71" s="79">
        <v>1332</v>
      </c>
      <c r="AEG71" s="78">
        <v>752078.33</v>
      </c>
      <c r="AEL71" s="77">
        <v>41</v>
      </c>
      <c r="AEM71" s="78">
        <v>276.97000000000003</v>
      </c>
      <c r="AER71" s="79">
        <v>16356</v>
      </c>
      <c r="AES71" s="78">
        <v>859017.59</v>
      </c>
      <c r="AET71" s="79">
        <v>4848</v>
      </c>
      <c r="AEU71" s="78">
        <v>152718.84</v>
      </c>
      <c r="AEV71" s="77">
        <v>5</v>
      </c>
      <c r="AEW71" s="78">
        <v>6472.21</v>
      </c>
      <c r="AEZ71" s="77">
        <v>71</v>
      </c>
      <c r="AFA71" s="78">
        <v>7534.79</v>
      </c>
      <c r="AFB71" s="79">
        <v>6286</v>
      </c>
      <c r="AFC71" s="78">
        <v>334006.33</v>
      </c>
      <c r="AFD71" s="77">
        <v>13</v>
      </c>
      <c r="AFE71" s="78">
        <v>337.71</v>
      </c>
      <c r="AFH71" s="77">
        <v>10</v>
      </c>
      <c r="AFI71" s="78">
        <v>971.4</v>
      </c>
      <c r="AFN71" s="79">
        <v>3099</v>
      </c>
      <c r="AFO71" s="78">
        <v>1086119.2</v>
      </c>
      <c r="AFP71" s="77">
        <v>126</v>
      </c>
      <c r="AFQ71" s="78">
        <v>6204.68</v>
      </c>
      <c r="AFT71" s="77">
        <v>2</v>
      </c>
      <c r="AFU71" s="78">
        <v>47.77</v>
      </c>
      <c r="AFV71" s="79">
        <v>52992</v>
      </c>
      <c r="AFW71" s="78">
        <v>1688510.74</v>
      </c>
      <c r="AFX71" s="79">
        <v>4865</v>
      </c>
      <c r="AFY71" s="78">
        <v>197121.13</v>
      </c>
      <c r="AFZ71" s="77">
        <v>421</v>
      </c>
      <c r="AGA71" s="78">
        <v>47105.48</v>
      </c>
      <c r="AGB71" s="77">
        <v>5</v>
      </c>
      <c r="AGC71" s="78">
        <v>488.35</v>
      </c>
      <c r="AGF71" s="77">
        <v>149</v>
      </c>
      <c r="AGG71" s="78">
        <v>1018.73</v>
      </c>
      <c r="AGL71" s="77">
        <v>13</v>
      </c>
      <c r="AGM71" s="78">
        <v>29842.07</v>
      </c>
      <c r="AGP71" s="79">
        <v>173771</v>
      </c>
      <c r="AGQ71" s="78">
        <v>33506665.010000002</v>
      </c>
      <c r="AGR71" s="77">
        <v>240</v>
      </c>
      <c r="AGS71" s="78">
        <v>229013.44</v>
      </c>
      <c r="AGT71" s="79">
        <v>10338</v>
      </c>
      <c r="AGU71" s="78">
        <v>6105127.1900000004</v>
      </c>
      <c r="AGV71" s="79">
        <v>9177</v>
      </c>
      <c r="AGW71" s="78">
        <v>3453980.93</v>
      </c>
      <c r="AGX71" s="79">
        <v>1206</v>
      </c>
      <c r="AGY71" s="78">
        <v>85863.03</v>
      </c>
      <c r="AGZ71" s="77">
        <v>197</v>
      </c>
      <c r="AHA71" s="78">
        <v>20647.41</v>
      </c>
      <c r="AHB71" s="79">
        <v>1036</v>
      </c>
      <c r="AHC71" s="78">
        <v>149169.13</v>
      </c>
      <c r="AHF71" s="77">
        <v>3</v>
      </c>
      <c r="AHG71" s="78">
        <v>1499.2</v>
      </c>
      <c r="AHH71" s="77">
        <v>49</v>
      </c>
      <c r="AHI71" s="78">
        <v>45209.94</v>
      </c>
      <c r="AHJ71" s="79">
        <v>2979</v>
      </c>
      <c r="AHK71" s="78">
        <v>261937.98</v>
      </c>
      <c r="AHL71" s="79">
        <v>3695</v>
      </c>
      <c r="AHM71" s="78">
        <v>232721.36</v>
      </c>
      <c r="AHN71" s="77">
        <v>24</v>
      </c>
      <c r="AHO71" s="78">
        <v>3285.14</v>
      </c>
      <c r="AHP71" s="77">
        <v>2</v>
      </c>
      <c r="AHQ71" s="78">
        <v>60.22</v>
      </c>
      <c r="AHT71" s="77">
        <v>5</v>
      </c>
      <c r="AHU71" s="78">
        <v>1909.97</v>
      </c>
      <c r="AHV71" s="77">
        <v>966</v>
      </c>
      <c r="AHW71" s="78">
        <v>125181.63</v>
      </c>
      <c r="AHZ71" s="77">
        <v>110</v>
      </c>
      <c r="AIA71" s="78">
        <v>42270.36</v>
      </c>
      <c r="AIL71" s="77">
        <v>2</v>
      </c>
      <c r="AIM71" s="78">
        <v>40</v>
      </c>
      <c r="AIN71" s="77">
        <v>6</v>
      </c>
      <c r="AIO71" s="78">
        <v>1265.77</v>
      </c>
      <c r="AIP71" s="79">
        <v>52148</v>
      </c>
      <c r="AIQ71" s="78">
        <v>475606</v>
      </c>
      <c r="AIT71" s="77">
        <v>38</v>
      </c>
      <c r="AIU71" s="78">
        <v>388.89</v>
      </c>
      <c r="AIX71" s="79">
        <v>7163</v>
      </c>
      <c r="AIY71" s="78">
        <v>526603.21</v>
      </c>
      <c r="AIZ71" s="77">
        <v>8</v>
      </c>
      <c r="AJA71" s="78">
        <v>66.3</v>
      </c>
      <c r="AJB71" s="79">
        <v>9713</v>
      </c>
      <c r="AJC71" s="78">
        <v>195026.2</v>
      </c>
      <c r="AJD71" s="77">
        <v>9</v>
      </c>
      <c r="AJE71" s="78">
        <v>10.9</v>
      </c>
      <c r="AJF71" s="79">
        <v>11458</v>
      </c>
      <c r="AJG71" s="78">
        <v>530060.97</v>
      </c>
      <c r="AJH71" s="77">
        <v>1</v>
      </c>
      <c r="AJI71" s="78">
        <v>13.77</v>
      </c>
      <c r="AJL71" s="77">
        <v>2</v>
      </c>
      <c r="AJM71" s="78">
        <v>53.8</v>
      </c>
      <c r="AJN71" s="79">
        <v>2160</v>
      </c>
      <c r="AJO71" s="78">
        <v>358398.29</v>
      </c>
      <c r="AJX71" s="79">
        <v>89500</v>
      </c>
      <c r="AJY71" s="78">
        <v>1155067.92</v>
      </c>
      <c r="AJZ71" s="77">
        <v>230</v>
      </c>
      <c r="AKA71" s="78">
        <v>23506.400000000001</v>
      </c>
      <c r="AKD71" s="77">
        <v>1</v>
      </c>
      <c r="AKE71" s="78">
        <v>0.37</v>
      </c>
      <c r="AKN71" s="77">
        <v>28</v>
      </c>
      <c r="AKO71" s="78">
        <v>324.32</v>
      </c>
      <c r="AKV71" s="79">
        <v>8552</v>
      </c>
      <c r="AKW71" s="78">
        <v>213470.49</v>
      </c>
      <c r="AKX71" s="77">
        <v>3</v>
      </c>
      <c r="AKY71" s="78">
        <v>8451.9</v>
      </c>
      <c r="AKZ71" s="79">
        <v>108350</v>
      </c>
      <c r="ALA71" s="78">
        <v>1546252.82</v>
      </c>
      <c r="ALF71" s="77">
        <v>1</v>
      </c>
      <c r="ALG71" s="78">
        <v>5.56</v>
      </c>
      <c r="ALL71" s="77">
        <v>5</v>
      </c>
      <c r="ALM71" s="78">
        <v>117.59</v>
      </c>
      <c r="ALR71" s="77">
        <v>5</v>
      </c>
      <c r="ALS71" s="78">
        <v>73.48</v>
      </c>
      <c r="ALX71" s="79">
        <v>3863</v>
      </c>
      <c r="ALY71" s="78">
        <v>205792.4</v>
      </c>
      <c r="ALZ71" s="77">
        <v>118</v>
      </c>
      <c r="AMA71" s="78">
        <v>447.04</v>
      </c>
      <c r="AMB71" s="79">
        <v>1406</v>
      </c>
      <c r="AMC71" s="78">
        <v>93022.69</v>
      </c>
      <c r="AMF71" s="77">
        <v>130</v>
      </c>
      <c r="AMG71" s="78">
        <v>3194.55</v>
      </c>
      <c r="AMH71" s="77">
        <v>60</v>
      </c>
      <c r="AMI71" s="78">
        <v>27783.56</v>
      </c>
      <c r="AMJ71" s="79">
        <v>1712</v>
      </c>
      <c r="AMK71" s="78">
        <v>129635.9</v>
      </c>
      <c r="AML71" s="79">
        <v>13334</v>
      </c>
      <c r="AMM71" s="78">
        <v>1262670.43</v>
      </c>
      <c r="AMN71" s="77">
        <v>180</v>
      </c>
      <c r="AMO71" s="78">
        <v>212990.49</v>
      </c>
      <c r="AMP71" s="77">
        <v>6</v>
      </c>
      <c r="AMQ71" s="78">
        <v>730.2</v>
      </c>
      <c r="AMV71" s="77">
        <v>2</v>
      </c>
      <c r="AMW71" s="78">
        <v>111.44</v>
      </c>
      <c r="AMX71" s="77">
        <v>359</v>
      </c>
      <c r="AMY71" s="78">
        <v>14961.74</v>
      </c>
      <c r="ANB71" s="77">
        <v>1</v>
      </c>
      <c r="ANC71" s="78">
        <v>2.84</v>
      </c>
      <c r="AND71" s="77">
        <v>2</v>
      </c>
      <c r="ANE71" s="78">
        <v>1.62</v>
      </c>
      <c r="ANF71" s="79">
        <v>1078</v>
      </c>
      <c r="ANG71" s="78">
        <v>1344559.51</v>
      </c>
      <c r="ANH71" s="79">
        <v>3258</v>
      </c>
      <c r="ANI71" s="78">
        <v>247128.94</v>
      </c>
      <c r="ANL71" s="77">
        <v>158</v>
      </c>
      <c r="ANM71" s="78">
        <v>3881.77</v>
      </c>
      <c r="ANP71" s="79">
        <v>2088</v>
      </c>
      <c r="ANQ71" s="78">
        <v>277978.18</v>
      </c>
      <c r="ANR71" s="77">
        <v>291</v>
      </c>
      <c r="ANS71" s="78">
        <v>49864.34</v>
      </c>
      <c r="ANT71" s="79">
        <v>10680</v>
      </c>
      <c r="ANU71" s="78">
        <v>1799221.21</v>
      </c>
      <c r="ANZ71" s="77">
        <v>465</v>
      </c>
      <c r="AOA71" s="78">
        <v>246783.9</v>
      </c>
      <c r="AOB71" s="77">
        <v>61</v>
      </c>
      <c r="AOC71" s="78">
        <v>107477.78</v>
      </c>
      <c r="AOD71" s="77">
        <v>362</v>
      </c>
      <c r="AOE71" s="78">
        <v>1138348.1000000001</v>
      </c>
      <c r="AOH71" s="77">
        <v>3</v>
      </c>
      <c r="AOI71" s="78">
        <v>340.72</v>
      </c>
      <c r="AOJ71" s="77">
        <v>3</v>
      </c>
      <c r="AOK71" s="78">
        <v>8.89</v>
      </c>
      <c r="AOP71" s="77">
        <v>50</v>
      </c>
      <c r="AOQ71" s="78">
        <v>5419.8</v>
      </c>
      <c r="AOR71" s="77">
        <v>3</v>
      </c>
      <c r="AOS71" s="78">
        <v>25.86</v>
      </c>
      <c r="AOV71" s="77">
        <v>831</v>
      </c>
      <c r="AOW71" s="78">
        <v>117905.99</v>
      </c>
      <c r="AOX71" s="77">
        <v>421</v>
      </c>
      <c r="AOY71" s="78">
        <v>4615.2299999999996</v>
      </c>
      <c r="AOZ71" s="77">
        <v>1</v>
      </c>
      <c r="APA71" s="78">
        <v>7.5</v>
      </c>
      <c r="APB71" s="77">
        <v>234</v>
      </c>
      <c r="APC71" s="78">
        <v>3068.05</v>
      </c>
      <c r="APD71" s="77">
        <v>1</v>
      </c>
      <c r="APE71" s="78">
        <v>8.52</v>
      </c>
      <c r="APH71" s="79">
        <v>13482</v>
      </c>
      <c r="API71" s="78">
        <v>3050055.15</v>
      </c>
      <c r="APJ71" s="79">
        <v>18356</v>
      </c>
      <c r="APK71" s="78">
        <v>295970.51</v>
      </c>
      <c r="APN71" s="77">
        <v>3</v>
      </c>
      <c r="APO71" s="78">
        <v>43.9</v>
      </c>
      <c r="APP71" s="79">
        <v>2410</v>
      </c>
      <c r="APQ71" s="78">
        <v>1013481.86</v>
      </c>
      <c r="APR71" s="77">
        <v>267</v>
      </c>
      <c r="APS71" s="78">
        <v>115936.82</v>
      </c>
      <c r="APT71" s="79">
        <v>2176</v>
      </c>
      <c r="APU71" s="78">
        <v>973736.23</v>
      </c>
      <c r="APV71" s="77">
        <v>783</v>
      </c>
      <c r="APW71" s="78">
        <v>358989.74</v>
      </c>
      <c r="APX71" s="77">
        <v>701</v>
      </c>
      <c r="APY71" s="78">
        <v>273324.08</v>
      </c>
      <c r="APZ71" s="77">
        <v>202</v>
      </c>
      <c r="AQA71" s="78">
        <v>86022.78</v>
      </c>
      <c r="AQB71" s="79">
        <v>13596</v>
      </c>
      <c r="AQC71" s="78">
        <v>2760196.24</v>
      </c>
      <c r="AQD71" s="77">
        <v>4</v>
      </c>
      <c r="AQE71" s="78">
        <v>285.02</v>
      </c>
      <c r="AQH71" s="77">
        <v>156</v>
      </c>
      <c r="AQI71" s="78">
        <v>47399</v>
      </c>
      <c r="AQJ71" s="79">
        <v>3546</v>
      </c>
      <c r="AQK71" s="78">
        <v>57884.1</v>
      </c>
      <c r="AQP71" s="79">
        <v>3930</v>
      </c>
      <c r="AQQ71" s="78">
        <v>1071851.26</v>
      </c>
      <c r="AQR71" s="79">
        <v>2729</v>
      </c>
      <c r="AQS71" s="78">
        <v>1380486.79</v>
      </c>
      <c r="AQZ71" s="77">
        <v>85</v>
      </c>
      <c r="ARA71" s="78">
        <v>554132.34</v>
      </c>
      <c r="ARD71" s="77">
        <v>2</v>
      </c>
      <c r="ARE71" s="78">
        <v>43.38</v>
      </c>
      <c r="ARH71" s="77">
        <v>1</v>
      </c>
      <c r="ARI71" s="78">
        <v>7.73</v>
      </c>
      <c r="ARL71" s="79">
        <v>5447</v>
      </c>
      <c r="ARM71" s="78">
        <v>707717.73</v>
      </c>
      <c r="ARN71" s="79">
        <v>13472</v>
      </c>
      <c r="ARO71" s="78">
        <v>1522635.45</v>
      </c>
      <c r="ARP71" s="79">
        <v>27773</v>
      </c>
      <c r="ARQ71" s="78">
        <v>3492189.72</v>
      </c>
      <c r="ARR71" s="79">
        <v>6369</v>
      </c>
      <c r="ARS71" s="78">
        <v>777296.02</v>
      </c>
      <c r="ART71" s="79">
        <v>18177</v>
      </c>
      <c r="ARU71" s="78">
        <v>401361.26</v>
      </c>
      <c r="ARX71" s="79">
        <v>48664</v>
      </c>
      <c r="ARY71" s="78">
        <v>3865911.65</v>
      </c>
      <c r="ARZ71" s="77">
        <v>192</v>
      </c>
      <c r="ASA71" s="78">
        <v>67788.990000000005</v>
      </c>
      <c r="ASD71" s="79">
        <v>4707</v>
      </c>
      <c r="ASE71" s="78">
        <v>371091.07</v>
      </c>
      <c r="ASR71" s="77">
        <v>1</v>
      </c>
      <c r="ASS71" s="78">
        <v>0.96</v>
      </c>
      <c r="ASV71" s="77">
        <v>3</v>
      </c>
      <c r="ASW71" s="78">
        <v>2.88</v>
      </c>
      <c r="ASX71" s="77">
        <v>8</v>
      </c>
      <c r="ASY71" s="78">
        <v>183.58</v>
      </c>
      <c r="ASZ71" s="79">
        <v>1014</v>
      </c>
      <c r="ATA71" s="78">
        <v>22034.17</v>
      </c>
      <c r="ATB71" s="77">
        <v>134</v>
      </c>
      <c r="ATC71" s="78">
        <v>11825.66</v>
      </c>
      <c r="ATF71" s="77">
        <v>1</v>
      </c>
      <c r="ATG71" s="78">
        <v>49.71</v>
      </c>
      <c r="ATN71" s="79">
        <v>1058</v>
      </c>
      <c r="ATO71" s="78">
        <v>61752.14</v>
      </c>
      <c r="ATP71" s="77">
        <v>38</v>
      </c>
      <c r="ATQ71" s="78">
        <v>1401.37</v>
      </c>
      <c r="ATT71" s="79">
        <v>18063</v>
      </c>
      <c r="ATU71" s="78">
        <v>795941.12</v>
      </c>
      <c r="ATV71" s="77">
        <v>15</v>
      </c>
      <c r="ATW71" s="78">
        <v>256.83</v>
      </c>
      <c r="ATX71" s="77">
        <v>11</v>
      </c>
      <c r="ATY71" s="78">
        <v>602.89</v>
      </c>
      <c r="ATZ71" s="77">
        <v>4</v>
      </c>
      <c r="AUA71" s="78">
        <v>15.86</v>
      </c>
      <c r="AUB71" s="77">
        <v>10</v>
      </c>
      <c r="AUC71" s="78">
        <v>52.53</v>
      </c>
      <c r="AUD71" s="77">
        <v>2</v>
      </c>
      <c r="AUE71" s="78">
        <v>9.6999999999999993</v>
      </c>
      <c r="AUN71" s="79">
        <v>177958</v>
      </c>
      <c r="AUO71" s="78">
        <v>2933884.36</v>
      </c>
      <c r="AUP71" s="77">
        <v>9</v>
      </c>
      <c r="AUQ71" s="78">
        <v>152.6</v>
      </c>
      <c r="AUR71" s="79">
        <v>1928</v>
      </c>
      <c r="AUS71" s="78">
        <v>102583.82</v>
      </c>
      <c r="AUV71" s="77">
        <v>14</v>
      </c>
      <c r="AUW71" s="78">
        <v>103.36</v>
      </c>
      <c r="AVB71" s="77">
        <v>197</v>
      </c>
      <c r="AVC71" s="78">
        <v>175707.46</v>
      </c>
      <c r="AVD71" s="77">
        <v>1</v>
      </c>
      <c r="AVE71" s="78">
        <v>1.24</v>
      </c>
      <c r="AVV71" s="77">
        <v>1</v>
      </c>
      <c r="AVW71" s="78">
        <v>18.43</v>
      </c>
      <c r="AVX71" s="77">
        <v>11</v>
      </c>
      <c r="AVY71" s="78">
        <v>86.93</v>
      </c>
      <c r="AVZ71" s="77">
        <v>26</v>
      </c>
      <c r="AWA71" s="78">
        <v>271.33999999999997</v>
      </c>
      <c r="AWH71" s="77">
        <v>1</v>
      </c>
      <c r="AWI71" s="78">
        <v>0.79</v>
      </c>
      <c r="AWL71" s="77">
        <v>5</v>
      </c>
      <c r="AWM71" s="78">
        <v>25.2</v>
      </c>
      <c r="AWN71" s="77">
        <v>77</v>
      </c>
      <c r="AWO71" s="78">
        <v>4465.43</v>
      </c>
      <c r="AWP71" s="77">
        <v>302</v>
      </c>
      <c r="AWQ71" s="78">
        <v>53924.06</v>
      </c>
      <c r="AWR71" s="77">
        <v>124</v>
      </c>
      <c r="AWS71" s="78">
        <v>45896.04</v>
      </c>
      <c r="AWT71" s="77">
        <v>267</v>
      </c>
      <c r="AWU71" s="78">
        <v>20403.82</v>
      </c>
      <c r="AWV71" s="79">
        <v>1233</v>
      </c>
      <c r="AWW71" s="78">
        <v>16582.73</v>
      </c>
      <c r="AWX71" s="77">
        <v>503</v>
      </c>
      <c r="AWY71" s="78">
        <v>220151.39</v>
      </c>
      <c r="AXD71" s="77">
        <v>6</v>
      </c>
      <c r="AXE71" s="78">
        <v>98.16</v>
      </c>
      <c r="AXH71" s="77">
        <v>2</v>
      </c>
      <c r="AXI71" s="78">
        <v>5.0999999999999996</v>
      </c>
      <c r="AXV71" s="77">
        <v>4</v>
      </c>
      <c r="AXW71" s="78">
        <v>43.16</v>
      </c>
      <c r="AXX71" s="77">
        <v>1</v>
      </c>
      <c r="AXY71" s="78">
        <v>51.5</v>
      </c>
      <c r="AXZ71" s="77">
        <v>2</v>
      </c>
      <c r="AYA71" s="78">
        <v>422.72</v>
      </c>
      <c r="AYB71" s="77">
        <v>186</v>
      </c>
      <c r="AYC71" s="78">
        <v>16071.34</v>
      </c>
      <c r="AYD71" s="77">
        <v>42</v>
      </c>
      <c r="AYE71" s="78">
        <v>359.95</v>
      </c>
      <c r="AYF71" s="77">
        <v>11</v>
      </c>
      <c r="AYG71" s="78">
        <v>58.37</v>
      </c>
      <c r="AYL71" s="77">
        <v>8</v>
      </c>
      <c r="AYM71" s="78">
        <v>40.33</v>
      </c>
      <c r="AYT71" s="77">
        <v>16</v>
      </c>
      <c r="AYU71" s="78">
        <v>53.42</v>
      </c>
      <c r="AYV71" s="77">
        <v>58</v>
      </c>
      <c r="AYW71" s="78">
        <v>7110.5</v>
      </c>
      <c r="AZF71" s="77">
        <v>2</v>
      </c>
      <c r="AZG71" s="78">
        <v>51</v>
      </c>
      <c r="AZN71" s="77">
        <v>1</v>
      </c>
      <c r="AZO71" s="78">
        <v>4</v>
      </c>
      <c r="AZV71" s="77">
        <v>15</v>
      </c>
      <c r="AZW71" s="78">
        <v>21.77</v>
      </c>
    </row>
    <row r="72" spans="1:1377" x14ac:dyDescent="0.25">
      <c r="A72" s="87">
        <v>39976</v>
      </c>
      <c r="B72" s="83">
        <v>315172</v>
      </c>
      <c r="C72" s="84">
        <v>38045393.469999999</v>
      </c>
      <c r="D72" s="83">
        <v>264351</v>
      </c>
      <c r="E72" s="84">
        <v>36460114.549999997</v>
      </c>
      <c r="F72" s="83">
        <f t="shared" si="105"/>
        <v>579523</v>
      </c>
      <c r="G72" s="83">
        <f t="shared" si="104"/>
        <v>74505508.019999996</v>
      </c>
      <c r="H72" s="83">
        <v>187098</v>
      </c>
      <c r="I72" s="84">
        <v>17454697.84</v>
      </c>
      <c r="J72" s="83">
        <v>196153</v>
      </c>
      <c r="K72" s="84">
        <v>16403680.18</v>
      </c>
      <c r="L72" s="83">
        <v>2829</v>
      </c>
      <c r="M72" s="78">
        <v>12348651.59</v>
      </c>
      <c r="N72" s="79">
        <v>23923</v>
      </c>
      <c r="O72" s="78">
        <v>12914503.300000001</v>
      </c>
      <c r="P72" s="79">
        <v>173475</v>
      </c>
      <c r="Q72" s="78">
        <v>10006788.43</v>
      </c>
      <c r="R72" s="79">
        <v>176598</v>
      </c>
      <c r="S72" s="78">
        <v>9787095.0899999999</v>
      </c>
      <c r="V72" s="79">
        <v>25154</v>
      </c>
      <c r="W72" s="78">
        <v>6730713.9699999997</v>
      </c>
      <c r="X72" s="79">
        <v>45562</v>
      </c>
      <c r="Y72" s="78">
        <v>6591727.1200000001</v>
      </c>
      <c r="Z72" s="79">
        <v>112329</v>
      </c>
      <c r="AA72" s="78">
        <v>4316798.3099999996</v>
      </c>
      <c r="AB72" s="79">
        <v>56266</v>
      </c>
      <c r="AC72" s="78">
        <v>5401153.6299999999</v>
      </c>
      <c r="AD72" s="79">
        <v>29376</v>
      </c>
      <c r="AE72" s="78">
        <v>5581268.7599999998</v>
      </c>
      <c r="AH72" s="79">
        <v>69808</v>
      </c>
      <c r="AI72" s="78">
        <v>6975498.7999999998</v>
      </c>
      <c r="AJ72" s="79">
        <v>194386</v>
      </c>
      <c r="AK72" s="78">
        <v>7299069.5099999998</v>
      </c>
      <c r="AL72" s="79">
        <v>45525</v>
      </c>
      <c r="AM72" s="78">
        <v>4870977.57</v>
      </c>
      <c r="AN72" s="79">
        <v>45459</v>
      </c>
      <c r="AO72" s="78">
        <v>4367810.7300000004</v>
      </c>
      <c r="AP72" s="79">
        <v>59274</v>
      </c>
      <c r="AQ72" s="78">
        <v>4664637.9000000004</v>
      </c>
      <c r="AR72" s="79">
        <v>34466</v>
      </c>
      <c r="AS72" s="78">
        <v>4975183.51</v>
      </c>
      <c r="AT72" s="79">
        <v>12980</v>
      </c>
      <c r="AU72" s="78">
        <v>1196953.01</v>
      </c>
      <c r="AV72" s="77">
        <v>763</v>
      </c>
      <c r="AW72" s="78">
        <v>3056205.04</v>
      </c>
      <c r="AX72" s="77">
        <v>377</v>
      </c>
      <c r="AY72" s="78">
        <v>1447991.71</v>
      </c>
      <c r="AZ72" s="79">
        <v>2847</v>
      </c>
      <c r="BA72" s="78">
        <v>2095218.23</v>
      </c>
      <c r="BB72" s="79">
        <v>11048</v>
      </c>
      <c r="BC72" s="78">
        <v>3679395.4</v>
      </c>
      <c r="BD72" s="79">
        <v>2810</v>
      </c>
      <c r="BE72" s="78">
        <v>1455648.93</v>
      </c>
      <c r="BF72" s="79">
        <v>13854</v>
      </c>
      <c r="BG72" s="78">
        <v>1867792.25</v>
      </c>
      <c r="BH72" s="79">
        <v>219264</v>
      </c>
      <c r="BI72" s="78">
        <v>1932024.62</v>
      </c>
      <c r="BJ72" s="79">
        <v>3252</v>
      </c>
      <c r="BK72" s="78">
        <v>1357755.73</v>
      </c>
      <c r="BL72" s="79">
        <v>53480</v>
      </c>
      <c r="BM72" s="78">
        <v>2259783.5099999998</v>
      </c>
      <c r="BN72" s="77">
        <v>139</v>
      </c>
      <c r="BO72" s="78">
        <v>896031.19</v>
      </c>
      <c r="BP72" s="79">
        <v>48687</v>
      </c>
      <c r="BQ72" s="78">
        <v>973305.99</v>
      </c>
      <c r="BR72" s="79">
        <v>4060</v>
      </c>
      <c r="BS72" s="78">
        <v>265727.69</v>
      </c>
      <c r="BT72" s="79">
        <v>9333</v>
      </c>
      <c r="BU72" s="78">
        <v>558268.77</v>
      </c>
      <c r="BV72" s="79">
        <v>6239</v>
      </c>
      <c r="BW72" s="78">
        <v>291415</v>
      </c>
      <c r="BX72" s="77">
        <v>203</v>
      </c>
      <c r="BY72" s="78">
        <v>212557.13</v>
      </c>
      <c r="CH72" s="77">
        <v>2</v>
      </c>
      <c r="CI72" s="78">
        <v>1.56</v>
      </c>
      <c r="CL72" s="77">
        <v>2</v>
      </c>
      <c r="CM72" s="78">
        <v>1721.1</v>
      </c>
      <c r="CN72" s="77">
        <v>7</v>
      </c>
      <c r="CO72" s="78">
        <v>1174.55</v>
      </c>
      <c r="CP72" s="79">
        <v>5600</v>
      </c>
      <c r="CQ72" s="78">
        <v>62714.25</v>
      </c>
      <c r="CT72" s="77">
        <v>13</v>
      </c>
      <c r="CU72" s="78">
        <v>7580.87</v>
      </c>
      <c r="CX72" s="77">
        <v>2</v>
      </c>
      <c r="CY72" s="78">
        <v>23.2</v>
      </c>
      <c r="CZ72" s="77">
        <v>2</v>
      </c>
      <c r="DA72" s="78">
        <v>2.0699999999999998</v>
      </c>
      <c r="DF72" s="77">
        <v>2</v>
      </c>
      <c r="DG72" s="78">
        <v>94.66</v>
      </c>
      <c r="DJ72" s="77">
        <v>2</v>
      </c>
      <c r="DK72" s="78">
        <v>443.12</v>
      </c>
      <c r="DN72" s="77">
        <v>11</v>
      </c>
      <c r="DO72" s="78">
        <v>16.739999999999998</v>
      </c>
      <c r="DP72" s="77">
        <v>43</v>
      </c>
      <c r="DQ72" s="78">
        <v>234.6</v>
      </c>
      <c r="DR72" s="77">
        <v>2</v>
      </c>
      <c r="DS72" s="78">
        <v>8.26</v>
      </c>
      <c r="DZ72" s="79">
        <v>11302</v>
      </c>
      <c r="EA72" s="78">
        <v>1041401.7</v>
      </c>
      <c r="ED72" s="77">
        <v>2</v>
      </c>
      <c r="EE72" s="78">
        <v>5.86</v>
      </c>
      <c r="EF72" s="77">
        <v>20</v>
      </c>
      <c r="EG72" s="78">
        <v>365.53</v>
      </c>
      <c r="EJ72" s="77">
        <v>2</v>
      </c>
      <c r="EK72" s="78">
        <v>29</v>
      </c>
      <c r="ER72" s="79">
        <v>12100</v>
      </c>
      <c r="ES72" s="78">
        <v>481694.96</v>
      </c>
      <c r="ET72" s="77">
        <v>8</v>
      </c>
      <c r="EU72" s="78">
        <v>46.05</v>
      </c>
      <c r="EV72" s="79">
        <v>1455</v>
      </c>
      <c r="EW72" s="78">
        <v>82425.69</v>
      </c>
      <c r="FB72" s="77">
        <v>1</v>
      </c>
      <c r="FC72" s="78">
        <v>50.01</v>
      </c>
      <c r="FF72" s="77">
        <v>15</v>
      </c>
      <c r="FG72" s="78">
        <v>9.2899999999999991</v>
      </c>
      <c r="FH72" s="79">
        <v>25221</v>
      </c>
      <c r="FI72" s="78">
        <v>1214066.92</v>
      </c>
      <c r="FJ72" s="79">
        <v>15767</v>
      </c>
      <c r="FK72" s="78">
        <v>737231.32</v>
      </c>
      <c r="FL72" s="77">
        <v>14</v>
      </c>
      <c r="FM72" s="78">
        <v>361.93</v>
      </c>
      <c r="FN72" s="77">
        <v>2</v>
      </c>
      <c r="FO72" s="78">
        <v>17.059999999999999</v>
      </c>
      <c r="FP72" s="77">
        <v>17</v>
      </c>
      <c r="FQ72" s="78">
        <v>36.479999999999997</v>
      </c>
      <c r="FR72" s="79">
        <v>2311</v>
      </c>
      <c r="FS72" s="78">
        <v>356962.75</v>
      </c>
      <c r="FT72" s="77">
        <v>7</v>
      </c>
      <c r="FU72" s="78">
        <v>15.22</v>
      </c>
      <c r="FV72" s="79">
        <v>3192</v>
      </c>
      <c r="FW72" s="78">
        <v>84604.31</v>
      </c>
      <c r="FX72" s="77">
        <v>802</v>
      </c>
      <c r="FY72" s="78">
        <v>31381.71</v>
      </c>
      <c r="FZ72" s="77">
        <v>2</v>
      </c>
      <c r="GA72" s="78">
        <v>4.26</v>
      </c>
      <c r="GF72" s="77">
        <v>77</v>
      </c>
      <c r="GG72" s="78">
        <v>5557.25</v>
      </c>
      <c r="GL72" s="79">
        <v>3081</v>
      </c>
      <c r="GM72" s="78">
        <v>425951.75</v>
      </c>
      <c r="GR72" s="77">
        <v>1</v>
      </c>
      <c r="GS72" s="78">
        <v>2.08</v>
      </c>
      <c r="GT72" s="77">
        <v>3</v>
      </c>
      <c r="GU72" s="78">
        <v>36.96</v>
      </c>
      <c r="GX72" s="77">
        <v>242</v>
      </c>
      <c r="GY72" s="78">
        <v>19240.34</v>
      </c>
      <c r="GZ72" s="77">
        <v>29</v>
      </c>
      <c r="HA72" s="78">
        <v>1360.06</v>
      </c>
      <c r="HD72" s="77">
        <v>9</v>
      </c>
      <c r="HE72" s="78">
        <v>45.75</v>
      </c>
      <c r="HH72" s="77">
        <v>92</v>
      </c>
      <c r="HI72" s="78">
        <v>3290.45</v>
      </c>
      <c r="HJ72" s="77">
        <v>642</v>
      </c>
      <c r="HK72" s="78">
        <v>77276.240000000005</v>
      </c>
      <c r="HL72" s="77">
        <v>427</v>
      </c>
      <c r="HM72" s="78">
        <v>71538.58</v>
      </c>
      <c r="HN72" s="79">
        <v>1025</v>
      </c>
      <c r="HO72" s="78">
        <v>145335.29999999999</v>
      </c>
      <c r="HR72" s="77">
        <v>86</v>
      </c>
      <c r="HS72" s="78">
        <v>33998.370000000003</v>
      </c>
      <c r="HT72" s="77">
        <v>581</v>
      </c>
      <c r="HU72" s="78">
        <v>24541.040000000001</v>
      </c>
      <c r="HV72" s="77">
        <v>17</v>
      </c>
      <c r="HW72" s="78">
        <v>2786.49</v>
      </c>
      <c r="HX72" s="77">
        <v>3</v>
      </c>
      <c r="HY72" s="78">
        <v>783.11</v>
      </c>
      <c r="HZ72" s="77">
        <v>99</v>
      </c>
      <c r="IA72" s="78">
        <v>8552.27</v>
      </c>
      <c r="IB72" s="79">
        <v>3440</v>
      </c>
      <c r="IC72" s="78">
        <v>248743.82</v>
      </c>
      <c r="ID72" s="77">
        <v>36</v>
      </c>
      <c r="IE72" s="78">
        <v>9245.42</v>
      </c>
      <c r="IF72" s="77">
        <v>217</v>
      </c>
      <c r="IG72" s="78">
        <v>40810.51</v>
      </c>
      <c r="IN72" s="79">
        <v>2510</v>
      </c>
      <c r="IO72" s="78">
        <v>126605.16</v>
      </c>
      <c r="IR72" s="77">
        <v>6</v>
      </c>
      <c r="IS72" s="78">
        <v>16.54</v>
      </c>
      <c r="IZ72" s="79">
        <v>4171</v>
      </c>
      <c r="JA72" s="78">
        <v>164957.31</v>
      </c>
      <c r="JH72" s="79">
        <v>9844</v>
      </c>
      <c r="JI72" s="78">
        <v>1323538.6000000001</v>
      </c>
      <c r="JJ72" s="79">
        <v>2580</v>
      </c>
      <c r="JK72" s="78">
        <v>318985.34000000003</v>
      </c>
      <c r="JN72" s="77">
        <v>654</v>
      </c>
      <c r="JO72" s="78">
        <v>84652.800000000003</v>
      </c>
      <c r="JP72" s="79">
        <v>3762</v>
      </c>
      <c r="JQ72" s="78">
        <v>302622.28000000003</v>
      </c>
      <c r="JR72" s="77">
        <v>35</v>
      </c>
      <c r="JS72" s="78">
        <v>2978.04</v>
      </c>
      <c r="JV72" s="79">
        <v>2958</v>
      </c>
      <c r="JW72" s="78">
        <v>245911.32</v>
      </c>
      <c r="JX72" s="77">
        <v>99</v>
      </c>
      <c r="JY72" s="78">
        <v>8627.74</v>
      </c>
      <c r="JZ72" s="77">
        <v>409</v>
      </c>
      <c r="KA72" s="78">
        <v>7887.12</v>
      </c>
      <c r="KB72" s="79">
        <v>9238</v>
      </c>
      <c r="KC72" s="78">
        <v>364098.43</v>
      </c>
      <c r="KD72" s="77">
        <v>2</v>
      </c>
      <c r="KE72" s="78">
        <v>25.16</v>
      </c>
      <c r="KF72" s="77">
        <v>378</v>
      </c>
      <c r="KG72" s="78">
        <v>41595.82</v>
      </c>
      <c r="KH72" s="79">
        <v>19921</v>
      </c>
      <c r="KI72" s="78">
        <v>741102.23</v>
      </c>
      <c r="KJ72" s="77">
        <v>2</v>
      </c>
      <c r="KK72" s="78">
        <v>23.56</v>
      </c>
      <c r="KN72" s="79">
        <v>1186</v>
      </c>
      <c r="KO72" s="78">
        <v>670848.75</v>
      </c>
      <c r="KP72" s="77">
        <v>2</v>
      </c>
      <c r="KQ72" s="78">
        <v>173.76</v>
      </c>
      <c r="KR72" s="79">
        <v>5244</v>
      </c>
      <c r="KS72" s="78">
        <v>388515.2</v>
      </c>
      <c r="KZ72" s="77">
        <v>6</v>
      </c>
      <c r="LA72" s="78">
        <v>5156.0600000000004</v>
      </c>
      <c r="LB72" s="77">
        <v>4</v>
      </c>
      <c r="LC72" s="78">
        <v>20.6</v>
      </c>
      <c r="LD72" s="79">
        <v>1243</v>
      </c>
      <c r="LE72" s="78">
        <v>114834.29</v>
      </c>
      <c r="LF72" s="77">
        <v>391</v>
      </c>
      <c r="LG72" s="78">
        <v>63373.24</v>
      </c>
      <c r="LH72" s="77">
        <v>427</v>
      </c>
      <c r="LI72" s="78">
        <v>106005.63</v>
      </c>
      <c r="LJ72" s="77">
        <v>2</v>
      </c>
      <c r="LK72" s="78">
        <v>5.07</v>
      </c>
      <c r="LR72" s="77">
        <v>8</v>
      </c>
      <c r="LS72" s="78">
        <v>6.6</v>
      </c>
      <c r="LT72" s="79">
        <v>6758</v>
      </c>
      <c r="LU72" s="78">
        <v>303140.09999999998</v>
      </c>
      <c r="LV72" s="77">
        <v>81</v>
      </c>
      <c r="LW72" s="78">
        <v>485.77</v>
      </c>
      <c r="LX72" s="77">
        <v>7</v>
      </c>
      <c r="LY72" s="78">
        <v>3455.84</v>
      </c>
      <c r="MB72" s="79">
        <v>5479</v>
      </c>
      <c r="MC72" s="78">
        <v>571002.52</v>
      </c>
      <c r="MF72" s="77">
        <v>5</v>
      </c>
      <c r="MG72" s="78">
        <v>148.94999999999999</v>
      </c>
      <c r="MN72" s="77">
        <v>3</v>
      </c>
      <c r="MO72" s="78">
        <v>11.07</v>
      </c>
      <c r="MP72" s="79">
        <v>4408</v>
      </c>
      <c r="MQ72" s="78">
        <v>317293.92</v>
      </c>
      <c r="MR72" s="79">
        <v>1504</v>
      </c>
      <c r="MS72" s="78">
        <v>42640.25</v>
      </c>
      <c r="MV72" s="77">
        <v>2</v>
      </c>
      <c r="MW72" s="78">
        <v>10.08</v>
      </c>
      <c r="MX72" s="77">
        <v>2</v>
      </c>
      <c r="MY72" s="78">
        <v>27</v>
      </c>
      <c r="NB72" s="77">
        <v>3</v>
      </c>
      <c r="NC72" s="78">
        <v>1.58</v>
      </c>
      <c r="ND72" s="79">
        <v>15120</v>
      </c>
      <c r="NE72" s="78">
        <v>48155.81</v>
      </c>
      <c r="NF72" s="77">
        <v>50</v>
      </c>
      <c r="NG72" s="78">
        <v>541.74</v>
      </c>
      <c r="NN72" s="79">
        <v>2626</v>
      </c>
      <c r="NO72" s="78">
        <v>374839.23</v>
      </c>
      <c r="NP72" s="77">
        <v>7</v>
      </c>
      <c r="NQ72" s="78">
        <v>37.61</v>
      </c>
      <c r="NR72" s="77">
        <v>2</v>
      </c>
      <c r="NS72" s="78">
        <v>6.78</v>
      </c>
      <c r="NT72" s="77">
        <v>98</v>
      </c>
      <c r="NU72" s="78">
        <v>289.45</v>
      </c>
      <c r="NV72" s="79">
        <v>3016</v>
      </c>
      <c r="NW72" s="78">
        <v>316148.74</v>
      </c>
      <c r="NX72" s="77">
        <v>25</v>
      </c>
      <c r="NY72" s="78">
        <v>1640.55</v>
      </c>
      <c r="NZ72" s="77">
        <v>4</v>
      </c>
      <c r="OA72" s="78">
        <v>108.02</v>
      </c>
      <c r="OD72" s="77">
        <v>2</v>
      </c>
      <c r="OE72" s="78">
        <v>42.84</v>
      </c>
      <c r="OF72" s="77">
        <v>303</v>
      </c>
      <c r="OG72" s="78">
        <v>24227.8</v>
      </c>
      <c r="OH72" s="77">
        <v>505</v>
      </c>
      <c r="OI72" s="78">
        <v>28519.79</v>
      </c>
      <c r="OJ72" s="77">
        <v>124</v>
      </c>
      <c r="OK72" s="78">
        <v>459.72</v>
      </c>
      <c r="OP72" s="79">
        <v>13479</v>
      </c>
      <c r="OQ72" s="78">
        <v>2315686.2799999998</v>
      </c>
      <c r="OR72" s="77">
        <v>204</v>
      </c>
      <c r="OS72" s="78">
        <v>7784.01</v>
      </c>
      <c r="OT72" s="79">
        <v>4119</v>
      </c>
      <c r="OU72" s="78">
        <v>191226.68</v>
      </c>
      <c r="OV72" s="77">
        <v>106</v>
      </c>
      <c r="OW72" s="78">
        <v>7717.9</v>
      </c>
      <c r="OZ72" s="79">
        <v>4901</v>
      </c>
      <c r="PA72" s="78">
        <v>469084.34</v>
      </c>
      <c r="PJ72" s="79">
        <v>3612</v>
      </c>
      <c r="PK72" s="78">
        <v>320846.77</v>
      </c>
      <c r="PL72" s="77">
        <v>130</v>
      </c>
      <c r="PM72" s="78">
        <v>1322.92</v>
      </c>
      <c r="PN72" s="77">
        <v>67</v>
      </c>
      <c r="PO72" s="78">
        <v>9116.57</v>
      </c>
      <c r="PP72" s="79">
        <v>10015</v>
      </c>
      <c r="PQ72" s="78">
        <v>681676.62</v>
      </c>
      <c r="PR72" s="79">
        <v>1201</v>
      </c>
      <c r="PS72" s="78">
        <v>142361.79</v>
      </c>
      <c r="PV72" s="77">
        <v>18</v>
      </c>
      <c r="PW72" s="78">
        <v>174.47</v>
      </c>
      <c r="PZ72" s="77">
        <v>585</v>
      </c>
      <c r="QA72" s="78">
        <v>201916.36</v>
      </c>
      <c r="QF72" s="79">
        <v>11551</v>
      </c>
      <c r="QG72" s="78">
        <v>3591485.32</v>
      </c>
      <c r="QJ72" s="77">
        <v>5</v>
      </c>
      <c r="QK72" s="78">
        <v>6.04</v>
      </c>
      <c r="QL72" s="77">
        <v>35</v>
      </c>
      <c r="QM72" s="78">
        <v>40.14</v>
      </c>
      <c r="QN72" s="77">
        <v>2</v>
      </c>
      <c r="QO72" s="78">
        <v>35.32</v>
      </c>
      <c r="RB72" s="77">
        <v>6</v>
      </c>
      <c r="RC72" s="78">
        <v>113.26</v>
      </c>
      <c r="RD72" s="77">
        <v>14</v>
      </c>
      <c r="RE72" s="78">
        <v>3579.88</v>
      </c>
      <c r="RH72" s="77">
        <v>2</v>
      </c>
      <c r="RI72" s="78">
        <v>28.88</v>
      </c>
      <c r="RJ72" s="77">
        <v>1</v>
      </c>
      <c r="RK72" s="78">
        <v>22.86</v>
      </c>
      <c r="RL72" s="79">
        <v>123830</v>
      </c>
      <c r="RM72" s="78">
        <v>17517385.75</v>
      </c>
      <c r="RN72" s="79">
        <v>2308</v>
      </c>
      <c r="RO72" s="78">
        <v>104374.02</v>
      </c>
      <c r="RR72" s="77">
        <v>2</v>
      </c>
      <c r="RS72" s="78">
        <v>72</v>
      </c>
      <c r="RT72" s="77">
        <v>137</v>
      </c>
      <c r="RU72" s="78">
        <v>23747.58</v>
      </c>
      <c r="RV72" s="77">
        <v>294</v>
      </c>
      <c r="RW72" s="78">
        <v>13472.74</v>
      </c>
      <c r="RX72" s="77">
        <v>36</v>
      </c>
      <c r="RY72" s="78">
        <v>1064.45</v>
      </c>
      <c r="RZ72" s="77">
        <v>551</v>
      </c>
      <c r="SA72" s="78">
        <v>57783.72</v>
      </c>
      <c r="SD72" s="79">
        <v>6264</v>
      </c>
      <c r="SE72" s="78">
        <v>446891.79</v>
      </c>
      <c r="SF72" s="79">
        <v>40405</v>
      </c>
      <c r="SG72" s="78">
        <v>7021307.0700000003</v>
      </c>
      <c r="SH72" s="77">
        <v>3</v>
      </c>
      <c r="SI72" s="78">
        <v>1.29</v>
      </c>
      <c r="SJ72" s="79">
        <v>1450</v>
      </c>
      <c r="SK72" s="78">
        <v>53458.2</v>
      </c>
      <c r="SL72" s="79">
        <v>3355</v>
      </c>
      <c r="SM72" s="78">
        <v>239891.43</v>
      </c>
      <c r="SN72" s="79">
        <v>8219</v>
      </c>
      <c r="SO72" s="78">
        <v>276127.86</v>
      </c>
      <c r="SP72" s="77">
        <v>1</v>
      </c>
      <c r="SQ72" s="78">
        <v>54.54</v>
      </c>
      <c r="SR72" s="79">
        <v>92485</v>
      </c>
      <c r="SS72" s="78">
        <v>573491.87</v>
      </c>
      <c r="ST72" s="79">
        <v>1657</v>
      </c>
      <c r="SU72" s="78">
        <v>146445.45000000001</v>
      </c>
      <c r="SV72" s="77">
        <v>78</v>
      </c>
      <c r="SW72" s="78">
        <v>595.99</v>
      </c>
      <c r="TB72" s="77">
        <v>3</v>
      </c>
      <c r="TC72" s="78">
        <v>49.82</v>
      </c>
      <c r="TD72" s="77">
        <v>817</v>
      </c>
      <c r="TE72" s="78">
        <v>8226.66</v>
      </c>
      <c r="TF72" s="79">
        <v>2290</v>
      </c>
      <c r="TG72" s="78">
        <v>95845.46</v>
      </c>
      <c r="TH72" s="79">
        <v>26052</v>
      </c>
      <c r="TI72" s="78">
        <v>671407.06</v>
      </c>
      <c r="TJ72" s="79">
        <v>2060</v>
      </c>
      <c r="TK72" s="78">
        <v>224696.99</v>
      </c>
      <c r="TL72" s="79">
        <v>46020</v>
      </c>
      <c r="TM72" s="78">
        <v>2267673.02</v>
      </c>
      <c r="TN72" s="79">
        <v>5246</v>
      </c>
      <c r="TO72" s="78">
        <v>423207.5</v>
      </c>
      <c r="TR72" s="77">
        <v>1</v>
      </c>
      <c r="TS72" s="78">
        <v>17.5</v>
      </c>
      <c r="TZ72" s="77">
        <v>1</v>
      </c>
      <c r="UA72" s="78">
        <v>64.94</v>
      </c>
      <c r="UB72" s="79">
        <v>8177</v>
      </c>
      <c r="UC72" s="78">
        <v>365841.72</v>
      </c>
      <c r="UF72" s="77">
        <v>1</v>
      </c>
      <c r="UG72" s="78">
        <v>19.87</v>
      </c>
      <c r="UH72" s="77">
        <v>7</v>
      </c>
      <c r="UI72" s="78">
        <v>90.09</v>
      </c>
      <c r="UP72" s="77">
        <v>3</v>
      </c>
      <c r="UQ72" s="78">
        <v>2.2200000000000002</v>
      </c>
      <c r="UT72" s="77">
        <v>1</v>
      </c>
      <c r="UU72" s="78">
        <v>2.87</v>
      </c>
      <c r="UV72" s="77">
        <v>2</v>
      </c>
      <c r="UW72" s="78">
        <v>13.72</v>
      </c>
      <c r="VB72" s="77">
        <v>45</v>
      </c>
      <c r="VC72" s="78">
        <v>1209.3599999999999</v>
      </c>
      <c r="VD72" s="79">
        <v>13799</v>
      </c>
      <c r="VE72" s="78">
        <v>681045.89</v>
      </c>
      <c r="VH72" s="79">
        <v>33911</v>
      </c>
      <c r="VI72" s="78">
        <v>553727.49</v>
      </c>
      <c r="VJ72" s="77">
        <v>156</v>
      </c>
      <c r="VK72" s="78">
        <v>1562.24</v>
      </c>
      <c r="VN72" s="77">
        <v>4</v>
      </c>
      <c r="VO72" s="78">
        <v>31.5</v>
      </c>
      <c r="VP72" s="79">
        <v>12334</v>
      </c>
      <c r="VQ72" s="78">
        <v>646351.26</v>
      </c>
      <c r="VR72" s="79">
        <v>16559</v>
      </c>
      <c r="VS72" s="78">
        <v>1440262.83</v>
      </c>
      <c r="VV72" s="77">
        <v>1</v>
      </c>
      <c r="VW72" s="78">
        <v>18.559999999999999</v>
      </c>
      <c r="WB72" s="79">
        <v>13028</v>
      </c>
      <c r="WC72" s="78">
        <v>1863932.86</v>
      </c>
      <c r="WD72" s="77">
        <v>14</v>
      </c>
      <c r="WE72" s="78">
        <v>23313.19</v>
      </c>
      <c r="WH72" s="79">
        <v>2771</v>
      </c>
      <c r="WI72" s="78">
        <v>11719.1</v>
      </c>
      <c r="WJ72" s="79">
        <v>7243</v>
      </c>
      <c r="WK72" s="78">
        <v>115829.54</v>
      </c>
      <c r="WL72" s="77">
        <v>169</v>
      </c>
      <c r="WM72" s="78">
        <v>20638.7</v>
      </c>
      <c r="WN72" s="79">
        <v>2333</v>
      </c>
      <c r="WO72" s="78">
        <v>883448.18</v>
      </c>
      <c r="WR72" s="79">
        <v>6276</v>
      </c>
      <c r="WS72" s="78">
        <v>181257.04</v>
      </c>
      <c r="WV72" s="77">
        <v>1</v>
      </c>
      <c r="WW72" s="78">
        <v>6.86</v>
      </c>
      <c r="WX72" s="77">
        <v>3</v>
      </c>
      <c r="WY72" s="78">
        <v>18.63</v>
      </c>
      <c r="WZ72" s="77">
        <v>8</v>
      </c>
      <c r="XA72" s="78">
        <v>76.5</v>
      </c>
      <c r="XB72" s="77">
        <v>2</v>
      </c>
      <c r="XC72" s="78">
        <v>19.64</v>
      </c>
      <c r="XD72" s="79">
        <v>37790</v>
      </c>
      <c r="XE72" s="78">
        <v>2170363.2999999998</v>
      </c>
      <c r="XF72" s="77">
        <v>1</v>
      </c>
      <c r="XG72" s="78">
        <v>28.79</v>
      </c>
      <c r="XH72" s="77">
        <v>516</v>
      </c>
      <c r="XI72" s="78">
        <v>205155.16</v>
      </c>
      <c r="XJ72" s="77">
        <v>688</v>
      </c>
      <c r="XK72" s="78">
        <v>8108.64</v>
      </c>
      <c r="XN72" s="79">
        <v>6483</v>
      </c>
      <c r="XO72" s="78">
        <v>842170.77</v>
      </c>
      <c r="XP72" s="79">
        <v>14775</v>
      </c>
      <c r="XQ72" s="78">
        <v>2535412.88</v>
      </c>
      <c r="XR72" s="79">
        <v>1525</v>
      </c>
      <c r="XS72" s="78">
        <v>398242.34</v>
      </c>
      <c r="XT72" s="79">
        <v>2839</v>
      </c>
      <c r="XU72" s="78">
        <v>620141.43000000005</v>
      </c>
      <c r="XV72" s="79">
        <v>84061</v>
      </c>
      <c r="XW72" s="78">
        <v>985056.36</v>
      </c>
      <c r="XX72" s="79">
        <v>1506</v>
      </c>
      <c r="XY72" s="78">
        <v>78327.97</v>
      </c>
      <c r="XZ72" s="77">
        <v>8</v>
      </c>
      <c r="YA72" s="78">
        <v>86.14</v>
      </c>
      <c r="YB72" s="77">
        <v>2</v>
      </c>
      <c r="YC72" s="78">
        <v>143.4</v>
      </c>
      <c r="YH72" s="79">
        <v>26461</v>
      </c>
      <c r="YI72" s="78">
        <v>2286439.84</v>
      </c>
      <c r="YJ72" s="77">
        <v>1</v>
      </c>
      <c r="YK72" s="78">
        <v>10.210000000000001</v>
      </c>
      <c r="YL72" s="77">
        <v>2</v>
      </c>
      <c r="YM72" s="78">
        <v>33.840000000000003</v>
      </c>
      <c r="YP72" s="79">
        <v>3696</v>
      </c>
      <c r="YQ72" s="78">
        <v>86201.7</v>
      </c>
      <c r="YT72" s="79">
        <v>2335</v>
      </c>
      <c r="YU72" s="78">
        <v>290479.12</v>
      </c>
      <c r="YV72" s="77">
        <v>141</v>
      </c>
      <c r="YW72" s="78">
        <v>15128.66</v>
      </c>
      <c r="YX72" s="79">
        <v>124482</v>
      </c>
      <c r="YY72" s="78">
        <v>3192812.86</v>
      </c>
      <c r="YZ72" s="79">
        <v>32169</v>
      </c>
      <c r="ZA72" s="78">
        <v>1474259.43</v>
      </c>
      <c r="ZF72" s="79">
        <v>1358</v>
      </c>
      <c r="ZG72" s="78">
        <v>114525.42</v>
      </c>
      <c r="ZH72" s="77">
        <v>597</v>
      </c>
      <c r="ZI72" s="78">
        <v>44241.79</v>
      </c>
      <c r="ZJ72" s="79">
        <v>53724</v>
      </c>
      <c r="ZK72" s="78">
        <v>9556647.6300000008</v>
      </c>
      <c r="ZL72" s="79">
        <v>48945</v>
      </c>
      <c r="ZM72" s="78">
        <v>6268667.6399999997</v>
      </c>
      <c r="ZN72" s="77">
        <v>1</v>
      </c>
      <c r="ZO72" s="78">
        <v>32.99</v>
      </c>
      <c r="ZR72" s="77">
        <v>110</v>
      </c>
      <c r="ZS72" s="78">
        <v>628</v>
      </c>
      <c r="ZT72" s="77">
        <v>198</v>
      </c>
      <c r="ZU72" s="78">
        <v>1094.95</v>
      </c>
      <c r="AAB72" s="77">
        <v>131</v>
      </c>
      <c r="AAC72" s="78">
        <v>1020.33</v>
      </c>
      <c r="AAD72" s="77">
        <v>6</v>
      </c>
      <c r="AAE72" s="78">
        <v>18.3</v>
      </c>
      <c r="AAF72" s="77">
        <v>56</v>
      </c>
      <c r="AAG72" s="78">
        <v>612.13</v>
      </c>
      <c r="AAH72" s="77">
        <v>91</v>
      </c>
      <c r="AAI72" s="78">
        <v>583.29</v>
      </c>
      <c r="AAJ72" s="77">
        <v>1</v>
      </c>
      <c r="AAK72" s="78">
        <v>10.08</v>
      </c>
      <c r="AAN72" s="77">
        <v>11</v>
      </c>
      <c r="AAO72" s="78">
        <v>603.51</v>
      </c>
      <c r="AAP72" s="79">
        <v>1423</v>
      </c>
      <c r="AAQ72" s="78">
        <v>6437.25</v>
      </c>
      <c r="AAV72" s="79">
        <v>4119</v>
      </c>
      <c r="AAW72" s="78">
        <v>254281.3</v>
      </c>
      <c r="ABD72" s="79">
        <v>1421</v>
      </c>
      <c r="ABE72" s="78">
        <v>208970.43</v>
      </c>
      <c r="ABP72" s="79">
        <v>2952</v>
      </c>
      <c r="ABQ72" s="78">
        <v>172376.38</v>
      </c>
      <c r="ABR72" s="79">
        <v>1931</v>
      </c>
      <c r="ABS72" s="78">
        <v>84823.62</v>
      </c>
      <c r="ABT72" s="79">
        <v>4948</v>
      </c>
      <c r="ABU72" s="78">
        <v>73912.960000000006</v>
      </c>
      <c r="ABV72" s="79">
        <v>4646</v>
      </c>
      <c r="ABW72" s="78">
        <v>109407.4</v>
      </c>
      <c r="ABX72" s="77">
        <v>594</v>
      </c>
      <c r="ABY72" s="78">
        <v>16941.36</v>
      </c>
      <c r="ACD72" s="77">
        <v>111</v>
      </c>
      <c r="ACE72" s="78">
        <v>6398.26</v>
      </c>
      <c r="ACF72" s="79">
        <v>15078</v>
      </c>
      <c r="ACG72" s="78">
        <v>532600.73</v>
      </c>
      <c r="ACH72" s="79">
        <v>4479</v>
      </c>
      <c r="ACI72" s="78">
        <v>237343.38</v>
      </c>
      <c r="ACJ72" s="79">
        <v>23154</v>
      </c>
      <c r="ACK72" s="78">
        <v>291542.49</v>
      </c>
      <c r="ACN72" s="77">
        <v>4</v>
      </c>
      <c r="ACO72" s="78">
        <v>14</v>
      </c>
      <c r="ACP72" s="79">
        <v>12045</v>
      </c>
      <c r="ACQ72" s="78">
        <v>484235.82</v>
      </c>
      <c r="ACV72" s="79">
        <v>4415</v>
      </c>
      <c r="ACW72" s="78">
        <v>142103.62</v>
      </c>
      <c r="ACX72" s="79">
        <v>43554</v>
      </c>
      <c r="ACY72" s="78">
        <v>1624170.76</v>
      </c>
      <c r="ACZ72" s="77">
        <v>172</v>
      </c>
      <c r="ADA72" s="78">
        <v>7946.41</v>
      </c>
      <c r="ADB72" s="79">
        <v>15283</v>
      </c>
      <c r="ADC72" s="78">
        <v>980778.39</v>
      </c>
      <c r="ADF72" s="79">
        <v>3355</v>
      </c>
      <c r="ADG72" s="78">
        <v>517786.08</v>
      </c>
      <c r="ADJ72" s="77">
        <v>1</v>
      </c>
      <c r="ADK72" s="78">
        <v>72.39</v>
      </c>
      <c r="ADL72" s="77">
        <v>984</v>
      </c>
      <c r="ADM72" s="78">
        <v>174044.4</v>
      </c>
      <c r="ADX72" s="79">
        <v>4282</v>
      </c>
      <c r="ADY72" s="78">
        <v>294781.78000000003</v>
      </c>
      <c r="ADZ72" s="79">
        <v>2392</v>
      </c>
      <c r="AEA72" s="78">
        <v>87260.68</v>
      </c>
      <c r="AEB72" s="77">
        <v>10</v>
      </c>
      <c r="AEC72" s="78">
        <v>867.99</v>
      </c>
      <c r="AED72" s="77">
        <v>7</v>
      </c>
      <c r="AEE72" s="78">
        <v>286.83</v>
      </c>
      <c r="AEF72" s="79">
        <v>1396</v>
      </c>
      <c r="AEG72" s="78">
        <v>810651.38</v>
      </c>
      <c r="AEL72" s="77">
        <v>87</v>
      </c>
      <c r="AEM72" s="78">
        <v>910.5</v>
      </c>
      <c r="AEN72" s="77">
        <v>1</v>
      </c>
      <c r="AEO72" s="78">
        <v>34.65</v>
      </c>
      <c r="AER72" s="79">
        <v>16796</v>
      </c>
      <c r="AES72" s="78">
        <v>892891.38</v>
      </c>
      <c r="AET72" s="79">
        <v>4896</v>
      </c>
      <c r="AEU72" s="78">
        <v>148715.21</v>
      </c>
      <c r="AEV72" s="77">
        <v>6</v>
      </c>
      <c r="AEW72" s="78">
        <v>5298.34</v>
      </c>
      <c r="AEZ72" s="77">
        <v>78</v>
      </c>
      <c r="AFA72" s="78">
        <v>9712.06</v>
      </c>
      <c r="AFB72" s="79">
        <v>6282</v>
      </c>
      <c r="AFC72" s="78">
        <v>334501.71000000002</v>
      </c>
      <c r="AFD72" s="77">
        <v>18</v>
      </c>
      <c r="AFE72" s="78">
        <v>641.23</v>
      </c>
      <c r="AFH72" s="77">
        <v>2</v>
      </c>
      <c r="AFI72" s="78">
        <v>286.2</v>
      </c>
      <c r="AFL72" s="77">
        <v>1</v>
      </c>
      <c r="AFM72" s="78">
        <v>1.43</v>
      </c>
      <c r="AFN72" s="79">
        <v>3108</v>
      </c>
      <c r="AFO72" s="78">
        <v>1106297.74</v>
      </c>
      <c r="AFP72" s="77">
        <v>142</v>
      </c>
      <c r="AFQ72" s="78">
        <v>7971.45</v>
      </c>
      <c r="AFT72" s="77">
        <v>8</v>
      </c>
      <c r="AFU72" s="78">
        <v>212.68</v>
      </c>
      <c r="AFV72" s="79">
        <v>52713</v>
      </c>
      <c r="AFW72" s="78">
        <v>1681385.35</v>
      </c>
      <c r="AFX72" s="79">
        <v>5068</v>
      </c>
      <c r="AFY72" s="78">
        <v>200271.03</v>
      </c>
      <c r="AFZ72" s="77">
        <v>475</v>
      </c>
      <c r="AGA72" s="78">
        <v>52300.32</v>
      </c>
      <c r="AGB72" s="77">
        <v>9</v>
      </c>
      <c r="AGC72" s="78">
        <v>482.98</v>
      </c>
      <c r="AGF72" s="77">
        <v>158</v>
      </c>
      <c r="AGG72" s="78">
        <v>1121.58</v>
      </c>
      <c r="AGL72" s="77">
        <v>17</v>
      </c>
      <c r="AGM72" s="78">
        <v>32042.69</v>
      </c>
      <c r="AGP72" s="79">
        <v>177250</v>
      </c>
      <c r="AGQ72" s="78">
        <v>34106843.539999999</v>
      </c>
      <c r="AGR72" s="77">
        <v>193</v>
      </c>
      <c r="AGS72" s="78">
        <v>203907.36</v>
      </c>
      <c r="AGT72" s="79">
        <v>10057</v>
      </c>
      <c r="AGU72" s="78">
        <v>5902626.4800000004</v>
      </c>
      <c r="AGV72" s="79">
        <v>9177</v>
      </c>
      <c r="AGW72" s="78">
        <v>3526128.27</v>
      </c>
      <c r="AGX72" s="79">
        <v>1223</v>
      </c>
      <c r="AGY72" s="78">
        <v>84716.33</v>
      </c>
      <c r="AGZ72" s="77">
        <v>194</v>
      </c>
      <c r="AHA72" s="78">
        <v>21326.880000000001</v>
      </c>
      <c r="AHB72" s="79">
        <v>1063</v>
      </c>
      <c r="AHC72" s="78">
        <v>133905.15</v>
      </c>
      <c r="AHF72" s="77">
        <v>6</v>
      </c>
      <c r="AHG72" s="78">
        <v>10528.91</v>
      </c>
      <c r="AHH72" s="77">
        <v>56</v>
      </c>
      <c r="AHI72" s="78">
        <v>38868.519999999997</v>
      </c>
      <c r="AHJ72" s="79">
        <v>3098</v>
      </c>
      <c r="AHK72" s="78">
        <v>279670.99</v>
      </c>
      <c r="AHL72" s="79">
        <v>3937</v>
      </c>
      <c r="AHM72" s="78">
        <v>241441.49</v>
      </c>
      <c r="AHN72" s="77">
        <v>23</v>
      </c>
      <c r="AHO72" s="78">
        <v>3987.38</v>
      </c>
      <c r="AHP72" s="77">
        <v>2</v>
      </c>
      <c r="AHQ72" s="78">
        <v>10.24</v>
      </c>
      <c r="AHT72" s="77">
        <v>2</v>
      </c>
      <c r="AHU72" s="78">
        <v>1269.48</v>
      </c>
      <c r="AHV72" s="77">
        <v>986</v>
      </c>
      <c r="AHW72" s="78">
        <v>121799.09</v>
      </c>
      <c r="AHZ72" s="77">
        <v>112</v>
      </c>
      <c r="AIA72" s="78">
        <v>41148.449999999997</v>
      </c>
      <c r="AIB72" s="77">
        <v>2</v>
      </c>
      <c r="AIC72" s="78">
        <v>169.08</v>
      </c>
      <c r="AIL72" s="77">
        <v>3</v>
      </c>
      <c r="AIM72" s="78">
        <v>244.62</v>
      </c>
      <c r="AIP72" s="79">
        <v>52773</v>
      </c>
      <c r="AIQ72" s="78">
        <v>481708.59</v>
      </c>
      <c r="AIT72" s="77">
        <v>52</v>
      </c>
      <c r="AIU72" s="78">
        <v>586.30999999999995</v>
      </c>
      <c r="AIX72" s="79">
        <v>7379</v>
      </c>
      <c r="AIY72" s="78">
        <v>540115.78</v>
      </c>
      <c r="AIZ72" s="77">
        <v>5</v>
      </c>
      <c r="AJA72" s="78">
        <v>44.93</v>
      </c>
      <c r="AJB72" s="79">
        <v>10028</v>
      </c>
      <c r="AJC72" s="78">
        <v>201610.53</v>
      </c>
      <c r="AJD72" s="77">
        <v>6</v>
      </c>
      <c r="AJE72" s="78">
        <v>6</v>
      </c>
      <c r="AJF72" s="79">
        <v>11812</v>
      </c>
      <c r="AJG72" s="78">
        <v>551356.18999999994</v>
      </c>
      <c r="AJL72" s="77">
        <v>2</v>
      </c>
      <c r="AJM72" s="78">
        <v>53.8</v>
      </c>
      <c r="AJN72" s="79">
        <v>2098</v>
      </c>
      <c r="AJO72" s="78">
        <v>351882.63</v>
      </c>
      <c r="AJX72" s="79">
        <v>89068</v>
      </c>
      <c r="AJY72" s="78">
        <v>1151705.9099999999</v>
      </c>
      <c r="AJZ72" s="77">
        <v>234</v>
      </c>
      <c r="AKA72" s="78">
        <v>27887.47</v>
      </c>
      <c r="AKN72" s="77">
        <v>33</v>
      </c>
      <c r="AKO72" s="78">
        <v>419.66</v>
      </c>
      <c r="AKV72" s="79">
        <v>8574</v>
      </c>
      <c r="AKW72" s="78">
        <v>218398.29</v>
      </c>
      <c r="AKZ72" s="79">
        <v>107721</v>
      </c>
      <c r="ALA72" s="78">
        <v>1544637.23</v>
      </c>
      <c r="ALF72" s="77">
        <v>1</v>
      </c>
      <c r="ALG72" s="78">
        <v>3.71</v>
      </c>
      <c r="ALL72" s="77">
        <v>1</v>
      </c>
      <c r="ALM72" s="78">
        <v>11.6</v>
      </c>
      <c r="ALR72" s="77">
        <v>2</v>
      </c>
      <c r="ALS72" s="78">
        <v>10.18</v>
      </c>
      <c r="ALX72" s="79">
        <v>4473</v>
      </c>
      <c r="ALY72" s="78">
        <v>240339.78</v>
      </c>
      <c r="ALZ72" s="77">
        <v>141</v>
      </c>
      <c r="AMA72" s="78">
        <v>492.72</v>
      </c>
      <c r="AMB72" s="79">
        <v>1432</v>
      </c>
      <c r="AMC72" s="78">
        <v>97083.88</v>
      </c>
      <c r="AMF72" s="77">
        <v>141</v>
      </c>
      <c r="AMG72" s="78">
        <v>3641.62</v>
      </c>
      <c r="AMH72" s="77">
        <v>63</v>
      </c>
      <c r="AMI72" s="78">
        <v>27198.35</v>
      </c>
      <c r="AMJ72" s="79">
        <v>1780</v>
      </c>
      <c r="AMK72" s="78">
        <v>120270.16</v>
      </c>
      <c r="AML72" s="79">
        <v>13246</v>
      </c>
      <c r="AMM72" s="78">
        <v>1254760.1200000001</v>
      </c>
      <c r="AMN72" s="77">
        <v>216</v>
      </c>
      <c r="AMO72" s="78">
        <v>271201.21000000002</v>
      </c>
      <c r="AMP72" s="77">
        <v>1</v>
      </c>
      <c r="AMQ72" s="78">
        <v>121.7</v>
      </c>
      <c r="AMR72" s="77">
        <v>1</v>
      </c>
      <c r="AMS72" s="78">
        <v>272.8</v>
      </c>
      <c r="AMX72" s="77">
        <v>391</v>
      </c>
      <c r="AMY72" s="78">
        <v>16020.69</v>
      </c>
      <c r="ANF72" s="79">
        <v>1020</v>
      </c>
      <c r="ANG72" s="78">
        <v>1298591.78</v>
      </c>
      <c r="ANH72" s="79">
        <v>3136</v>
      </c>
      <c r="ANI72" s="78">
        <v>243348.57</v>
      </c>
      <c r="ANL72" s="77">
        <v>108</v>
      </c>
      <c r="ANM72" s="78">
        <v>2876.7</v>
      </c>
      <c r="ANP72" s="79">
        <v>2191</v>
      </c>
      <c r="ANQ72" s="78">
        <v>283230.8</v>
      </c>
      <c r="ANR72" s="77">
        <v>301</v>
      </c>
      <c r="ANS72" s="78">
        <v>58441.04</v>
      </c>
      <c r="ANT72" s="79">
        <v>11359</v>
      </c>
      <c r="ANU72" s="78">
        <v>1875528.41</v>
      </c>
      <c r="ANZ72" s="77">
        <v>477</v>
      </c>
      <c r="AOA72" s="78">
        <v>268430.76</v>
      </c>
      <c r="AOB72" s="77">
        <v>73</v>
      </c>
      <c r="AOC72" s="78">
        <v>175334.38</v>
      </c>
      <c r="AOD72" s="77">
        <v>360</v>
      </c>
      <c r="AOE72" s="78">
        <v>1083820.81</v>
      </c>
      <c r="AOF72" s="77">
        <v>1</v>
      </c>
      <c r="AOG72" s="78">
        <v>61.7</v>
      </c>
      <c r="AOP72" s="77">
        <v>57</v>
      </c>
      <c r="AOQ72" s="78">
        <v>5302.32</v>
      </c>
      <c r="AOR72" s="77">
        <v>1</v>
      </c>
      <c r="AOS72" s="78">
        <v>8.6199999999999992</v>
      </c>
      <c r="AOV72" s="77">
        <v>779</v>
      </c>
      <c r="AOW72" s="78">
        <v>104406.75</v>
      </c>
      <c r="AOX72" s="77">
        <v>385</v>
      </c>
      <c r="AOY72" s="78">
        <v>4149.62</v>
      </c>
      <c r="AOZ72" s="77">
        <v>7</v>
      </c>
      <c r="APA72" s="78">
        <v>185.88</v>
      </c>
      <c r="APB72" s="77">
        <v>236</v>
      </c>
      <c r="APC72" s="78">
        <v>2614.2800000000002</v>
      </c>
      <c r="APH72" s="79">
        <v>13736</v>
      </c>
      <c r="API72" s="78">
        <v>3056538.75</v>
      </c>
      <c r="APJ72" s="79">
        <v>18570</v>
      </c>
      <c r="APK72" s="78">
        <v>300945.08</v>
      </c>
      <c r="APL72" s="77">
        <v>1</v>
      </c>
      <c r="APM72" s="78">
        <v>2.37</v>
      </c>
      <c r="APP72" s="79">
        <v>2546</v>
      </c>
      <c r="APQ72" s="78">
        <v>1103541.23</v>
      </c>
      <c r="APR72" s="77">
        <v>237</v>
      </c>
      <c r="APS72" s="78">
        <v>102210.35</v>
      </c>
      <c r="APT72" s="79">
        <v>2080</v>
      </c>
      <c r="APU72" s="78">
        <v>903846.18</v>
      </c>
      <c r="APV72" s="77">
        <v>741</v>
      </c>
      <c r="APW72" s="78">
        <v>321555.49</v>
      </c>
      <c r="APX72" s="77">
        <v>657</v>
      </c>
      <c r="APY72" s="78">
        <v>248745.81</v>
      </c>
      <c r="APZ72" s="77">
        <v>203</v>
      </c>
      <c r="AQA72" s="78">
        <v>73500.92</v>
      </c>
      <c r="AQB72" s="79">
        <v>13787</v>
      </c>
      <c r="AQC72" s="78">
        <v>2763394.03</v>
      </c>
      <c r="AQD72" s="77">
        <v>8</v>
      </c>
      <c r="AQE72" s="78">
        <v>429.28</v>
      </c>
      <c r="AQH72" s="77">
        <v>135</v>
      </c>
      <c r="AQI72" s="78">
        <v>39128.43</v>
      </c>
      <c r="AQJ72" s="79">
        <v>3256</v>
      </c>
      <c r="AQK72" s="78">
        <v>53968.04</v>
      </c>
      <c r="AQP72" s="79">
        <v>3777</v>
      </c>
      <c r="AQQ72" s="78">
        <v>1019154.54</v>
      </c>
      <c r="AQR72" s="79">
        <v>2801</v>
      </c>
      <c r="AQS72" s="78">
        <v>1370816.8</v>
      </c>
      <c r="AQZ72" s="77">
        <v>122</v>
      </c>
      <c r="ARA72" s="78">
        <v>843035.89</v>
      </c>
      <c r="ARJ72" s="77">
        <v>1</v>
      </c>
      <c r="ARK72" s="78">
        <v>9.39</v>
      </c>
      <c r="ARL72" s="79">
        <v>5395</v>
      </c>
      <c r="ARM72" s="78">
        <v>686417.85</v>
      </c>
      <c r="ARN72" s="79">
        <v>13797</v>
      </c>
      <c r="ARO72" s="78">
        <v>1562318.15</v>
      </c>
      <c r="ARP72" s="79">
        <v>27824</v>
      </c>
      <c r="ARQ72" s="78">
        <v>3479123.5</v>
      </c>
      <c r="ARR72" s="79">
        <v>6518</v>
      </c>
      <c r="ARS72" s="78">
        <v>805641.4</v>
      </c>
      <c r="ART72" s="79">
        <v>17945</v>
      </c>
      <c r="ARU72" s="78">
        <v>392409.67</v>
      </c>
      <c r="ARX72" s="79">
        <v>50464</v>
      </c>
      <c r="ARY72" s="78">
        <v>4018123.47</v>
      </c>
      <c r="ARZ72" s="77">
        <v>248</v>
      </c>
      <c r="ASA72" s="78">
        <v>94300.74</v>
      </c>
      <c r="ASD72" s="79">
        <v>4594</v>
      </c>
      <c r="ASE72" s="78">
        <v>369351.87</v>
      </c>
      <c r="ASJ72" s="77">
        <v>2</v>
      </c>
      <c r="ASK72" s="78">
        <v>495.27</v>
      </c>
      <c r="ASR72" s="77">
        <v>2</v>
      </c>
      <c r="ASS72" s="78">
        <v>1.8</v>
      </c>
      <c r="AST72" s="77">
        <v>5</v>
      </c>
      <c r="ASU72" s="78">
        <v>30.26</v>
      </c>
      <c r="ASX72" s="77">
        <v>13</v>
      </c>
      <c r="ASY72" s="78">
        <v>262.25</v>
      </c>
      <c r="ASZ72" s="79">
        <v>1007</v>
      </c>
      <c r="ATA72" s="78">
        <v>19517.25</v>
      </c>
      <c r="ATB72" s="77">
        <v>116</v>
      </c>
      <c r="ATC72" s="78">
        <v>10496.33</v>
      </c>
      <c r="ATN72" s="77">
        <v>961</v>
      </c>
      <c r="ATO72" s="78">
        <v>51295.01</v>
      </c>
      <c r="ATP72" s="77">
        <v>56</v>
      </c>
      <c r="ATQ72" s="78">
        <v>1832.69</v>
      </c>
      <c r="ATT72" s="79">
        <v>18436</v>
      </c>
      <c r="ATU72" s="78">
        <v>813221.85</v>
      </c>
      <c r="ATV72" s="77">
        <v>11</v>
      </c>
      <c r="ATW72" s="78">
        <v>286.29000000000002</v>
      </c>
      <c r="ATX72" s="77">
        <v>17</v>
      </c>
      <c r="ATY72" s="78">
        <v>811.38</v>
      </c>
      <c r="ATZ72" s="77">
        <v>7</v>
      </c>
      <c r="AUA72" s="78">
        <v>21.7</v>
      </c>
      <c r="AUB72" s="77">
        <v>12</v>
      </c>
      <c r="AUC72" s="78">
        <v>60.65</v>
      </c>
      <c r="AUN72" s="79">
        <v>180453</v>
      </c>
      <c r="AUO72" s="78">
        <v>2961201.18</v>
      </c>
      <c r="AUP72" s="77">
        <v>3</v>
      </c>
      <c r="AUQ72" s="78">
        <v>98.62</v>
      </c>
      <c r="AUR72" s="79">
        <v>2018</v>
      </c>
      <c r="AUS72" s="78">
        <v>113012.65</v>
      </c>
      <c r="AUV72" s="77">
        <v>23</v>
      </c>
      <c r="AUW72" s="78">
        <v>167.81</v>
      </c>
      <c r="AVB72" s="77">
        <v>187</v>
      </c>
      <c r="AVC72" s="78">
        <v>147232.95999999999</v>
      </c>
      <c r="AVH72" s="77">
        <v>3</v>
      </c>
      <c r="AVI72" s="78">
        <v>207.51</v>
      </c>
      <c r="AVX72" s="77">
        <v>5</v>
      </c>
      <c r="AVY72" s="78">
        <v>40.65</v>
      </c>
      <c r="AVZ72" s="77">
        <v>21</v>
      </c>
      <c r="AWA72" s="78">
        <v>220.15</v>
      </c>
      <c r="AWB72" s="77">
        <v>1</v>
      </c>
      <c r="AWC72" s="78">
        <v>11.62</v>
      </c>
      <c r="AWD72" s="77">
        <v>1</v>
      </c>
      <c r="AWE72" s="78">
        <v>184.54</v>
      </c>
      <c r="AWF72" s="77">
        <v>2</v>
      </c>
      <c r="AWG72" s="78">
        <v>3547.18</v>
      </c>
      <c r="AWH72" s="77">
        <v>6</v>
      </c>
      <c r="AWI72" s="78">
        <v>5.26</v>
      </c>
      <c r="AWL72" s="77">
        <v>12</v>
      </c>
      <c r="AWM72" s="78">
        <v>69.959999999999994</v>
      </c>
      <c r="AWN72" s="77">
        <v>82</v>
      </c>
      <c r="AWO72" s="78">
        <v>4804.1499999999996</v>
      </c>
      <c r="AWP72" s="77">
        <v>360</v>
      </c>
      <c r="AWQ72" s="78">
        <v>58075.66</v>
      </c>
      <c r="AWR72" s="77">
        <v>153</v>
      </c>
      <c r="AWS72" s="78">
        <v>53383.32</v>
      </c>
      <c r="AWT72" s="77">
        <v>324</v>
      </c>
      <c r="AWU72" s="78">
        <v>28572.95</v>
      </c>
      <c r="AWV72" s="79">
        <v>1316</v>
      </c>
      <c r="AWW72" s="78">
        <v>17706.47</v>
      </c>
      <c r="AWX72" s="77">
        <v>547</v>
      </c>
      <c r="AWY72" s="78">
        <v>243492.84</v>
      </c>
      <c r="AXD72" s="77">
        <v>25</v>
      </c>
      <c r="AXE72" s="78">
        <v>541.19000000000005</v>
      </c>
      <c r="AXF72" s="77">
        <v>1</v>
      </c>
      <c r="AXG72" s="78">
        <v>222.49</v>
      </c>
      <c r="AXV72" s="77">
        <v>2</v>
      </c>
      <c r="AXW72" s="78">
        <v>21.58</v>
      </c>
      <c r="AXZ72" s="77">
        <v>2</v>
      </c>
      <c r="AYA72" s="78">
        <v>328.78</v>
      </c>
      <c r="AYB72" s="77">
        <v>176</v>
      </c>
      <c r="AYC72" s="78">
        <v>13816.93</v>
      </c>
      <c r="AYD72" s="77">
        <v>44</v>
      </c>
      <c r="AYE72" s="78">
        <v>267.72000000000003</v>
      </c>
      <c r="AYF72" s="77">
        <v>30</v>
      </c>
      <c r="AYG72" s="78">
        <v>374.07</v>
      </c>
      <c r="AYH72" s="77">
        <v>1</v>
      </c>
      <c r="AYI72" s="78">
        <v>20.95</v>
      </c>
      <c r="AYL72" s="77">
        <v>12</v>
      </c>
      <c r="AYM72" s="78">
        <v>68.64</v>
      </c>
      <c r="AYP72" s="77">
        <v>1</v>
      </c>
      <c r="AYQ72" s="78">
        <v>151.16</v>
      </c>
      <c r="AYT72" s="77">
        <v>21</v>
      </c>
      <c r="AYU72" s="78">
        <v>50.99</v>
      </c>
      <c r="AYV72" s="77">
        <v>86</v>
      </c>
      <c r="AYW72" s="78">
        <v>8750.8700000000008</v>
      </c>
      <c r="AZF72" s="77">
        <v>3</v>
      </c>
      <c r="AZG72" s="78">
        <v>37.520000000000003</v>
      </c>
      <c r="AZV72" s="77">
        <v>33</v>
      </c>
      <c r="AZW72" s="78">
        <v>47.16</v>
      </c>
    </row>
    <row r="73" spans="1:1377" x14ac:dyDescent="0.25">
      <c r="A73" s="87">
        <v>39969</v>
      </c>
      <c r="B73" s="83">
        <v>333617</v>
      </c>
      <c r="C73" s="84">
        <v>39796833.579999998</v>
      </c>
      <c r="D73" s="83">
        <v>281026</v>
      </c>
      <c r="E73" s="84">
        <v>38388323.109999999</v>
      </c>
      <c r="F73" s="83">
        <f t="shared" si="105"/>
        <v>614643</v>
      </c>
      <c r="G73" s="83">
        <f t="shared" si="104"/>
        <v>78185156.689999998</v>
      </c>
      <c r="H73" s="83">
        <v>184801</v>
      </c>
      <c r="I73" s="84">
        <v>17346212.27</v>
      </c>
      <c r="J73" s="83">
        <v>202845</v>
      </c>
      <c r="K73" s="84">
        <v>16916504.32</v>
      </c>
      <c r="L73" s="83">
        <v>3129</v>
      </c>
      <c r="M73" s="78">
        <v>13592028.949999999</v>
      </c>
      <c r="N73" s="79">
        <v>25338</v>
      </c>
      <c r="O73" s="78">
        <v>13535331.560000001</v>
      </c>
      <c r="P73" s="79">
        <v>180192</v>
      </c>
      <c r="Q73" s="78">
        <v>10245882.859999999</v>
      </c>
      <c r="R73" s="79">
        <v>189093</v>
      </c>
      <c r="S73" s="78">
        <v>10633481.949999999</v>
      </c>
      <c r="V73" s="79">
        <v>26015</v>
      </c>
      <c r="W73" s="78">
        <v>7006948.5700000003</v>
      </c>
      <c r="X73" s="79">
        <v>47439</v>
      </c>
      <c r="Y73" s="78">
        <v>6815463.8300000001</v>
      </c>
      <c r="Z73" s="79">
        <v>112279</v>
      </c>
      <c r="AA73" s="78">
        <v>4217022.4400000004</v>
      </c>
      <c r="AB73" s="79">
        <v>59374</v>
      </c>
      <c r="AC73" s="78">
        <v>5677526.7199999997</v>
      </c>
      <c r="AD73" s="79">
        <v>30451</v>
      </c>
      <c r="AE73" s="78">
        <v>5673388.6699999999</v>
      </c>
      <c r="AH73" s="79">
        <v>71464</v>
      </c>
      <c r="AI73" s="78">
        <v>7026732.9699999997</v>
      </c>
      <c r="AJ73" s="79">
        <v>193459</v>
      </c>
      <c r="AK73" s="78">
        <v>7198810.6900000004</v>
      </c>
      <c r="AL73" s="79">
        <v>48107</v>
      </c>
      <c r="AM73" s="78">
        <v>5017719.72</v>
      </c>
      <c r="AN73" s="79">
        <v>45902</v>
      </c>
      <c r="AO73" s="78">
        <v>4336800.7</v>
      </c>
      <c r="AP73" s="79">
        <v>60905</v>
      </c>
      <c r="AQ73" s="78">
        <v>4718161.8099999996</v>
      </c>
      <c r="AR73" s="79">
        <v>36561</v>
      </c>
      <c r="AS73" s="78">
        <v>5220911.6900000004</v>
      </c>
      <c r="AT73" s="79">
        <v>14545</v>
      </c>
      <c r="AU73" s="78">
        <v>1340776.54</v>
      </c>
      <c r="AV73" s="77">
        <v>809</v>
      </c>
      <c r="AW73" s="78">
        <v>3381528.48</v>
      </c>
      <c r="AX73" s="77">
        <v>390</v>
      </c>
      <c r="AY73" s="78">
        <v>1555518.29</v>
      </c>
      <c r="AZ73" s="79">
        <v>2849</v>
      </c>
      <c r="BA73" s="78">
        <v>2074346.26</v>
      </c>
      <c r="BB73" s="79">
        <v>11373</v>
      </c>
      <c r="BC73" s="78">
        <v>3772972.65</v>
      </c>
      <c r="BD73" s="79">
        <v>2814</v>
      </c>
      <c r="BE73" s="78">
        <v>1431291</v>
      </c>
      <c r="BF73" s="79">
        <v>14650</v>
      </c>
      <c r="BG73" s="78">
        <v>1980864.49</v>
      </c>
      <c r="BH73" s="79">
        <v>216364</v>
      </c>
      <c r="BI73" s="78">
        <v>1895986.02</v>
      </c>
      <c r="BJ73" s="79">
        <v>3387</v>
      </c>
      <c r="BK73" s="78">
        <v>1407626.58</v>
      </c>
      <c r="BL73" s="79">
        <v>54886</v>
      </c>
      <c r="BM73" s="78">
        <v>2287167.98</v>
      </c>
      <c r="BN73" s="77">
        <v>91</v>
      </c>
      <c r="BO73" s="78">
        <v>577532.97</v>
      </c>
      <c r="BP73" s="79">
        <v>52697</v>
      </c>
      <c r="BQ73" s="78">
        <v>1059725.6299999999</v>
      </c>
      <c r="BR73" s="79">
        <v>4019</v>
      </c>
      <c r="BS73" s="78">
        <v>258694.3</v>
      </c>
      <c r="BT73" s="79">
        <v>9391</v>
      </c>
      <c r="BU73" s="78">
        <v>554196.14</v>
      </c>
      <c r="BV73" s="79">
        <v>6512</v>
      </c>
      <c r="BW73" s="78">
        <v>293537.8</v>
      </c>
      <c r="BX73" s="77">
        <v>218</v>
      </c>
      <c r="BY73" s="78">
        <v>217239.48</v>
      </c>
      <c r="CD73" s="77">
        <v>2</v>
      </c>
      <c r="CE73" s="78">
        <v>4.1399999999999997</v>
      </c>
      <c r="CH73" s="77">
        <v>2</v>
      </c>
      <c r="CI73" s="78">
        <v>5.33</v>
      </c>
      <c r="CL73" s="77">
        <v>1</v>
      </c>
      <c r="CM73" s="78">
        <v>922.02</v>
      </c>
      <c r="CN73" s="77">
        <v>13</v>
      </c>
      <c r="CO73" s="78">
        <v>1274.96</v>
      </c>
      <c r="CP73" s="79">
        <v>5639</v>
      </c>
      <c r="CQ73" s="78">
        <v>62963.65</v>
      </c>
      <c r="CT73" s="77">
        <v>12</v>
      </c>
      <c r="CU73" s="78">
        <v>8159.35</v>
      </c>
      <c r="CX73" s="77">
        <v>1</v>
      </c>
      <c r="CY73" s="78">
        <v>29</v>
      </c>
      <c r="CZ73" s="77">
        <v>1</v>
      </c>
      <c r="DA73" s="78">
        <v>1.24</v>
      </c>
      <c r="DJ73" s="77">
        <v>2</v>
      </c>
      <c r="DK73" s="78">
        <v>1392.34</v>
      </c>
      <c r="DN73" s="77">
        <v>9</v>
      </c>
      <c r="DO73" s="78">
        <v>27.26</v>
      </c>
      <c r="DP73" s="77">
        <v>59</v>
      </c>
      <c r="DQ73" s="78">
        <v>284.81</v>
      </c>
      <c r="DR73" s="77">
        <v>1</v>
      </c>
      <c r="DS73" s="78">
        <v>0.95</v>
      </c>
      <c r="DZ73" s="79">
        <v>11212</v>
      </c>
      <c r="EA73" s="78">
        <v>1001636.63</v>
      </c>
      <c r="EF73" s="77">
        <v>12</v>
      </c>
      <c r="EG73" s="78">
        <v>138.83000000000001</v>
      </c>
      <c r="EH73" s="77">
        <v>4</v>
      </c>
      <c r="EI73" s="78">
        <v>4.1399999999999997</v>
      </c>
      <c r="ER73" s="79">
        <v>13248</v>
      </c>
      <c r="ES73" s="78">
        <v>515442.09</v>
      </c>
      <c r="ET73" s="77">
        <v>4</v>
      </c>
      <c r="EU73" s="78">
        <v>23.72</v>
      </c>
      <c r="EV73" s="79">
        <v>1369</v>
      </c>
      <c r="EW73" s="78">
        <v>81881.61</v>
      </c>
      <c r="FB73" s="77">
        <v>2</v>
      </c>
      <c r="FC73" s="78">
        <v>95.16</v>
      </c>
      <c r="FF73" s="77">
        <v>13</v>
      </c>
      <c r="FG73" s="78">
        <v>17.27</v>
      </c>
      <c r="FH73" s="79">
        <v>26719</v>
      </c>
      <c r="FI73" s="78">
        <v>1294631.83</v>
      </c>
      <c r="FJ73" s="79">
        <v>16715</v>
      </c>
      <c r="FK73" s="78">
        <v>782826.3</v>
      </c>
      <c r="FL73" s="77">
        <v>24</v>
      </c>
      <c r="FM73" s="78">
        <v>328.52</v>
      </c>
      <c r="FP73" s="77">
        <v>3</v>
      </c>
      <c r="FQ73" s="78">
        <v>1.44</v>
      </c>
      <c r="FR73" s="79">
        <v>2500</v>
      </c>
      <c r="FS73" s="78">
        <v>360280.59</v>
      </c>
      <c r="FT73" s="77">
        <v>2</v>
      </c>
      <c r="FU73" s="78">
        <v>6.05</v>
      </c>
      <c r="FV73" s="79">
        <v>3528</v>
      </c>
      <c r="FW73" s="78">
        <v>93178.95</v>
      </c>
      <c r="FX73" s="77">
        <v>791</v>
      </c>
      <c r="FY73" s="78">
        <v>28870.400000000001</v>
      </c>
      <c r="GB73" s="77">
        <v>1</v>
      </c>
      <c r="GC73" s="78">
        <v>4.5599999999999996</v>
      </c>
      <c r="GF73" s="77">
        <v>106</v>
      </c>
      <c r="GG73" s="78">
        <v>8334.74</v>
      </c>
      <c r="GL73" s="79">
        <v>3397</v>
      </c>
      <c r="GM73" s="78">
        <v>472840.95</v>
      </c>
      <c r="GX73" s="77">
        <v>304</v>
      </c>
      <c r="GY73" s="78">
        <v>24416.29</v>
      </c>
      <c r="GZ73" s="77">
        <v>22</v>
      </c>
      <c r="HA73" s="78">
        <v>881.41</v>
      </c>
      <c r="HD73" s="77">
        <v>11</v>
      </c>
      <c r="HE73" s="78">
        <v>56.49</v>
      </c>
      <c r="HH73" s="77">
        <v>119</v>
      </c>
      <c r="HI73" s="78">
        <v>4154.0200000000004</v>
      </c>
      <c r="HJ73" s="77">
        <v>728</v>
      </c>
      <c r="HK73" s="78">
        <v>84743.5</v>
      </c>
      <c r="HL73" s="77">
        <v>486</v>
      </c>
      <c r="HM73" s="78">
        <v>84027.23</v>
      </c>
      <c r="HN73" s="79">
        <v>1038</v>
      </c>
      <c r="HO73" s="78">
        <v>150148.32</v>
      </c>
      <c r="HR73" s="77">
        <v>76</v>
      </c>
      <c r="HS73" s="78">
        <v>23257.3</v>
      </c>
      <c r="HT73" s="77">
        <v>634</v>
      </c>
      <c r="HU73" s="78">
        <v>26096.52</v>
      </c>
      <c r="HV73" s="77">
        <v>33</v>
      </c>
      <c r="HW73" s="78">
        <v>1488.84</v>
      </c>
      <c r="HX73" s="77">
        <v>15</v>
      </c>
      <c r="HY73" s="78">
        <v>2935.45</v>
      </c>
      <c r="HZ73" s="77">
        <v>138</v>
      </c>
      <c r="IA73" s="78">
        <v>13369.6</v>
      </c>
      <c r="IB73" s="79">
        <v>3545</v>
      </c>
      <c r="IC73" s="78">
        <v>250506.92</v>
      </c>
      <c r="ID73" s="77">
        <v>37</v>
      </c>
      <c r="IE73" s="78">
        <v>7884.16</v>
      </c>
      <c r="IF73" s="77">
        <v>216</v>
      </c>
      <c r="IG73" s="78">
        <v>78818.759999999995</v>
      </c>
      <c r="IL73" s="77">
        <v>1</v>
      </c>
      <c r="IM73" s="78">
        <v>22.57</v>
      </c>
      <c r="IN73" s="79">
        <v>2786</v>
      </c>
      <c r="IO73" s="78">
        <v>137893.26</v>
      </c>
      <c r="IT73" s="77">
        <v>2</v>
      </c>
      <c r="IU73" s="78">
        <v>9</v>
      </c>
      <c r="IZ73" s="79">
        <v>4622</v>
      </c>
      <c r="JA73" s="78">
        <v>187352.21</v>
      </c>
      <c r="JH73" s="79">
        <v>10398</v>
      </c>
      <c r="JI73" s="78">
        <v>1383268.43</v>
      </c>
      <c r="JJ73" s="79">
        <v>2813</v>
      </c>
      <c r="JK73" s="78">
        <v>335196.33</v>
      </c>
      <c r="JN73" s="77">
        <v>712</v>
      </c>
      <c r="JO73" s="78">
        <v>89221.95</v>
      </c>
      <c r="JP73" s="79">
        <v>4056</v>
      </c>
      <c r="JQ73" s="78">
        <v>321896.15000000002</v>
      </c>
      <c r="JR73" s="77">
        <v>16</v>
      </c>
      <c r="JS73" s="78">
        <v>1287.44</v>
      </c>
      <c r="JV73" s="79">
        <v>3115</v>
      </c>
      <c r="JW73" s="78">
        <v>242317.48</v>
      </c>
      <c r="JX73" s="77">
        <v>99</v>
      </c>
      <c r="JY73" s="78">
        <v>7932.24</v>
      </c>
      <c r="JZ73" s="77">
        <v>507</v>
      </c>
      <c r="KA73" s="78">
        <v>11663.11</v>
      </c>
      <c r="KB73" s="79">
        <v>8868</v>
      </c>
      <c r="KC73" s="78">
        <v>344435.94</v>
      </c>
      <c r="KD73" s="77">
        <v>2</v>
      </c>
      <c r="KE73" s="78">
        <v>55.98</v>
      </c>
      <c r="KF73" s="77">
        <v>437</v>
      </c>
      <c r="KG73" s="78">
        <v>50511.55</v>
      </c>
      <c r="KH73" s="79">
        <v>21409</v>
      </c>
      <c r="KI73" s="78">
        <v>790226.33</v>
      </c>
      <c r="KJ73" s="77">
        <v>2</v>
      </c>
      <c r="KK73" s="78">
        <v>7.2</v>
      </c>
      <c r="KN73" s="79">
        <v>1180</v>
      </c>
      <c r="KO73" s="78">
        <v>669135.71</v>
      </c>
      <c r="KP73" s="77">
        <v>1</v>
      </c>
      <c r="KQ73" s="78">
        <v>67.260000000000005</v>
      </c>
      <c r="KR73" s="79">
        <v>5529</v>
      </c>
      <c r="KS73" s="78">
        <v>424688.4</v>
      </c>
      <c r="KZ73" s="77">
        <v>8</v>
      </c>
      <c r="LA73" s="78">
        <v>914.91</v>
      </c>
      <c r="LB73" s="77">
        <v>3</v>
      </c>
      <c r="LC73" s="78">
        <v>12.08</v>
      </c>
      <c r="LD73" s="79">
        <v>1296</v>
      </c>
      <c r="LE73" s="78">
        <v>107301.88</v>
      </c>
      <c r="LF73" s="77">
        <v>449</v>
      </c>
      <c r="LG73" s="78">
        <v>69736.97</v>
      </c>
      <c r="LH73" s="77">
        <v>464</v>
      </c>
      <c r="LI73" s="78">
        <v>119056.96000000001</v>
      </c>
      <c r="LR73" s="77">
        <v>1</v>
      </c>
      <c r="LS73" s="78">
        <v>2.5</v>
      </c>
      <c r="LT73" s="79">
        <v>7101</v>
      </c>
      <c r="LU73" s="78">
        <v>309630.43</v>
      </c>
      <c r="LV73" s="77">
        <v>81</v>
      </c>
      <c r="LW73" s="78">
        <v>457.41</v>
      </c>
      <c r="LX73" s="77">
        <v>6</v>
      </c>
      <c r="LY73" s="78">
        <v>2591.88</v>
      </c>
      <c r="LZ73" s="77">
        <v>2</v>
      </c>
      <c r="MA73" s="78">
        <v>222.26</v>
      </c>
      <c r="MB73" s="79">
        <v>5944</v>
      </c>
      <c r="MC73" s="78">
        <v>621721.72</v>
      </c>
      <c r="MF73" s="77">
        <v>4</v>
      </c>
      <c r="MG73" s="78">
        <v>139.88</v>
      </c>
      <c r="MJ73" s="77">
        <v>2</v>
      </c>
      <c r="MK73" s="78">
        <v>18.5</v>
      </c>
      <c r="MN73" s="77">
        <v>2</v>
      </c>
      <c r="MO73" s="78">
        <v>15.21</v>
      </c>
      <c r="MP73" s="79">
        <v>4738</v>
      </c>
      <c r="MQ73" s="78">
        <v>337737.49</v>
      </c>
      <c r="MR73" s="79">
        <v>1588</v>
      </c>
      <c r="MS73" s="78">
        <v>45120.49</v>
      </c>
      <c r="MV73" s="77">
        <v>4</v>
      </c>
      <c r="MW73" s="78">
        <v>13.44</v>
      </c>
      <c r="MX73" s="77">
        <v>3</v>
      </c>
      <c r="MY73" s="78">
        <v>11.65</v>
      </c>
      <c r="ND73" s="79">
        <v>16064</v>
      </c>
      <c r="NE73" s="78">
        <v>51044.160000000003</v>
      </c>
      <c r="NF73" s="77">
        <v>70</v>
      </c>
      <c r="NG73" s="78">
        <v>1501.9</v>
      </c>
      <c r="NH73" s="77">
        <v>2</v>
      </c>
      <c r="NI73" s="78">
        <v>11.54</v>
      </c>
      <c r="NN73" s="79">
        <v>3051</v>
      </c>
      <c r="NO73" s="78">
        <v>452161.84</v>
      </c>
      <c r="NP73" s="77">
        <v>11</v>
      </c>
      <c r="NQ73" s="78">
        <v>48.15</v>
      </c>
      <c r="NR73" s="77">
        <v>2</v>
      </c>
      <c r="NS73" s="78">
        <v>8.48</v>
      </c>
      <c r="NT73" s="77">
        <v>142</v>
      </c>
      <c r="NU73" s="78">
        <v>406.5</v>
      </c>
      <c r="NV73" s="79">
        <v>3257</v>
      </c>
      <c r="NW73" s="78">
        <v>337340.04</v>
      </c>
      <c r="NX73" s="77">
        <v>9</v>
      </c>
      <c r="NY73" s="78">
        <v>572.48</v>
      </c>
      <c r="NZ73" s="77">
        <v>4</v>
      </c>
      <c r="OA73" s="78">
        <v>64.62</v>
      </c>
      <c r="OF73" s="77">
        <v>336</v>
      </c>
      <c r="OG73" s="78">
        <v>23451.02</v>
      </c>
      <c r="OH73" s="77">
        <v>484</v>
      </c>
      <c r="OI73" s="78">
        <v>26214.49</v>
      </c>
      <c r="OJ73" s="77">
        <v>119</v>
      </c>
      <c r="OK73" s="78">
        <v>559.33000000000004</v>
      </c>
      <c r="OP73" s="79">
        <v>14162</v>
      </c>
      <c r="OQ73" s="78">
        <v>2405230.2200000002</v>
      </c>
      <c r="OR73" s="77">
        <v>204</v>
      </c>
      <c r="OS73" s="78">
        <v>7437.48</v>
      </c>
      <c r="OT73" s="79">
        <v>4459</v>
      </c>
      <c r="OU73" s="78">
        <v>209283.79</v>
      </c>
      <c r="OV73" s="77">
        <v>75</v>
      </c>
      <c r="OW73" s="78">
        <v>4785.1499999999996</v>
      </c>
      <c r="OX73" s="77">
        <v>1</v>
      </c>
      <c r="OY73" s="78">
        <v>66.260000000000005</v>
      </c>
      <c r="OZ73" s="79">
        <v>4673</v>
      </c>
      <c r="PA73" s="78">
        <v>434947.2</v>
      </c>
      <c r="PJ73" s="79">
        <v>3663</v>
      </c>
      <c r="PK73" s="78">
        <v>317428.39</v>
      </c>
      <c r="PL73" s="77">
        <v>163</v>
      </c>
      <c r="PM73" s="78">
        <v>1619.25</v>
      </c>
      <c r="PN73" s="77">
        <v>70</v>
      </c>
      <c r="PO73" s="78">
        <v>8835.02</v>
      </c>
      <c r="PP73" s="79">
        <v>10462</v>
      </c>
      <c r="PQ73" s="78">
        <v>716148.37</v>
      </c>
      <c r="PR73" s="77">
        <v>665</v>
      </c>
      <c r="PS73" s="78">
        <v>77310.37</v>
      </c>
      <c r="PV73" s="77">
        <v>18</v>
      </c>
      <c r="PW73" s="78">
        <v>214.72</v>
      </c>
      <c r="PX73" s="77">
        <v>4</v>
      </c>
      <c r="PY73" s="78">
        <v>771.68</v>
      </c>
      <c r="PZ73" s="77">
        <v>612</v>
      </c>
      <c r="QA73" s="78">
        <v>233154.53</v>
      </c>
      <c r="QD73" s="77">
        <v>2</v>
      </c>
      <c r="QE73" s="78">
        <v>18.38</v>
      </c>
      <c r="QF73" s="79">
        <v>12244</v>
      </c>
      <c r="QG73" s="78">
        <v>3750031.5</v>
      </c>
      <c r="QJ73" s="77">
        <v>6</v>
      </c>
      <c r="QK73" s="78">
        <v>10.14</v>
      </c>
      <c r="QL73" s="77">
        <v>37</v>
      </c>
      <c r="QM73" s="78">
        <v>27.68</v>
      </c>
      <c r="QN73" s="77">
        <v>2</v>
      </c>
      <c r="QO73" s="78">
        <v>23.56</v>
      </c>
      <c r="QX73" s="77">
        <v>2</v>
      </c>
      <c r="QY73" s="78">
        <v>97.1</v>
      </c>
      <c r="QZ73" s="77">
        <v>1</v>
      </c>
      <c r="RA73" s="78">
        <v>50.4</v>
      </c>
      <c r="RB73" s="77">
        <v>11</v>
      </c>
      <c r="RC73" s="78">
        <v>333.4</v>
      </c>
      <c r="RD73" s="77">
        <v>2</v>
      </c>
      <c r="RE73" s="78">
        <v>1864.44</v>
      </c>
      <c r="RJ73" s="77">
        <v>3</v>
      </c>
      <c r="RK73" s="78">
        <v>102.04</v>
      </c>
      <c r="RL73" s="79">
        <v>131440</v>
      </c>
      <c r="RM73" s="78">
        <v>18599876.07</v>
      </c>
      <c r="RN73" s="79">
        <v>2530</v>
      </c>
      <c r="RO73" s="78">
        <v>118070.6</v>
      </c>
      <c r="RT73" s="77">
        <v>189</v>
      </c>
      <c r="RU73" s="78">
        <v>34992.74</v>
      </c>
      <c r="RV73" s="77">
        <v>300</v>
      </c>
      <c r="RW73" s="78">
        <v>13368.56</v>
      </c>
      <c r="RX73" s="77">
        <v>31</v>
      </c>
      <c r="RY73" s="78">
        <v>897.05</v>
      </c>
      <c r="RZ73" s="77">
        <v>601</v>
      </c>
      <c r="SA73" s="78">
        <v>59041.46</v>
      </c>
      <c r="SD73" s="79">
        <v>6643</v>
      </c>
      <c r="SE73" s="78">
        <v>474434.23</v>
      </c>
      <c r="SF73" s="79">
        <v>43148</v>
      </c>
      <c r="SG73" s="78">
        <v>7456714.8799999999</v>
      </c>
      <c r="SJ73" s="79">
        <v>1393</v>
      </c>
      <c r="SK73" s="78">
        <v>52278.84</v>
      </c>
      <c r="SL73" s="79">
        <v>3617</v>
      </c>
      <c r="SM73" s="78">
        <v>262669.28000000003</v>
      </c>
      <c r="SN73" s="79">
        <v>9101</v>
      </c>
      <c r="SO73" s="78">
        <v>296636.28000000003</v>
      </c>
      <c r="SP73" s="77">
        <v>4</v>
      </c>
      <c r="SQ73" s="78">
        <v>318.54000000000002</v>
      </c>
      <c r="SR73" s="79">
        <v>101197</v>
      </c>
      <c r="SS73" s="78">
        <v>617271.30000000005</v>
      </c>
      <c r="ST73" s="79">
        <v>1795</v>
      </c>
      <c r="SU73" s="78">
        <v>158239.54</v>
      </c>
      <c r="SV73" s="77">
        <v>91</v>
      </c>
      <c r="SW73" s="78">
        <v>648.97</v>
      </c>
      <c r="TD73" s="77">
        <v>833</v>
      </c>
      <c r="TE73" s="78">
        <v>8515.83</v>
      </c>
      <c r="TF73" s="79">
        <v>2476</v>
      </c>
      <c r="TG73" s="78">
        <v>99727.61</v>
      </c>
      <c r="TH73" s="79">
        <v>28434</v>
      </c>
      <c r="TI73" s="78">
        <v>714363.36</v>
      </c>
      <c r="TJ73" s="79">
        <v>2312</v>
      </c>
      <c r="TK73" s="78">
        <v>248783.16</v>
      </c>
      <c r="TL73" s="79">
        <v>49621</v>
      </c>
      <c r="TM73" s="78">
        <v>2434649.21</v>
      </c>
      <c r="TN73" s="79">
        <v>5132</v>
      </c>
      <c r="TO73" s="78">
        <v>404481.7</v>
      </c>
      <c r="UB73" s="79">
        <v>8992</v>
      </c>
      <c r="UC73" s="78">
        <v>411460.45</v>
      </c>
      <c r="UH73" s="77">
        <v>6</v>
      </c>
      <c r="UI73" s="78">
        <v>82.01</v>
      </c>
      <c r="UN73" s="77">
        <v>3</v>
      </c>
      <c r="UO73" s="78">
        <v>8.68</v>
      </c>
      <c r="UP73" s="77">
        <v>6</v>
      </c>
      <c r="UQ73" s="78">
        <v>5.8</v>
      </c>
      <c r="VB73" s="77">
        <v>42</v>
      </c>
      <c r="VC73" s="78">
        <v>1068.6500000000001</v>
      </c>
      <c r="VD73" s="79">
        <v>14973</v>
      </c>
      <c r="VE73" s="78">
        <v>748739.99</v>
      </c>
      <c r="VF73" s="77">
        <v>2</v>
      </c>
      <c r="VG73" s="78">
        <v>2.98</v>
      </c>
      <c r="VH73" s="79">
        <v>36571</v>
      </c>
      <c r="VI73" s="78">
        <v>593205.74</v>
      </c>
      <c r="VJ73" s="77">
        <v>151</v>
      </c>
      <c r="VK73" s="78">
        <v>1465</v>
      </c>
      <c r="VL73" s="77">
        <v>1</v>
      </c>
      <c r="VM73" s="78">
        <v>10.33</v>
      </c>
      <c r="VN73" s="77">
        <v>8</v>
      </c>
      <c r="VO73" s="78">
        <v>49.56</v>
      </c>
      <c r="VP73" s="79">
        <v>12848</v>
      </c>
      <c r="VQ73" s="78">
        <v>671730.66</v>
      </c>
      <c r="VR73" s="79">
        <v>17384</v>
      </c>
      <c r="VS73" s="78">
        <v>1499271.4</v>
      </c>
      <c r="VV73" s="77">
        <v>1</v>
      </c>
      <c r="VW73" s="78">
        <v>18.559999999999999</v>
      </c>
      <c r="WB73" s="79">
        <v>14107</v>
      </c>
      <c r="WC73" s="78">
        <v>2011815.22</v>
      </c>
      <c r="WD73" s="77">
        <v>36</v>
      </c>
      <c r="WE73" s="78">
        <v>60454.36</v>
      </c>
      <c r="WH73" s="79">
        <v>2820</v>
      </c>
      <c r="WI73" s="78">
        <v>11755.68</v>
      </c>
      <c r="WJ73" s="79">
        <v>7734</v>
      </c>
      <c r="WK73" s="78">
        <v>119623.82</v>
      </c>
      <c r="WL73" s="77">
        <v>192</v>
      </c>
      <c r="WM73" s="78">
        <v>21503.71</v>
      </c>
      <c r="WN73" s="79">
        <v>2298</v>
      </c>
      <c r="WO73" s="78">
        <v>893783.34</v>
      </c>
      <c r="WR73" s="79">
        <v>5957</v>
      </c>
      <c r="WS73" s="78">
        <v>169633.38</v>
      </c>
      <c r="WT73" s="77">
        <v>1</v>
      </c>
      <c r="WU73" s="78">
        <v>42.59</v>
      </c>
      <c r="WX73" s="77">
        <v>11</v>
      </c>
      <c r="WY73" s="78">
        <v>69.37</v>
      </c>
      <c r="WZ73" s="77">
        <v>6</v>
      </c>
      <c r="XA73" s="78">
        <v>52.66</v>
      </c>
      <c r="XD73" s="79">
        <v>38912</v>
      </c>
      <c r="XE73" s="78">
        <v>2219187.65</v>
      </c>
      <c r="XH73" s="77">
        <v>494</v>
      </c>
      <c r="XI73" s="78">
        <v>205893.38</v>
      </c>
      <c r="XJ73" s="77">
        <v>565</v>
      </c>
      <c r="XK73" s="78">
        <v>6953.63</v>
      </c>
      <c r="XN73" s="79">
        <v>6607</v>
      </c>
      <c r="XO73" s="78">
        <v>843798.31</v>
      </c>
      <c r="XP73" s="79">
        <v>16067</v>
      </c>
      <c r="XQ73" s="78">
        <v>2688223.54</v>
      </c>
      <c r="XR73" s="79">
        <v>1321</v>
      </c>
      <c r="XS73" s="78">
        <v>338127.19</v>
      </c>
      <c r="XT73" s="79">
        <v>2884</v>
      </c>
      <c r="XU73" s="78">
        <v>607051.31999999995</v>
      </c>
      <c r="XV73" s="79">
        <v>87238</v>
      </c>
      <c r="XW73" s="78">
        <v>1009828.21</v>
      </c>
      <c r="XX73" s="79">
        <v>1359</v>
      </c>
      <c r="XY73" s="78">
        <v>74386.62</v>
      </c>
      <c r="XZ73" s="77">
        <v>2</v>
      </c>
      <c r="YA73" s="78">
        <v>33.94</v>
      </c>
      <c r="YD73" s="77">
        <v>1</v>
      </c>
      <c r="YE73" s="78">
        <v>36.44</v>
      </c>
      <c r="YH73" s="79">
        <v>26341</v>
      </c>
      <c r="YI73" s="78">
        <v>2308857.9700000002</v>
      </c>
      <c r="YP73" s="79">
        <v>4052</v>
      </c>
      <c r="YQ73" s="78">
        <v>94231.19</v>
      </c>
      <c r="YR73" s="77">
        <v>2</v>
      </c>
      <c r="YS73" s="78">
        <v>41.74</v>
      </c>
      <c r="YT73" s="79">
        <v>2657</v>
      </c>
      <c r="YU73" s="78">
        <v>320206.18</v>
      </c>
      <c r="YV73" s="77">
        <v>143</v>
      </c>
      <c r="YW73" s="78">
        <v>16760.7</v>
      </c>
      <c r="YX73" s="79">
        <v>137584</v>
      </c>
      <c r="YY73" s="78">
        <v>3519629.05</v>
      </c>
      <c r="YZ73" s="79">
        <v>33844</v>
      </c>
      <c r="ZA73" s="78">
        <v>1540491.5</v>
      </c>
      <c r="ZF73" s="79">
        <v>1488</v>
      </c>
      <c r="ZG73" s="78">
        <v>120979.6</v>
      </c>
      <c r="ZH73" s="77">
        <v>659</v>
      </c>
      <c r="ZI73" s="78">
        <v>50068.29</v>
      </c>
      <c r="ZJ73" s="79">
        <v>56717</v>
      </c>
      <c r="ZK73" s="78">
        <v>9916213.9800000004</v>
      </c>
      <c r="ZL73" s="79">
        <v>53093</v>
      </c>
      <c r="ZM73" s="78">
        <v>6745665.2599999998</v>
      </c>
      <c r="ZR73" s="77">
        <v>102</v>
      </c>
      <c r="ZS73" s="78">
        <v>506.79</v>
      </c>
      <c r="ZT73" s="77">
        <v>267</v>
      </c>
      <c r="ZU73" s="78">
        <v>1575.48</v>
      </c>
      <c r="ZV73" s="77">
        <v>2</v>
      </c>
      <c r="ZW73" s="78">
        <v>23.02</v>
      </c>
      <c r="AAB73" s="77">
        <v>186</v>
      </c>
      <c r="AAC73" s="78">
        <v>1584.7</v>
      </c>
      <c r="AAF73" s="77">
        <v>56</v>
      </c>
      <c r="AAG73" s="78">
        <v>498.72</v>
      </c>
      <c r="AAH73" s="77">
        <v>149</v>
      </c>
      <c r="AAI73" s="78">
        <v>810.77</v>
      </c>
      <c r="AAN73" s="77">
        <v>6</v>
      </c>
      <c r="AAO73" s="78">
        <v>217.96</v>
      </c>
      <c r="AAP73" s="79">
        <v>1524</v>
      </c>
      <c r="AAQ73" s="78">
        <v>6986.49</v>
      </c>
      <c r="AAV73" s="79">
        <v>3990</v>
      </c>
      <c r="AAW73" s="78">
        <v>253396.36</v>
      </c>
      <c r="ABD73" s="79">
        <v>1471</v>
      </c>
      <c r="ABE73" s="78">
        <v>212794.87</v>
      </c>
      <c r="ABP73" s="79">
        <v>3183</v>
      </c>
      <c r="ABQ73" s="78">
        <v>188180.8</v>
      </c>
      <c r="ABR73" s="79">
        <v>2005</v>
      </c>
      <c r="ABS73" s="78">
        <v>90870.080000000002</v>
      </c>
      <c r="ABT73" s="79">
        <v>5197</v>
      </c>
      <c r="ABU73" s="78">
        <v>71914.960000000006</v>
      </c>
      <c r="ABV73" s="79">
        <v>4832</v>
      </c>
      <c r="ABW73" s="78">
        <v>115709.66</v>
      </c>
      <c r="ABX73" s="77">
        <v>584</v>
      </c>
      <c r="ABY73" s="78">
        <v>17506.48</v>
      </c>
      <c r="ACD73" s="77">
        <v>165</v>
      </c>
      <c r="ACE73" s="78">
        <v>9074.16</v>
      </c>
      <c r="ACF73" s="79">
        <v>15896</v>
      </c>
      <c r="ACG73" s="78">
        <v>563406</v>
      </c>
      <c r="ACH73" s="79">
        <v>4672</v>
      </c>
      <c r="ACI73" s="78">
        <v>240281.31</v>
      </c>
      <c r="ACJ73" s="79">
        <v>23292</v>
      </c>
      <c r="ACK73" s="78">
        <v>290983.88</v>
      </c>
      <c r="ACN73" s="77">
        <v>7</v>
      </c>
      <c r="ACO73" s="78">
        <v>66.25</v>
      </c>
      <c r="ACP73" s="79">
        <v>12264</v>
      </c>
      <c r="ACQ73" s="78">
        <v>476175.79</v>
      </c>
      <c r="ACV73" s="79">
        <v>5477</v>
      </c>
      <c r="ACW73" s="78">
        <v>170876.61</v>
      </c>
      <c r="ACX73" s="79">
        <v>48172</v>
      </c>
      <c r="ACY73" s="78">
        <v>1817694.78</v>
      </c>
      <c r="ACZ73" s="77">
        <v>183</v>
      </c>
      <c r="ADA73" s="78">
        <v>8789.75</v>
      </c>
      <c r="ADB73" s="79">
        <v>14780</v>
      </c>
      <c r="ADC73" s="78">
        <v>946135.01</v>
      </c>
      <c r="ADF73" s="79">
        <v>3786</v>
      </c>
      <c r="ADG73" s="78">
        <v>571842.61</v>
      </c>
      <c r="ADL73" s="79">
        <v>1095</v>
      </c>
      <c r="ADM73" s="78">
        <v>164165.29999999999</v>
      </c>
      <c r="ADT73" s="77">
        <v>2</v>
      </c>
      <c r="ADU73" s="78">
        <v>2426.88</v>
      </c>
      <c r="ADX73" s="79">
        <v>4701</v>
      </c>
      <c r="ADY73" s="78">
        <v>324461.71000000002</v>
      </c>
      <c r="ADZ73" s="79">
        <v>2120</v>
      </c>
      <c r="AEA73" s="78">
        <v>75917.98</v>
      </c>
      <c r="AEB73" s="77">
        <v>13</v>
      </c>
      <c r="AEC73" s="78">
        <v>969.91</v>
      </c>
      <c r="AED73" s="77">
        <v>13</v>
      </c>
      <c r="AEE73" s="78">
        <v>1045.58</v>
      </c>
      <c r="AEF73" s="79">
        <v>1459</v>
      </c>
      <c r="AEG73" s="78">
        <v>829654.12</v>
      </c>
      <c r="AEL73" s="77">
        <v>69</v>
      </c>
      <c r="AEM73" s="78">
        <v>478.07</v>
      </c>
      <c r="AER73" s="79">
        <v>17929</v>
      </c>
      <c r="AES73" s="78">
        <v>942485.22</v>
      </c>
      <c r="AET73" s="79">
        <v>5325</v>
      </c>
      <c r="AEU73" s="78">
        <v>165770.4</v>
      </c>
      <c r="AEZ73" s="77">
        <v>58</v>
      </c>
      <c r="AFA73" s="78">
        <v>6218.49</v>
      </c>
      <c r="AFB73" s="79">
        <v>6356</v>
      </c>
      <c r="AFC73" s="78">
        <v>330777.8</v>
      </c>
      <c r="AFD73" s="77">
        <v>10</v>
      </c>
      <c r="AFE73" s="78">
        <v>351.7</v>
      </c>
      <c r="AFH73" s="77">
        <v>6</v>
      </c>
      <c r="AFI73" s="78">
        <v>368.5</v>
      </c>
      <c r="AFN73" s="79">
        <v>3392</v>
      </c>
      <c r="AFO73" s="78">
        <v>1152547.58</v>
      </c>
      <c r="AFP73" s="77">
        <v>131</v>
      </c>
      <c r="AFQ73" s="78">
        <v>6578.9</v>
      </c>
      <c r="AFT73" s="77">
        <v>2</v>
      </c>
      <c r="AFU73" s="78">
        <v>35.26</v>
      </c>
      <c r="AFV73" s="79">
        <v>53029</v>
      </c>
      <c r="AFW73" s="78">
        <v>1694887.45</v>
      </c>
      <c r="AFX73" s="79">
        <v>5748</v>
      </c>
      <c r="AFY73" s="78">
        <v>230269.61</v>
      </c>
      <c r="AFZ73" s="77">
        <v>446</v>
      </c>
      <c r="AGA73" s="78">
        <v>48625.66</v>
      </c>
      <c r="AGB73" s="77">
        <v>2</v>
      </c>
      <c r="AGC73" s="78">
        <v>73.98</v>
      </c>
      <c r="AGF73" s="77">
        <v>147</v>
      </c>
      <c r="AGG73" s="78">
        <v>1022.36</v>
      </c>
      <c r="AGL73" s="77">
        <v>15</v>
      </c>
      <c r="AGM73" s="78">
        <v>25274.06</v>
      </c>
      <c r="AGP73" s="79">
        <v>179032</v>
      </c>
      <c r="AGQ73" s="78">
        <v>34457874.299999997</v>
      </c>
      <c r="AGR73" s="77">
        <v>212</v>
      </c>
      <c r="AGS73" s="78">
        <v>183473.66</v>
      </c>
      <c r="AGT73" s="79">
        <v>9416</v>
      </c>
      <c r="AGU73" s="78">
        <v>5490733.0999999996</v>
      </c>
      <c r="AGV73" s="79">
        <v>8994</v>
      </c>
      <c r="AGW73" s="78">
        <v>3437855.5</v>
      </c>
      <c r="AGX73" s="79">
        <v>1289</v>
      </c>
      <c r="AGY73" s="78">
        <v>87760.87</v>
      </c>
      <c r="AGZ73" s="77">
        <v>215</v>
      </c>
      <c r="AHA73" s="78">
        <v>29363.75</v>
      </c>
      <c r="AHB73" s="79">
        <v>1022</v>
      </c>
      <c r="AHC73" s="78">
        <v>130682.75</v>
      </c>
      <c r="AHF73" s="77">
        <v>3</v>
      </c>
      <c r="AHG73" s="78">
        <v>1038.6400000000001</v>
      </c>
      <c r="AHH73" s="77">
        <v>71</v>
      </c>
      <c r="AHI73" s="78">
        <v>50211.64</v>
      </c>
      <c r="AHJ73" s="79">
        <v>3353</v>
      </c>
      <c r="AHK73" s="78">
        <v>301298.69</v>
      </c>
      <c r="AHL73" s="79">
        <v>3929</v>
      </c>
      <c r="AHM73" s="78">
        <v>253521.26</v>
      </c>
      <c r="AHN73" s="77">
        <v>36</v>
      </c>
      <c r="AHO73" s="78">
        <v>7205.03</v>
      </c>
      <c r="AHT73" s="77">
        <v>1</v>
      </c>
      <c r="AHU73" s="78">
        <v>755.64</v>
      </c>
      <c r="AHV73" s="79">
        <v>1008</v>
      </c>
      <c r="AHW73" s="78">
        <v>122322.26</v>
      </c>
      <c r="AHZ73" s="77">
        <v>135</v>
      </c>
      <c r="AIA73" s="78">
        <v>45975.42</v>
      </c>
      <c r="AIL73" s="77">
        <v>2</v>
      </c>
      <c r="AIM73" s="78">
        <v>3.52</v>
      </c>
      <c r="AIP73" s="79">
        <v>51029</v>
      </c>
      <c r="AIQ73" s="78">
        <v>457212.12</v>
      </c>
      <c r="AIT73" s="77">
        <v>50</v>
      </c>
      <c r="AIU73" s="78">
        <v>418.55</v>
      </c>
      <c r="AIX73" s="79">
        <v>8234</v>
      </c>
      <c r="AIY73" s="78">
        <v>617307.17000000004</v>
      </c>
      <c r="AJB73" s="79">
        <v>10007</v>
      </c>
      <c r="AJC73" s="78">
        <v>200379.97</v>
      </c>
      <c r="AJD73" s="77">
        <v>7</v>
      </c>
      <c r="AJE73" s="78">
        <v>7.16</v>
      </c>
      <c r="AJF73" s="79">
        <v>12205</v>
      </c>
      <c r="AJG73" s="78">
        <v>565292.1</v>
      </c>
      <c r="AJL73" s="77">
        <v>8</v>
      </c>
      <c r="AJM73" s="78">
        <v>99.72</v>
      </c>
      <c r="AJN73" s="79">
        <v>2030</v>
      </c>
      <c r="AJO73" s="78">
        <v>325267.27</v>
      </c>
      <c r="AJX73" s="79">
        <v>97166</v>
      </c>
      <c r="AJY73" s="78">
        <v>1226243.08</v>
      </c>
      <c r="AJZ73" s="77">
        <v>222</v>
      </c>
      <c r="AKA73" s="78">
        <v>21810.36</v>
      </c>
      <c r="AKB73" s="77">
        <v>1</v>
      </c>
      <c r="AKC73" s="78">
        <v>32.299999999999997</v>
      </c>
      <c r="AKD73" s="77">
        <v>1</v>
      </c>
      <c r="AKE73" s="78">
        <v>1.28</v>
      </c>
      <c r="AKF73" s="77">
        <v>1</v>
      </c>
      <c r="AKG73" s="78">
        <v>1.47</v>
      </c>
      <c r="AKH73" s="77">
        <v>2</v>
      </c>
      <c r="AKI73" s="78">
        <v>3.8</v>
      </c>
      <c r="AKN73" s="77">
        <v>21</v>
      </c>
      <c r="AKO73" s="78">
        <v>383.6</v>
      </c>
      <c r="AKR73" s="77">
        <v>1</v>
      </c>
      <c r="AKS73" s="78">
        <v>5.55</v>
      </c>
      <c r="AKV73" s="79">
        <v>8282</v>
      </c>
      <c r="AKW73" s="78">
        <v>209886.66</v>
      </c>
      <c r="AKZ73" s="79">
        <v>112074</v>
      </c>
      <c r="ALA73" s="78">
        <v>1638134.92</v>
      </c>
      <c r="ALJ73" s="77">
        <v>1</v>
      </c>
      <c r="ALK73" s="78">
        <v>4.6500000000000004</v>
      </c>
      <c r="ALR73" s="77">
        <v>4</v>
      </c>
      <c r="ALS73" s="78">
        <v>62.78</v>
      </c>
      <c r="ALX73" s="79">
        <v>5182</v>
      </c>
      <c r="ALY73" s="78">
        <v>278421.61</v>
      </c>
      <c r="ALZ73" s="77">
        <v>200</v>
      </c>
      <c r="AMA73" s="78">
        <v>636.86</v>
      </c>
      <c r="AMB73" s="79">
        <v>1445</v>
      </c>
      <c r="AMC73" s="78">
        <v>92435.8</v>
      </c>
      <c r="AMF73" s="77">
        <v>148</v>
      </c>
      <c r="AMG73" s="78">
        <v>4082.24</v>
      </c>
      <c r="AMH73" s="77">
        <v>60</v>
      </c>
      <c r="AMI73" s="78">
        <v>26110.880000000001</v>
      </c>
      <c r="AMJ73" s="79">
        <v>1901</v>
      </c>
      <c r="AMK73" s="78">
        <v>120571.01</v>
      </c>
      <c r="AML73" s="79">
        <v>14401</v>
      </c>
      <c r="AMM73" s="78">
        <v>1342576.74</v>
      </c>
      <c r="AMN73" s="77">
        <v>195</v>
      </c>
      <c r="AMO73" s="78">
        <v>245208.92</v>
      </c>
      <c r="AMP73" s="77">
        <v>7</v>
      </c>
      <c r="AMQ73" s="78">
        <v>929.84</v>
      </c>
      <c r="AMX73" s="77">
        <v>398</v>
      </c>
      <c r="AMY73" s="78">
        <v>17060.2</v>
      </c>
      <c r="AMZ73" s="77">
        <v>1</v>
      </c>
      <c r="ANA73" s="78">
        <v>4.32</v>
      </c>
      <c r="ANB73" s="77">
        <v>1</v>
      </c>
      <c r="ANC73" s="78">
        <v>2.84</v>
      </c>
      <c r="AND73" s="77">
        <v>1</v>
      </c>
      <c r="ANE73" s="78">
        <v>0.01</v>
      </c>
      <c r="ANF73" s="79">
        <v>1099</v>
      </c>
      <c r="ANG73" s="78">
        <v>1360106.42</v>
      </c>
      <c r="ANH73" s="79">
        <v>3153</v>
      </c>
      <c r="ANI73" s="78">
        <v>250773.54</v>
      </c>
      <c r="ANJ73" s="77">
        <v>3</v>
      </c>
      <c r="ANK73" s="78">
        <v>467.84</v>
      </c>
      <c r="ANL73" s="77">
        <v>127</v>
      </c>
      <c r="ANM73" s="78">
        <v>3436.66</v>
      </c>
      <c r="ANP73" s="79">
        <v>2270</v>
      </c>
      <c r="ANQ73" s="78">
        <v>281814.14</v>
      </c>
      <c r="ANR73" s="77">
        <v>276</v>
      </c>
      <c r="ANS73" s="78">
        <v>54949.84</v>
      </c>
      <c r="ANT73" s="79">
        <v>12062</v>
      </c>
      <c r="ANU73" s="78">
        <v>1983407.42</v>
      </c>
      <c r="ANZ73" s="77">
        <v>541</v>
      </c>
      <c r="AOA73" s="78">
        <v>284442.28999999998</v>
      </c>
      <c r="AOB73" s="77">
        <v>75</v>
      </c>
      <c r="AOC73" s="78">
        <v>149182.49</v>
      </c>
      <c r="AOD73" s="77">
        <v>372</v>
      </c>
      <c r="AOE73" s="78">
        <v>1192431.72</v>
      </c>
      <c r="AOP73" s="77">
        <v>84</v>
      </c>
      <c r="AOQ73" s="78">
        <v>7353.7</v>
      </c>
      <c r="AOR73" s="77">
        <v>3</v>
      </c>
      <c r="AOS73" s="78">
        <v>25.86</v>
      </c>
      <c r="AOV73" s="77">
        <v>920</v>
      </c>
      <c r="AOW73" s="78">
        <v>121479.47</v>
      </c>
      <c r="AOX73" s="77">
        <v>471</v>
      </c>
      <c r="AOY73" s="78">
        <v>5385.8</v>
      </c>
      <c r="AOZ73" s="77">
        <v>1</v>
      </c>
      <c r="APA73" s="78">
        <v>3.57</v>
      </c>
      <c r="APB73" s="77">
        <v>247</v>
      </c>
      <c r="APC73" s="78">
        <v>2782.19</v>
      </c>
      <c r="APH73" s="79">
        <v>14484</v>
      </c>
      <c r="API73" s="78">
        <v>3217611.1</v>
      </c>
      <c r="APJ73" s="79">
        <v>18738</v>
      </c>
      <c r="APK73" s="78">
        <v>290598.08</v>
      </c>
      <c r="APN73" s="77">
        <v>4</v>
      </c>
      <c r="APO73" s="78">
        <v>41.62</v>
      </c>
      <c r="APP73" s="79">
        <v>2701</v>
      </c>
      <c r="APQ73" s="78">
        <v>1135154.49</v>
      </c>
      <c r="APR73" s="77">
        <v>272</v>
      </c>
      <c r="APS73" s="78">
        <v>111646.89</v>
      </c>
      <c r="APT73" s="79">
        <v>2119</v>
      </c>
      <c r="APU73" s="78">
        <v>949198.04</v>
      </c>
      <c r="APV73" s="77">
        <v>771</v>
      </c>
      <c r="APW73" s="78">
        <v>319360.21999999997</v>
      </c>
      <c r="APX73" s="77">
        <v>740</v>
      </c>
      <c r="APY73" s="78">
        <v>277006.84999999998</v>
      </c>
      <c r="APZ73" s="77">
        <v>220</v>
      </c>
      <c r="AQA73" s="78">
        <v>94082.81</v>
      </c>
      <c r="AQB73" s="79">
        <v>14873</v>
      </c>
      <c r="AQC73" s="78">
        <v>2922688.49</v>
      </c>
      <c r="AQD73" s="77">
        <v>14</v>
      </c>
      <c r="AQE73" s="78">
        <v>547.57000000000005</v>
      </c>
      <c r="AQH73" s="77">
        <v>166</v>
      </c>
      <c r="AQI73" s="78">
        <v>51792.4</v>
      </c>
      <c r="AQJ73" s="79">
        <v>3478</v>
      </c>
      <c r="AQK73" s="78">
        <v>52844.9</v>
      </c>
      <c r="AQP73" s="79">
        <v>3999</v>
      </c>
      <c r="AQQ73" s="78">
        <v>1049064.58</v>
      </c>
      <c r="AQR73" s="79">
        <v>2928</v>
      </c>
      <c r="AQS73" s="78">
        <v>1452654.39</v>
      </c>
      <c r="AQZ73" s="77">
        <v>93</v>
      </c>
      <c r="ARA73" s="78">
        <v>580324.38</v>
      </c>
      <c r="ARB73" s="77">
        <v>1</v>
      </c>
      <c r="ARC73" s="78">
        <v>80.84</v>
      </c>
      <c r="ARD73" s="77">
        <v>2</v>
      </c>
      <c r="ARE73" s="78">
        <v>33.47</v>
      </c>
      <c r="ARH73" s="77">
        <v>2</v>
      </c>
      <c r="ARI73" s="78">
        <v>41.55</v>
      </c>
      <c r="ARJ73" s="77">
        <v>2</v>
      </c>
      <c r="ARK73" s="78">
        <v>18.78</v>
      </c>
      <c r="ARL73" s="79">
        <v>5865</v>
      </c>
      <c r="ARM73" s="78">
        <v>753827.07</v>
      </c>
      <c r="ARN73" s="79">
        <v>15095</v>
      </c>
      <c r="ARO73" s="78">
        <v>1735860.17</v>
      </c>
      <c r="ARP73" s="79">
        <v>28915</v>
      </c>
      <c r="ARQ73" s="78">
        <v>3567164.85</v>
      </c>
      <c r="ARR73" s="79">
        <v>6861</v>
      </c>
      <c r="ARS73" s="78">
        <v>831038.42</v>
      </c>
      <c r="ART73" s="79">
        <v>19575</v>
      </c>
      <c r="ARU73" s="78">
        <v>430058.23999999999</v>
      </c>
      <c r="ARX73" s="79">
        <v>52432</v>
      </c>
      <c r="ARY73" s="78">
        <v>4132791.12</v>
      </c>
      <c r="ARZ73" s="77">
        <v>196</v>
      </c>
      <c r="ASA73" s="78">
        <v>77064.600000000006</v>
      </c>
      <c r="ASD73" s="79">
        <v>4771</v>
      </c>
      <c r="ASE73" s="78">
        <v>378687.34</v>
      </c>
      <c r="ASN73" s="77">
        <v>2</v>
      </c>
      <c r="ASO73" s="78">
        <v>11.88</v>
      </c>
      <c r="AST73" s="77">
        <v>6</v>
      </c>
      <c r="ASU73" s="78">
        <v>23.41</v>
      </c>
      <c r="ASV73" s="77">
        <v>2</v>
      </c>
      <c r="ASW73" s="78">
        <v>1.78</v>
      </c>
      <c r="ASX73" s="77">
        <v>12</v>
      </c>
      <c r="ASY73" s="78">
        <v>619.14</v>
      </c>
      <c r="ASZ73" s="79">
        <v>1186</v>
      </c>
      <c r="ATA73" s="78">
        <v>25956</v>
      </c>
      <c r="ATB73" s="77">
        <v>158</v>
      </c>
      <c r="ATC73" s="78">
        <v>11292.28</v>
      </c>
      <c r="ATF73" s="77">
        <v>2</v>
      </c>
      <c r="ATG73" s="78">
        <v>114.72</v>
      </c>
      <c r="ATN73" s="79">
        <v>1185</v>
      </c>
      <c r="ATO73" s="78">
        <v>68433.33</v>
      </c>
      <c r="ATP73" s="77">
        <v>47</v>
      </c>
      <c r="ATQ73" s="78">
        <v>2102.86</v>
      </c>
      <c r="ATT73" s="79">
        <v>18233</v>
      </c>
      <c r="ATU73" s="78">
        <v>808424.03</v>
      </c>
      <c r="ATV73" s="77">
        <v>4</v>
      </c>
      <c r="ATW73" s="78">
        <v>56.83</v>
      </c>
      <c r="ATX73" s="77">
        <v>23</v>
      </c>
      <c r="ATY73" s="78">
        <v>1126.03</v>
      </c>
      <c r="ATZ73" s="77">
        <v>5</v>
      </c>
      <c r="AUA73" s="78">
        <v>235.38</v>
      </c>
      <c r="AUB73" s="77">
        <v>4</v>
      </c>
      <c r="AUC73" s="78">
        <v>16.2</v>
      </c>
      <c r="AUD73" s="77">
        <v>1</v>
      </c>
      <c r="AUE73" s="78">
        <v>4.8099999999999996</v>
      </c>
      <c r="AUH73" s="77">
        <v>1</v>
      </c>
      <c r="AUI73" s="78">
        <v>7.03</v>
      </c>
      <c r="AUN73" s="79">
        <v>186434</v>
      </c>
      <c r="AUO73" s="78">
        <v>3026342.34</v>
      </c>
      <c r="AUP73" s="77">
        <v>8</v>
      </c>
      <c r="AUQ73" s="78">
        <v>179.52</v>
      </c>
      <c r="AUR73" s="79">
        <v>2243</v>
      </c>
      <c r="AUS73" s="78">
        <v>123842.51</v>
      </c>
      <c r="AUV73" s="77">
        <v>41</v>
      </c>
      <c r="AUW73" s="78">
        <v>377.27</v>
      </c>
      <c r="AVB73" s="77">
        <v>181</v>
      </c>
      <c r="AVC73" s="78">
        <v>152618.89000000001</v>
      </c>
      <c r="AVH73" s="77">
        <v>2</v>
      </c>
      <c r="AVI73" s="78">
        <v>56.64</v>
      </c>
      <c r="AVN73" s="77">
        <v>2</v>
      </c>
      <c r="AVO73" s="78">
        <v>38.21</v>
      </c>
      <c r="AVX73" s="77">
        <v>5</v>
      </c>
      <c r="AVY73" s="78">
        <v>40.65</v>
      </c>
      <c r="AVZ73" s="77">
        <v>19</v>
      </c>
      <c r="AWA73" s="78">
        <v>164.72</v>
      </c>
      <c r="AWB73" s="77">
        <v>1</v>
      </c>
      <c r="AWC73" s="78">
        <v>24.89</v>
      </c>
      <c r="AWH73" s="77">
        <v>9</v>
      </c>
      <c r="AWI73" s="78">
        <v>7.82</v>
      </c>
      <c r="AWJ73" s="77">
        <v>1</v>
      </c>
      <c r="AWK73" s="78">
        <v>2.0499999999999998</v>
      </c>
      <c r="AWL73" s="77">
        <v>6</v>
      </c>
      <c r="AWM73" s="78">
        <v>17.2</v>
      </c>
      <c r="AWN73" s="77">
        <v>85</v>
      </c>
      <c r="AWO73" s="78">
        <v>4894.8599999999997</v>
      </c>
      <c r="AWP73" s="77">
        <v>329</v>
      </c>
      <c r="AWQ73" s="78">
        <v>55890.03</v>
      </c>
      <c r="AWR73" s="77">
        <v>139</v>
      </c>
      <c r="AWS73" s="78">
        <v>48440.46</v>
      </c>
      <c r="AWT73" s="77">
        <v>324</v>
      </c>
      <c r="AWU73" s="78">
        <v>25360.49</v>
      </c>
      <c r="AWV73" s="79">
        <v>1345</v>
      </c>
      <c r="AWW73" s="78">
        <v>18983.36</v>
      </c>
      <c r="AWX73" s="77">
        <v>528</v>
      </c>
      <c r="AWY73" s="78">
        <v>237612.32</v>
      </c>
      <c r="AXD73" s="77">
        <v>16</v>
      </c>
      <c r="AXE73" s="78">
        <v>421.23</v>
      </c>
      <c r="AXF73" s="77">
        <v>2</v>
      </c>
      <c r="AXG73" s="78">
        <v>315.93</v>
      </c>
      <c r="AXV73" s="77">
        <v>2</v>
      </c>
      <c r="AXW73" s="78">
        <v>21.58</v>
      </c>
      <c r="AYB73" s="77">
        <v>200</v>
      </c>
      <c r="AYC73" s="78">
        <v>15420.88</v>
      </c>
      <c r="AYD73" s="77">
        <v>48</v>
      </c>
      <c r="AYE73" s="78">
        <v>296.91000000000003</v>
      </c>
      <c r="AYF73" s="77">
        <v>36</v>
      </c>
      <c r="AYG73" s="78">
        <v>329.21</v>
      </c>
      <c r="AYH73" s="77">
        <v>1</v>
      </c>
      <c r="AYI73" s="78">
        <v>6.19</v>
      </c>
      <c r="AYL73" s="77">
        <v>11</v>
      </c>
      <c r="AYM73" s="78">
        <v>78.81</v>
      </c>
      <c r="AYP73" s="77">
        <v>2</v>
      </c>
      <c r="AYQ73" s="78">
        <v>151.16</v>
      </c>
      <c r="AYR73" s="77">
        <v>1</v>
      </c>
      <c r="AYS73" s="78">
        <v>0.34</v>
      </c>
      <c r="AYT73" s="77">
        <v>20</v>
      </c>
      <c r="AYU73" s="78">
        <v>43.95</v>
      </c>
      <c r="AYV73" s="77">
        <v>83</v>
      </c>
      <c r="AYW73" s="78">
        <v>7553.08</v>
      </c>
      <c r="AZV73" s="77">
        <v>19</v>
      </c>
      <c r="AZW73" s="78">
        <v>26.63</v>
      </c>
    </row>
    <row r="74" spans="1:1377" x14ac:dyDescent="0.25">
      <c r="A74" s="87">
        <v>39962</v>
      </c>
      <c r="B74" s="83">
        <v>305027</v>
      </c>
      <c r="C74" s="84">
        <v>36650957.719999999</v>
      </c>
      <c r="D74" s="83">
        <v>253955</v>
      </c>
      <c r="E74" s="84">
        <v>34975641.979999997</v>
      </c>
      <c r="F74" s="83">
        <f t="shared" si="105"/>
        <v>558982</v>
      </c>
      <c r="G74" s="83">
        <f t="shared" si="104"/>
        <v>71626599.699999988</v>
      </c>
      <c r="H74" s="83">
        <v>173268</v>
      </c>
      <c r="I74" s="84">
        <v>16142342.9</v>
      </c>
      <c r="J74" s="83">
        <v>195112</v>
      </c>
      <c r="K74" s="84">
        <v>16270524.66</v>
      </c>
      <c r="L74" s="83">
        <v>2869</v>
      </c>
      <c r="M74" s="78">
        <v>12588270.41</v>
      </c>
      <c r="N74" s="79">
        <v>22998</v>
      </c>
      <c r="O74" s="78">
        <v>12207591.85</v>
      </c>
      <c r="P74" s="79">
        <v>167030</v>
      </c>
      <c r="Q74" s="78">
        <v>9720799.8699999992</v>
      </c>
      <c r="R74" s="79">
        <v>163362</v>
      </c>
      <c r="S74" s="78">
        <v>9033638.75</v>
      </c>
      <c r="V74" s="79">
        <v>23890</v>
      </c>
      <c r="W74" s="78">
        <v>6464720.8700000001</v>
      </c>
      <c r="X74" s="79">
        <v>43005</v>
      </c>
      <c r="Y74" s="78">
        <v>6168434.96</v>
      </c>
      <c r="Z74" s="79">
        <v>111744</v>
      </c>
      <c r="AA74" s="78">
        <v>4295133.91</v>
      </c>
      <c r="AB74" s="79">
        <v>60103</v>
      </c>
      <c r="AC74" s="78">
        <v>5790426.8399999999</v>
      </c>
      <c r="AD74" s="79">
        <v>27289</v>
      </c>
      <c r="AE74" s="78">
        <v>5120076.83</v>
      </c>
      <c r="AH74" s="79">
        <v>66998</v>
      </c>
      <c r="AI74" s="78">
        <v>6662538.1299999999</v>
      </c>
      <c r="AJ74" s="79">
        <v>162934</v>
      </c>
      <c r="AK74" s="78">
        <v>6043348.7699999996</v>
      </c>
      <c r="AL74" s="79">
        <v>44416</v>
      </c>
      <c r="AM74" s="78">
        <v>4750854.4400000004</v>
      </c>
      <c r="AN74" s="79">
        <v>41208</v>
      </c>
      <c r="AO74" s="78">
        <v>3952856.35</v>
      </c>
      <c r="AP74" s="79">
        <v>58387</v>
      </c>
      <c r="AQ74" s="78">
        <v>4558702.92</v>
      </c>
      <c r="AR74" s="79">
        <v>34452</v>
      </c>
      <c r="AS74" s="78">
        <v>4970211.7699999996</v>
      </c>
      <c r="AT74" s="79">
        <v>12662</v>
      </c>
      <c r="AU74" s="78">
        <v>1163530.27</v>
      </c>
      <c r="AV74" s="77">
        <v>765</v>
      </c>
      <c r="AW74" s="78">
        <v>3107263.14</v>
      </c>
      <c r="AX74" s="77">
        <v>454</v>
      </c>
      <c r="AY74" s="78">
        <v>1873767.25</v>
      </c>
      <c r="AZ74" s="79">
        <v>2559</v>
      </c>
      <c r="BA74" s="78">
        <v>1767802.23</v>
      </c>
      <c r="BB74" s="79">
        <v>10485</v>
      </c>
      <c r="BC74" s="78">
        <v>3534670.43</v>
      </c>
      <c r="BD74" s="79">
        <v>2598</v>
      </c>
      <c r="BE74" s="78">
        <v>1355325.41</v>
      </c>
      <c r="BF74" s="79">
        <v>12647</v>
      </c>
      <c r="BG74" s="78">
        <v>1687996.23</v>
      </c>
      <c r="BH74" s="79">
        <v>194047</v>
      </c>
      <c r="BI74" s="78">
        <v>1722038.36</v>
      </c>
      <c r="BJ74" s="79">
        <v>3162</v>
      </c>
      <c r="BK74" s="78">
        <v>1324653.6299999999</v>
      </c>
      <c r="BL74" s="79">
        <v>49574</v>
      </c>
      <c r="BM74" s="78">
        <v>2076086.62</v>
      </c>
      <c r="BN74" s="77">
        <v>60</v>
      </c>
      <c r="BO74" s="78">
        <v>378402.2</v>
      </c>
      <c r="BP74" s="79">
        <v>45930</v>
      </c>
      <c r="BQ74" s="78">
        <v>930812.8</v>
      </c>
      <c r="BR74" s="79">
        <v>4100</v>
      </c>
      <c r="BS74" s="78">
        <v>270553.94</v>
      </c>
      <c r="BT74" s="79">
        <v>7974</v>
      </c>
      <c r="BU74" s="78">
        <v>463233.78</v>
      </c>
      <c r="BV74" s="79">
        <v>6023</v>
      </c>
      <c r="BW74" s="78">
        <v>286247.67</v>
      </c>
      <c r="BX74" s="77">
        <v>183</v>
      </c>
      <c r="BY74" s="78">
        <v>176439.24</v>
      </c>
      <c r="CB74" s="77">
        <v>1</v>
      </c>
      <c r="CC74" s="78">
        <v>7.89</v>
      </c>
      <c r="CL74" s="77">
        <v>4</v>
      </c>
      <c r="CM74" s="78">
        <v>971.41</v>
      </c>
      <c r="CN74" s="77">
        <v>10</v>
      </c>
      <c r="CO74" s="78">
        <v>880.58</v>
      </c>
      <c r="CP74" s="79">
        <v>5017</v>
      </c>
      <c r="CQ74" s="78">
        <v>57696.46</v>
      </c>
      <c r="CT74" s="77">
        <v>11</v>
      </c>
      <c r="CU74" s="78">
        <v>4796.46</v>
      </c>
      <c r="CX74" s="77">
        <v>4</v>
      </c>
      <c r="CY74" s="78">
        <v>121.8</v>
      </c>
      <c r="DD74" s="77">
        <v>2</v>
      </c>
      <c r="DE74" s="78">
        <v>139.69999999999999</v>
      </c>
      <c r="DJ74" s="77">
        <v>4</v>
      </c>
      <c r="DK74" s="78">
        <v>7579.66</v>
      </c>
      <c r="DN74" s="77">
        <v>2</v>
      </c>
      <c r="DO74" s="78">
        <v>4.74</v>
      </c>
      <c r="DP74" s="77">
        <v>64</v>
      </c>
      <c r="DQ74" s="78">
        <v>302.88</v>
      </c>
      <c r="DR74" s="77">
        <v>2</v>
      </c>
      <c r="DS74" s="78">
        <v>11.39</v>
      </c>
      <c r="DZ74" s="79">
        <v>10730</v>
      </c>
      <c r="EA74" s="78">
        <v>978529.78</v>
      </c>
      <c r="ED74" s="77">
        <v>2</v>
      </c>
      <c r="EE74" s="78">
        <v>2.2400000000000002</v>
      </c>
      <c r="EF74" s="77">
        <v>28</v>
      </c>
      <c r="EG74" s="78">
        <v>509.98</v>
      </c>
      <c r="EH74" s="77">
        <v>6</v>
      </c>
      <c r="EI74" s="78">
        <v>12.82</v>
      </c>
      <c r="ER74" s="79">
        <v>12014</v>
      </c>
      <c r="ES74" s="78">
        <v>487858.27</v>
      </c>
      <c r="EV74" s="79">
        <v>1207</v>
      </c>
      <c r="EW74" s="78">
        <v>73716.94</v>
      </c>
      <c r="FB74" s="77">
        <v>1</v>
      </c>
      <c r="FC74" s="78">
        <v>28.21</v>
      </c>
      <c r="FF74" s="77">
        <v>8</v>
      </c>
      <c r="FG74" s="78">
        <v>0.84</v>
      </c>
      <c r="FH74" s="79">
        <v>24183</v>
      </c>
      <c r="FI74" s="78">
        <v>1182058.81</v>
      </c>
      <c r="FJ74" s="79">
        <v>15545</v>
      </c>
      <c r="FK74" s="78">
        <v>719474.16</v>
      </c>
      <c r="FL74" s="77">
        <v>6</v>
      </c>
      <c r="FM74" s="78">
        <v>39.61</v>
      </c>
      <c r="FP74" s="77">
        <v>15</v>
      </c>
      <c r="FQ74" s="78">
        <v>49.54</v>
      </c>
      <c r="FR74" s="79">
        <v>2216</v>
      </c>
      <c r="FS74" s="78">
        <v>321448.02</v>
      </c>
      <c r="FT74" s="77">
        <v>3</v>
      </c>
      <c r="FU74" s="78">
        <v>11</v>
      </c>
      <c r="FV74" s="79">
        <v>3267</v>
      </c>
      <c r="FW74" s="78">
        <v>85210.559999999998</v>
      </c>
      <c r="FX74" s="77">
        <v>740</v>
      </c>
      <c r="FY74" s="78">
        <v>29612.73</v>
      </c>
      <c r="FZ74" s="77">
        <v>2</v>
      </c>
      <c r="GA74" s="78">
        <v>3.02</v>
      </c>
      <c r="GB74" s="77">
        <v>1</v>
      </c>
      <c r="GC74" s="78">
        <v>3.04</v>
      </c>
      <c r="GF74" s="77">
        <v>97</v>
      </c>
      <c r="GG74" s="78">
        <v>9584.2900000000009</v>
      </c>
      <c r="GL74" s="79">
        <v>3025</v>
      </c>
      <c r="GM74" s="78">
        <v>412517.73</v>
      </c>
      <c r="GP74" s="77">
        <v>1</v>
      </c>
      <c r="GQ74" s="78">
        <v>3.15</v>
      </c>
      <c r="GT74" s="77">
        <v>1</v>
      </c>
      <c r="GU74" s="78">
        <v>20.16</v>
      </c>
      <c r="GX74" s="77">
        <v>266</v>
      </c>
      <c r="GY74" s="78">
        <v>24022.81</v>
      </c>
      <c r="GZ74" s="77">
        <v>16</v>
      </c>
      <c r="HA74" s="78">
        <v>784.67</v>
      </c>
      <c r="HD74" s="77">
        <v>4</v>
      </c>
      <c r="HE74" s="78">
        <v>7</v>
      </c>
      <c r="HH74" s="77">
        <v>94</v>
      </c>
      <c r="HI74" s="78">
        <v>3230.54</v>
      </c>
      <c r="HJ74" s="77">
        <v>628</v>
      </c>
      <c r="HK74" s="78">
        <v>78523.820000000007</v>
      </c>
      <c r="HL74" s="77">
        <v>428</v>
      </c>
      <c r="HM74" s="78">
        <v>75923.08</v>
      </c>
      <c r="HN74" s="77">
        <v>950</v>
      </c>
      <c r="HO74" s="78">
        <v>128184.77</v>
      </c>
      <c r="HR74" s="77">
        <v>77</v>
      </c>
      <c r="HS74" s="78">
        <v>28170.82</v>
      </c>
      <c r="HT74" s="77">
        <v>556</v>
      </c>
      <c r="HU74" s="78">
        <v>22581.11</v>
      </c>
      <c r="HV74" s="77">
        <v>12</v>
      </c>
      <c r="HW74" s="78">
        <v>1987.34</v>
      </c>
      <c r="HX74" s="77">
        <v>16</v>
      </c>
      <c r="HY74" s="78">
        <v>3655.2</v>
      </c>
      <c r="HZ74" s="77">
        <v>86</v>
      </c>
      <c r="IA74" s="78">
        <v>8025.04</v>
      </c>
      <c r="IB74" s="79">
        <v>3707</v>
      </c>
      <c r="IC74" s="78">
        <v>260719.11</v>
      </c>
      <c r="ID74" s="77">
        <v>25</v>
      </c>
      <c r="IE74" s="78">
        <v>5576.25</v>
      </c>
      <c r="IF74" s="77">
        <v>175</v>
      </c>
      <c r="IG74" s="78">
        <v>34038.79</v>
      </c>
      <c r="IN74" s="79">
        <v>2361</v>
      </c>
      <c r="IO74" s="78">
        <v>112835.31</v>
      </c>
      <c r="IP74" s="77">
        <v>1</v>
      </c>
      <c r="IQ74" s="78">
        <v>7.17</v>
      </c>
      <c r="IR74" s="77">
        <v>1</v>
      </c>
      <c r="IS74" s="78">
        <v>0.16</v>
      </c>
      <c r="IX74" s="77">
        <v>6</v>
      </c>
      <c r="IY74" s="78">
        <v>38.020000000000003</v>
      </c>
      <c r="IZ74" s="79">
        <v>3887</v>
      </c>
      <c r="JA74" s="78">
        <v>157169.60999999999</v>
      </c>
      <c r="JD74" s="77">
        <v>1</v>
      </c>
      <c r="JE74" s="78">
        <v>3.59</v>
      </c>
      <c r="JH74" s="79">
        <v>9263</v>
      </c>
      <c r="JI74" s="78">
        <v>1239938.23</v>
      </c>
      <c r="JJ74" s="79">
        <v>2516</v>
      </c>
      <c r="JK74" s="78">
        <v>310372.63</v>
      </c>
      <c r="JN74" s="77">
        <v>602</v>
      </c>
      <c r="JO74" s="78">
        <v>78771.47</v>
      </c>
      <c r="JP74" s="79">
        <v>3447</v>
      </c>
      <c r="JQ74" s="78">
        <v>280778.3</v>
      </c>
      <c r="JR74" s="77">
        <v>16</v>
      </c>
      <c r="JS74" s="78">
        <v>1309.54</v>
      </c>
      <c r="JV74" s="79">
        <v>2762</v>
      </c>
      <c r="JW74" s="78">
        <v>225192.87</v>
      </c>
      <c r="JX74" s="77">
        <v>106</v>
      </c>
      <c r="JY74" s="78">
        <v>9843.6299999999992</v>
      </c>
      <c r="JZ74" s="77">
        <v>427</v>
      </c>
      <c r="KA74" s="78">
        <v>9465.8799999999992</v>
      </c>
      <c r="KB74" s="79">
        <v>7659</v>
      </c>
      <c r="KC74" s="78">
        <v>283874.71000000002</v>
      </c>
      <c r="KF74" s="77">
        <v>391</v>
      </c>
      <c r="KG74" s="78">
        <v>41152.449999999997</v>
      </c>
      <c r="KH74" s="79">
        <v>18615</v>
      </c>
      <c r="KI74" s="78">
        <v>674815.69</v>
      </c>
      <c r="KJ74" s="77">
        <v>7</v>
      </c>
      <c r="KK74" s="78">
        <v>156.61000000000001</v>
      </c>
      <c r="KN74" s="79">
        <v>1203</v>
      </c>
      <c r="KO74" s="78">
        <v>629043.12</v>
      </c>
      <c r="KR74" s="79">
        <v>5187</v>
      </c>
      <c r="KS74" s="78">
        <v>392169.02</v>
      </c>
      <c r="KZ74" s="77">
        <v>8</v>
      </c>
      <c r="LA74" s="78">
        <v>959.28</v>
      </c>
      <c r="LB74" s="77">
        <v>4</v>
      </c>
      <c r="LC74" s="78">
        <v>9.56</v>
      </c>
      <c r="LD74" s="79">
        <v>1228</v>
      </c>
      <c r="LE74" s="78">
        <v>122409.61</v>
      </c>
      <c r="LF74" s="77">
        <v>436</v>
      </c>
      <c r="LG74" s="78">
        <v>61728.26</v>
      </c>
      <c r="LH74" s="77">
        <v>418</v>
      </c>
      <c r="LI74" s="78">
        <v>98353.56</v>
      </c>
      <c r="LJ74" s="77">
        <v>1</v>
      </c>
      <c r="LK74" s="78">
        <v>1.17</v>
      </c>
      <c r="LL74" s="77">
        <v>5</v>
      </c>
      <c r="LM74" s="78">
        <v>75.959999999999994</v>
      </c>
      <c r="LR74" s="77">
        <v>5</v>
      </c>
      <c r="LS74" s="78">
        <v>7.32</v>
      </c>
      <c r="LT74" s="79">
        <v>6493</v>
      </c>
      <c r="LU74" s="78">
        <v>291820.11</v>
      </c>
      <c r="LV74" s="77">
        <v>62</v>
      </c>
      <c r="LW74" s="78">
        <v>336.86</v>
      </c>
      <c r="LX74" s="77">
        <v>6</v>
      </c>
      <c r="LY74" s="78">
        <v>2591.88</v>
      </c>
      <c r="LZ74" s="77">
        <v>5</v>
      </c>
      <c r="MA74" s="78">
        <v>7334.22</v>
      </c>
      <c r="MB74" s="79">
        <v>5202</v>
      </c>
      <c r="MC74" s="78">
        <v>522861.2</v>
      </c>
      <c r="MF74" s="77">
        <v>2</v>
      </c>
      <c r="MG74" s="78">
        <v>69.94</v>
      </c>
      <c r="MN74" s="77">
        <v>5</v>
      </c>
      <c r="MO74" s="78">
        <v>29.9</v>
      </c>
      <c r="MP74" s="79">
        <v>4108</v>
      </c>
      <c r="MQ74" s="78">
        <v>284941.59000000003</v>
      </c>
      <c r="MR74" s="79">
        <v>1371</v>
      </c>
      <c r="MS74" s="78">
        <v>37315.839999999997</v>
      </c>
      <c r="MV74" s="77">
        <v>2</v>
      </c>
      <c r="MW74" s="78">
        <v>10.08</v>
      </c>
      <c r="NB74" s="77">
        <v>1</v>
      </c>
      <c r="NC74" s="78">
        <v>0.68</v>
      </c>
      <c r="ND74" s="79">
        <v>14354</v>
      </c>
      <c r="NE74" s="78">
        <v>44578.05</v>
      </c>
      <c r="NF74" s="77">
        <v>58</v>
      </c>
      <c r="NG74" s="78">
        <v>1379.61</v>
      </c>
      <c r="NN74" s="79">
        <v>2789</v>
      </c>
      <c r="NO74" s="78">
        <v>418816.19</v>
      </c>
      <c r="NP74" s="77">
        <v>5</v>
      </c>
      <c r="NQ74" s="78">
        <v>12.91</v>
      </c>
      <c r="NR74" s="77">
        <v>6</v>
      </c>
      <c r="NS74" s="78">
        <v>31.08</v>
      </c>
      <c r="NT74" s="77">
        <v>116</v>
      </c>
      <c r="NU74" s="78">
        <v>276.43</v>
      </c>
      <c r="NV74" s="79">
        <v>2765</v>
      </c>
      <c r="NW74" s="78">
        <v>290214.45</v>
      </c>
      <c r="NX74" s="77">
        <v>13</v>
      </c>
      <c r="NY74" s="78">
        <v>1252.31</v>
      </c>
      <c r="NZ74" s="77">
        <v>1</v>
      </c>
      <c r="OA74" s="78">
        <v>30.53</v>
      </c>
      <c r="OF74" s="77">
        <v>276</v>
      </c>
      <c r="OG74" s="78">
        <v>21467.77</v>
      </c>
      <c r="OH74" s="77">
        <v>517</v>
      </c>
      <c r="OI74" s="78">
        <v>28659.25</v>
      </c>
      <c r="OJ74" s="77">
        <v>129</v>
      </c>
      <c r="OK74" s="78">
        <v>896.54</v>
      </c>
      <c r="ON74" s="77">
        <v>2</v>
      </c>
      <c r="OO74" s="78">
        <v>50.64</v>
      </c>
      <c r="OP74" s="79">
        <v>12462</v>
      </c>
      <c r="OQ74" s="78">
        <v>2128837.61</v>
      </c>
      <c r="OR74" s="77">
        <v>171</v>
      </c>
      <c r="OS74" s="78">
        <v>5960.35</v>
      </c>
      <c r="OT74" s="79">
        <v>3766</v>
      </c>
      <c r="OU74" s="78">
        <v>172663.59</v>
      </c>
      <c r="OV74" s="77">
        <v>92</v>
      </c>
      <c r="OW74" s="78">
        <v>6956.39</v>
      </c>
      <c r="OX74" s="77">
        <v>2</v>
      </c>
      <c r="OY74" s="78">
        <v>7.94</v>
      </c>
      <c r="OZ74" s="79">
        <v>3968</v>
      </c>
      <c r="PA74" s="78">
        <v>377632.81</v>
      </c>
      <c r="PJ74" s="79">
        <v>3414</v>
      </c>
      <c r="PK74" s="78">
        <v>301420.84999999998</v>
      </c>
      <c r="PL74" s="77">
        <v>113</v>
      </c>
      <c r="PM74" s="78">
        <v>961.91</v>
      </c>
      <c r="PN74" s="77">
        <v>57</v>
      </c>
      <c r="PO74" s="78">
        <v>7948.78</v>
      </c>
      <c r="PP74" s="79">
        <v>9475</v>
      </c>
      <c r="PQ74" s="78">
        <v>639550.53</v>
      </c>
      <c r="PR74" s="77">
        <v>202</v>
      </c>
      <c r="PS74" s="78">
        <v>22070.51</v>
      </c>
      <c r="PV74" s="77">
        <v>17</v>
      </c>
      <c r="PW74" s="78">
        <v>215.26</v>
      </c>
      <c r="PX74" s="77">
        <v>3</v>
      </c>
      <c r="PY74" s="78">
        <v>305.83</v>
      </c>
      <c r="PZ74" s="77">
        <v>535</v>
      </c>
      <c r="QA74" s="78">
        <v>202704.76</v>
      </c>
      <c r="QF74" s="79">
        <v>10911</v>
      </c>
      <c r="QG74" s="78">
        <v>3381478.17</v>
      </c>
      <c r="QJ74" s="77">
        <v>3</v>
      </c>
      <c r="QK74" s="78">
        <v>3.4</v>
      </c>
      <c r="QL74" s="77">
        <v>30</v>
      </c>
      <c r="QM74" s="78">
        <v>26.39</v>
      </c>
      <c r="QN74" s="77">
        <v>4</v>
      </c>
      <c r="QO74" s="78">
        <v>82.42</v>
      </c>
      <c r="RB74" s="77">
        <v>10</v>
      </c>
      <c r="RC74" s="78">
        <v>241.46</v>
      </c>
      <c r="RD74" s="77">
        <v>4</v>
      </c>
      <c r="RE74" s="78">
        <v>372.84</v>
      </c>
      <c r="RJ74" s="77">
        <v>1</v>
      </c>
      <c r="RK74" s="78">
        <v>18.97</v>
      </c>
      <c r="RL74" s="79">
        <v>118218</v>
      </c>
      <c r="RM74" s="78">
        <v>16638179.84</v>
      </c>
      <c r="RN74" s="79">
        <v>2132</v>
      </c>
      <c r="RO74" s="78">
        <v>99122.28</v>
      </c>
      <c r="RR74" s="77">
        <v>1</v>
      </c>
      <c r="RS74" s="78">
        <v>405</v>
      </c>
      <c r="RT74" s="77">
        <v>120</v>
      </c>
      <c r="RU74" s="78">
        <v>21156.33</v>
      </c>
      <c r="RV74" s="77">
        <v>295</v>
      </c>
      <c r="RW74" s="78">
        <v>14865.51</v>
      </c>
      <c r="RX74" s="77">
        <v>30</v>
      </c>
      <c r="RY74" s="78">
        <v>1388.53</v>
      </c>
      <c r="RZ74" s="77">
        <v>635</v>
      </c>
      <c r="SA74" s="78">
        <v>66609.05</v>
      </c>
      <c r="SD74" s="79">
        <v>6185</v>
      </c>
      <c r="SE74" s="78">
        <v>442002.93</v>
      </c>
      <c r="SF74" s="79">
        <v>40831</v>
      </c>
      <c r="SG74" s="78">
        <v>7130876.6299999999</v>
      </c>
      <c r="SH74" s="77">
        <v>1</v>
      </c>
      <c r="SI74" s="78">
        <v>0.28000000000000003</v>
      </c>
      <c r="SJ74" s="79">
        <v>1258</v>
      </c>
      <c r="SK74" s="78">
        <v>47856.62</v>
      </c>
      <c r="SL74" s="79">
        <v>3440</v>
      </c>
      <c r="SM74" s="78">
        <v>257830.25</v>
      </c>
      <c r="SN74" s="79">
        <v>7908</v>
      </c>
      <c r="SO74" s="78">
        <v>259153.96</v>
      </c>
      <c r="SP74" s="77">
        <v>2</v>
      </c>
      <c r="SQ74" s="78">
        <v>130.9</v>
      </c>
      <c r="SR74" s="79">
        <v>85390</v>
      </c>
      <c r="SS74" s="78">
        <v>541756.4</v>
      </c>
      <c r="ST74" s="79">
        <v>1621</v>
      </c>
      <c r="SU74" s="78">
        <v>139462.57999999999</v>
      </c>
      <c r="SV74" s="77">
        <v>79</v>
      </c>
      <c r="SW74" s="78">
        <v>462.81</v>
      </c>
      <c r="TB74" s="77">
        <v>1</v>
      </c>
      <c r="TC74" s="78">
        <v>17.7</v>
      </c>
      <c r="TD74" s="77">
        <v>726</v>
      </c>
      <c r="TE74" s="78">
        <v>6901.89</v>
      </c>
      <c r="TF74" s="79">
        <v>2247</v>
      </c>
      <c r="TG74" s="78">
        <v>95544.48</v>
      </c>
      <c r="TH74" s="79">
        <v>24108</v>
      </c>
      <c r="TI74" s="78">
        <v>611907.13</v>
      </c>
      <c r="TJ74" s="79">
        <v>2128</v>
      </c>
      <c r="TK74" s="78">
        <v>252042.53</v>
      </c>
      <c r="TL74" s="79">
        <v>44466</v>
      </c>
      <c r="TM74" s="78">
        <v>2167894.17</v>
      </c>
      <c r="TN74" s="79">
        <v>4905</v>
      </c>
      <c r="TO74" s="78">
        <v>391604.23</v>
      </c>
      <c r="TZ74" s="77">
        <v>1</v>
      </c>
      <c r="UA74" s="78">
        <v>131.81</v>
      </c>
      <c r="UB74" s="79">
        <v>7529</v>
      </c>
      <c r="UC74" s="78">
        <v>334516.28000000003</v>
      </c>
      <c r="UF74" s="77">
        <v>2</v>
      </c>
      <c r="UG74" s="78">
        <v>27.34</v>
      </c>
      <c r="UH74" s="77">
        <v>9</v>
      </c>
      <c r="UI74" s="78">
        <v>110.62</v>
      </c>
      <c r="UL74" s="77">
        <v>1</v>
      </c>
      <c r="UM74" s="78">
        <v>120</v>
      </c>
      <c r="UP74" s="77">
        <v>2</v>
      </c>
      <c r="UQ74" s="78">
        <v>1.48</v>
      </c>
      <c r="UV74" s="77">
        <v>3</v>
      </c>
      <c r="UW74" s="78">
        <v>11.82</v>
      </c>
      <c r="VB74" s="77">
        <v>48</v>
      </c>
      <c r="VC74" s="78">
        <v>1011.27</v>
      </c>
      <c r="VD74" s="79">
        <v>14925</v>
      </c>
      <c r="VE74" s="78">
        <v>782572.82</v>
      </c>
      <c r="VF74" s="77">
        <v>3</v>
      </c>
      <c r="VG74" s="78">
        <v>14.29</v>
      </c>
      <c r="VH74" s="79">
        <v>32014</v>
      </c>
      <c r="VI74" s="78">
        <v>517222.11</v>
      </c>
      <c r="VJ74" s="77">
        <v>143</v>
      </c>
      <c r="VK74" s="78">
        <v>1463.19</v>
      </c>
      <c r="VN74" s="77">
        <v>7</v>
      </c>
      <c r="VO74" s="78">
        <v>26.22</v>
      </c>
      <c r="VP74" s="79">
        <v>11733</v>
      </c>
      <c r="VQ74" s="78">
        <v>627256.71</v>
      </c>
      <c r="VR74" s="79">
        <v>15423</v>
      </c>
      <c r="VS74" s="78">
        <v>1357861.05</v>
      </c>
      <c r="VV74" s="77">
        <v>1</v>
      </c>
      <c r="VW74" s="78">
        <v>18.559999999999999</v>
      </c>
      <c r="WB74" s="79">
        <v>12907</v>
      </c>
      <c r="WC74" s="78">
        <v>1823320.94</v>
      </c>
      <c r="WD74" s="77">
        <v>6</v>
      </c>
      <c r="WE74" s="78">
        <v>16816.93</v>
      </c>
      <c r="WH74" s="79">
        <v>2561</v>
      </c>
      <c r="WI74" s="78">
        <v>10977.81</v>
      </c>
      <c r="WJ74" s="79">
        <v>6527</v>
      </c>
      <c r="WK74" s="78">
        <v>103975.01</v>
      </c>
      <c r="WL74" s="77">
        <v>177</v>
      </c>
      <c r="WM74" s="78">
        <v>17737.84</v>
      </c>
      <c r="WN74" s="79">
        <v>2084</v>
      </c>
      <c r="WO74" s="78">
        <v>813838.27</v>
      </c>
      <c r="WR74" s="79">
        <v>5640</v>
      </c>
      <c r="WS74" s="78">
        <v>163080.99</v>
      </c>
      <c r="WX74" s="77">
        <v>3</v>
      </c>
      <c r="WY74" s="78">
        <v>16.29</v>
      </c>
      <c r="WZ74" s="77">
        <v>8</v>
      </c>
      <c r="XA74" s="78">
        <v>61.74</v>
      </c>
      <c r="XD74" s="79">
        <v>36196</v>
      </c>
      <c r="XE74" s="78">
        <v>2093119.3</v>
      </c>
      <c r="XF74" s="77">
        <v>1</v>
      </c>
      <c r="XG74" s="78">
        <v>4.96</v>
      </c>
      <c r="XH74" s="77">
        <v>468</v>
      </c>
      <c r="XI74" s="78">
        <v>215819.08</v>
      </c>
      <c r="XJ74" s="77">
        <v>515</v>
      </c>
      <c r="XK74" s="78">
        <v>6595.22</v>
      </c>
      <c r="XN74" s="79">
        <v>6151</v>
      </c>
      <c r="XO74" s="78">
        <v>795580.69</v>
      </c>
      <c r="XP74" s="79">
        <v>14433</v>
      </c>
      <c r="XQ74" s="78">
        <v>2448637.64</v>
      </c>
      <c r="XR74" s="79">
        <v>1247</v>
      </c>
      <c r="XS74" s="78">
        <v>333225.12</v>
      </c>
      <c r="XT74" s="79">
        <v>2639</v>
      </c>
      <c r="XU74" s="78">
        <v>561809.85</v>
      </c>
      <c r="XV74" s="79">
        <v>79760</v>
      </c>
      <c r="XW74" s="78">
        <v>924652.17</v>
      </c>
      <c r="XX74" s="79">
        <v>1339</v>
      </c>
      <c r="XY74" s="78">
        <v>68155.97</v>
      </c>
      <c r="XZ74" s="77">
        <v>13</v>
      </c>
      <c r="YA74" s="78">
        <v>90.97</v>
      </c>
      <c r="YD74" s="77">
        <v>3</v>
      </c>
      <c r="YE74" s="78">
        <v>177.91</v>
      </c>
      <c r="YF74" s="77">
        <v>2</v>
      </c>
      <c r="YG74" s="78">
        <v>34.659999999999997</v>
      </c>
      <c r="YH74" s="79">
        <v>26467</v>
      </c>
      <c r="YI74" s="78">
        <v>2293641.6800000002</v>
      </c>
      <c r="YP74" s="79">
        <v>3751</v>
      </c>
      <c r="YQ74" s="78">
        <v>89852.4</v>
      </c>
      <c r="YT74" s="79">
        <v>2366</v>
      </c>
      <c r="YU74" s="78">
        <v>297611.52000000002</v>
      </c>
      <c r="YV74" s="77">
        <v>157</v>
      </c>
      <c r="YW74" s="78">
        <v>14697.74</v>
      </c>
      <c r="YX74" s="79">
        <v>121370</v>
      </c>
      <c r="YY74" s="78">
        <v>3089998.55</v>
      </c>
      <c r="YZ74" s="79">
        <v>30287</v>
      </c>
      <c r="ZA74" s="78">
        <v>1423676.44</v>
      </c>
      <c r="ZF74" s="79">
        <v>1303</v>
      </c>
      <c r="ZG74" s="78">
        <v>106282.91</v>
      </c>
      <c r="ZH74" s="77">
        <v>578</v>
      </c>
      <c r="ZI74" s="78">
        <v>46009.86</v>
      </c>
      <c r="ZJ74" s="79">
        <v>51445</v>
      </c>
      <c r="ZK74" s="78">
        <v>9127943.4199999999</v>
      </c>
      <c r="ZL74" s="79">
        <v>46865</v>
      </c>
      <c r="ZM74" s="78">
        <v>6008531.1299999999</v>
      </c>
      <c r="ZP74" s="77">
        <v>1</v>
      </c>
      <c r="ZQ74" s="78">
        <v>37.97</v>
      </c>
      <c r="ZR74" s="77">
        <v>95</v>
      </c>
      <c r="ZS74" s="78">
        <v>536.63</v>
      </c>
      <c r="ZT74" s="77">
        <v>199</v>
      </c>
      <c r="ZU74" s="78">
        <v>948.52</v>
      </c>
      <c r="AAB74" s="77">
        <v>118</v>
      </c>
      <c r="AAC74" s="78">
        <v>1332.79</v>
      </c>
      <c r="AAF74" s="77">
        <v>82</v>
      </c>
      <c r="AAG74" s="78">
        <v>1167.7</v>
      </c>
      <c r="AAH74" s="77">
        <v>62</v>
      </c>
      <c r="AAI74" s="78">
        <v>352.92</v>
      </c>
      <c r="AAN74" s="77">
        <v>5</v>
      </c>
      <c r="AAO74" s="78">
        <v>458.62</v>
      </c>
      <c r="AAP74" s="79">
        <v>1213</v>
      </c>
      <c r="AAQ74" s="78">
        <v>5355.27</v>
      </c>
      <c r="AAV74" s="79">
        <v>3013</v>
      </c>
      <c r="AAW74" s="78">
        <v>193079.56</v>
      </c>
      <c r="ABB74" s="77">
        <v>2</v>
      </c>
      <c r="ABC74" s="78">
        <v>57.07</v>
      </c>
      <c r="ABD74" s="79">
        <v>1365</v>
      </c>
      <c r="ABE74" s="78">
        <v>202370.2</v>
      </c>
      <c r="ABH74" s="77">
        <v>2</v>
      </c>
      <c r="ABI74" s="78">
        <v>22.5</v>
      </c>
      <c r="ABP74" s="79">
        <v>2761</v>
      </c>
      <c r="ABQ74" s="78">
        <v>167616.91</v>
      </c>
      <c r="ABR74" s="79">
        <v>1783</v>
      </c>
      <c r="ABS74" s="78">
        <v>79472.13</v>
      </c>
      <c r="ABT74" s="79">
        <v>4540</v>
      </c>
      <c r="ABU74" s="78">
        <v>71000.17</v>
      </c>
      <c r="ABV74" s="79">
        <v>4336</v>
      </c>
      <c r="ABW74" s="78">
        <v>100189.02</v>
      </c>
      <c r="ABX74" s="77">
        <v>483</v>
      </c>
      <c r="ABY74" s="78">
        <v>16785.509999999998</v>
      </c>
      <c r="ACD74" s="77">
        <v>132</v>
      </c>
      <c r="ACE74" s="78">
        <v>7335.26</v>
      </c>
      <c r="ACF74" s="79">
        <v>14704</v>
      </c>
      <c r="ACG74" s="78">
        <v>499370.97</v>
      </c>
      <c r="ACH74" s="79">
        <v>4391</v>
      </c>
      <c r="ACI74" s="78">
        <v>231433.02</v>
      </c>
      <c r="ACJ74" s="79">
        <v>20528</v>
      </c>
      <c r="ACK74" s="78">
        <v>257987.5</v>
      </c>
      <c r="ACN74" s="77">
        <v>2</v>
      </c>
      <c r="ACO74" s="78">
        <v>23.22</v>
      </c>
      <c r="ACP74" s="79">
        <v>11089</v>
      </c>
      <c r="ACQ74" s="78">
        <v>429778.15</v>
      </c>
      <c r="ACV74" s="79">
        <v>5273</v>
      </c>
      <c r="ACW74" s="78">
        <v>167471.04999999999</v>
      </c>
      <c r="ACX74" s="79">
        <v>40115</v>
      </c>
      <c r="ACY74" s="78">
        <v>1544018.46</v>
      </c>
      <c r="ACZ74" s="77">
        <v>156</v>
      </c>
      <c r="ADA74" s="78">
        <v>7172.7</v>
      </c>
      <c r="ADB74" s="79">
        <v>12732</v>
      </c>
      <c r="ADC74" s="78">
        <v>817635.16</v>
      </c>
      <c r="ADF74" s="79">
        <v>3396</v>
      </c>
      <c r="ADG74" s="78">
        <v>511958.92</v>
      </c>
      <c r="ADJ74" s="77">
        <v>1</v>
      </c>
      <c r="ADK74" s="78">
        <v>16.2</v>
      </c>
      <c r="ADL74" s="77">
        <v>920</v>
      </c>
      <c r="ADM74" s="78">
        <v>145053.95000000001</v>
      </c>
      <c r="ADX74" s="79">
        <v>4199</v>
      </c>
      <c r="ADY74" s="78">
        <v>284542.76</v>
      </c>
      <c r="ADZ74" s="79">
        <v>1595</v>
      </c>
      <c r="AEA74" s="78">
        <v>54872.42</v>
      </c>
      <c r="AEB74" s="77">
        <v>15</v>
      </c>
      <c r="AEC74" s="78">
        <v>1218.8399999999999</v>
      </c>
      <c r="AED74" s="77">
        <v>9</v>
      </c>
      <c r="AEE74" s="78">
        <v>398.04</v>
      </c>
      <c r="AEF74" s="79">
        <v>1075</v>
      </c>
      <c r="AEG74" s="78">
        <v>650911.66</v>
      </c>
      <c r="AEL74" s="77">
        <v>70</v>
      </c>
      <c r="AEM74" s="78">
        <v>719.69</v>
      </c>
      <c r="AER74" s="79">
        <v>15014</v>
      </c>
      <c r="AES74" s="78">
        <v>785481.71</v>
      </c>
      <c r="AET74" s="79">
        <v>4597</v>
      </c>
      <c r="AEU74" s="78">
        <v>140850.4</v>
      </c>
      <c r="AEV74" s="77">
        <v>3</v>
      </c>
      <c r="AEW74" s="78">
        <v>4750.71</v>
      </c>
      <c r="AEZ74" s="77">
        <v>68</v>
      </c>
      <c r="AFA74" s="78">
        <v>8086.32</v>
      </c>
      <c r="AFB74" s="79">
        <v>5757</v>
      </c>
      <c r="AFC74" s="78">
        <v>300356.69</v>
      </c>
      <c r="AFD74" s="77">
        <v>18</v>
      </c>
      <c r="AFE74" s="78">
        <v>881.67</v>
      </c>
      <c r="AFH74" s="77">
        <v>6</v>
      </c>
      <c r="AFI74" s="78">
        <v>370.9</v>
      </c>
      <c r="AFN74" s="79">
        <v>3161</v>
      </c>
      <c r="AFO74" s="78">
        <v>1090600.3600000001</v>
      </c>
      <c r="AFP74" s="77">
        <v>111</v>
      </c>
      <c r="AFQ74" s="78">
        <v>5937.14</v>
      </c>
      <c r="AFT74" s="77">
        <v>4</v>
      </c>
      <c r="AFU74" s="78">
        <v>109.56</v>
      </c>
      <c r="AFV74" s="79">
        <v>47614</v>
      </c>
      <c r="AFW74" s="78">
        <v>1528231.77</v>
      </c>
      <c r="AFX74" s="79">
        <v>4873</v>
      </c>
      <c r="AFY74" s="78">
        <v>194706.85</v>
      </c>
      <c r="AFZ74" s="77">
        <v>487</v>
      </c>
      <c r="AGA74" s="78">
        <v>53784.99</v>
      </c>
      <c r="AGB74" s="77">
        <v>6</v>
      </c>
      <c r="AGC74" s="78">
        <v>329.74</v>
      </c>
      <c r="AGF74" s="77">
        <v>134</v>
      </c>
      <c r="AGG74" s="78">
        <v>862.8</v>
      </c>
      <c r="AGJ74" s="77">
        <v>2</v>
      </c>
      <c r="AGK74" s="78">
        <v>19.28</v>
      </c>
      <c r="AGL74" s="77">
        <v>18</v>
      </c>
      <c r="AGM74" s="78">
        <v>8346.25</v>
      </c>
      <c r="AGP74" s="79">
        <v>164376</v>
      </c>
      <c r="AGQ74" s="78">
        <v>31619980.620000001</v>
      </c>
      <c r="AGR74" s="77">
        <v>197</v>
      </c>
      <c r="AGS74" s="78">
        <v>192428.83</v>
      </c>
      <c r="AGT74" s="79">
        <v>9076</v>
      </c>
      <c r="AGU74" s="78">
        <v>5302991.0199999996</v>
      </c>
      <c r="AGV74" s="79">
        <v>8510</v>
      </c>
      <c r="AGW74" s="78">
        <v>3253081.09</v>
      </c>
      <c r="AGX74" s="79">
        <v>1129</v>
      </c>
      <c r="AGY74" s="78">
        <v>80346.880000000005</v>
      </c>
      <c r="AGZ74" s="77">
        <v>190</v>
      </c>
      <c r="AHA74" s="78">
        <v>29513.95</v>
      </c>
      <c r="AHB74" s="77">
        <v>810</v>
      </c>
      <c r="AHC74" s="78">
        <v>102675.05</v>
      </c>
      <c r="AHF74" s="77">
        <v>3</v>
      </c>
      <c r="AHG74" s="78">
        <v>2888</v>
      </c>
      <c r="AHH74" s="77">
        <v>74</v>
      </c>
      <c r="AHI74" s="78">
        <v>62377.49</v>
      </c>
      <c r="AHJ74" s="79">
        <v>2290</v>
      </c>
      <c r="AHK74" s="78">
        <v>185882.86</v>
      </c>
      <c r="AHL74" s="79">
        <v>3544</v>
      </c>
      <c r="AHM74" s="78">
        <v>230378.48</v>
      </c>
      <c r="AHN74" s="77">
        <v>21</v>
      </c>
      <c r="AHO74" s="78">
        <v>2638.3</v>
      </c>
      <c r="AHT74" s="77">
        <v>4</v>
      </c>
      <c r="AHU74" s="78">
        <v>1902.54</v>
      </c>
      <c r="AHV74" s="77">
        <v>883</v>
      </c>
      <c r="AHW74" s="78">
        <v>113968.09</v>
      </c>
      <c r="AHZ74" s="77">
        <v>111</v>
      </c>
      <c r="AIA74" s="78">
        <v>39314.94</v>
      </c>
      <c r="AIB74" s="77">
        <v>2</v>
      </c>
      <c r="AIC74" s="78">
        <v>157.30000000000001</v>
      </c>
      <c r="AIL74" s="77">
        <v>6</v>
      </c>
      <c r="AIM74" s="78">
        <v>1585.92</v>
      </c>
      <c r="AIN74" s="77">
        <v>3</v>
      </c>
      <c r="AIO74" s="78">
        <v>335.34</v>
      </c>
      <c r="AIP74" s="79">
        <v>46018</v>
      </c>
      <c r="AIQ74" s="78">
        <v>419770.82</v>
      </c>
      <c r="AIT74" s="77">
        <v>53</v>
      </c>
      <c r="AIU74" s="78">
        <v>406.8</v>
      </c>
      <c r="AIX74" s="79">
        <v>6925</v>
      </c>
      <c r="AIY74" s="78">
        <v>495745.23</v>
      </c>
      <c r="AIZ74" s="77">
        <v>4</v>
      </c>
      <c r="AJA74" s="78">
        <v>26.96</v>
      </c>
      <c r="AJB74" s="79">
        <v>8932</v>
      </c>
      <c r="AJC74" s="78">
        <v>180469.11</v>
      </c>
      <c r="AJD74" s="77">
        <v>8</v>
      </c>
      <c r="AJE74" s="78">
        <v>13.92</v>
      </c>
      <c r="AJF74" s="79">
        <v>10563</v>
      </c>
      <c r="AJG74" s="78">
        <v>484560.83</v>
      </c>
      <c r="AJL74" s="77">
        <v>3</v>
      </c>
      <c r="AJM74" s="78">
        <v>38.950000000000003</v>
      </c>
      <c r="AJN74" s="79">
        <v>1936</v>
      </c>
      <c r="AJO74" s="78">
        <v>295800.18</v>
      </c>
      <c r="AJT74" s="77">
        <v>1</v>
      </c>
      <c r="AJU74" s="78">
        <v>4.13</v>
      </c>
      <c r="AJX74" s="79">
        <v>80475</v>
      </c>
      <c r="AJY74" s="78">
        <v>1025804.33</v>
      </c>
      <c r="AJZ74" s="77">
        <v>205</v>
      </c>
      <c r="AKA74" s="78">
        <v>22081.919999999998</v>
      </c>
      <c r="AKB74" s="77">
        <v>1</v>
      </c>
      <c r="AKC74" s="78">
        <v>12.67</v>
      </c>
      <c r="AKD74" s="77">
        <v>1</v>
      </c>
      <c r="AKE74" s="78">
        <v>0.46</v>
      </c>
      <c r="AKN74" s="77">
        <v>27</v>
      </c>
      <c r="AKO74" s="78">
        <v>433.99</v>
      </c>
      <c r="AKV74" s="79">
        <v>7846</v>
      </c>
      <c r="AKW74" s="78">
        <v>197029.17</v>
      </c>
      <c r="AKZ74" s="79">
        <v>103799</v>
      </c>
      <c r="ALA74" s="78">
        <v>1483524.52</v>
      </c>
      <c r="ALF74" s="77">
        <v>2</v>
      </c>
      <c r="ALG74" s="78">
        <v>19.22</v>
      </c>
      <c r="ALL74" s="77">
        <v>2</v>
      </c>
      <c r="ALM74" s="78">
        <v>63.64</v>
      </c>
      <c r="ALR74" s="77">
        <v>2</v>
      </c>
      <c r="ALS74" s="78">
        <v>45.48</v>
      </c>
      <c r="ALX74" s="79">
        <v>4762</v>
      </c>
      <c r="ALY74" s="78">
        <v>249950.03</v>
      </c>
      <c r="ALZ74" s="77">
        <v>234</v>
      </c>
      <c r="AMA74" s="78">
        <v>753.34</v>
      </c>
      <c r="AMB74" s="79">
        <v>1324</v>
      </c>
      <c r="AMC74" s="78">
        <v>84728.73</v>
      </c>
      <c r="AMF74" s="77">
        <v>168</v>
      </c>
      <c r="AMG74" s="78">
        <v>5071.45</v>
      </c>
      <c r="AMH74" s="77">
        <v>42</v>
      </c>
      <c r="AMI74" s="78">
        <v>19310.900000000001</v>
      </c>
      <c r="AMJ74" s="79">
        <v>1663</v>
      </c>
      <c r="AMK74" s="78">
        <v>114187.8</v>
      </c>
      <c r="AML74" s="79">
        <v>12585</v>
      </c>
      <c r="AMM74" s="78">
        <v>1182632.3400000001</v>
      </c>
      <c r="AMN74" s="77">
        <v>180</v>
      </c>
      <c r="AMO74" s="78">
        <v>216161.25</v>
      </c>
      <c r="AMR74" s="77">
        <v>2</v>
      </c>
      <c r="AMS74" s="78">
        <v>453.2</v>
      </c>
      <c r="AMX74" s="77">
        <v>364</v>
      </c>
      <c r="AMY74" s="78">
        <v>14769.26</v>
      </c>
      <c r="AMZ74" s="77">
        <v>1</v>
      </c>
      <c r="ANA74" s="78">
        <v>4.32</v>
      </c>
      <c r="ANF74" s="77">
        <v>929</v>
      </c>
      <c r="ANG74" s="78">
        <v>1166171.22</v>
      </c>
      <c r="ANH74" s="79">
        <v>3058</v>
      </c>
      <c r="ANI74" s="78">
        <v>238423.09</v>
      </c>
      <c r="ANL74" s="77">
        <v>138</v>
      </c>
      <c r="ANM74" s="78">
        <v>3921.53</v>
      </c>
      <c r="ANP74" s="79">
        <v>2005</v>
      </c>
      <c r="ANQ74" s="78">
        <v>242731.98</v>
      </c>
      <c r="ANR74" s="77">
        <v>327</v>
      </c>
      <c r="ANS74" s="78">
        <v>61148.74</v>
      </c>
      <c r="ANT74" s="79">
        <v>11197</v>
      </c>
      <c r="ANU74" s="78">
        <v>1812458.66</v>
      </c>
      <c r="ANZ74" s="77">
        <v>509</v>
      </c>
      <c r="AOA74" s="78">
        <v>284674.52</v>
      </c>
      <c r="AOB74" s="77">
        <v>64</v>
      </c>
      <c r="AOC74" s="78">
        <v>75308.66</v>
      </c>
      <c r="AOD74" s="77">
        <v>344</v>
      </c>
      <c r="AOE74" s="78">
        <v>1080040.3700000001</v>
      </c>
      <c r="AOP74" s="77">
        <v>57</v>
      </c>
      <c r="AOQ74" s="78">
        <v>4506.3900000000003</v>
      </c>
      <c r="AOR74" s="77">
        <v>2</v>
      </c>
      <c r="AOS74" s="78">
        <v>15.02</v>
      </c>
      <c r="AOV74" s="77">
        <v>859</v>
      </c>
      <c r="AOW74" s="78">
        <v>113472.08</v>
      </c>
      <c r="AOX74" s="77">
        <v>445</v>
      </c>
      <c r="AOY74" s="78">
        <v>5173.01</v>
      </c>
      <c r="APB74" s="77">
        <v>223</v>
      </c>
      <c r="APC74" s="78">
        <v>2853.13</v>
      </c>
      <c r="APD74" s="77">
        <v>1</v>
      </c>
      <c r="APE74" s="78">
        <v>25.56</v>
      </c>
      <c r="APH74" s="79">
        <v>12822</v>
      </c>
      <c r="API74" s="78">
        <v>2767029.18</v>
      </c>
      <c r="APJ74" s="79">
        <v>15758</v>
      </c>
      <c r="APK74" s="78">
        <v>241427.84</v>
      </c>
      <c r="APN74" s="77">
        <v>3</v>
      </c>
      <c r="APO74" s="78">
        <v>24.06</v>
      </c>
      <c r="APP74" s="79">
        <v>2403</v>
      </c>
      <c r="APQ74" s="78">
        <v>1027616.27</v>
      </c>
      <c r="APR74" s="77">
        <v>245</v>
      </c>
      <c r="APS74" s="78">
        <v>111743.15</v>
      </c>
      <c r="APT74" s="79">
        <v>2052</v>
      </c>
      <c r="APU74" s="78">
        <v>926436.93</v>
      </c>
      <c r="APV74" s="77">
        <v>770</v>
      </c>
      <c r="APW74" s="78">
        <v>329275.89</v>
      </c>
      <c r="APX74" s="77">
        <v>653</v>
      </c>
      <c r="APY74" s="78">
        <v>254076.03</v>
      </c>
      <c r="APZ74" s="77">
        <v>180</v>
      </c>
      <c r="AQA74" s="78">
        <v>77014.36</v>
      </c>
      <c r="AQB74" s="79">
        <v>13154</v>
      </c>
      <c r="AQC74" s="78">
        <v>2648836.9900000002</v>
      </c>
      <c r="AQD74" s="77">
        <v>8</v>
      </c>
      <c r="AQE74" s="78">
        <v>215.3</v>
      </c>
      <c r="AQH74" s="77">
        <v>144</v>
      </c>
      <c r="AQI74" s="78">
        <v>41104.19</v>
      </c>
      <c r="AQJ74" s="79">
        <v>3067</v>
      </c>
      <c r="AQK74" s="78">
        <v>48328.85</v>
      </c>
      <c r="AQP74" s="79">
        <v>3624</v>
      </c>
      <c r="AQQ74" s="78">
        <v>969360.85</v>
      </c>
      <c r="AQR74" s="79">
        <v>2646</v>
      </c>
      <c r="AQS74" s="78">
        <v>1299736.6499999999</v>
      </c>
      <c r="AQZ74" s="77">
        <v>76</v>
      </c>
      <c r="ARA74" s="78">
        <v>507162.96</v>
      </c>
      <c r="ARD74" s="77">
        <v>3</v>
      </c>
      <c r="ARE74" s="78">
        <v>41.27</v>
      </c>
      <c r="ARH74" s="77">
        <v>3</v>
      </c>
      <c r="ARI74" s="78">
        <v>208.71</v>
      </c>
      <c r="ARJ74" s="77">
        <v>1</v>
      </c>
      <c r="ARK74" s="78">
        <v>6.72</v>
      </c>
      <c r="ARL74" s="79">
        <v>5165</v>
      </c>
      <c r="ARM74" s="78">
        <v>652207.53</v>
      </c>
      <c r="ARN74" s="79">
        <v>14110</v>
      </c>
      <c r="ARO74" s="78">
        <v>1705192.36</v>
      </c>
      <c r="ARP74" s="79">
        <v>26348</v>
      </c>
      <c r="ARQ74" s="78">
        <v>3298508.42</v>
      </c>
      <c r="ARR74" s="79">
        <v>5905</v>
      </c>
      <c r="ARS74" s="78">
        <v>719884.68</v>
      </c>
      <c r="ART74" s="79">
        <v>17323</v>
      </c>
      <c r="ARU74" s="78">
        <v>382641.88</v>
      </c>
      <c r="ARX74" s="79">
        <v>48110</v>
      </c>
      <c r="ARY74" s="78">
        <v>3793647.38</v>
      </c>
      <c r="ARZ74" s="77">
        <v>150</v>
      </c>
      <c r="ASA74" s="78">
        <v>55426.64</v>
      </c>
      <c r="ASD74" s="79">
        <v>4124</v>
      </c>
      <c r="ASE74" s="78">
        <v>322219.76</v>
      </c>
      <c r="ASF74" s="77">
        <v>1</v>
      </c>
      <c r="ASG74" s="78">
        <v>21.33</v>
      </c>
      <c r="ASJ74" s="77">
        <v>1</v>
      </c>
      <c r="ASK74" s="78">
        <v>235.84</v>
      </c>
      <c r="ASL74" s="77">
        <v>1</v>
      </c>
      <c r="ASM74" s="78">
        <v>2.1</v>
      </c>
      <c r="AST74" s="77">
        <v>3</v>
      </c>
      <c r="ASU74" s="78">
        <v>9.84</v>
      </c>
      <c r="ASX74" s="77">
        <v>4</v>
      </c>
      <c r="ASY74" s="78">
        <v>361.86</v>
      </c>
      <c r="ASZ74" s="77">
        <v>890</v>
      </c>
      <c r="ATA74" s="78">
        <v>17672.98</v>
      </c>
      <c r="ATB74" s="77">
        <v>102</v>
      </c>
      <c r="ATC74" s="78">
        <v>9292.94</v>
      </c>
      <c r="ATN74" s="77">
        <v>927</v>
      </c>
      <c r="ATO74" s="78">
        <v>49729.29</v>
      </c>
      <c r="ATP74" s="77">
        <v>34</v>
      </c>
      <c r="ATQ74" s="78">
        <v>894.74</v>
      </c>
      <c r="ATR74" s="77">
        <v>1</v>
      </c>
      <c r="ATS74" s="78">
        <v>7.82</v>
      </c>
      <c r="ATT74" s="79">
        <v>15428</v>
      </c>
      <c r="ATU74" s="78">
        <v>676513.17</v>
      </c>
      <c r="ATV74" s="77">
        <v>18</v>
      </c>
      <c r="ATW74" s="78">
        <v>383.63</v>
      </c>
      <c r="ATX74" s="77">
        <v>15</v>
      </c>
      <c r="ATY74" s="78">
        <v>785.86</v>
      </c>
      <c r="ATZ74" s="77">
        <v>1</v>
      </c>
      <c r="AUA74" s="78">
        <v>7.42</v>
      </c>
      <c r="AUB74" s="77">
        <v>11</v>
      </c>
      <c r="AUC74" s="78">
        <v>73.23</v>
      </c>
      <c r="AUH74" s="77">
        <v>3</v>
      </c>
      <c r="AUI74" s="78">
        <v>13.19</v>
      </c>
      <c r="AUN74" s="79">
        <v>173972</v>
      </c>
      <c r="AUO74" s="78">
        <v>2824609.96</v>
      </c>
      <c r="AUP74" s="77">
        <v>6</v>
      </c>
      <c r="AUQ74" s="78">
        <v>196.64</v>
      </c>
      <c r="AUR74" s="79">
        <v>1906</v>
      </c>
      <c r="AUS74" s="78">
        <v>100458.45</v>
      </c>
      <c r="AUV74" s="77">
        <v>26</v>
      </c>
      <c r="AUW74" s="78">
        <v>179.93</v>
      </c>
      <c r="AVB74" s="77">
        <v>177</v>
      </c>
      <c r="AVC74" s="78">
        <v>143916.46</v>
      </c>
      <c r="AVX74" s="77">
        <v>4</v>
      </c>
      <c r="AVY74" s="78">
        <v>32.520000000000003</v>
      </c>
      <c r="AVZ74" s="77">
        <v>16</v>
      </c>
      <c r="AWA74" s="78">
        <v>179</v>
      </c>
      <c r="AWB74" s="77">
        <v>5</v>
      </c>
      <c r="AWC74" s="78">
        <v>80.319999999999993</v>
      </c>
      <c r="AWH74" s="77">
        <v>16</v>
      </c>
      <c r="AWI74" s="78">
        <v>13.1</v>
      </c>
      <c r="AWL74" s="77">
        <v>4</v>
      </c>
      <c r="AWM74" s="78">
        <v>24.33</v>
      </c>
      <c r="AWN74" s="77">
        <v>95</v>
      </c>
      <c r="AWO74" s="78">
        <v>6397.63</v>
      </c>
      <c r="AWP74" s="77">
        <v>292</v>
      </c>
      <c r="AWQ74" s="78">
        <v>48706.44</v>
      </c>
      <c r="AWR74" s="77">
        <v>154</v>
      </c>
      <c r="AWS74" s="78">
        <v>53448.44</v>
      </c>
      <c r="AWT74" s="77">
        <v>300</v>
      </c>
      <c r="AWU74" s="78">
        <v>23747.61</v>
      </c>
      <c r="AWV74" s="79">
        <v>1351</v>
      </c>
      <c r="AWW74" s="78">
        <v>18653.509999999998</v>
      </c>
      <c r="AWX74" s="77">
        <v>555</v>
      </c>
      <c r="AWY74" s="78">
        <v>241757.67</v>
      </c>
      <c r="AXD74" s="77">
        <v>16</v>
      </c>
      <c r="AXE74" s="78">
        <v>315.56</v>
      </c>
      <c r="AXV74" s="77">
        <v>8</v>
      </c>
      <c r="AXW74" s="78">
        <v>86.32</v>
      </c>
      <c r="AYB74" s="77">
        <v>214</v>
      </c>
      <c r="AYC74" s="78">
        <v>14962.53</v>
      </c>
      <c r="AYD74" s="77">
        <v>34</v>
      </c>
      <c r="AYE74" s="78">
        <v>202.89</v>
      </c>
      <c r="AYF74" s="77">
        <v>10</v>
      </c>
      <c r="AYG74" s="78">
        <v>41.74</v>
      </c>
      <c r="AYL74" s="77">
        <v>10</v>
      </c>
      <c r="AYM74" s="78">
        <v>54.31</v>
      </c>
      <c r="AYT74" s="77">
        <v>26</v>
      </c>
      <c r="AYU74" s="78">
        <v>68.25</v>
      </c>
      <c r="AYV74" s="77">
        <v>61</v>
      </c>
      <c r="AYW74" s="78">
        <v>7446.24</v>
      </c>
      <c r="AZF74" s="77">
        <v>1</v>
      </c>
      <c r="AZG74" s="78">
        <v>6.37</v>
      </c>
      <c r="AZN74" s="77">
        <v>1</v>
      </c>
      <c r="AZO74" s="78">
        <v>3.22</v>
      </c>
      <c r="AZR74" s="77">
        <v>2</v>
      </c>
      <c r="AZS74" s="78">
        <v>8.86</v>
      </c>
      <c r="AZV74" s="77">
        <v>34</v>
      </c>
      <c r="AZW74" s="78">
        <v>27.98</v>
      </c>
    </row>
    <row r="75" spans="1:1377" x14ac:dyDescent="0.25">
      <c r="A75" s="87">
        <v>39955</v>
      </c>
      <c r="B75" s="83">
        <v>315077</v>
      </c>
      <c r="C75" s="84">
        <v>38024965.950000003</v>
      </c>
      <c r="D75" s="83">
        <v>265635</v>
      </c>
      <c r="E75" s="84">
        <v>36756739.630000003</v>
      </c>
      <c r="F75" s="83">
        <f t="shared" si="105"/>
        <v>580712</v>
      </c>
      <c r="G75" s="83">
        <f t="shared" si="104"/>
        <v>74781705.580000013</v>
      </c>
      <c r="H75" s="83">
        <v>187080</v>
      </c>
      <c r="I75" s="84">
        <v>17409708.07</v>
      </c>
      <c r="J75" s="83">
        <v>222223</v>
      </c>
      <c r="K75" s="84">
        <v>18632683.68</v>
      </c>
      <c r="L75" s="83">
        <v>3149</v>
      </c>
      <c r="M75" s="78">
        <v>13836512.619999999</v>
      </c>
      <c r="N75" s="79">
        <v>24059</v>
      </c>
      <c r="O75" s="78">
        <v>12764076.9</v>
      </c>
      <c r="P75" s="79">
        <v>171259</v>
      </c>
      <c r="Q75" s="78">
        <v>9993694.6699999999</v>
      </c>
      <c r="R75" s="79">
        <v>177290</v>
      </c>
      <c r="S75" s="78">
        <v>9800489.9399999995</v>
      </c>
      <c r="V75" s="79">
        <v>24971</v>
      </c>
      <c r="W75" s="78">
        <v>6732459.0999999996</v>
      </c>
      <c r="X75" s="79">
        <v>45668</v>
      </c>
      <c r="Y75" s="78">
        <v>6563175.25</v>
      </c>
      <c r="Z75" s="79">
        <v>133755</v>
      </c>
      <c r="AA75" s="78">
        <v>5136871.1900000004</v>
      </c>
      <c r="AB75" s="79">
        <v>72916</v>
      </c>
      <c r="AC75" s="78">
        <v>7012141.3899999997</v>
      </c>
      <c r="AD75" s="79">
        <v>29040</v>
      </c>
      <c r="AE75" s="78">
        <v>5504453.5599999996</v>
      </c>
      <c r="AH75" s="79">
        <v>70603</v>
      </c>
      <c r="AI75" s="78">
        <v>7037034.9400000004</v>
      </c>
      <c r="AJ75" s="79">
        <v>172623</v>
      </c>
      <c r="AK75" s="78">
        <v>6397636.04</v>
      </c>
      <c r="AL75" s="79">
        <v>46838</v>
      </c>
      <c r="AM75" s="78">
        <v>4865503.51</v>
      </c>
      <c r="AN75" s="79">
        <v>45570</v>
      </c>
      <c r="AO75" s="78">
        <v>4335791.8600000003</v>
      </c>
      <c r="AP75" s="79">
        <v>59860</v>
      </c>
      <c r="AQ75" s="78">
        <v>4646337.99</v>
      </c>
      <c r="AR75" s="79">
        <v>34770</v>
      </c>
      <c r="AS75" s="78">
        <v>5027112.22</v>
      </c>
      <c r="AT75" s="79">
        <v>13496</v>
      </c>
      <c r="AU75" s="78">
        <v>1236428.44</v>
      </c>
      <c r="AV75" s="77">
        <v>748</v>
      </c>
      <c r="AW75" s="78">
        <v>2969862.9</v>
      </c>
      <c r="AX75" s="77">
        <v>358</v>
      </c>
      <c r="AY75" s="78">
        <v>1482046.18</v>
      </c>
      <c r="AZ75" s="79">
        <v>2798</v>
      </c>
      <c r="BA75" s="78">
        <v>2022288.62</v>
      </c>
      <c r="BB75" s="79">
        <v>10903</v>
      </c>
      <c r="BC75" s="78">
        <v>3592985.65</v>
      </c>
      <c r="BD75" s="79">
        <v>2819</v>
      </c>
      <c r="BE75" s="78">
        <v>1450570.36</v>
      </c>
      <c r="BF75" s="79">
        <v>13918</v>
      </c>
      <c r="BG75" s="78">
        <v>1874031.72</v>
      </c>
      <c r="BH75" s="79">
        <v>233126</v>
      </c>
      <c r="BI75" s="78">
        <v>2070393.16</v>
      </c>
      <c r="BJ75" s="79">
        <v>3318</v>
      </c>
      <c r="BK75" s="78">
        <v>1383238.64</v>
      </c>
      <c r="BL75" s="79">
        <v>52017</v>
      </c>
      <c r="BM75" s="78">
        <v>2211441.91</v>
      </c>
      <c r="BN75" s="77">
        <v>55</v>
      </c>
      <c r="BO75" s="78">
        <v>329932.73</v>
      </c>
      <c r="BP75" s="79">
        <v>49022</v>
      </c>
      <c r="BQ75" s="78">
        <v>995003.22</v>
      </c>
      <c r="BR75" s="79">
        <v>5056</v>
      </c>
      <c r="BS75" s="78">
        <v>332937.94</v>
      </c>
      <c r="BT75" s="79">
        <v>8636</v>
      </c>
      <c r="BU75" s="78">
        <v>502437.32</v>
      </c>
      <c r="BV75" s="79">
        <v>6378</v>
      </c>
      <c r="BW75" s="78">
        <v>291809.45</v>
      </c>
      <c r="BX75" s="77">
        <v>201</v>
      </c>
      <c r="BY75" s="78">
        <v>204300.6</v>
      </c>
      <c r="CF75" s="77">
        <v>1</v>
      </c>
      <c r="CG75" s="78">
        <v>9.1199999999999992</v>
      </c>
      <c r="CL75" s="77">
        <v>3</v>
      </c>
      <c r="CM75" s="78">
        <v>639.25</v>
      </c>
      <c r="CN75" s="77">
        <v>17</v>
      </c>
      <c r="CO75" s="78">
        <v>2445.64</v>
      </c>
      <c r="CP75" s="79">
        <v>5771</v>
      </c>
      <c r="CQ75" s="78">
        <v>64541.8</v>
      </c>
      <c r="CT75" s="77">
        <v>23</v>
      </c>
      <c r="CU75" s="78">
        <v>13630.14</v>
      </c>
      <c r="CX75" s="77">
        <v>2</v>
      </c>
      <c r="CY75" s="78">
        <v>17.399999999999999</v>
      </c>
      <c r="DD75" s="77">
        <v>1</v>
      </c>
      <c r="DE75" s="78">
        <v>139.69999999999999</v>
      </c>
      <c r="DP75" s="77">
        <v>67</v>
      </c>
      <c r="DQ75" s="78">
        <v>292.31</v>
      </c>
      <c r="DR75" s="77">
        <v>3</v>
      </c>
      <c r="DS75" s="78">
        <v>10.95</v>
      </c>
      <c r="DT75" s="77">
        <v>1</v>
      </c>
      <c r="DU75" s="78">
        <v>2.64</v>
      </c>
      <c r="DZ75" s="79">
        <v>11298</v>
      </c>
      <c r="EA75" s="78">
        <v>1025512.58</v>
      </c>
      <c r="ED75" s="77">
        <v>2</v>
      </c>
      <c r="EE75" s="78">
        <v>2.2400000000000002</v>
      </c>
      <c r="EF75" s="77">
        <v>19</v>
      </c>
      <c r="EG75" s="78">
        <v>280.87</v>
      </c>
      <c r="EH75" s="77">
        <v>3</v>
      </c>
      <c r="EI75" s="78">
        <v>7.8</v>
      </c>
      <c r="EL75" s="77">
        <v>2</v>
      </c>
      <c r="EM75" s="78">
        <v>11.4</v>
      </c>
      <c r="ER75" s="79">
        <v>12075</v>
      </c>
      <c r="ES75" s="78">
        <v>471153.02</v>
      </c>
      <c r="ET75" s="77">
        <v>1</v>
      </c>
      <c r="EU75" s="78">
        <v>1.03</v>
      </c>
      <c r="EV75" s="79">
        <v>1311</v>
      </c>
      <c r="EW75" s="78">
        <v>77468.84</v>
      </c>
      <c r="FF75" s="77">
        <v>5</v>
      </c>
      <c r="FG75" s="78">
        <v>6.91</v>
      </c>
      <c r="FH75" s="79">
        <v>25222</v>
      </c>
      <c r="FI75" s="78">
        <v>1201663.52</v>
      </c>
      <c r="FJ75" s="79">
        <v>16002</v>
      </c>
      <c r="FK75" s="78">
        <v>750391.79</v>
      </c>
      <c r="FL75" s="77">
        <v>10</v>
      </c>
      <c r="FM75" s="78">
        <v>145.93</v>
      </c>
      <c r="FP75" s="77">
        <v>11</v>
      </c>
      <c r="FQ75" s="78">
        <v>23</v>
      </c>
      <c r="FR75" s="79">
        <v>2290</v>
      </c>
      <c r="FS75" s="78">
        <v>310013.65000000002</v>
      </c>
      <c r="FT75" s="77">
        <v>3</v>
      </c>
      <c r="FU75" s="78">
        <v>7.5</v>
      </c>
      <c r="FV75" s="79">
        <v>3316</v>
      </c>
      <c r="FW75" s="78">
        <v>87910.52</v>
      </c>
      <c r="FX75" s="77">
        <v>903</v>
      </c>
      <c r="FY75" s="78">
        <v>36093.03</v>
      </c>
      <c r="FZ75" s="77">
        <v>1</v>
      </c>
      <c r="GA75" s="78">
        <v>1.51</v>
      </c>
      <c r="GF75" s="77">
        <v>72</v>
      </c>
      <c r="GG75" s="78">
        <v>6046.28</v>
      </c>
      <c r="GL75" s="79">
        <v>3138</v>
      </c>
      <c r="GM75" s="78">
        <v>427784.45</v>
      </c>
      <c r="GT75" s="77">
        <v>3</v>
      </c>
      <c r="GU75" s="78">
        <v>10.08</v>
      </c>
      <c r="GX75" s="77">
        <v>291</v>
      </c>
      <c r="GY75" s="78">
        <v>23930.12</v>
      </c>
      <c r="GZ75" s="77">
        <v>34</v>
      </c>
      <c r="HA75" s="78">
        <v>1627.04</v>
      </c>
      <c r="HD75" s="77">
        <v>7</v>
      </c>
      <c r="HE75" s="78">
        <v>37.06</v>
      </c>
      <c r="HH75" s="77">
        <v>107</v>
      </c>
      <c r="HI75" s="78">
        <v>3733.23</v>
      </c>
      <c r="HJ75" s="77">
        <v>722</v>
      </c>
      <c r="HK75" s="78">
        <v>86859.32</v>
      </c>
      <c r="HL75" s="77">
        <v>478</v>
      </c>
      <c r="HM75" s="78">
        <v>79260.42</v>
      </c>
      <c r="HN75" s="77">
        <v>917</v>
      </c>
      <c r="HO75" s="78">
        <v>127531.3</v>
      </c>
      <c r="HR75" s="77">
        <v>101</v>
      </c>
      <c r="HS75" s="78">
        <v>33779.760000000002</v>
      </c>
      <c r="HT75" s="77">
        <v>591</v>
      </c>
      <c r="HU75" s="78">
        <v>23797.02</v>
      </c>
      <c r="HV75" s="77">
        <v>26</v>
      </c>
      <c r="HW75" s="78">
        <v>2385.6799999999998</v>
      </c>
      <c r="HX75" s="77">
        <v>2</v>
      </c>
      <c r="HY75" s="78">
        <v>325.27999999999997</v>
      </c>
      <c r="HZ75" s="77">
        <v>87</v>
      </c>
      <c r="IA75" s="78">
        <v>7655.21</v>
      </c>
      <c r="IB75" s="79">
        <v>4853</v>
      </c>
      <c r="IC75" s="78">
        <v>339344.36</v>
      </c>
      <c r="ID75" s="77">
        <v>24</v>
      </c>
      <c r="IE75" s="78">
        <v>7133.42</v>
      </c>
      <c r="IF75" s="77">
        <v>172</v>
      </c>
      <c r="IG75" s="78">
        <v>34417.370000000003</v>
      </c>
      <c r="IN75" s="79">
        <v>2972</v>
      </c>
      <c r="IO75" s="78">
        <v>141462.72</v>
      </c>
      <c r="IP75" s="77">
        <v>1</v>
      </c>
      <c r="IQ75" s="78">
        <v>0.2</v>
      </c>
      <c r="IR75" s="77">
        <v>4</v>
      </c>
      <c r="IS75" s="78">
        <v>0.68</v>
      </c>
      <c r="IX75" s="77">
        <v>3</v>
      </c>
      <c r="IY75" s="78">
        <v>13.25</v>
      </c>
      <c r="IZ75" s="79">
        <v>4211</v>
      </c>
      <c r="JA75" s="78">
        <v>165867.24</v>
      </c>
      <c r="JH75" s="79">
        <v>10418</v>
      </c>
      <c r="JI75" s="78">
        <v>1402943.4</v>
      </c>
      <c r="JJ75" s="79">
        <v>2796</v>
      </c>
      <c r="JK75" s="78">
        <v>348407.28</v>
      </c>
      <c r="JN75" s="77">
        <v>762</v>
      </c>
      <c r="JO75" s="78">
        <v>100826.37</v>
      </c>
      <c r="JP75" s="79">
        <v>3720</v>
      </c>
      <c r="JQ75" s="78">
        <v>299462.53999999998</v>
      </c>
      <c r="JR75" s="77">
        <v>23</v>
      </c>
      <c r="JS75" s="78">
        <v>1052.1199999999999</v>
      </c>
      <c r="JV75" s="79">
        <v>3079</v>
      </c>
      <c r="JW75" s="78">
        <v>242118.73</v>
      </c>
      <c r="JX75" s="77">
        <v>123</v>
      </c>
      <c r="JY75" s="78">
        <v>11535.52</v>
      </c>
      <c r="JZ75" s="77">
        <v>513</v>
      </c>
      <c r="KA75" s="78">
        <v>9583.73</v>
      </c>
      <c r="KB75" s="79">
        <v>8890</v>
      </c>
      <c r="KC75" s="78">
        <v>328745.17</v>
      </c>
      <c r="KF75" s="77">
        <v>448</v>
      </c>
      <c r="KG75" s="78">
        <v>45431.67</v>
      </c>
      <c r="KH75" s="79">
        <v>19578</v>
      </c>
      <c r="KI75" s="78">
        <v>705793.25</v>
      </c>
      <c r="KJ75" s="77">
        <v>4</v>
      </c>
      <c r="KK75" s="78">
        <v>30.36</v>
      </c>
      <c r="KN75" s="79">
        <v>1178</v>
      </c>
      <c r="KO75" s="78">
        <v>626820.81000000006</v>
      </c>
      <c r="KR75" s="79">
        <v>5505</v>
      </c>
      <c r="KS75" s="78">
        <v>416744.35</v>
      </c>
      <c r="KZ75" s="77">
        <v>15</v>
      </c>
      <c r="LA75" s="78">
        <v>2847.02</v>
      </c>
      <c r="LB75" s="77">
        <v>4</v>
      </c>
      <c r="LC75" s="78">
        <v>16.8</v>
      </c>
      <c r="LD75" s="79">
        <v>1298</v>
      </c>
      <c r="LE75" s="78">
        <v>115970.71</v>
      </c>
      <c r="LF75" s="77">
        <v>433</v>
      </c>
      <c r="LG75" s="78">
        <v>72798.5</v>
      </c>
      <c r="LH75" s="77">
        <v>439</v>
      </c>
      <c r="LI75" s="78">
        <v>101083.49</v>
      </c>
      <c r="LL75" s="77">
        <v>1</v>
      </c>
      <c r="LM75" s="78">
        <v>9</v>
      </c>
      <c r="LR75" s="77">
        <v>5</v>
      </c>
      <c r="LS75" s="78">
        <v>7.73</v>
      </c>
      <c r="LT75" s="79">
        <v>7085</v>
      </c>
      <c r="LU75" s="78">
        <v>313201.65000000002</v>
      </c>
      <c r="LV75" s="77">
        <v>66</v>
      </c>
      <c r="LW75" s="78">
        <v>381.82</v>
      </c>
      <c r="LZ75" s="77">
        <v>2</v>
      </c>
      <c r="MA75" s="78">
        <v>222.26</v>
      </c>
      <c r="MB75" s="79">
        <v>5706</v>
      </c>
      <c r="MC75" s="78">
        <v>546144.51</v>
      </c>
      <c r="MN75" s="77">
        <v>3</v>
      </c>
      <c r="MO75" s="78">
        <v>36.340000000000003</v>
      </c>
      <c r="MP75" s="79">
        <v>4635</v>
      </c>
      <c r="MQ75" s="78">
        <v>334970.64</v>
      </c>
      <c r="MR75" s="79">
        <v>1507</v>
      </c>
      <c r="MS75" s="78">
        <v>44259.08</v>
      </c>
      <c r="MV75" s="77">
        <v>2</v>
      </c>
      <c r="MW75" s="78">
        <v>3.14</v>
      </c>
      <c r="NB75" s="77">
        <v>2</v>
      </c>
      <c r="NC75" s="78">
        <v>3.68</v>
      </c>
      <c r="ND75" s="79">
        <v>15336</v>
      </c>
      <c r="NE75" s="78">
        <v>47299.28</v>
      </c>
      <c r="NF75" s="77">
        <v>52</v>
      </c>
      <c r="NG75" s="78">
        <v>1041.1400000000001</v>
      </c>
      <c r="NL75" s="77">
        <v>2</v>
      </c>
      <c r="NM75" s="78">
        <v>2.96</v>
      </c>
      <c r="NN75" s="79">
        <v>3443</v>
      </c>
      <c r="NO75" s="78">
        <v>503924.83</v>
      </c>
      <c r="NP75" s="77">
        <v>10</v>
      </c>
      <c r="NQ75" s="78">
        <v>15.37</v>
      </c>
      <c r="NR75" s="77">
        <v>3</v>
      </c>
      <c r="NS75" s="78">
        <v>6.79</v>
      </c>
      <c r="NT75" s="77">
        <v>147</v>
      </c>
      <c r="NU75" s="78">
        <v>413.19</v>
      </c>
      <c r="NV75" s="79">
        <v>2749</v>
      </c>
      <c r="NW75" s="78">
        <v>285532.03999999998</v>
      </c>
      <c r="NX75" s="77">
        <v>9</v>
      </c>
      <c r="NY75" s="78">
        <v>521.19000000000005</v>
      </c>
      <c r="NZ75" s="77">
        <v>3</v>
      </c>
      <c r="OA75" s="78">
        <v>79.88</v>
      </c>
      <c r="OD75" s="77">
        <v>4</v>
      </c>
      <c r="OE75" s="78">
        <v>142.63999999999999</v>
      </c>
      <c r="OF75" s="77">
        <v>326</v>
      </c>
      <c r="OG75" s="78">
        <v>23567.32</v>
      </c>
      <c r="OH75" s="77">
        <v>515</v>
      </c>
      <c r="OI75" s="78">
        <v>30913.360000000001</v>
      </c>
      <c r="OJ75" s="77">
        <v>155</v>
      </c>
      <c r="OK75" s="78">
        <v>917.38</v>
      </c>
      <c r="OP75" s="79">
        <v>14404</v>
      </c>
      <c r="OQ75" s="78">
        <v>2429371.1800000002</v>
      </c>
      <c r="OR75" s="77">
        <v>223</v>
      </c>
      <c r="OS75" s="78">
        <v>7733.26</v>
      </c>
      <c r="OT75" s="79">
        <v>4043</v>
      </c>
      <c r="OU75" s="78">
        <v>188985.3</v>
      </c>
      <c r="OV75" s="77">
        <v>91</v>
      </c>
      <c r="OW75" s="78">
        <v>5582.77</v>
      </c>
      <c r="OZ75" s="79">
        <v>4488</v>
      </c>
      <c r="PA75" s="78">
        <v>416631.14</v>
      </c>
      <c r="PD75" s="77">
        <v>2</v>
      </c>
      <c r="PE75" s="78">
        <v>9.86</v>
      </c>
      <c r="PJ75" s="79">
        <v>3523</v>
      </c>
      <c r="PK75" s="78">
        <v>305094.56</v>
      </c>
      <c r="PL75" s="77">
        <v>107</v>
      </c>
      <c r="PM75" s="78">
        <v>1497.14</v>
      </c>
      <c r="PN75" s="77">
        <v>57</v>
      </c>
      <c r="PO75" s="78">
        <v>7787.7</v>
      </c>
      <c r="PP75" s="79">
        <v>10281</v>
      </c>
      <c r="PQ75" s="78">
        <v>695813.36</v>
      </c>
      <c r="PR75" s="77">
        <v>2</v>
      </c>
      <c r="PS75" s="78">
        <v>228.63</v>
      </c>
      <c r="PV75" s="77">
        <v>27</v>
      </c>
      <c r="PW75" s="78">
        <v>288.52999999999997</v>
      </c>
      <c r="PX75" s="77">
        <v>3</v>
      </c>
      <c r="PY75" s="78">
        <v>302.31</v>
      </c>
      <c r="PZ75" s="77">
        <v>617</v>
      </c>
      <c r="QA75" s="78">
        <v>222675.38</v>
      </c>
      <c r="QF75" s="79">
        <v>12102</v>
      </c>
      <c r="QG75" s="78">
        <v>3739252.97</v>
      </c>
      <c r="QJ75" s="77">
        <v>8</v>
      </c>
      <c r="QK75" s="78">
        <v>11.82</v>
      </c>
      <c r="QL75" s="77">
        <v>34</v>
      </c>
      <c r="QM75" s="78">
        <v>29.59</v>
      </c>
      <c r="QX75" s="77">
        <v>2</v>
      </c>
      <c r="QY75" s="78">
        <v>97.1</v>
      </c>
      <c r="QZ75" s="77">
        <v>1</v>
      </c>
      <c r="RA75" s="78">
        <v>45</v>
      </c>
      <c r="RB75" s="77">
        <v>10</v>
      </c>
      <c r="RC75" s="78">
        <v>1195.23</v>
      </c>
      <c r="RD75" s="77">
        <v>2</v>
      </c>
      <c r="RE75" s="78">
        <v>1864.44</v>
      </c>
      <c r="RJ75" s="77">
        <v>1</v>
      </c>
      <c r="RK75" s="78">
        <v>22.86</v>
      </c>
      <c r="RL75" s="79">
        <v>126216</v>
      </c>
      <c r="RM75" s="78">
        <v>17723624.800000001</v>
      </c>
      <c r="RN75" s="79">
        <v>2287</v>
      </c>
      <c r="RO75" s="78">
        <v>107455.06</v>
      </c>
      <c r="RT75" s="77">
        <v>123</v>
      </c>
      <c r="RU75" s="78">
        <v>22418.07</v>
      </c>
      <c r="RV75" s="77">
        <v>305</v>
      </c>
      <c r="RW75" s="78">
        <v>13882.62</v>
      </c>
      <c r="RX75" s="77">
        <v>77</v>
      </c>
      <c r="RY75" s="78">
        <v>2476.87</v>
      </c>
      <c r="RZ75" s="77">
        <v>709</v>
      </c>
      <c r="SA75" s="78">
        <v>77227.02</v>
      </c>
      <c r="SD75" s="79">
        <v>7492</v>
      </c>
      <c r="SE75" s="78">
        <v>542564.79</v>
      </c>
      <c r="SF75" s="79">
        <v>49508</v>
      </c>
      <c r="SG75" s="78">
        <v>8477237.7799999993</v>
      </c>
      <c r="SH75" s="77">
        <v>4</v>
      </c>
      <c r="SI75" s="78">
        <v>2.54</v>
      </c>
      <c r="SJ75" s="79">
        <v>1388</v>
      </c>
      <c r="SK75" s="78">
        <v>51991.1</v>
      </c>
      <c r="SL75" s="79">
        <v>3726</v>
      </c>
      <c r="SM75" s="78">
        <v>281756.87</v>
      </c>
      <c r="SN75" s="79">
        <v>8137</v>
      </c>
      <c r="SO75" s="78">
        <v>261315.34</v>
      </c>
      <c r="SR75" s="79">
        <v>89728</v>
      </c>
      <c r="SS75" s="78">
        <v>558910.16</v>
      </c>
      <c r="ST75" s="79">
        <v>1775</v>
      </c>
      <c r="SU75" s="78">
        <v>154080.09</v>
      </c>
      <c r="SV75" s="77">
        <v>87</v>
      </c>
      <c r="SW75" s="78">
        <v>476.31</v>
      </c>
      <c r="SZ75" s="77">
        <v>2</v>
      </c>
      <c r="TA75" s="78">
        <v>19.239999999999998</v>
      </c>
      <c r="TB75" s="77">
        <v>1</v>
      </c>
      <c r="TC75" s="78">
        <v>15.16</v>
      </c>
      <c r="TD75" s="77">
        <v>800</v>
      </c>
      <c r="TE75" s="78">
        <v>8134.74</v>
      </c>
      <c r="TF75" s="79">
        <v>2470</v>
      </c>
      <c r="TG75" s="78">
        <v>97124.82</v>
      </c>
      <c r="TH75" s="79">
        <v>24749</v>
      </c>
      <c r="TI75" s="78">
        <v>638850.39</v>
      </c>
      <c r="TJ75" s="79">
        <v>2235</v>
      </c>
      <c r="TK75" s="78">
        <v>261199.35</v>
      </c>
      <c r="TL75" s="79">
        <v>46014</v>
      </c>
      <c r="TM75" s="78">
        <v>2270616.5699999998</v>
      </c>
      <c r="TN75" s="79">
        <v>5071</v>
      </c>
      <c r="TO75" s="78">
        <v>412755.92</v>
      </c>
      <c r="TZ75" s="77">
        <v>2</v>
      </c>
      <c r="UA75" s="78">
        <v>242.63</v>
      </c>
      <c r="UB75" s="79">
        <v>8140</v>
      </c>
      <c r="UC75" s="78">
        <v>359891.37</v>
      </c>
      <c r="UH75" s="77">
        <v>2</v>
      </c>
      <c r="UI75" s="78">
        <v>27.62</v>
      </c>
      <c r="UJ75" s="77">
        <v>1</v>
      </c>
      <c r="UK75" s="78">
        <v>51.97</v>
      </c>
      <c r="UV75" s="77">
        <v>4</v>
      </c>
      <c r="UW75" s="78">
        <v>19.62</v>
      </c>
      <c r="UZ75" s="77">
        <v>5</v>
      </c>
      <c r="VA75" s="78">
        <v>28</v>
      </c>
      <c r="VB75" s="77">
        <v>45</v>
      </c>
      <c r="VC75" s="78">
        <v>1099.93</v>
      </c>
      <c r="VD75" s="79">
        <v>16732</v>
      </c>
      <c r="VE75" s="78">
        <v>893262.63</v>
      </c>
      <c r="VF75" s="77">
        <v>5</v>
      </c>
      <c r="VG75" s="78">
        <v>23.4</v>
      </c>
      <c r="VH75" s="79">
        <v>34947</v>
      </c>
      <c r="VI75" s="78">
        <v>560342.53</v>
      </c>
      <c r="VJ75" s="77">
        <v>154</v>
      </c>
      <c r="VK75" s="78">
        <v>1628.48</v>
      </c>
      <c r="VN75" s="77">
        <v>2</v>
      </c>
      <c r="VO75" s="78">
        <v>35.14</v>
      </c>
      <c r="VP75" s="79">
        <v>12417</v>
      </c>
      <c r="VQ75" s="78">
        <v>660123.80000000005</v>
      </c>
      <c r="VR75" s="79">
        <v>17480</v>
      </c>
      <c r="VS75" s="78">
        <v>1529348.73</v>
      </c>
      <c r="VV75" s="77">
        <v>1</v>
      </c>
      <c r="VW75" s="78">
        <v>18.559999999999999</v>
      </c>
      <c r="WB75" s="79">
        <v>13711</v>
      </c>
      <c r="WC75" s="78">
        <v>1937806.02</v>
      </c>
      <c r="WD75" s="77">
        <v>19</v>
      </c>
      <c r="WE75" s="78">
        <v>49186.79</v>
      </c>
      <c r="WH75" s="79">
        <v>2871</v>
      </c>
      <c r="WI75" s="78">
        <v>12083.94</v>
      </c>
      <c r="WJ75" s="79">
        <v>7105</v>
      </c>
      <c r="WK75" s="78">
        <v>112992.54</v>
      </c>
      <c r="WL75" s="77">
        <v>186</v>
      </c>
      <c r="WM75" s="78">
        <v>18161.96</v>
      </c>
      <c r="WN75" s="79">
        <v>2361</v>
      </c>
      <c r="WO75" s="78">
        <v>928386.79</v>
      </c>
      <c r="WR75" s="79">
        <v>6251</v>
      </c>
      <c r="WS75" s="78">
        <v>179290.56</v>
      </c>
      <c r="WX75" s="77">
        <v>7</v>
      </c>
      <c r="WY75" s="78">
        <v>48.51</v>
      </c>
      <c r="WZ75" s="77">
        <v>7</v>
      </c>
      <c r="XA75" s="78">
        <v>64.56</v>
      </c>
      <c r="XD75" s="79">
        <v>38193</v>
      </c>
      <c r="XE75" s="78">
        <v>2202854.38</v>
      </c>
      <c r="XH75" s="77">
        <v>536</v>
      </c>
      <c r="XI75" s="78">
        <v>233577.25</v>
      </c>
      <c r="XJ75" s="77">
        <v>531</v>
      </c>
      <c r="XK75" s="78">
        <v>6818.52</v>
      </c>
      <c r="XN75" s="79">
        <v>6386</v>
      </c>
      <c r="XO75" s="78">
        <v>840032.84</v>
      </c>
      <c r="XP75" s="79">
        <v>15207</v>
      </c>
      <c r="XQ75" s="78">
        <v>2567023.02</v>
      </c>
      <c r="XR75" s="79">
        <v>1502</v>
      </c>
      <c r="XS75" s="78">
        <v>396333.77</v>
      </c>
      <c r="XT75" s="79">
        <v>2808</v>
      </c>
      <c r="XU75" s="78">
        <v>604254.02</v>
      </c>
      <c r="XV75" s="79">
        <v>83791</v>
      </c>
      <c r="XW75" s="78">
        <v>974437.87</v>
      </c>
      <c r="XX75" s="79">
        <v>1441</v>
      </c>
      <c r="XY75" s="78">
        <v>77036.149999999994</v>
      </c>
      <c r="XZ75" s="77">
        <v>1</v>
      </c>
      <c r="YA75" s="78">
        <v>2.46</v>
      </c>
      <c r="YD75" s="77">
        <v>2</v>
      </c>
      <c r="YE75" s="78">
        <v>75.48</v>
      </c>
      <c r="YF75" s="77">
        <v>1</v>
      </c>
      <c r="YG75" s="78">
        <v>24.16</v>
      </c>
      <c r="YH75" s="79">
        <v>26203</v>
      </c>
      <c r="YI75" s="78">
        <v>2300904.7000000002</v>
      </c>
      <c r="YN75" s="77">
        <v>1</v>
      </c>
      <c r="YO75" s="78">
        <v>81.290000000000006</v>
      </c>
      <c r="YP75" s="79">
        <v>4320</v>
      </c>
      <c r="YQ75" s="78">
        <v>103529.07</v>
      </c>
      <c r="YT75" s="79">
        <v>2420</v>
      </c>
      <c r="YU75" s="78">
        <v>294352.88</v>
      </c>
      <c r="YV75" s="77">
        <v>121</v>
      </c>
      <c r="YW75" s="78">
        <v>11732.27</v>
      </c>
      <c r="YX75" s="79">
        <v>139720</v>
      </c>
      <c r="YY75" s="78">
        <v>3550007.12</v>
      </c>
      <c r="YZ75" s="79">
        <v>31704</v>
      </c>
      <c r="ZA75" s="78">
        <v>1460420.14</v>
      </c>
      <c r="ZF75" s="79">
        <v>1407</v>
      </c>
      <c r="ZG75" s="78">
        <v>118632.52</v>
      </c>
      <c r="ZH75" s="77">
        <v>628</v>
      </c>
      <c r="ZI75" s="78">
        <v>50494.36</v>
      </c>
      <c r="ZJ75" s="79">
        <v>54058</v>
      </c>
      <c r="ZK75" s="78">
        <v>9526377.8599999994</v>
      </c>
      <c r="ZL75" s="79">
        <v>49476</v>
      </c>
      <c r="ZM75" s="78">
        <v>6375274.1399999997</v>
      </c>
      <c r="ZR75" s="77">
        <v>104</v>
      </c>
      <c r="ZS75" s="78">
        <v>544.37</v>
      </c>
      <c r="ZT75" s="77">
        <v>248</v>
      </c>
      <c r="ZU75" s="78">
        <v>1177.0999999999999</v>
      </c>
      <c r="AAB75" s="77">
        <v>127</v>
      </c>
      <c r="AAC75" s="78">
        <v>1000.58</v>
      </c>
      <c r="AAD75" s="77">
        <v>4</v>
      </c>
      <c r="AAE75" s="78">
        <v>6.19</v>
      </c>
      <c r="AAF75" s="77">
        <v>46</v>
      </c>
      <c r="AAG75" s="78">
        <v>481.08</v>
      </c>
      <c r="AAH75" s="77">
        <v>75</v>
      </c>
      <c r="AAI75" s="78">
        <v>415.24</v>
      </c>
      <c r="AAJ75" s="77">
        <v>1</v>
      </c>
      <c r="AAK75" s="78">
        <v>2.52</v>
      </c>
      <c r="AAN75" s="77">
        <v>9</v>
      </c>
      <c r="AAO75" s="78">
        <v>453.58</v>
      </c>
      <c r="AAP75" s="79">
        <v>1425</v>
      </c>
      <c r="AAQ75" s="78">
        <v>6406.62</v>
      </c>
      <c r="AAV75" s="79">
        <v>3418</v>
      </c>
      <c r="AAW75" s="78">
        <v>219542.49</v>
      </c>
      <c r="ABD75" s="79">
        <v>1629</v>
      </c>
      <c r="ABE75" s="78">
        <v>238501.62</v>
      </c>
      <c r="ABH75" s="77">
        <v>3</v>
      </c>
      <c r="ABI75" s="78">
        <v>16.89</v>
      </c>
      <c r="ABP75" s="79">
        <v>3153</v>
      </c>
      <c r="ABQ75" s="78">
        <v>186942.49</v>
      </c>
      <c r="ABR75" s="79">
        <v>1926</v>
      </c>
      <c r="ABS75" s="78">
        <v>86391.53</v>
      </c>
      <c r="ABT75" s="79">
        <v>5241</v>
      </c>
      <c r="ABU75" s="78">
        <v>81175.39</v>
      </c>
      <c r="ABV75" s="79">
        <v>4716</v>
      </c>
      <c r="ABW75" s="78">
        <v>114529.96</v>
      </c>
      <c r="ABX75" s="77">
        <v>578</v>
      </c>
      <c r="ABY75" s="78">
        <v>17135.87</v>
      </c>
      <c r="ACD75" s="77">
        <v>143</v>
      </c>
      <c r="ACE75" s="78">
        <v>7140.45</v>
      </c>
      <c r="ACF75" s="79">
        <v>16886</v>
      </c>
      <c r="ACG75" s="78">
        <v>567953.56999999995</v>
      </c>
      <c r="ACH75" s="79">
        <v>4912</v>
      </c>
      <c r="ACI75" s="78">
        <v>248933.23</v>
      </c>
      <c r="ACJ75" s="79">
        <v>23757</v>
      </c>
      <c r="ACK75" s="78">
        <v>296923.15000000002</v>
      </c>
      <c r="ACN75" s="77">
        <v>3</v>
      </c>
      <c r="ACO75" s="78">
        <v>52.23</v>
      </c>
      <c r="ACP75" s="79">
        <v>12112</v>
      </c>
      <c r="ACQ75" s="78">
        <v>474265.32</v>
      </c>
      <c r="ACV75" s="79">
        <v>5090</v>
      </c>
      <c r="ACW75" s="78">
        <v>159876.79</v>
      </c>
      <c r="ACX75" s="79">
        <v>44591</v>
      </c>
      <c r="ACY75" s="78">
        <v>1929944.16</v>
      </c>
      <c r="ACZ75" s="77">
        <v>180</v>
      </c>
      <c r="ADA75" s="78">
        <v>9105.35</v>
      </c>
      <c r="ADB75" s="79">
        <v>15359</v>
      </c>
      <c r="ADC75" s="78">
        <v>985750.33</v>
      </c>
      <c r="ADD75" s="77">
        <v>3</v>
      </c>
      <c r="ADE75" s="78">
        <v>190.31</v>
      </c>
      <c r="ADF75" s="79">
        <v>3500</v>
      </c>
      <c r="ADG75" s="78">
        <v>521179.66</v>
      </c>
      <c r="ADJ75" s="77">
        <v>2</v>
      </c>
      <c r="ADK75" s="78">
        <v>22.68</v>
      </c>
      <c r="ADL75" s="77">
        <v>987</v>
      </c>
      <c r="ADM75" s="78">
        <v>162642.01999999999</v>
      </c>
      <c r="ADN75" s="77">
        <v>3</v>
      </c>
      <c r="ADO75" s="78">
        <v>11.51</v>
      </c>
      <c r="ADT75" s="77">
        <v>1</v>
      </c>
      <c r="ADU75" s="78">
        <v>50.56</v>
      </c>
      <c r="ADX75" s="79">
        <v>4495</v>
      </c>
      <c r="ADY75" s="78">
        <v>314611.65999999997</v>
      </c>
      <c r="ADZ75" s="79">
        <v>1555</v>
      </c>
      <c r="AEA75" s="78">
        <v>56105.59</v>
      </c>
      <c r="AEB75" s="77">
        <v>11</v>
      </c>
      <c r="AEC75" s="78">
        <v>968.43</v>
      </c>
      <c r="AED75" s="77">
        <v>10</v>
      </c>
      <c r="AEE75" s="78">
        <v>637.11</v>
      </c>
      <c r="AEF75" s="77">
        <v>914</v>
      </c>
      <c r="AEG75" s="78">
        <v>530599.22</v>
      </c>
      <c r="AEL75" s="77">
        <v>67</v>
      </c>
      <c r="AEM75" s="78">
        <v>456.19</v>
      </c>
      <c r="AER75" s="79">
        <v>16706</v>
      </c>
      <c r="AES75" s="78">
        <v>891165.24</v>
      </c>
      <c r="AET75" s="79">
        <v>4720</v>
      </c>
      <c r="AEU75" s="78">
        <v>146279.87</v>
      </c>
      <c r="AEV75" s="77">
        <v>4</v>
      </c>
      <c r="AEW75" s="78">
        <v>5531.09</v>
      </c>
      <c r="AEZ75" s="77">
        <v>74</v>
      </c>
      <c r="AFA75" s="78">
        <v>7917.74</v>
      </c>
      <c r="AFB75" s="79">
        <v>6615</v>
      </c>
      <c r="AFC75" s="78">
        <v>345198.39</v>
      </c>
      <c r="AFD75" s="77">
        <v>8</v>
      </c>
      <c r="AFE75" s="78">
        <v>208.11</v>
      </c>
      <c r="AFH75" s="77">
        <v>5</v>
      </c>
      <c r="AFI75" s="78">
        <v>412.18</v>
      </c>
      <c r="AFN75" s="79">
        <v>3178</v>
      </c>
      <c r="AFO75" s="78">
        <v>1093847.6499999999</v>
      </c>
      <c r="AFP75" s="77">
        <v>125</v>
      </c>
      <c r="AFQ75" s="78">
        <v>5945.9</v>
      </c>
      <c r="AFT75" s="77">
        <v>2</v>
      </c>
      <c r="AFU75" s="78">
        <v>29.88</v>
      </c>
      <c r="AFV75" s="79">
        <v>51052</v>
      </c>
      <c r="AFW75" s="78">
        <v>1631253.17</v>
      </c>
      <c r="AFX75" s="79">
        <v>5004</v>
      </c>
      <c r="AFY75" s="78">
        <v>209587.17</v>
      </c>
      <c r="AFZ75" s="77">
        <v>492</v>
      </c>
      <c r="AGA75" s="78">
        <v>59329</v>
      </c>
      <c r="AGB75" s="77">
        <v>8</v>
      </c>
      <c r="AGC75" s="78">
        <v>159.32</v>
      </c>
      <c r="AGF75" s="77">
        <v>171</v>
      </c>
      <c r="AGG75" s="78">
        <v>1194.1199999999999</v>
      </c>
      <c r="AGJ75" s="77">
        <v>3</v>
      </c>
      <c r="AGK75" s="78">
        <v>164.52</v>
      </c>
      <c r="AGL75" s="77">
        <v>11</v>
      </c>
      <c r="AGM75" s="78">
        <v>13175.19</v>
      </c>
      <c r="AGP75" s="79">
        <v>174405</v>
      </c>
      <c r="AGQ75" s="78">
        <v>33477799.68</v>
      </c>
      <c r="AGR75" s="77">
        <v>181</v>
      </c>
      <c r="AGS75" s="78">
        <v>211432.39</v>
      </c>
      <c r="AGT75" s="79">
        <v>10009</v>
      </c>
      <c r="AGU75" s="78">
        <v>5872986.4500000002</v>
      </c>
      <c r="AGV75" s="79">
        <v>9597</v>
      </c>
      <c r="AGW75" s="78">
        <v>3571864.16</v>
      </c>
      <c r="AGX75" s="79">
        <v>1284</v>
      </c>
      <c r="AGY75" s="78">
        <v>86747.43</v>
      </c>
      <c r="AGZ75" s="77">
        <v>184</v>
      </c>
      <c r="AHA75" s="78">
        <v>23898.07</v>
      </c>
      <c r="AHB75" s="77">
        <v>942</v>
      </c>
      <c r="AHC75" s="78">
        <v>115064.73</v>
      </c>
      <c r="AHF75" s="77">
        <v>5</v>
      </c>
      <c r="AHG75" s="78">
        <v>2746.07</v>
      </c>
      <c r="AHH75" s="77">
        <v>49</v>
      </c>
      <c r="AHI75" s="78">
        <v>40994.9</v>
      </c>
      <c r="AHJ75" s="79">
        <v>2683</v>
      </c>
      <c r="AHK75" s="78">
        <v>220648.97</v>
      </c>
      <c r="AHL75" s="79">
        <v>3950</v>
      </c>
      <c r="AHM75" s="78">
        <v>247800.32000000001</v>
      </c>
      <c r="AHN75" s="77">
        <v>46</v>
      </c>
      <c r="AHO75" s="78">
        <v>6456.41</v>
      </c>
      <c r="AHT75" s="77">
        <v>3</v>
      </c>
      <c r="AHU75" s="78">
        <v>1735.76</v>
      </c>
      <c r="AHV75" s="77">
        <v>974</v>
      </c>
      <c r="AHW75" s="78">
        <v>119057.36</v>
      </c>
      <c r="AHZ75" s="77">
        <v>126</v>
      </c>
      <c r="AIA75" s="78">
        <v>46470.2</v>
      </c>
      <c r="AIB75" s="77">
        <v>1</v>
      </c>
      <c r="AIC75" s="78">
        <v>17.97</v>
      </c>
      <c r="AIL75" s="77">
        <v>6</v>
      </c>
      <c r="AIM75" s="78">
        <v>1364.37</v>
      </c>
      <c r="AIP75" s="79">
        <v>54002</v>
      </c>
      <c r="AIQ75" s="78">
        <v>490347.36</v>
      </c>
      <c r="AIT75" s="77">
        <v>49</v>
      </c>
      <c r="AIU75" s="78">
        <v>474.99</v>
      </c>
      <c r="AIX75" s="79">
        <v>7564</v>
      </c>
      <c r="AIY75" s="78">
        <v>551655.32999999996</v>
      </c>
      <c r="AIZ75" s="77">
        <v>9</v>
      </c>
      <c r="AJA75" s="78">
        <v>67.42</v>
      </c>
      <c r="AJB75" s="79">
        <v>10549</v>
      </c>
      <c r="AJC75" s="78">
        <v>210408.13</v>
      </c>
      <c r="AJD75" s="77">
        <v>9</v>
      </c>
      <c r="AJE75" s="78">
        <v>10.16</v>
      </c>
      <c r="AJF75" s="79">
        <v>12520</v>
      </c>
      <c r="AJG75" s="78">
        <v>578663.18999999994</v>
      </c>
      <c r="AJL75" s="77">
        <v>4</v>
      </c>
      <c r="AJM75" s="78">
        <v>44.52</v>
      </c>
      <c r="AJN75" s="79">
        <v>2136</v>
      </c>
      <c r="AJO75" s="78">
        <v>343661.73</v>
      </c>
      <c r="AJP75" s="77">
        <v>1</v>
      </c>
      <c r="AJQ75" s="78">
        <v>56.1</v>
      </c>
      <c r="AJX75" s="79">
        <v>84333</v>
      </c>
      <c r="AJY75" s="78">
        <v>1074095.22</v>
      </c>
      <c r="AJZ75" s="77">
        <v>214</v>
      </c>
      <c r="AKA75" s="78">
        <v>24619.75</v>
      </c>
      <c r="AKF75" s="77">
        <v>2</v>
      </c>
      <c r="AKG75" s="78">
        <v>9.08</v>
      </c>
      <c r="AKN75" s="77">
        <v>29</v>
      </c>
      <c r="AKO75" s="78">
        <v>421.18</v>
      </c>
      <c r="AKV75" s="79">
        <v>8734</v>
      </c>
      <c r="AKW75" s="78">
        <v>218126.82</v>
      </c>
      <c r="AKZ75" s="79">
        <v>112590</v>
      </c>
      <c r="ALA75" s="78">
        <v>1595168.76</v>
      </c>
      <c r="ALL75" s="77">
        <v>2</v>
      </c>
      <c r="ALM75" s="78">
        <v>66.98</v>
      </c>
      <c r="ALX75" s="79">
        <v>6090</v>
      </c>
      <c r="ALY75" s="78">
        <v>307975.03000000003</v>
      </c>
      <c r="ALZ75" s="77">
        <v>300</v>
      </c>
      <c r="AMA75" s="78">
        <v>863.27</v>
      </c>
      <c r="AMB75" s="79">
        <v>1429</v>
      </c>
      <c r="AMC75" s="78">
        <v>95590.15</v>
      </c>
      <c r="AMF75" s="77">
        <v>136</v>
      </c>
      <c r="AMG75" s="78">
        <v>3826.15</v>
      </c>
      <c r="AMH75" s="77">
        <v>45</v>
      </c>
      <c r="AMI75" s="78">
        <v>21126.02</v>
      </c>
      <c r="AMJ75" s="79">
        <v>1734</v>
      </c>
      <c r="AMK75" s="78">
        <v>124584.41</v>
      </c>
      <c r="AML75" s="79">
        <v>13367</v>
      </c>
      <c r="AMM75" s="78">
        <v>1255059.46</v>
      </c>
      <c r="AMN75" s="77">
        <v>215</v>
      </c>
      <c r="AMO75" s="78">
        <v>271881.03999999998</v>
      </c>
      <c r="AMP75" s="77">
        <v>3</v>
      </c>
      <c r="AMQ75" s="78">
        <v>375.75</v>
      </c>
      <c r="AMX75" s="77">
        <v>363</v>
      </c>
      <c r="AMY75" s="78">
        <v>14893.19</v>
      </c>
      <c r="AMZ75" s="77">
        <v>2</v>
      </c>
      <c r="ANA75" s="78">
        <v>2.96</v>
      </c>
      <c r="ANB75" s="77">
        <v>1</v>
      </c>
      <c r="ANC75" s="78">
        <v>0.36</v>
      </c>
      <c r="AND75" s="77">
        <v>1</v>
      </c>
      <c r="ANE75" s="78">
        <v>3.1</v>
      </c>
      <c r="ANF75" s="79">
        <v>1029</v>
      </c>
      <c r="ANG75" s="78">
        <v>1318206.1200000001</v>
      </c>
      <c r="ANH75" s="79">
        <v>3345</v>
      </c>
      <c r="ANI75" s="78">
        <v>250085</v>
      </c>
      <c r="ANJ75" s="77">
        <v>5</v>
      </c>
      <c r="ANK75" s="78">
        <v>158.5</v>
      </c>
      <c r="ANL75" s="77">
        <v>171</v>
      </c>
      <c r="ANM75" s="78">
        <v>4800.25</v>
      </c>
      <c r="ANP75" s="79">
        <v>2268</v>
      </c>
      <c r="ANQ75" s="78">
        <v>292913.24</v>
      </c>
      <c r="ANR75" s="77">
        <v>293</v>
      </c>
      <c r="ANS75" s="78">
        <v>53105.89</v>
      </c>
      <c r="ANT75" s="79">
        <v>13097</v>
      </c>
      <c r="ANU75" s="78">
        <v>2111612.42</v>
      </c>
      <c r="ANZ75" s="77">
        <v>468</v>
      </c>
      <c r="AOA75" s="78">
        <v>248214.14</v>
      </c>
      <c r="AOB75" s="77">
        <v>80</v>
      </c>
      <c r="AOC75" s="78">
        <v>119848.89</v>
      </c>
      <c r="AOD75" s="77">
        <v>362</v>
      </c>
      <c r="AOE75" s="78">
        <v>1111419</v>
      </c>
      <c r="AOJ75" s="77">
        <v>1</v>
      </c>
      <c r="AOK75" s="78">
        <v>2.33</v>
      </c>
      <c r="AOP75" s="77">
        <v>56</v>
      </c>
      <c r="AOQ75" s="78">
        <v>5294.79</v>
      </c>
      <c r="AOR75" s="77">
        <v>4</v>
      </c>
      <c r="AOS75" s="78">
        <v>43.1</v>
      </c>
      <c r="AOT75" s="77">
        <v>3</v>
      </c>
      <c r="AOU75" s="78">
        <v>6764.19</v>
      </c>
      <c r="AOV75" s="77">
        <v>899</v>
      </c>
      <c r="AOW75" s="78">
        <v>127964.08</v>
      </c>
      <c r="AOX75" s="77">
        <v>455</v>
      </c>
      <c r="AOY75" s="78">
        <v>5233.6899999999996</v>
      </c>
      <c r="APB75" s="77">
        <v>234</v>
      </c>
      <c r="APC75" s="78">
        <v>3105.86</v>
      </c>
      <c r="APD75" s="77">
        <v>1</v>
      </c>
      <c r="APE75" s="78">
        <v>8.52</v>
      </c>
      <c r="APH75" s="79">
        <v>13230</v>
      </c>
      <c r="API75" s="78">
        <v>2884064.51</v>
      </c>
      <c r="APJ75" s="79">
        <v>16426</v>
      </c>
      <c r="APK75" s="78">
        <v>250762.58</v>
      </c>
      <c r="APN75" s="77">
        <v>4</v>
      </c>
      <c r="APO75" s="78">
        <v>72.17</v>
      </c>
      <c r="APP75" s="79">
        <v>2553</v>
      </c>
      <c r="APQ75" s="78">
        <v>1104513.47</v>
      </c>
      <c r="APR75" s="77">
        <v>200</v>
      </c>
      <c r="APS75" s="78">
        <v>86140.79</v>
      </c>
      <c r="APT75" s="79">
        <v>2016</v>
      </c>
      <c r="APU75" s="78">
        <v>887364.18</v>
      </c>
      <c r="APV75" s="77">
        <v>702</v>
      </c>
      <c r="APW75" s="78">
        <v>306387.20000000001</v>
      </c>
      <c r="APX75" s="77">
        <v>697</v>
      </c>
      <c r="APY75" s="78">
        <v>262532.40000000002</v>
      </c>
      <c r="APZ75" s="77">
        <v>190</v>
      </c>
      <c r="AQA75" s="78">
        <v>72464.47</v>
      </c>
      <c r="AQB75" s="79">
        <v>13771</v>
      </c>
      <c r="AQC75" s="78">
        <v>2758609.41</v>
      </c>
      <c r="AQD75" s="77">
        <v>8</v>
      </c>
      <c r="AQE75" s="78">
        <v>346.58</v>
      </c>
      <c r="AQH75" s="77">
        <v>137</v>
      </c>
      <c r="AQI75" s="78">
        <v>40837.57</v>
      </c>
      <c r="AQJ75" s="79">
        <v>3461</v>
      </c>
      <c r="AQK75" s="78">
        <v>54071.41</v>
      </c>
      <c r="AQP75" s="79">
        <v>3989</v>
      </c>
      <c r="AQQ75" s="78">
        <v>1022850.63</v>
      </c>
      <c r="AQR75" s="79">
        <v>2774</v>
      </c>
      <c r="AQS75" s="78">
        <v>1435277.61</v>
      </c>
      <c r="AQZ75" s="77">
        <v>104</v>
      </c>
      <c r="ARA75" s="78">
        <v>688212.05</v>
      </c>
      <c r="ARD75" s="77">
        <v>1</v>
      </c>
      <c r="ARE75" s="78">
        <v>13.8</v>
      </c>
      <c r="ARH75" s="77">
        <v>1</v>
      </c>
      <c r="ARI75" s="78">
        <v>23.19</v>
      </c>
      <c r="ARJ75" s="77">
        <v>1</v>
      </c>
      <c r="ARK75" s="78">
        <v>9.39</v>
      </c>
      <c r="ARL75" s="79">
        <v>5594</v>
      </c>
      <c r="ARM75" s="78">
        <v>702459.07</v>
      </c>
      <c r="ARN75" s="79">
        <v>14967</v>
      </c>
      <c r="ARO75" s="78">
        <v>1757288.93</v>
      </c>
      <c r="ARP75" s="79">
        <v>27682</v>
      </c>
      <c r="ARQ75" s="78">
        <v>3429660.64</v>
      </c>
      <c r="ARR75" s="79">
        <v>6297</v>
      </c>
      <c r="ARS75" s="78">
        <v>754075.28</v>
      </c>
      <c r="ART75" s="79">
        <v>18294</v>
      </c>
      <c r="ARU75" s="78">
        <v>403323.91</v>
      </c>
      <c r="ARX75" s="79">
        <v>49407</v>
      </c>
      <c r="ARY75" s="78">
        <v>3936267.48</v>
      </c>
      <c r="ARZ75" s="77">
        <v>165</v>
      </c>
      <c r="ASA75" s="78">
        <v>56595.360000000001</v>
      </c>
      <c r="ASD75" s="79">
        <v>4429</v>
      </c>
      <c r="ASE75" s="78">
        <v>345750.89</v>
      </c>
      <c r="ASR75" s="77">
        <v>1</v>
      </c>
      <c r="ASS75" s="78">
        <v>0.96</v>
      </c>
      <c r="AST75" s="77">
        <v>3</v>
      </c>
      <c r="ASU75" s="78">
        <v>11.85</v>
      </c>
      <c r="ASV75" s="77">
        <v>3</v>
      </c>
      <c r="ASW75" s="78">
        <v>2.88</v>
      </c>
      <c r="ASX75" s="77">
        <v>13</v>
      </c>
      <c r="ASY75" s="78">
        <v>507.84</v>
      </c>
      <c r="ASZ75" s="77">
        <v>980</v>
      </c>
      <c r="ATA75" s="78">
        <v>22932.42</v>
      </c>
      <c r="ATB75" s="77">
        <v>124</v>
      </c>
      <c r="ATC75" s="78">
        <v>10873.09</v>
      </c>
      <c r="ATF75" s="77">
        <v>2</v>
      </c>
      <c r="ATG75" s="78">
        <v>66.760000000000005</v>
      </c>
      <c r="ATN75" s="79">
        <v>1062</v>
      </c>
      <c r="ATO75" s="78">
        <v>61426.57</v>
      </c>
      <c r="ATP75" s="77">
        <v>24</v>
      </c>
      <c r="ATQ75" s="78">
        <v>963.29</v>
      </c>
      <c r="ATT75" s="79">
        <v>16998</v>
      </c>
      <c r="ATU75" s="78">
        <v>750347.7</v>
      </c>
      <c r="ATV75" s="77">
        <v>3</v>
      </c>
      <c r="ATW75" s="78">
        <v>281.7</v>
      </c>
      <c r="ATX75" s="77">
        <v>12</v>
      </c>
      <c r="ATY75" s="78">
        <v>606.09</v>
      </c>
      <c r="ATZ75" s="77">
        <v>1</v>
      </c>
      <c r="AUA75" s="78">
        <v>5.15</v>
      </c>
      <c r="AUB75" s="77">
        <v>8</v>
      </c>
      <c r="AUC75" s="78">
        <v>37.31</v>
      </c>
      <c r="AUN75" s="79">
        <v>181594</v>
      </c>
      <c r="AUO75" s="78">
        <v>2959411.6</v>
      </c>
      <c r="AUP75" s="77">
        <v>4</v>
      </c>
      <c r="AUQ75" s="78">
        <v>72.459999999999994</v>
      </c>
      <c r="AUR75" s="79">
        <v>1951</v>
      </c>
      <c r="AUS75" s="78">
        <v>102144.83</v>
      </c>
      <c r="AUV75" s="77">
        <v>24</v>
      </c>
      <c r="AUW75" s="78">
        <v>185.21</v>
      </c>
      <c r="AUZ75" s="77">
        <v>2</v>
      </c>
      <c r="AVA75" s="78">
        <v>9.7200000000000006</v>
      </c>
      <c r="AVB75" s="77">
        <v>200</v>
      </c>
      <c r="AVC75" s="78">
        <v>168111.71</v>
      </c>
      <c r="AVN75" s="77">
        <v>1</v>
      </c>
      <c r="AVO75" s="78">
        <v>60.15</v>
      </c>
      <c r="AVP75" s="77">
        <v>1</v>
      </c>
      <c r="AVQ75" s="78">
        <v>15.02</v>
      </c>
      <c r="AVT75" s="77">
        <v>1</v>
      </c>
      <c r="AVU75" s="78">
        <v>9.73</v>
      </c>
      <c r="AVX75" s="77">
        <v>8</v>
      </c>
      <c r="AVY75" s="78">
        <v>65.040000000000006</v>
      </c>
      <c r="AVZ75" s="77">
        <v>12</v>
      </c>
      <c r="AWA75" s="78">
        <v>119.7</v>
      </c>
      <c r="AWB75" s="77">
        <v>10</v>
      </c>
      <c r="AWC75" s="78">
        <v>264.14999999999998</v>
      </c>
      <c r="AWF75" s="77">
        <v>2</v>
      </c>
      <c r="AWG75" s="78">
        <v>2944.16</v>
      </c>
      <c r="AWH75" s="77">
        <v>6</v>
      </c>
      <c r="AWI75" s="78">
        <v>5.03</v>
      </c>
      <c r="AWL75" s="77">
        <v>10</v>
      </c>
      <c r="AWM75" s="78">
        <v>67.11</v>
      </c>
      <c r="AWN75" s="77">
        <v>107</v>
      </c>
      <c r="AWO75" s="78">
        <v>6765.33</v>
      </c>
      <c r="AWP75" s="77">
        <v>319</v>
      </c>
      <c r="AWQ75" s="78">
        <v>56602.25</v>
      </c>
      <c r="AWR75" s="77">
        <v>149</v>
      </c>
      <c r="AWS75" s="78">
        <v>52484.69</v>
      </c>
      <c r="AWT75" s="77">
        <v>309</v>
      </c>
      <c r="AWU75" s="78">
        <v>27244.720000000001</v>
      </c>
      <c r="AWV75" s="79">
        <v>1986</v>
      </c>
      <c r="AWW75" s="78">
        <v>27000.82</v>
      </c>
      <c r="AWX75" s="77">
        <v>544</v>
      </c>
      <c r="AWY75" s="78">
        <v>233315.84</v>
      </c>
      <c r="AXD75" s="77">
        <v>13</v>
      </c>
      <c r="AXE75" s="78">
        <v>199.91</v>
      </c>
      <c r="AXV75" s="77">
        <v>3</v>
      </c>
      <c r="AXW75" s="78">
        <v>31.18</v>
      </c>
      <c r="AXZ75" s="77">
        <v>2</v>
      </c>
      <c r="AYA75" s="78">
        <v>1127.28</v>
      </c>
      <c r="AYB75" s="77">
        <v>198</v>
      </c>
      <c r="AYC75" s="78">
        <v>15357.05</v>
      </c>
      <c r="AYD75" s="77">
        <v>35</v>
      </c>
      <c r="AYE75" s="78">
        <v>258.07</v>
      </c>
      <c r="AYF75" s="77">
        <v>23</v>
      </c>
      <c r="AYG75" s="78">
        <v>186.96</v>
      </c>
      <c r="AYL75" s="77">
        <v>9</v>
      </c>
      <c r="AYM75" s="78">
        <v>45.36</v>
      </c>
      <c r="AYT75" s="77">
        <v>37</v>
      </c>
      <c r="AYU75" s="78">
        <v>64.11</v>
      </c>
      <c r="AYV75" s="77">
        <v>81</v>
      </c>
      <c r="AYW75" s="78">
        <v>8558.1299999999992</v>
      </c>
      <c r="AZV75" s="77">
        <v>17</v>
      </c>
      <c r="AZW75" s="78">
        <v>16.53</v>
      </c>
    </row>
    <row r="76" spans="1:1377" x14ac:dyDescent="0.25">
      <c r="A76" s="87">
        <v>39948</v>
      </c>
      <c r="B76" s="83">
        <v>315944</v>
      </c>
      <c r="C76" s="84">
        <v>38213176.020000003</v>
      </c>
      <c r="D76" s="83">
        <v>265212</v>
      </c>
      <c r="E76" s="84">
        <v>36806687.350000001</v>
      </c>
      <c r="F76" s="83">
        <f t="shared" si="105"/>
        <v>581156</v>
      </c>
      <c r="G76" s="83">
        <f t="shared" si="104"/>
        <v>75019863.370000005</v>
      </c>
      <c r="H76" s="83">
        <v>182105</v>
      </c>
      <c r="I76" s="84">
        <v>16882625.5</v>
      </c>
      <c r="J76" s="83">
        <v>222516</v>
      </c>
      <c r="K76" s="84">
        <v>18591493.23</v>
      </c>
      <c r="L76" s="83">
        <v>2843</v>
      </c>
      <c r="M76" s="78">
        <v>12527456.449999999</v>
      </c>
      <c r="N76" s="79">
        <v>23992</v>
      </c>
      <c r="O76" s="78">
        <v>12883210.16</v>
      </c>
      <c r="P76" s="79">
        <v>172552</v>
      </c>
      <c r="Q76" s="78">
        <v>10090616.42</v>
      </c>
      <c r="R76" s="79">
        <v>175258</v>
      </c>
      <c r="S76" s="78">
        <v>9706229.6899999995</v>
      </c>
      <c r="V76" s="79">
        <v>24932</v>
      </c>
      <c r="W76" s="78">
        <v>6784588.3099999996</v>
      </c>
      <c r="X76" s="79">
        <v>44981</v>
      </c>
      <c r="Y76" s="78">
        <v>6483975.9199999999</v>
      </c>
      <c r="Z76" s="79">
        <v>130609</v>
      </c>
      <c r="AA76" s="78">
        <v>5094595.91</v>
      </c>
      <c r="AB76" s="79">
        <v>73028</v>
      </c>
      <c r="AC76" s="78">
        <v>7010562.2699999996</v>
      </c>
      <c r="AD76" s="79">
        <v>28929</v>
      </c>
      <c r="AE76" s="78">
        <v>5508679.3600000003</v>
      </c>
      <c r="AH76" s="79">
        <v>69822</v>
      </c>
      <c r="AI76" s="78">
        <v>6967990.7300000004</v>
      </c>
      <c r="AJ76" s="79">
        <v>169617</v>
      </c>
      <c r="AK76" s="78">
        <v>6225149.4900000002</v>
      </c>
      <c r="AL76" s="79">
        <v>47063</v>
      </c>
      <c r="AM76" s="78">
        <v>4965959.42</v>
      </c>
      <c r="AN76" s="79">
        <v>44884</v>
      </c>
      <c r="AO76" s="78">
        <v>4287805.33</v>
      </c>
      <c r="AP76" s="79">
        <v>59157</v>
      </c>
      <c r="AQ76" s="78">
        <v>4622577.3600000003</v>
      </c>
      <c r="AR76" s="79">
        <v>34610</v>
      </c>
      <c r="AS76" s="78">
        <v>5043490.3499999996</v>
      </c>
      <c r="AT76" s="79">
        <v>12796</v>
      </c>
      <c r="AU76" s="78">
        <v>1158476.42</v>
      </c>
      <c r="AV76" s="77">
        <v>817</v>
      </c>
      <c r="AW76" s="78">
        <v>3284721.9</v>
      </c>
      <c r="AX76" s="77">
        <v>329</v>
      </c>
      <c r="AY76" s="78">
        <v>1299868.3799999999</v>
      </c>
      <c r="AZ76" s="79">
        <v>2736</v>
      </c>
      <c r="BA76" s="78">
        <v>1926409.81</v>
      </c>
      <c r="BB76" s="79">
        <v>10597</v>
      </c>
      <c r="BC76" s="78">
        <v>3539276.62</v>
      </c>
      <c r="BD76" s="79">
        <v>2885</v>
      </c>
      <c r="BE76" s="78">
        <v>1518884.44</v>
      </c>
      <c r="BF76" s="79">
        <v>13666</v>
      </c>
      <c r="BG76" s="78">
        <v>1837359.47</v>
      </c>
      <c r="BH76" s="79">
        <v>233300</v>
      </c>
      <c r="BI76" s="78">
        <v>2072890.91</v>
      </c>
      <c r="BJ76" s="79">
        <v>3389</v>
      </c>
      <c r="BK76" s="78">
        <v>1428336.22</v>
      </c>
      <c r="BL76" s="79">
        <v>51885</v>
      </c>
      <c r="BM76" s="78">
        <v>2212080.5099999998</v>
      </c>
      <c r="BN76" s="77">
        <v>43</v>
      </c>
      <c r="BO76" s="78">
        <v>273630.45</v>
      </c>
      <c r="BP76" s="79">
        <v>48392</v>
      </c>
      <c r="BQ76" s="78">
        <v>974984.22</v>
      </c>
      <c r="BR76" s="79">
        <v>5297</v>
      </c>
      <c r="BS76" s="78">
        <v>349622.74</v>
      </c>
      <c r="BT76" s="79">
        <v>8515</v>
      </c>
      <c r="BU76" s="78">
        <v>490240.39</v>
      </c>
      <c r="BV76" s="79">
        <v>6747</v>
      </c>
      <c r="BW76" s="78">
        <v>302427.40999999997</v>
      </c>
      <c r="BX76" s="77">
        <v>182</v>
      </c>
      <c r="BY76" s="78">
        <v>183384.04</v>
      </c>
      <c r="CD76" s="77">
        <v>2</v>
      </c>
      <c r="CE76" s="78">
        <v>2.08</v>
      </c>
      <c r="CH76" s="77">
        <v>1</v>
      </c>
      <c r="CI76" s="78">
        <v>1.73</v>
      </c>
      <c r="CL76" s="77">
        <v>1</v>
      </c>
      <c r="CM76" s="78">
        <v>162.80000000000001</v>
      </c>
      <c r="CN76" s="77">
        <v>16</v>
      </c>
      <c r="CO76" s="78">
        <v>1928.73</v>
      </c>
      <c r="CP76" s="79">
        <v>5728</v>
      </c>
      <c r="CQ76" s="78">
        <v>63466.2</v>
      </c>
      <c r="CT76" s="77">
        <v>10</v>
      </c>
      <c r="CU76" s="78">
        <v>5429.4</v>
      </c>
      <c r="CX76" s="77">
        <v>1</v>
      </c>
      <c r="CY76" s="78">
        <v>2.9</v>
      </c>
      <c r="CZ76" s="77">
        <v>1</v>
      </c>
      <c r="DA76" s="78">
        <v>24.84</v>
      </c>
      <c r="DD76" s="77">
        <v>1</v>
      </c>
      <c r="DE76" s="78">
        <v>93.13</v>
      </c>
      <c r="DJ76" s="77">
        <v>3</v>
      </c>
      <c r="DK76" s="78">
        <v>6171.03</v>
      </c>
      <c r="DN76" s="77">
        <v>4</v>
      </c>
      <c r="DO76" s="78">
        <v>7.12</v>
      </c>
      <c r="DP76" s="77">
        <v>59</v>
      </c>
      <c r="DQ76" s="78">
        <v>351.45</v>
      </c>
      <c r="DR76" s="77">
        <v>2</v>
      </c>
      <c r="DS76" s="78">
        <v>8.26</v>
      </c>
      <c r="DZ76" s="79">
        <v>11253</v>
      </c>
      <c r="EA76" s="78">
        <v>1025984.98</v>
      </c>
      <c r="EF76" s="77">
        <v>18</v>
      </c>
      <c r="EG76" s="78">
        <v>210.7</v>
      </c>
      <c r="EH76" s="77">
        <v>1</v>
      </c>
      <c r="EI76" s="78">
        <v>1.23</v>
      </c>
      <c r="ER76" s="79">
        <v>12544</v>
      </c>
      <c r="ES76" s="78">
        <v>501848.75</v>
      </c>
      <c r="EV76" s="79">
        <v>1200</v>
      </c>
      <c r="EW76" s="78">
        <v>73359.960000000006</v>
      </c>
      <c r="FF76" s="77">
        <v>4</v>
      </c>
      <c r="FG76" s="78">
        <v>4.66</v>
      </c>
      <c r="FH76" s="79">
        <v>25056</v>
      </c>
      <c r="FI76" s="78">
        <v>1213993.05</v>
      </c>
      <c r="FJ76" s="79">
        <v>15932</v>
      </c>
      <c r="FK76" s="78">
        <v>747325.89</v>
      </c>
      <c r="FL76" s="77">
        <v>5</v>
      </c>
      <c r="FM76" s="78">
        <v>50.71</v>
      </c>
      <c r="FN76" s="77">
        <v>1</v>
      </c>
      <c r="FO76" s="78">
        <v>10.58</v>
      </c>
      <c r="FP76" s="77">
        <v>8</v>
      </c>
      <c r="FQ76" s="78">
        <v>3.84</v>
      </c>
      <c r="FR76" s="79">
        <v>2384</v>
      </c>
      <c r="FS76" s="78">
        <v>335054.96999999997</v>
      </c>
      <c r="FT76" s="77">
        <v>4</v>
      </c>
      <c r="FU76" s="78">
        <v>10.42</v>
      </c>
      <c r="FV76" s="79">
        <v>3319</v>
      </c>
      <c r="FW76" s="78">
        <v>87672.42</v>
      </c>
      <c r="FX76" s="77">
        <v>752</v>
      </c>
      <c r="FY76" s="78">
        <v>33094.339999999997</v>
      </c>
      <c r="FZ76" s="77">
        <v>1</v>
      </c>
      <c r="GA76" s="78">
        <v>2.13</v>
      </c>
      <c r="GF76" s="77">
        <v>87</v>
      </c>
      <c r="GG76" s="78">
        <v>7283.2</v>
      </c>
      <c r="GL76" s="79">
        <v>2975</v>
      </c>
      <c r="GM76" s="78">
        <v>410085.23</v>
      </c>
      <c r="GT76" s="77">
        <v>3</v>
      </c>
      <c r="GU76" s="78">
        <v>10.08</v>
      </c>
      <c r="GX76" s="77">
        <v>273</v>
      </c>
      <c r="GY76" s="78">
        <v>26174.240000000002</v>
      </c>
      <c r="GZ76" s="77">
        <v>33</v>
      </c>
      <c r="HA76" s="78">
        <v>1244.99</v>
      </c>
      <c r="HD76" s="77">
        <v>12</v>
      </c>
      <c r="HE76" s="78">
        <v>50</v>
      </c>
      <c r="HH76" s="77">
        <v>145</v>
      </c>
      <c r="HI76" s="78">
        <v>5595.31</v>
      </c>
      <c r="HJ76" s="77">
        <v>677</v>
      </c>
      <c r="HK76" s="78">
        <v>81977.72</v>
      </c>
      <c r="HL76" s="77">
        <v>464</v>
      </c>
      <c r="HM76" s="78">
        <v>79740.09</v>
      </c>
      <c r="HN76" s="77">
        <v>913</v>
      </c>
      <c r="HO76" s="78">
        <v>132604.54999999999</v>
      </c>
      <c r="HR76" s="77">
        <v>68</v>
      </c>
      <c r="HS76" s="78">
        <v>17551.189999999999</v>
      </c>
      <c r="HT76" s="77">
        <v>624</v>
      </c>
      <c r="HU76" s="78">
        <v>22971.98</v>
      </c>
      <c r="HV76" s="77">
        <v>29</v>
      </c>
      <c r="HW76" s="78">
        <v>2053</v>
      </c>
      <c r="HZ76" s="77">
        <v>100</v>
      </c>
      <c r="IA76" s="78">
        <v>8454.25</v>
      </c>
      <c r="IB76" s="79">
        <v>5115</v>
      </c>
      <c r="IC76" s="78">
        <v>362876.59</v>
      </c>
      <c r="ID76" s="77">
        <v>41</v>
      </c>
      <c r="IE76" s="78">
        <v>12201.61</v>
      </c>
      <c r="IF76" s="77">
        <v>201</v>
      </c>
      <c r="IG76" s="78">
        <v>36000.239999999998</v>
      </c>
      <c r="IN76" s="79">
        <v>2726</v>
      </c>
      <c r="IO76" s="78">
        <v>133968.54999999999</v>
      </c>
      <c r="IP76" s="77">
        <v>1</v>
      </c>
      <c r="IQ76" s="78">
        <v>11.95</v>
      </c>
      <c r="IR76" s="77">
        <v>6</v>
      </c>
      <c r="IS76" s="78">
        <v>22.84</v>
      </c>
      <c r="IT76" s="77">
        <v>2</v>
      </c>
      <c r="IU76" s="78">
        <v>10.72</v>
      </c>
      <c r="IX76" s="77">
        <v>10</v>
      </c>
      <c r="IY76" s="78">
        <v>28.03</v>
      </c>
      <c r="IZ76" s="79">
        <v>4224</v>
      </c>
      <c r="JA76" s="78">
        <v>172494.06</v>
      </c>
      <c r="JD76" s="77">
        <v>2</v>
      </c>
      <c r="JE76" s="78">
        <v>7.26</v>
      </c>
      <c r="JH76" s="79">
        <v>10542</v>
      </c>
      <c r="JI76" s="78">
        <v>1396915.05</v>
      </c>
      <c r="JJ76" s="79">
        <v>2557</v>
      </c>
      <c r="JK76" s="78">
        <v>306116.46000000002</v>
      </c>
      <c r="JN76" s="77">
        <v>647</v>
      </c>
      <c r="JO76" s="78">
        <v>83634.55</v>
      </c>
      <c r="JP76" s="79">
        <v>3538</v>
      </c>
      <c r="JQ76" s="78">
        <v>286743.69</v>
      </c>
      <c r="JR76" s="77">
        <v>36</v>
      </c>
      <c r="JS76" s="78">
        <v>1702.33</v>
      </c>
      <c r="JV76" s="79">
        <v>2827</v>
      </c>
      <c r="JW76" s="78">
        <v>229121.26</v>
      </c>
      <c r="JX76" s="77">
        <v>121</v>
      </c>
      <c r="JY76" s="78">
        <v>10887.66</v>
      </c>
      <c r="JZ76" s="77">
        <v>524</v>
      </c>
      <c r="KA76" s="78">
        <v>10108.879999999999</v>
      </c>
      <c r="KB76" s="79">
        <v>8722</v>
      </c>
      <c r="KC76" s="78">
        <v>328458.31</v>
      </c>
      <c r="KD76" s="77">
        <v>2</v>
      </c>
      <c r="KE76" s="78">
        <v>21.94</v>
      </c>
      <c r="KF76" s="77">
        <v>398</v>
      </c>
      <c r="KG76" s="78">
        <v>43897.45</v>
      </c>
      <c r="KH76" s="79">
        <v>18542</v>
      </c>
      <c r="KI76" s="78">
        <v>675296.23</v>
      </c>
      <c r="KJ76" s="77">
        <v>1</v>
      </c>
      <c r="KK76" s="78">
        <v>7.85</v>
      </c>
      <c r="KN76" s="79">
        <v>1240</v>
      </c>
      <c r="KO76" s="78">
        <v>680997.41</v>
      </c>
      <c r="KP76" s="77">
        <v>1</v>
      </c>
      <c r="KQ76" s="78">
        <v>21.72</v>
      </c>
      <c r="KR76" s="79">
        <v>5434</v>
      </c>
      <c r="KS76" s="78">
        <v>414820.8</v>
      </c>
      <c r="KZ76" s="77">
        <v>9</v>
      </c>
      <c r="LA76" s="78">
        <v>3237.51</v>
      </c>
      <c r="LB76" s="77">
        <v>3</v>
      </c>
      <c r="LC76" s="78">
        <v>2.5299999999999998</v>
      </c>
      <c r="LD76" s="79">
        <v>1287</v>
      </c>
      <c r="LE76" s="78">
        <v>119123.66</v>
      </c>
      <c r="LF76" s="77">
        <v>414</v>
      </c>
      <c r="LG76" s="78">
        <v>65370.09</v>
      </c>
      <c r="LH76" s="77">
        <v>395</v>
      </c>
      <c r="LI76" s="78">
        <v>91787.1</v>
      </c>
      <c r="LR76" s="77">
        <v>6</v>
      </c>
      <c r="LS76" s="78">
        <v>4.9000000000000004</v>
      </c>
      <c r="LT76" s="79">
        <v>6543</v>
      </c>
      <c r="LU76" s="78">
        <v>287922.40999999997</v>
      </c>
      <c r="LV76" s="77">
        <v>69</v>
      </c>
      <c r="LW76" s="78">
        <v>369.23</v>
      </c>
      <c r="LX76" s="77">
        <v>4</v>
      </c>
      <c r="LY76" s="78">
        <v>1727.92</v>
      </c>
      <c r="MB76" s="79">
        <v>5438</v>
      </c>
      <c r="MC76" s="78">
        <v>406595.91</v>
      </c>
      <c r="MF76" s="77">
        <v>5</v>
      </c>
      <c r="MG76" s="78">
        <v>127.9</v>
      </c>
      <c r="MN76" s="77">
        <v>2</v>
      </c>
      <c r="MO76" s="78">
        <v>0.1</v>
      </c>
      <c r="MP76" s="79">
        <v>4590</v>
      </c>
      <c r="MQ76" s="78">
        <v>324602.78000000003</v>
      </c>
      <c r="MR76" s="79">
        <v>1627</v>
      </c>
      <c r="MS76" s="78">
        <v>44950.400000000001</v>
      </c>
      <c r="NB76" s="77">
        <v>5</v>
      </c>
      <c r="NC76" s="78">
        <v>4.78</v>
      </c>
      <c r="ND76" s="79">
        <v>15057</v>
      </c>
      <c r="NE76" s="78">
        <v>46662.03</v>
      </c>
      <c r="NF76" s="77">
        <v>62</v>
      </c>
      <c r="NG76" s="78">
        <v>764.82</v>
      </c>
      <c r="NH76" s="77">
        <v>2</v>
      </c>
      <c r="NI76" s="78">
        <v>52</v>
      </c>
      <c r="NN76" s="79">
        <v>3573</v>
      </c>
      <c r="NO76" s="78">
        <v>514915.43</v>
      </c>
      <c r="NP76" s="77">
        <v>6</v>
      </c>
      <c r="NQ76" s="78">
        <v>31.49</v>
      </c>
      <c r="NR76" s="77">
        <v>10</v>
      </c>
      <c r="NS76" s="78">
        <v>33.01</v>
      </c>
      <c r="NT76" s="77">
        <v>112</v>
      </c>
      <c r="NU76" s="78">
        <v>319.94</v>
      </c>
      <c r="NV76" s="79">
        <v>2617</v>
      </c>
      <c r="NW76" s="78">
        <v>272726.64</v>
      </c>
      <c r="NX76" s="77">
        <v>10</v>
      </c>
      <c r="NY76" s="78">
        <v>677.72</v>
      </c>
      <c r="NZ76" s="77">
        <v>6</v>
      </c>
      <c r="OA76" s="78">
        <v>166.32</v>
      </c>
      <c r="OB76" s="77">
        <v>3</v>
      </c>
      <c r="OC76" s="78">
        <v>14.53</v>
      </c>
      <c r="OF76" s="77">
        <v>320</v>
      </c>
      <c r="OG76" s="78">
        <v>24315.52</v>
      </c>
      <c r="OH76" s="77">
        <v>507</v>
      </c>
      <c r="OI76" s="78">
        <v>27633.22</v>
      </c>
      <c r="OJ76" s="77">
        <v>151</v>
      </c>
      <c r="OK76" s="78">
        <v>744.82</v>
      </c>
      <c r="OP76" s="79">
        <v>13849</v>
      </c>
      <c r="OQ76" s="78">
        <v>2371982.56</v>
      </c>
      <c r="OR76" s="77">
        <v>190</v>
      </c>
      <c r="OS76" s="78">
        <v>7359.5</v>
      </c>
      <c r="OT76" s="79">
        <v>3946</v>
      </c>
      <c r="OU76" s="78">
        <v>182920.78</v>
      </c>
      <c r="OV76" s="77">
        <v>78</v>
      </c>
      <c r="OW76" s="78">
        <v>6446.95</v>
      </c>
      <c r="OX76" s="77">
        <v>1</v>
      </c>
      <c r="OY76" s="78">
        <v>14</v>
      </c>
      <c r="OZ76" s="79">
        <v>4551</v>
      </c>
      <c r="PA76" s="78">
        <v>423386.81</v>
      </c>
      <c r="PJ76" s="79">
        <v>3548</v>
      </c>
      <c r="PK76" s="78">
        <v>313434.82</v>
      </c>
      <c r="PL76" s="77">
        <v>116</v>
      </c>
      <c r="PM76" s="78">
        <v>1119.74</v>
      </c>
      <c r="PN76" s="77">
        <v>71</v>
      </c>
      <c r="PO76" s="78">
        <v>10208.59</v>
      </c>
      <c r="PP76" s="79">
        <v>9880</v>
      </c>
      <c r="PQ76" s="78">
        <v>668867.06999999995</v>
      </c>
      <c r="PV76" s="77">
        <v>35</v>
      </c>
      <c r="PW76" s="78">
        <v>376.05</v>
      </c>
      <c r="PX76" s="77">
        <v>2</v>
      </c>
      <c r="PY76" s="78">
        <v>104.28</v>
      </c>
      <c r="PZ76" s="77">
        <v>601</v>
      </c>
      <c r="QA76" s="78">
        <v>225187.71</v>
      </c>
      <c r="QF76" s="79">
        <v>11698</v>
      </c>
      <c r="QG76" s="78">
        <v>3591858.98</v>
      </c>
      <c r="QJ76" s="77">
        <v>12</v>
      </c>
      <c r="QK76" s="78">
        <v>17.82</v>
      </c>
      <c r="QL76" s="77">
        <v>27</v>
      </c>
      <c r="QM76" s="78">
        <v>22.22</v>
      </c>
      <c r="QN76" s="77">
        <v>1</v>
      </c>
      <c r="QO76" s="78">
        <v>176.64</v>
      </c>
      <c r="QX76" s="77">
        <v>1</v>
      </c>
      <c r="QY76" s="78">
        <v>5.78</v>
      </c>
      <c r="QZ76" s="77">
        <v>2</v>
      </c>
      <c r="RA76" s="78">
        <v>100.8</v>
      </c>
      <c r="RB76" s="77">
        <v>21</v>
      </c>
      <c r="RC76" s="78">
        <v>612.65</v>
      </c>
      <c r="RD76" s="77">
        <v>12</v>
      </c>
      <c r="RE76" s="78">
        <v>2644.16</v>
      </c>
      <c r="RJ76" s="77">
        <v>1</v>
      </c>
      <c r="RK76" s="78">
        <v>22.86</v>
      </c>
      <c r="RL76" s="79">
        <v>124514</v>
      </c>
      <c r="RM76" s="78">
        <v>17493023.489999998</v>
      </c>
      <c r="RN76" s="79">
        <v>2230</v>
      </c>
      <c r="RO76" s="78">
        <v>106068.07</v>
      </c>
      <c r="RT76" s="77">
        <v>118</v>
      </c>
      <c r="RU76" s="78">
        <v>23646.94</v>
      </c>
      <c r="RV76" s="77">
        <v>288</v>
      </c>
      <c r="RW76" s="78">
        <v>14174.49</v>
      </c>
      <c r="RX76" s="77">
        <v>213</v>
      </c>
      <c r="RY76" s="78">
        <v>6302.16</v>
      </c>
      <c r="RZ76" s="77">
        <v>590</v>
      </c>
      <c r="SA76" s="78">
        <v>56483.17</v>
      </c>
      <c r="SD76" s="79">
        <v>7464</v>
      </c>
      <c r="SE76" s="78">
        <v>533344.82999999996</v>
      </c>
      <c r="SF76" s="79">
        <v>50664</v>
      </c>
      <c r="SG76" s="78">
        <v>8697737.7699999996</v>
      </c>
      <c r="SH76" s="77">
        <v>3</v>
      </c>
      <c r="SI76" s="78">
        <v>1.24</v>
      </c>
      <c r="SJ76" s="79">
        <v>1364</v>
      </c>
      <c r="SK76" s="78">
        <v>53341.25</v>
      </c>
      <c r="SL76" s="79">
        <v>3587</v>
      </c>
      <c r="SM76" s="78">
        <v>281314.73</v>
      </c>
      <c r="SN76" s="79">
        <v>7939</v>
      </c>
      <c r="SO76" s="78">
        <v>259461.04</v>
      </c>
      <c r="SP76" s="77">
        <v>2</v>
      </c>
      <c r="SQ76" s="78">
        <v>180</v>
      </c>
      <c r="SR76" s="79">
        <v>89058</v>
      </c>
      <c r="SS76" s="78">
        <v>550499.96</v>
      </c>
      <c r="ST76" s="79">
        <v>2020</v>
      </c>
      <c r="SU76" s="78">
        <v>176095.49</v>
      </c>
      <c r="SV76" s="77">
        <v>97</v>
      </c>
      <c r="SW76" s="78">
        <v>668.95</v>
      </c>
      <c r="TD76" s="77">
        <v>750</v>
      </c>
      <c r="TE76" s="78">
        <v>6878.68</v>
      </c>
      <c r="TF76" s="79">
        <v>2320</v>
      </c>
      <c r="TG76" s="78">
        <v>90124.11</v>
      </c>
      <c r="TH76" s="79">
        <v>24913</v>
      </c>
      <c r="TI76" s="78">
        <v>643371.72</v>
      </c>
      <c r="TJ76" s="79">
        <v>2252</v>
      </c>
      <c r="TK76" s="78">
        <v>254672.46</v>
      </c>
      <c r="TL76" s="79">
        <v>45552</v>
      </c>
      <c r="TM76" s="78">
        <v>2243011.1</v>
      </c>
      <c r="TN76" s="79">
        <v>5217</v>
      </c>
      <c r="TO76" s="78">
        <v>404831.92</v>
      </c>
      <c r="TZ76" s="77">
        <v>4</v>
      </c>
      <c r="UA76" s="78">
        <v>396.39</v>
      </c>
      <c r="UB76" s="79">
        <v>7993</v>
      </c>
      <c r="UC76" s="78">
        <v>360295.66</v>
      </c>
      <c r="UF76" s="77">
        <v>3</v>
      </c>
      <c r="UG76" s="78">
        <v>47.21</v>
      </c>
      <c r="UH76" s="77">
        <v>6</v>
      </c>
      <c r="UI76" s="78">
        <v>115.02</v>
      </c>
      <c r="UP76" s="77">
        <v>2</v>
      </c>
      <c r="UQ76" s="78">
        <v>1.48</v>
      </c>
      <c r="UZ76" s="77">
        <v>1</v>
      </c>
      <c r="VA76" s="78">
        <v>2.75</v>
      </c>
      <c r="VB76" s="77">
        <v>35</v>
      </c>
      <c r="VC76" s="78">
        <v>951.3</v>
      </c>
      <c r="VD76" s="79">
        <v>18478</v>
      </c>
      <c r="VE76" s="78">
        <v>1011143.31</v>
      </c>
      <c r="VH76" s="79">
        <v>35257</v>
      </c>
      <c r="VI76" s="78">
        <v>572367.44999999995</v>
      </c>
      <c r="VJ76" s="77">
        <v>156</v>
      </c>
      <c r="VK76" s="78">
        <v>1661.07</v>
      </c>
      <c r="VN76" s="77">
        <v>5</v>
      </c>
      <c r="VO76" s="78">
        <v>41.98</v>
      </c>
      <c r="VP76" s="79">
        <v>12389</v>
      </c>
      <c r="VQ76" s="78">
        <v>641057.05000000005</v>
      </c>
      <c r="VR76" s="79">
        <v>17107</v>
      </c>
      <c r="VS76" s="78">
        <v>1518326.29</v>
      </c>
      <c r="VV76" s="77">
        <v>1</v>
      </c>
      <c r="VW76" s="78">
        <v>18.559999999999999</v>
      </c>
      <c r="WB76" s="79">
        <v>13345</v>
      </c>
      <c r="WC76" s="78">
        <v>1839232.45</v>
      </c>
      <c r="WD76" s="77">
        <v>23</v>
      </c>
      <c r="WE76" s="78">
        <v>34130.129999999997</v>
      </c>
      <c r="WH76" s="79">
        <v>2874</v>
      </c>
      <c r="WI76" s="78">
        <v>12294.67</v>
      </c>
      <c r="WJ76" s="79">
        <v>6709</v>
      </c>
      <c r="WK76" s="78">
        <v>106564.5</v>
      </c>
      <c r="WL76" s="77">
        <v>230</v>
      </c>
      <c r="WM76" s="78">
        <v>26234.35</v>
      </c>
      <c r="WN76" s="79">
        <v>2279</v>
      </c>
      <c r="WO76" s="78">
        <v>881837.84</v>
      </c>
      <c r="WR76" s="79">
        <v>6270</v>
      </c>
      <c r="WS76" s="78">
        <v>179467.02</v>
      </c>
      <c r="WV76" s="77">
        <v>1</v>
      </c>
      <c r="WW76" s="78">
        <v>29.38</v>
      </c>
      <c r="WX76" s="77">
        <v>9</v>
      </c>
      <c r="WY76" s="78">
        <v>72.45</v>
      </c>
      <c r="WZ76" s="77">
        <v>7</v>
      </c>
      <c r="XA76" s="78">
        <v>67.87</v>
      </c>
      <c r="XB76" s="77">
        <v>1</v>
      </c>
      <c r="XC76" s="78">
        <v>29.96</v>
      </c>
      <c r="XD76" s="79">
        <v>37495</v>
      </c>
      <c r="XE76" s="78">
        <v>2137710.66</v>
      </c>
      <c r="XH76" s="77">
        <v>508</v>
      </c>
      <c r="XI76" s="78">
        <v>212580.45</v>
      </c>
      <c r="XJ76" s="77">
        <v>531</v>
      </c>
      <c r="XK76" s="78">
        <v>6846.5</v>
      </c>
      <c r="XN76" s="79">
        <v>6360</v>
      </c>
      <c r="XO76" s="78">
        <v>834968.64</v>
      </c>
      <c r="XP76" s="79">
        <v>14893</v>
      </c>
      <c r="XQ76" s="78">
        <v>2531490.9500000002</v>
      </c>
      <c r="XR76" s="79">
        <v>1482</v>
      </c>
      <c r="XS76" s="78">
        <v>380201.67</v>
      </c>
      <c r="XT76" s="79">
        <v>2701</v>
      </c>
      <c r="XU76" s="78">
        <v>587489.17000000004</v>
      </c>
      <c r="XV76" s="79">
        <v>82324</v>
      </c>
      <c r="XW76" s="78">
        <v>950126.01</v>
      </c>
      <c r="XX76" s="79">
        <v>1427</v>
      </c>
      <c r="XY76" s="78">
        <v>74262.990000000005</v>
      </c>
      <c r="XZ76" s="77">
        <v>3</v>
      </c>
      <c r="YA76" s="78">
        <v>24.39</v>
      </c>
      <c r="YB76" s="77">
        <v>1</v>
      </c>
      <c r="YC76" s="78">
        <v>71.66</v>
      </c>
      <c r="YD76" s="77">
        <v>2</v>
      </c>
      <c r="YE76" s="78">
        <v>43.72</v>
      </c>
      <c r="YH76" s="79">
        <v>26923</v>
      </c>
      <c r="YI76" s="78">
        <v>2348537.5299999998</v>
      </c>
      <c r="YP76" s="79">
        <v>4670</v>
      </c>
      <c r="YQ76" s="78">
        <v>110434.79</v>
      </c>
      <c r="YT76" s="79">
        <v>2389</v>
      </c>
      <c r="YU76" s="78">
        <v>299081.14</v>
      </c>
      <c r="YV76" s="77">
        <v>154</v>
      </c>
      <c r="YW76" s="78">
        <v>15864.92</v>
      </c>
      <c r="YX76" s="79">
        <v>140992</v>
      </c>
      <c r="YY76" s="78">
        <v>3573032.61</v>
      </c>
      <c r="YZ76" s="79">
        <v>32043</v>
      </c>
      <c r="ZA76" s="78">
        <v>1492820.95</v>
      </c>
      <c r="ZF76" s="79">
        <v>1431</v>
      </c>
      <c r="ZG76" s="78">
        <v>117954.66</v>
      </c>
      <c r="ZH76" s="77">
        <v>623</v>
      </c>
      <c r="ZI76" s="78">
        <v>46849.32</v>
      </c>
      <c r="ZJ76" s="79">
        <v>54410</v>
      </c>
      <c r="ZK76" s="78">
        <v>9642866.6799999997</v>
      </c>
      <c r="ZL76" s="79">
        <v>50152</v>
      </c>
      <c r="ZM76" s="78">
        <v>6379877.2800000003</v>
      </c>
      <c r="ZR76" s="77">
        <v>119</v>
      </c>
      <c r="ZS76" s="78">
        <v>797.83</v>
      </c>
      <c r="ZT76" s="77">
        <v>186</v>
      </c>
      <c r="ZU76" s="78">
        <v>848.35</v>
      </c>
      <c r="ZX76" s="77">
        <v>4</v>
      </c>
      <c r="ZY76" s="78">
        <v>59.14</v>
      </c>
      <c r="AAB76" s="77">
        <v>144</v>
      </c>
      <c r="AAC76" s="78">
        <v>1157.97</v>
      </c>
      <c r="AAF76" s="77">
        <v>43</v>
      </c>
      <c r="AAG76" s="78">
        <v>471.57</v>
      </c>
      <c r="AAH76" s="77">
        <v>109</v>
      </c>
      <c r="AAI76" s="78">
        <v>782.42</v>
      </c>
      <c r="AAJ76" s="77">
        <v>3</v>
      </c>
      <c r="AAK76" s="78">
        <v>22.71</v>
      </c>
      <c r="AAN76" s="77">
        <v>14</v>
      </c>
      <c r="AAO76" s="78">
        <v>692.77</v>
      </c>
      <c r="AAP76" s="79">
        <v>1479</v>
      </c>
      <c r="AAQ76" s="78">
        <v>6485.27</v>
      </c>
      <c r="AAV76" s="79">
        <v>2874</v>
      </c>
      <c r="AAW76" s="78">
        <v>175786.68</v>
      </c>
      <c r="AAZ76" s="77">
        <v>1</v>
      </c>
      <c r="ABA76" s="78">
        <v>51.84</v>
      </c>
      <c r="ABD76" s="79">
        <v>1742</v>
      </c>
      <c r="ABE76" s="78">
        <v>254406.74</v>
      </c>
      <c r="ABP76" s="79">
        <v>3094</v>
      </c>
      <c r="ABQ76" s="78">
        <v>185399.81</v>
      </c>
      <c r="ABR76" s="79">
        <v>1846</v>
      </c>
      <c r="ABS76" s="78">
        <v>83279.820000000007</v>
      </c>
      <c r="ABT76" s="79">
        <v>5093</v>
      </c>
      <c r="ABU76" s="78">
        <v>80246.47</v>
      </c>
      <c r="ABV76" s="79">
        <v>4595</v>
      </c>
      <c r="ABW76" s="78">
        <v>107442.91</v>
      </c>
      <c r="ABX76" s="77">
        <v>588</v>
      </c>
      <c r="ABY76" s="78">
        <v>19019.62</v>
      </c>
      <c r="ACD76" s="77">
        <v>145</v>
      </c>
      <c r="ACE76" s="78">
        <v>8794.11</v>
      </c>
      <c r="ACF76" s="79">
        <v>16365</v>
      </c>
      <c r="ACG76" s="78">
        <v>537431.6</v>
      </c>
      <c r="ACH76" s="79">
        <v>4713</v>
      </c>
      <c r="ACI76" s="78">
        <v>237939.26</v>
      </c>
      <c r="ACJ76" s="79">
        <v>23075</v>
      </c>
      <c r="ACK76" s="78">
        <v>290832.32</v>
      </c>
      <c r="ACN76" s="77">
        <v>2</v>
      </c>
      <c r="ACO76" s="78">
        <v>23.82</v>
      </c>
      <c r="ACP76" s="79">
        <v>11965</v>
      </c>
      <c r="ACQ76" s="78">
        <v>483593.93</v>
      </c>
      <c r="ACV76" s="79">
        <v>5743</v>
      </c>
      <c r="ACW76" s="78">
        <v>181587.53</v>
      </c>
      <c r="ACX76" s="79">
        <v>42979</v>
      </c>
      <c r="ACY76" s="78">
        <v>1739038.97</v>
      </c>
      <c r="ACZ76" s="77">
        <v>167</v>
      </c>
      <c r="ADA76" s="78">
        <v>8124.15</v>
      </c>
      <c r="ADB76" s="79">
        <v>15131</v>
      </c>
      <c r="ADC76" s="78">
        <v>968035.3</v>
      </c>
      <c r="ADF76" s="79">
        <v>3554</v>
      </c>
      <c r="ADG76" s="78">
        <v>545531.1</v>
      </c>
      <c r="ADJ76" s="77">
        <v>4</v>
      </c>
      <c r="ADK76" s="78">
        <v>104.79</v>
      </c>
      <c r="ADL76" s="77">
        <v>993</v>
      </c>
      <c r="ADM76" s="78">
        <v>168422.21</v>
      </c>
      <c r="ADX76" s="79">
        <v>4397</v>
      </c>
      <c r="ADY76" s="78">
        <v>306508.5</v>
      </c>
      <c r="ADZ76" s="79">
        <v>1352</v>
      </c>
      <c r="AEA76" s="78">
        <v>46420.51</v>
      </c>
      <c r="AEB76" s="77">
        <v>13</v>
      </c>
      <c r="AEC76" s="78">
        <v>414.55</v>
      </c>
      <c r="AED76" s="77">
        <v>6</v>
      </c>
      <c r="AEE76" s="78">
        <v>774.19</v>
      </c>
      <c r="AEF76" s="77">
        <v>540</v>
      </c>
      <c r="AEG76" s="78">
        <v>317084.33</v>
      </c>
      <c r="AEL76" s="77">
        <v>73</v>
      </c>
      <c r="AEM76" s="78">
        <v>600.03</v>
      </c>
      <c r="AER76" s="79">
        <v>15925</v>
      </c>
      <c r="AES76" s="78">
        <v>830193.62</v>
      </c>
      <c r="AET76" s="79">
        <v>4572</v>
      </c>
      <c r="AEU76" s="78">
        <v>147285.54999999999</v>
      </c>
      <c r="AEV76" s="77">
        <v>4</v>
      </c>
      <c r="AEW76" s="78">
        <v>1618.44</v>
      </c>
      <c r="AEZ76" s="77">
        <v>59</v>
      </c>
      <c r="AFA76" s="78">
        <v>7015.81</v>
      </c>
      <c r="AFB76" s="79">
        <v>6692</v>
      </c>
      <c r="AFC76" s="78">
        <v>352444.73</v>
      </c>
      <c r="AFD76" s="77">
        <v>9</v>
      </c>
      <c r="AFE76" s="78">
        <v>282.87</v>
      </c>
      <c r="AFH76" s="77">
        <v>2</v>
      </c>
      <c r="AFI76" s="78">
        <v>170.82</v>
      </c>
      <c r="AFN76" s="79">
        <v>3210</v>
      </c>
      <c r="AFO76" s="78">
        <v>1115171.05</v>
      </c>
      <c r="AFP76" s="77">
        <v>157</v>
      </c>
      <c r="AFQ76" s="78">
        <v>7549.53</v>
      </c>
      <c r="AFT76" s="77">
        <v>9</v>
      </c>
      <c r="AFU76" s="78">
        <v>160.53</v>
      </c>
      <c r="AFV76" s="79">
        <v>50550</v>
      </c>
      <c r="AFW76" s="78">
        <v>1626952.75</v>
      </c>
      <c r="AFX76" s="79">
        <v>4967</v>
      </c>
      <c r="AFY76" s="78">
        <v>208444.26</v>
      </c>
      <c r="AFZ76" s="77">
        <v>448</v>
      </c>
      <c r="AGA76" s="78">
        <v>48290</v>
      </c>
      <c r="AGB76" s="77">
        <v>5</v>
      </c>
      <c r="AGC76" s="78">
        <v>377.12</v>
      </c>
      <c r="AGD76" s="77">
        <v>1</v>
      </c>
      <c r="AGE76" s="78">
        <v>9.08</v>
      </c>
      <c r="AGF76" s="77">
        <v>180</v>
      </c>
      <c r="AGG76" s="78">
        <v>1261.01</v>
      </c>
      <c r="AGJ76" s="77">
        <v>2</v>
      </c>
      <c r="AGK76" s="78">
        <v>27.62</v>
      </c>
      <c r="AGL76" s="77">
        <v>21</v>
      </c>
      <c r="AGM76" s="78">
        <v>29112.46</v>
      </c>
      <c r="AGP76" s="79">
        <v>173684</v>
      </c>
      <c r="AGQ76" s="78">
        <v>33335534.879999999</v>
      </c>
      <c r="AGR76" s="77">
        <v>176</v>
      </c>
      <c r="AGS76" s="78">
        <v>158480.45000000001</v>
      </c>
      <c r="AGT76" s="79">
        <v>9840</v>
      </c>
      <c r="AGU76" s="78">
        <v>5639722.0800000001</v>
      </c>
      <c r="AGV76" s="79">
        <v>9748</v>
      </c>
      <c r="AGW76" s="78">
        <v>3606580.5</v>
      </c>
      <c r="AGX76" s="79">
        <v>1243</v>
      </c>
      <c r="AGY76" s="78">
        <v>83140.97</v>
      </c>
      <c r="AGZ76" s="77">
        <v>171</v>
      </c>
      <c r="AHA76" s="78">
        <v>17474.169999999998</v>
      </c>
      <c r="AHB76" s="79">
        <v>1052</v>
      </c>
      <c r="AHC76" s="78">
        <v>140194.04999999999</v>
      </c>
      <c r="AHF76" s="77">
        <v>12</v>
      </c>
      <c r="AHG76" s="78">
        <v>7116.5</v>
      </c>
      <c r="AHH76" s="77">
        <v>80</v>
      </c>
      <c r="AHI76" s="78">
        <v>63386.1</v>
      </c>
      <c r="AHJ76" s="79">
        <v>3080</v>
      </c>
      <c r="AHK76" s="78">
        <v>263977.46999999997</v>
      </c>
      <c r="AHL76" s="79">
        <v>3912</v>
      </c>
      <c r="AHM76" s="78">
        <v>242350.38</v>
      </c>
      <c r="AHN76" s="77">
        <v>33</v>
      </c>
      <c r="AHO76" s="78">
        <v>6502.47</v>
      </c>
      <c r="AHT76" s="77">
        <v>3</v>
      </c>
      <c r="AHU76" s="78">
        <v>1168.2</v>
      </c>
      <c r="AHV76" s="77">
        <v>972</v>
      </c>
      <c r="AHW76" s="78">
        <v>122042.23</v>
      </c>
      <c r="AHZ76" s="77">
        <v>109</v>
      </c>
      <c r="AIA76" s="78">
        <v>76170.45</v>
      </c>
      <c r="AIL76" s="77">
        <v>7</v>
      </c>
      <c r="AIM76" s="78">
        <v>894.1</v>
      </c>
      <c r="AIP76" s="79">
        <v>53738</v>
      </c>
      <c r="AIQ76" s="78">
        <v>488406.92</v>
      </c>
      <c r="AIT76" s="77">
        <v>64</v>
      </c>
      <c r="AIU76" s="78">
        <v>562.77</v>
      </c>
      <c r="AIX76" s="79">
        <v>7262</v>
      </c>
      <c r="AIY76" s="78">
        <v>542855.01</v>
      </c>
      <c r="AIZ76" s="77">
        <v>6</v>
      </c>
      <c r="AJA76" s="78">
        <v>86.96</v>
      </c>
      <c r="AJB76" s="79">
        <v>9829</v>
      </c>
      <c r="AJC76" s="78">
        <v>195923.13</v>
      </c>
      <c r="AJD76" s="77">
        <v>4</v>
      </c>
      <c r="AJE76" s="78">
        <v>3.64</v>
      </c>
      <c r="AJF76" s="79">
        <v>12197</v>
      </c>
      <c r="AJG76" s="78">
        <v>561261.57999999996</v>
      </c>
      <c r="AJL76" s="77">
        <v>6</v>
      </c>
      <c r="AJM76" s="78">
        <v>88.4</v>
      </c>
      <c r="AJN76" s="79">
        <v>1960</v>
      </c>
      <c r="AJO76" s="78">
        <v>310571.37</v>
      </c>
      <c r="AJX76" s="79">
        <v>81627</v>
      </c>
      <c r="AJY76" s="78">
        <v>1044158.64</v>
      </c>
      <c r="AJZ76" s="77">
        <v>245</v>
      </c>
      <c r="AKA76" s="78">
        <v>29038.97</v>
      </c>
      <c r="AKF76" s="77">
        <v>2</v>
      </c>
      <c r="AKG76" s="78">
        <v>2.94</v>
      </c>
      <c r="AKN76" s="77">
        <v>23</v>
      </c>
      <c r="AKO76" s="78">
        <v>428.07</v>
      </c>
      <c r="AKV76" s="79">
        <v>8574</v>
      </c>
      <c r="AKW76" s="78">
        <v>219242.09</v>
      </c>
      <c r="AKX76" s="77">
        <v>3</v>
      </c>
      <c r="AKY76" s="78">
        <v>8451.9</v>
      </c>
      <c r="AKZ76" s="79">
        <v>113129</v>
      </c>
      <c r="ALA76" s="78">
        <v>1578797.33</v>
      </c>
      <c r="ALJ76" s="77">
        <v>1</v>
      </c>
      <c r="ALK76" s="78">
        <v>4.6500000000000004</v>
      </c>
      <c r="ALR76" s="77">
        <v>6</v>
      </c>
      <c r="ALS76" s="78">
        <v>47.78</v>
      </c>
      <c r="ALX76" s="79">
        <v>6259</v>
      </c>
      <c r="ALY76" s="78">
        <v>316489.96999999997</v>
      </c>
      <c r="ALZ76" s="77">
        <v>295</v>
      </c>
      <c r="AMA76" s="78">
        <v>849.74</v>
      </c>
      <c r="AMB76" s="79">
        <v>1455</v>
      </c>
      <c r="AMC76" s="78">
        <v>95778.52</v>
      </c>
      <c r="AMF76" s="77">
        <v>153</v>
      </c>
      <c r="AMG76" s="78">
        <v>4963.5600000000004</v>
      </c>
      <c r="AMH76" s="77">
        <v>56</v>
      </c>
      <c r="AMI76" s="78">
        <v>26561.84</v>
      </c>
      <c r="AMJ76" s="79">
        <v>1761</v>
      </c>
      <c r="AMK76" s="78">
        <v>122227.65</v>
      </c>
      <c r="AML76" s="79">
        <v>13246</v>
      </c>
      <c r="AMM76" s="78">
        <v>1232401.93</v>
      </c>
      <c r="AMN76" s="77">
        <v>218</v>
      </c>
      <c r="AMO76" s="78">
        <v>266473.93</v>
      </c>
      <c r="AMX76" s="77">
        <v>388</v>
      </c>
      <c r="AMY76" s="78">
        <v>17624.21</v>
      </c>
      <c r="AMZ76" s="77">
        <v>1</v>
      </c>
      <c r="ANA76" s="78">
        <v>4.32</v>
      </c>
      <c r="ANF76" s="77">
        <v>960</v>
      </c>
      <c r="ANG76" s="78">
        <v>1183062.56</v>
      </c>
      <c r="ANH76" s="79">
        <v>3479</v>
      </c>
      <c r="ANI76" s="78">
        <v>277916.34999999998</v>
      </c>
      <c r="ANL76" s="77">
        <v>192</v>
      </c>
      <c r="ANM76" s="78">
        <v>6350.45</v>
      </c>
      <c r="ANP76" s="79">
        <v>2269</v>
      </c>
      <c r="ANQ76" s="78">
        <v>292394.05</v>
      </c>
      <c r="ANR76" s="77">
        <v>286</v>
      </c>
      <c r="ANS76" s="78">
        <v>51273.68</v>
      </c>
      <c r="ANT76" s="79">
        <v>13612</v>
      </c>
      <c r="ANU76" s="78">
        <v>2187919.7400000002</v>
      </c>
      <c r="ANZ76" s="77">
        <v>500</v>
      </c>
      <c r="AOA76" s="78">
        <v>283884.01</v>
      </c>
      <c r="AOB76" s="77">
        <v>51</v>
      </c>
      <c r="AOC76" s="78">
        <v>124499.32</v>
      </c>
      <c r="AOD76" s="77">
        <v>394</v>
      </c>
      <c r="AOE76" s="78">
        <v>1166727.56</v>
      </c>
      <c r="AOP76" s="77">
        <v>58</v>
      </c>
      <c r="AOQ76" s="78">
        <v>5785.21</v>
      </c>
      <c r="AOR76" s="77">
        <v>4</v>
      </c>
      <c r="AOS76" s="78">
        <v>43.1</v>
      </c>
      <c r="AOV76" s="77">
        <v>788</v>
      </c>
      <c r="AOW76" s="78">
        <v>107880.1</v>
      </c>
      <c r="AOX76" s="77">
        <v>394</v>
      </c>
      <c r="AOY76" s="78">
        <v>4477.6400000000003</v>
      </c>
      <c r="AOZ76" s="77">
        <v>2</v>
      </c>
      <c r="APA76" s="78">
        <v>30</v>
      </c>
      <c r="APB76" s="77">
        <v>221</v>
      </c>
      <c r="APC76" s="78">
        <v>2505.71</v>
      </c>
      <c r="APH76" s="79">
        <v>13717</v>
      </c>
      <c r="API76" s="78">
        <v>3018650.06</v>
      </c>
      <c r="APJ76" s="79">
        <v>16031</v>
      </c>
      <c r="APK76" s="78">
        <v>248177.82</v>
      </c>
      <c r="APP76" s="79">
        <v>2532</v>
      </c>
      <c r="APQ76" s="78">
        <v>1109989.1499999999</v>
      </c>
      <c r="APR76" s="77">
        <v>207</v>
      </c>
      <c r="APS76" s="78">
        <v>89551.02</v>
      </c>
      <c r="APT76" s="79">
        <v>2100</v>
      </c>
      <c r="APU76" s="78">
        <v>923688.13</v>
      </c>
      <c r="APV76" s="77">
        <v>740</v>
      </c>
      <c r="APW76" s="78">
        <v>307241.21000000002</v>
      </c>
      <c r="APX76" s="77">
        <v>709</v>
      </c>
      <c r="APY76" s="78">
        <v>278630.32</v>
      </c>
      <c r="APZ76" s="77">
        <v>155</v>
      </c>
      <c r="AQA76" s="78">
        <v>62761.3</v>
      </c>
      <c r="AQB76" s="79">
        <v>13980</v>
      </c>
      <c r="AQC76" s="78">
        <v>2782215.02</v>
      </c>
      <c r="AQD76" s="77">
        <v>9</v>
      </c>
      <c r="AQE76" s="78">
        <v>623.05999999999995</v>
      </c>
      <c r="AQH76" s="77">
        <v>169</v>
      </c>
      <c r="AQI76" s="78">
        <v>53103.25</v>
      </c>
      <c r="AQJ76" s="79">
        <v>3401</v>
      </c>
      <c r="AQK76" s="78">
        <v>53208.88</v>
      </c>
      <c r="AQP76" s="79">
        <v>3966</v>
      </c>
      <c r="AQQ76" s="78">
        <v>1069643.97</v>
      </c>
      <c r="AQR76" s="79">
        <v>2684</v>
      </c>
      <c r="AQS76" s="78">
        <v>1340032.42</v>
      </c>
      <c r="AQZ76" s="77">
        <v>98</v>
      </c>
      <c r="ARA76" s="78">
        <v>648202.32999999996</v>
      </c>
      <c r="ARD76" s="77">
        <v>5</v>
      </c>
      <c r="ARE76" s="78">
        <v>218.36</v>
      </c>
      <c r="ARH76" s="77">
        <v>3</v>
      </c>
      <c r="ARI76" s="78">
        <v>69.569999999999993</v>
      </c>
      <c r="ARL76" s="79">
        <v>5303</v>
      </c>
      <c r="ARM76" s="78">
        <v>684320</v>
      </c>
      <c r="ARN76" s="79">
        <v>17491</v>
      </c>
      <c r="ARO76" s="78">
        <v>2078910.98</v>
      </c>
      <c r="ARP76" s="79">
        <v>27333</v>
      </c>
      <c r="ARQ76" s="78">
        <v>3407004.17</v>
      </c>
      <c r="ARR76" s="79">
        <v>6139</v>
      </c>
      <c r="ARS76" s="78">
        <v>753166.65</v>
      </c>
      <c r="ART76" s="79">
        <v>18463</v>
      </c>
      <c r="ARU76" s="78">
        <v>404754.01</v>
      </c>
      <c r="ARX76" s="79">
        <v>49052</v>
      </c>
      <c r="ARY76" s="78">
        <v>3936109.84</v>
      </c>
      <c r="ARZ76" s="77">
        <v>165</v>
      </c>
      <c r="ASA76" s="78">
        <v>60318.01</v>
      </c>
      <c r="ASD76" s="79">
        <v>4633</v>
      </c>
      <c r="ASE76" s="78">
        <v>367660.37</v>
      </c>
      <c r="ASJ76" s="77">
        <v>5</v>
      </c>
      <c r="ASK76" s="78">
        <v>3282.84</v>
      </c>
      <c r="ASL76" s="77">
        <v>1</v>
      </c>
      <c r="ASM76" s="78">
        <v>1.05</v>
      </c>
      <c r="ASX76" s="77">
        <v>11</v>
      </c>
      <c r="ASY76" s="78">
        <v>394.21</v>
      </c>
      <c r="ASZ76" s="77">
        <v>959</v>
      </c>
      <c r="ATA76" s="78">
        <v>21343.85</v>
      </c>
      <c r="ATB76" s="77">
        <v>122</v>
      </c>
      <c r="ATC76" s="78">
        <v>9838.07</v>
      </c>
      <c r="ATF76" s="77">
        <v>4</v>
      </c>
      <c r="ATG76" s="78">
        <v>522.34</v>
      </c>
      <c r="ATN76" s="77">
        <v>991</v>
      </c>
      <c r="ATO76" s="78">
        <v>54386.26</v>
      </c>
      <c r="ATP76" s="77">
        <v>33</v>
      </c>
      <c r="ATQ76" s="78">
        <v>741.56</v>
      </c>
      <c r="ATT76" s="79">
        <v>16159</v>
      </c>
      <c r="ATU76" s="78">
        <v>713067.52000000002</v>
      </c>
      <c r="ATV76" s="77">
        <v>8</v>
      </c>
      <c r="ATW76" s="78">
        <v>252.44</v>
      </c>
      <c r="ATX76" s="77">
        <v>23</v>
      </c>
      <c r="ATY76" s="78">
        <v>1046.56</v>
      </c>
      <c r="AUB76" s="77">
        <v>19</v>
      </c>
      <c r="AUC76" s="78">
        <v>95.06</v>
      </c>
      <c r="AUD76" s="77">
        <v>5</v>
      </c>
      <c r="AUE76" s="78">
        <v>23.11</v>
      </c>
      <c r="AUN76" s="79">
        <v>180907</v>
      </c>
      <c r="AUO76" s="78">
        <v>2946880.19</v>
      </c>
      <c r="AUP76" s="77">
        <v>4</v>
      </c>
      <c r="AUQ76" s="78">
        <v>41.22</v>
      </c>
      <c r="AUR76" s="79">
        <v>2047</v>
      </c>
      <c r="AUS76" s="78">
        <v>111875.02</v>
      </c>
      <c r="AUV76" s="77">
        <v>26</v>
      </c>
      <c r="AUW76" s="78">
        <v>184.22</v>
      </c>
      <c r="AVB76" s="77">
        <v>204</v>
      </c>
      <c r="AVC76" s="78">
        <v>176319.44</v>
      </c>
      <c r="AVH76" s="77">
        <v>1</v>
      </c>
      <c r="AVI76" s="78">
        <v>28.32</v>
      </c>
      <c r="AVN76" s="77">
        <v>1</v>
      </c>
      <c r="AVO76" s="78">
        <v>20.05</v>
      </c>
      <c r="AVX76" s="77">
        <v>9</v>
      </c>
      <c r="AVY76" s="78">
        <v>73.17</v>
      </c>
      <c r="AVZ76" s="77">
        <v>22</v>
      </c>
      <c r="AWA76" s="78">
        <v>227.31</v>
      </c>
      <c r="AWF76" s="77">
        <v>2</v>
      </c>
      <c r="AWG76" s="78">
        <v>3547.18</v>
      </c>
      <c r="AWH76" s="77">
        <v>4</v>
      </c>
      <c r="AWI76" s="78">
        <v>3.21</v>
      </c>
      <c r="AWL76" s="77">
        <v>14</v>
      </c>
      <c r="AWM76" s="78">
        <v>67.27</v>
      </c>
      <c r="AWN76" s="77">
        <v>87</v>
      </c>
      <c r="AWO76" s="78">
        <v>5094.3999999999996</v>
      </c>
      <c r="AWP76" s="77">
        <v>340</v>
      </c>
      <c r="AWQ76" s="78">
        <v>54147.89</v>
      </c>
      <c r="AWR76" s="77">
        <v>164</v>
      </c>
      <c r="AWS76" s="78">
        <v>56108.69</v>
      </c>
      <c r="AWT76" s="77">
        <v>335</v>
      </c>
      <c r="AWU76" s="78">
        <v>29903.01</v>
      </c>
      <c r="AWV76" s="79">
        <v>2205</v>
      </c>
      <c r="AWW76" s="78">
        <v>30166.73</v>
      </c>
      <c r="AWX76" s="77">
        <v>511</v>
      </c>
      <c r="AWY76" s="78">
        <v>227064.48</v>
      </c>
      <c r="AXD76" s="77">
        <v>17</v>
      </c>
      <c r="AXE76" s="78">
        <v>230.3</v>
      </c>
      <c r="AXH76" s="77">
        <v>1</v>
      </c>
      <c r="AXI76" s="78">
        <v>2.5499999999999998</v>
      </c>
      <c r="AYB76" s="77">
        <v>202</v>
      </c>
      <c r="AYC76" s="78">
        <v>16311.01</v>
      </c>
      <c r="AYD76" s="77">
        <v>39</v>
      </c>
      <c r="AYE76" s="78">
        <v>235.19</v>
      </c>
      <c r="AYF76" s="77">
        <v>25</v>
      </c>
      <c r="AYG76" s="78">
        <v>324.66000000000003</v>
      </c>
      <c r="AYL76" s="77">
        <v>6</v>
      </c>
      <c r="AYM76" s="78">
        <v>39.549999999999997</v>
      </c>
      <c r="AYN76" s="77">
        <v>1</v>
      </c>
      <c r="AYO76" s="78">
        <v>1.77</v>
      </c>
      <c r="AYT76" s="77">
        <v>36</v>
      </c>
      <c r="AYU76" s="78">
        <v>77.73</v>
      </c>
      <c r="AYV76" s="77">
        <v>98</v>
      </c>
      <c r="AYW76" s="78">
        <v>8279.33</v>
      </c>
      <c r="AZF76" s="77">
        <v>2</v>
      </c>
      <c r="AZG76" s="78">
        <v>12.74</v>
      </c>
      <c r="AZV76" s="77">
        <v>18</v>
      </c>
      <c r="AZW76" s="78">
        <v>17.38</v>
      </c>
    </row>
    <row r="77" spans="1:1377" x14ac:dyDescent="0.25">
      <c r="A77" s="87">
        <v>39941</v>
      </c>
      <c r="B77" s="83">
        <v>332079</v>
      </c>
      <c r="C77" s="84">
        <v>39646712.369999997</v>
      </c>
      <c r="D77" s="83">
        <v>280877</v>
      </c>
      <c r="E77" s="84">
        <v>38517182.039999999</v>
      </c>
      <c r="F77" s="83">
        <f t="shared" si="105"/>
        <v>612956</v>
      </c>
      <c r="G77" s="83">
        <f t="shared" si="104"/>
        <v>78163894.409999996</v>
      </c>
      <c r="H77" s="83">
        <v>194896</v>
      </c>
      <c r="I77" s="84">
        <v>17787789.59</v>
      </c>
      <c r="J77" s="83">
        <v>231544</v>
      </c>
      <c r="K77" s="84">
        <v>19233446.5</v>
      </c>
      <c r="L77" s="83">
        <v>3097</v>
      </c>
      <c r="M77" s="78">
        <v>13484974.59</v>
      </c>
      <c r="N77" s="79">
        <v>24774</v>
      </c>
      <c r="O77" s="78">
        <v>13225659.01</v>
      </c>
      <c r="P77" s="79">
        <v>175404</v>
      </c>
      <c r="Q77" s="78">
        <v>10075515.369999999</v>
      </c>
      <c r="R77" s="79">
        <v>184606</v>
      </c>
      <c r="S77" s="78">
        <v>10394877.890000001</v>
      </c>
      <c r="V77" s="79">
        <v>25281</v>
      </c>
      <c r="W77" s="78">
        <v>6831556.7300000004</v>
      </c>
      <c r="X77" s="79">
        <v>46601</v>
      </c>
      <c r="Y77" s="78">
        <v>6614672.6799999997</v>
      </c>
      <c r="Z77" s="79">
        <v>144733</v>
      </c>
      <c r="AA77" s="78">
        <v>5672274.3300000001</v>
      </c>
      <c r="AB77" s="79">
        <v>78279</v>
      </c>
      <c r="AC77" s="78">
        <v>7555959.6299999999</v>
      </c>
      <c r="AD77" s="79">
        <v>30581</v>
      </c>
      <c r="AE77" s="78">
        <v>5701242.0599999996</v>
      </c>
      <c r="AH77" s="79">
        <v>76274</v>
      </c>
      <c r="AI77" s="78">
        <v>7563471.5700000003</v>
      </c>
      <c r="AJ77" s="79">
        <v>180281</v>
      </c>
      <c r="AK77" s="78">
        <v>6443465.5499999998</v>
      </c>
      <c r="AL77" s="79">
        <v>48560</v>
      </c>
      <c r="AM77" s="78">
        <v>5038056.26</v>
      </c>
      <c r="AN77" s="79">
        <v>47461</v>
      </c>
      <c r="AO77" s="78">
        <v>4487919.09</v>
      </c>
      <c r="AP77" s="79">
        <v>59358</v>
      </c>
      <c r="AQ77" s="78">
        <v>4598555.42</v>
      </c>
      <c r="AR77" s="79">
        <v>36488</v>
      </c>
      <c r="AS77" s="78">
        <v>5234859.1900000004</v>
      </c>
      <c r="AT77" s="79">
        <v>13268</v>
      </c>
      <c r="AU77" s="78">
        <v>1198802.55</v>
      </c>
      <c r="AV77" s="77">
        <v>863</v>
      </c>
      <c r="AW77" s="78">
        <v>3436918.56</v>
      </c>
      <c r="AX77" s="77">
        <v>412</v>
      </c>
      <c r="AY77" s="78">
        <v>1585197.53</v>
      </c>
      <c r="AZ77" s="79">
        <v>2790</v>
      </c>
      <c r="BA77" s="78">
        <v>1934033.01</v>
      </c>
      <c r="BB77" s="79">
        <v>11099</v>
      </c>
      <c r="BC77" s="78">
        <v>3675796.09</v>
      </c>
      <c r="BD77" s="79">
        <v>2862</v>
      </c>
      <c r="BE77" s="78">
        <v>1486652.41</v>
      </c>
      <c r="BF77" s="79">
        <v>13888</v>
      </c>
      <c r="BG77" s="78">
        <v>1863076.42</v>
      </c>
      <c r="BH77" s="79">
        <v>245892</v>
      </c>
      <c r="BI77" s="78">
        <v>2193857.1</v>
      </c>
      <c r="BJ77" s="79">
        <v>3330</v>
      </c>
      <c r="BK77" s="78">
        <v>1385800.16</v>
      </c>
      <c r="BL77" s="79">
        <v>55132</v>
      </c>
      <c r="BM77" s="78">
        <v>2334518.39</v>
      </c>
      <c r="BN77" s="77">
        <v>42</v>
      </c>
      <c r="BO77" s="78">
        <v>292192.94</v>
      </c>
      <c r="BP77" s="79">
        <v>51597</v>
      </c>
      <c r="BQ77" s="78">
        <v>1018547.71</v>
      </c>
      <c r="BR77" s="79">
        <v>5635</v>
      </c>
      <c r="BS77" s="78">
        <v>373611.24</v>
      </c>
      <c r="BT77" s="79">
        <v>8547</v>
      </c>
      <c r="BU77" s="78">
        <v>482388.49</v>
      </c>
      <c r="BV77" s="79">
        <v>7341</v>
      </c>
      <c r="BW77" s="78">
        <v>315245.89</v>
      </c>
      <c r="BX77" s="77">
        <v>216</v>
      </c>
      <c r="BY77" s="78">
        <v>222034.89</v>
      </c>
      <c r="CD77" s="77">
        <v>2</v>
      </c>
      <c r="CE77" s="78">
        <v>4.1399999999999997</v>
      </c>
      <c r="CH77" s="77">
        <v>3</v>
      </c>
      <c r="CI77" s="78">
        <v>41.11</v>
      </c>
      <c r="CJ77" s="77">
        <v>1</v>
      </c>
      <c r="CK77" s="78">
        <v>15.55</v>
      </c>
      <c r="CN77" s="77">
        <v>10</v>
      </c>
      <c r="CO77" s="78">
        <v>1129.71</v>
      </c>
      <c r="CP77" s="79">
        <v>5920</v>
      </c>
      <c r="CQ77" s="78">
        <v>65292.31</v>
      </c>
      <c r="CT77" s="77">
        <v>13</v>
      </c>
      <c r="CU77" s="78">
        <v>5708.45</v>
      </c>
      <c r="CX77" s="77">
        <v>2</v>
      </c>
      <c r="CY77" s="78">
        <v>58</v>
      </c>
      <c r="CZ77" s="77">
        <v>2</v>
      </c>
      <c r="DA77" s="78">
        <v>4.96</v>
      </c>
      <c r="DD77" s="77">
        <v>2</v>
      </c>
      <c r="DE77" s="78">
        <v>116.42</v>
      </c>
      <c r="DJ77" s="77">
        <v>3</v>
      </c>
      <c r="DK77" s="78">
        <v>2426.09</v>
      </c>
      <c r="DN77" s="77">
        <v>10</v>
      </c>
      <c r="DO77" s="78">
        <v>25.92</v>
      </c>
      <c r="DP77" s="77">
        <v>72</v>
      </c>
      <c r="DQ77" s="78">
        <v>263.67</v>
      </c>
      <c r="DR77" s="77">
        <v>4</v>
      </c>
      <c r="DS77" s="78">
        <v>23.92</v>
      </c>
      <c r="DZ77" s="79">
        <v>11552</v>
      </c>
      <c r="EA77" s="78">
        <v>1030084.27</v>
      </c>
      <c r="ED77" s="77">
        <v>2</v>
      </c>
      <c r="EE77" s="78">
        <v>2.2400000000000002</v>
      </c>
      <c r="EF77" s="77">
        <v>28</v>
      </c>
      <c r="EG77" s="78">
        <v>453.42</v>
      </c>
      <c r="EH77" s="77">
        <v>7</v>
      </c>
      <c r="EI77" s="78">
        <v>11.95</v>
      </c>
      <c r="EJ77" s="77">
        <v>2</v>
      </c>
      <c r="EK77" s="78">
        <v>29</v>
      </c>
      <c r="ER77" s="79">
        <v>13080</v>
      </c>
      <c r="ES77" s="78">
        <v>507092.09</v>
      </c>
      <c r="ET77" s="77">
        <v>2</v>
      </c>
      <c r="EU77" s="78">
        <v>6.47</v>
      </c>
      <c r="EV77" s="79">
        <v>1324</v>
      </c>
      <c r="EW77" s="78">
        <v>83262.38</v>
      </c>
      <c r="FF77" s="77">
        <v>9</v>
      </c>
      <c r="FG77" s="78">
        <v>32.270000000000003</v>
      </c>
      <c r="FH77" s="79">
        <v>25864</v>
      </c>
      <c r="FI77" s="78">
        <v>1236868.56</v>
      </c>
      <c r="FJ77" s="79">
        <v>16282</v>
      </c>
      <c r="FK77" s="78">
        <v>766428.99</v>
      </c>
      <c r="FL77" s="77">
        <v>17</v>
      </c>
      <c r="FM77" s="78">
        <v>354.93</v>
      </c>
      <c r="FN77" s="77">
        <v>4</v>
      </c>
      <c r="FO77" s="78">
        <v>25.7</v>
      </c>
      <c r="FP77" s="77">
        <v>9</v>
      </c>
      <c r="FQ77" s="78">
        <v>49.22</v>
      </c>
      <c r="FR77" s="79">
        <v>2389</v>
      </c>
      <c r="FS77" s="78">
        <v>336488.9</v>
      </c>
      <c r="FT77" s="77">
        <v>1</v>
      </c>
      <c r="FU77" s="78">
        <v>1.5</v>
      </c>
      <c r="FV77" s="79">
        <v>3705</v>
      </c>
      <c r="FW77" s="78">
        <v>96208.31</v>
      </c>
      <c r="FX77" s="77">
        <v>740</v>
      </c>
      <c r="FY77" s="78">
        <v>29079.71</v>
      </c>
      <c r="GB77" s="77">
        <v>2</v>
      </c>
      <c r="GC77" s="78">
        <v>9.1199999999999992</v>
      </c>
      <c r="GF77" s="77">
        <v>99</v>
      </c>
      <c r="GG77" s="78">
        <v>7669.14</v>
      </c>
      <c r="GL77" s="79">
        <v>3186</v>
      </c>
      <c r="GM77" s="78">
        <v>444630.25</v>
      </c>
      <c r="GT77" s="77">
        <v>2</v>
      </c>
      <c r="GU77" s="78">
        <v>11.75</v>
      </c>
      <c r="GX77" s="77">
        <v>294</v>
      </c>
      <c r="GY77" s="78">
        <v>25951.33</v>
      </c>
      <c r="GZ77" s="77">
        <v>20</v>
      </c>
      <c r="HA77" s="78">
        <v>820.99</v>
      </c>
      <c r="HD77" s="77">
        <v>12</v>
      </c>
      <c r="HE77" s="78">
        <v>51</v>
      </c>
      <c r="HH77" s="77">
        <v>158</v>
      </c>
      <c r="HI77" s="78">
        <v>5105.79</v>
      </c>
      <c r="HJ77" s="77">
        <v>717</v>
      </c>
      <c r="HK77" s="78">
        <v>83118.87</v>
      </c>
      <c r="HL77" s="77">
        <v>476</v>
      </c>
      <c r="HM77" s="78">
        <v>78895.48</v>
      </c>
      <c r="HN77" s="77">
        <v>889</v>
      </c>
      <c r="HO77" s="78">
        <v>122123.61</v>
      </c>
      <c r="HR77" s="77">
        <v>97</v>
      </c>
      <c r="HS77" s="78">
        <v>35289.620000000003</v>
      </c>
      <c r="HT77" s="77">
        <v>568</v>
      </c>
      <c r="HU77" s="78">
        <v>22475.66</v>
      </c>
      <c r="HV77" s="77">
        <v>37</v>
      </c>
      <c r="HW77" s="78">
        <v>2253.13</v>
      </c>
      <c r="HX77" s="77">
        <v>7</v>
      </c>
      <c r="HY77" s="78">
        <v>1785.1</v>
      </c>
      <c r="HZ77" s="77">
        <v>95</v>
      </c>
      <c r="IA77" s="78">
        <v>8305.0400000000009</v>
      </c>
      <c r="IB77" s="79">
        <v>5459</v>
      </c>
      <c r="IC77" s="78">
        <v>378751.54</v>
      </c>
      <c r="ID77" s="77">
        <v>25</v>
      </c>
      <c r="IE77" s="78">
        <v>3889.94</v>
      </c>
      <c r="IF77" s="77">
        <v>203</v>
      </c>
      <c r="IG77" s="78">
        <v>63877.99</v>
      </c>
      <c r="IN77" s="79">
        <v>2835</v>
      </c>
      <c r="IO77" s="78">
        <v>133612.69</v>
      </c>
      <c r="IR77" s="77">
        <v>3</v>
      </c>
      <c r="IS77" s="78">
        <v>9.43</v>
      </c>
      <c r="IT77" s="77">
        <v>4</v>
      </c>
      <c r="IU77" s="78">
        <v>15.19</v>
      </c>
      <c r="IX77" s="77">
        <v>6</v>
      </c>
      <c r="IY77" s="78">
        <v>28.82</v>
      </c>
      <c r="IZ77" s="79">
        <v>4438</v>
      </c>
      <c r="JA77" s="78">
        <v>183290.07</v>
      </c>
      <c r="JD77" s="77">
        <v>1</v>
      </c>
      <c r="JE77" s="78">
        <v>8.9499999999999993</v>
      </c>
      <c r="JH77" s="79">
        <v>10515</v>
      </c>
      <c r="JI77" s="78">
        <v>1349551.49</v>
      </c>
      <c r="JJ77" s="79">
        <v>2671</v>
      </c>
      <c r="JK77" s="78">
        <v>318244.23</v>
      </c>
      <c r="JN77" s="77">
        <v>700</v>
      </c>
      <c r="JO77" s="78">
        <v>92601.52</v>
      </c>
      <c r="JP77" s="79">
        <v>3882</v>
      </c>
      <c r="JQ77" s="78">
        <v>299439.57</v>
      </c>
      <c r="JR77" s="77">
        <v>23</v>
      </c>
      <c r="JS77" s="78">
        <v>1998</v>
      </c>
      <c r="JV77" s="79">
        <v>3179</v>
      </c>
      <c r="JW77" s="78">
        <v>258421.8</v>
      </c>
      <c r="JX77" s="77">
        <v>133</v>
      </c>
      <c r="JY77" s="78">
        <v>11656.7</v>
      </c>
      <c r="JZ77" s="77">
        <v>535</v>
      </c>
      <c r="KA77" s="78">
        <v>9715.84</v>
      </c>
      <c r="KB77" s="79">
        <v>8549</v>
      </c>
      <c r="KC77" s="78">
        <v>315001.42</v>
      </c>
      <c r="KF77" s="77">
        <v>499</v>
      </c>
      <c r="KG77" s="78">
        <v>54680.6</v>
      </c>
      <c r="KH77" s="79">
        <v>19584</v>
      </c>
      <c r="KI77" s="78">
        <v>707836.34</v>
      </c>
      <c r="KN77" s="79">
        <v>1339</v>
      </c>
      <c r="KO77" s="78">
        <v>757471.65</v>
      </c>
      <c r="KR77" s="79">
        <v>5509</v>
      </c>
      <c r="KS77" s="78">
        <v>420449.58</v>
      </c>
      <c r="KZ77" s="77">
        <v>11</v>
      </c>
      <c r="LA77" s="78">
        <v>5602.11</v>
      </c>
      <c r="LB77" s="77">
        <v>5</v>
      </c>
      <c r="LC77" s="78">
        <v>8.5</v>
      </c>
      <c r="LD77" s="79">
        <v>1173</v>
      </c>
      <c r="LE77" s="78">
        <v>106901.9</v>
      </c>
      <c r="LF77" s="77">
        <v>424</v>
      </c>
      <c r="LG77" s="78">
        <v>71103.63</v>
      </c>
      <c r="LH77" s="77">
        <v>400</v>
      </c>
      <c r="LI77" s="78">
        <v>95315.33</v>
      </c>
      <c r="LL77" s="77">
        <v>2</v>
      </c>
      <c r="LM77" s="78">
        <v>9</v>
      </c>
      <c r="LR77" s="77">
        <v>1</v>
      </c>
      <c r="LS77" s="78">
        <v>0.89</v>
      </c>
      <c r="LT77" s="79">
        <v>7015</v>
      </c>
      <c r="LU77" s="78">
        <v>309689.02</v>
      </c>
      <c r="LV77" s="77">
        <v>107</v>
      </c>
      <c r="LW77" s="78">
        <v>586.04</v>
      </c>
      <c r="LX77" s="77">
        <v>6</v>
      </c>
      <c r="LY77" s="78">
        <v>6432.92</v>
      </c>
      <c r="LZ77" s="77">
        <v>7</v>
      </c>
      <c r="MA77" s="78">
        <v>6407.03</v>
      </c>
      <c r="MB77" s="79">
        <v>5918</v>
      </c>
      <c r="MC77" s="78">
        <v>263906.03999999998</v>
      </c>
      <c r="MF77" s="77">
        <v>1</v>
      </c>
      <c r="MG77" s="78">
        <v>34.97</v>
      </c>
      <c r="MN77" s="77">
        <v>2</v>
      </c>
      <c r="MO77" s="78">
        <v>14.5</v>
      </c>
      <c r="MP77" s="79">
        <v>4587</v>
      </c>
      <c r="MQ77" s="78">
        <v>333082.12</v>
      </c>
      <c r="MR77" s="79">
        <v>1467</v>
      </c>
      <c r="MS77" s="78">
        <v>42453.08</v>
      </c>
      <c r="MX77" s="77">
        <v>1</v>
      </c>
      <c r="MY77" s="78">
        <v>27</v>
      </c>
      <c r="ND77" s="79">
        <v>15513</v>
      </c>
      <c r="NE77" s="78">
        <v>49070.98</v>
      </c>
      <c r="NF77" s="77">
        <v>58</v>
      </c>
      <c r="NG77" s="78">
        <v>867.13</v>
      </c>
      <c r="NJ77" s="77">
        <v>1</v>
      </c>
      <c r="NK77" s="78">
        <v>100.74</v>
      </c>
      <c r="NN77" s="79">
        <v>3932</v>
      </c>
      <c r="NO77" s="78">
        <v>578586.88</v>
      </c>
      <c r="NP77" s="77">
        <v>5</v>
      </c>
      <c r="NQ77" s="78">
        <v>17.760000000000002</v>
      </c>
      <c r="NR77" s="77">
        <v>7</v>
      </c>
      <c r="NS77" s="78">
        <v>11.2</v>
      </c>
      <c r="NT77" s="77">
        <v>113</v>
      </c>
      <c r="NU77" s="78">
        <v>334.36</v>
      </c>
      <c r="NV77" s="79">
        <v>2555</v>
      </c>
      <c r="NW77" s="78">
        <v>270115.49</v>
      </c>
      <c r="NZ77" s="77">
        <v>3</v>
      </c>
      <c r="OA77" s="78">
        <v>163</v>
      </c>
      <c r="OD77" s="77">
        <v>2</v>
      </c>
      <c r="OE77" s="78">
        <v>9.6199999999999992</v>
      </c>
      <c r="OF77" s="77">
        <v>319</v>
      </c>
      <c r="OG77" s="78">
        <v>21628.5</v>
      </c>
      <c r="OH77" s="77">
        <v>546</v>
      </c>
      <c r="OI77" s="78">
        <v>31917.46</v>
      </c>
      <c r="OJ77" s="77">
        <v>171</v>
      </c>
      <c r="OK77" s="78">
        <v>744.25</v>
      </c>
      <c r="ON77" s="77">
        <v>1</v>
      </c>
      <c r="OO77" s="78">
        <v>25.32</v>
      </c>
      <c r="OP77" s="79">
        <v>14345</v>
      </c>
      <c r="OQ77" s="78">
        <v>2439606.2599999998</v>
      </c>
      <c r="OR77" s="77">
        <v>197</v>
      </c>
      <c r="OS77" s="78">
        <v>7008.9</v>
      </c>
      <c r="OT77" s="79">
        <v>4188</v>
      </c>
      <c r="OU77" s="78">
        <v>188395.49</v>
      </c>
      <c r="OV77" s="77">
        <v>86</v>
      </c>
      <c r="OW77" s="78">
        <v>6440.36</v>
      </c>
      <c r="OZ77" s="79">
        <v>4519</v>
      </c>
      <c r="PA77" s="78">
        <v>415483.75</v>
      </c>
      <c r="PJ77" s="79">
        <v>3807</v>
      </c>
      <c r="PK77" s="78">
        <v>331119.26</v>
      </c>
      <c r="PL77" s="77">
        <v>132</v>
      </c>
      <c r="PM77" s="78">
        <v>1279.58</v>
      </c>
      <c r="PN77" s="77">
        <v>86</v>
      </c>
      <c r="PO77" s="78">
        <v>12106.55</v>
      </c>
      <c r="PP77" s="79">
        <v>10261</v>
      </c>
      <c r="PQ77" s="78">
        <v>692176.05</v>
      </c>
      <c r="PV77" s="77">
        <v>35</v>
      </c>
      <c r="PW77" s="78">
        <v>457.79</v>
      </c>
      <c r="PX77" s="77">
        <v>6</v>
      </c>
      <c r="PY77" s="78">
        <v>410.12</v>
      </c>
      <c r="PZ77" s="77">
        <v>660</v>
      </c>
      <c r="QA77" s="78">
        <v>259274.21</v>
      </c>
      <c r="QF77" s="79">
        <v>12578</v>
      </c>
      <c r="QG77" s="78">
        <v>3940409.36</v>
      </c>
      <c r="QH77" s="77">
        <v>1</v>
      </c>
      <c r="QI77" s="78">
        <v>2.48</v>
      </c>
      <c r="QJ77" s="77">
        <v>7</v>
      </c>
      <c r="QK77" s="78">
        <v>7</v>
      </c>
      <c r="QL77" s="77">
        <v>33</v>
      </c>
      <c r="QM77" s="78">
        <v>37.380000000000003</v>
      </c>
      <c r="QN77" s="77">
        <v>11</v>
      </c>
      <c r="QO77" s="78">
        <v>563.62</v>
      </c>
      <c r="QP77" s="77">
        <v>1</v>
      </c>
      <c r="QQ77" s="78">
        <v>10.8</v>
      </c>
      <c r="QX77" s="77">
        <v>2</v>
      </c>
      <c r="QY77" s="78">
        <v>97.1</v>
      </c>
      <c r="RB77" s="77">
        <v>11</v>
      </c>
      <c r="RC77" s="78">
        <v>312.08999999999997</v>
      </c>
      <c r="RD77" s="77">
        <v>3</v>
      </c>
      <c r="RE77" s="78">
        <v>252.03</v>
      </c>
      <c r="RJ77" s="77">
        <v>6</v>
      </c>
      <c r="RK77" s="78">
        <v>131.35</v>
      </c>
      <c r="RL77" s="79">
        <v>129227</v>
      </c>
      <c r="RM77" s="78">
        <v>18150515.98</v>
      </c>
      <c r="RN77" s="79">
        <v>2391</v>
      </c>
      <c r="RO77" s="78">
        <v>113019.18</v>
      </c>
      <c r="RT77" s="77">
        <v>169</v>
      </c>
      <c r="RU77" s="78">
        <v>30331.73</v>
      </c>
      <c r="RV77" s="77">
        <v>320</v>
      </c>
      <c r="RW77" s="78">
        <v>14649.57</v>
      </c>
      <c r="RX77" s="77">
        <v>141</v>
      </c>
      <c r="RY77" s="78">
        <v>4083.97</v>
      </c>
      <c r="RZ77" s="77">
        <v>578</v>
      </c>
      <c r="SA77" s="78">
        <v>57455.47</v>
      </c>
      <c r="SD77" s="79">
        <v>7720</v>
      </c>
      <c r="SE77" s="78">
        <v>533811.79</v>
      </c>
      <c r="SF77" s="79">
        <v>51155</v>
      </c>
      <c r="SG77" s="78">
        <v>8681443.7899999991</v>
      </c>
      <c r="SJ77" s="79">
        <v>1450</v>
      </c>
      <c r="SK77" s="78">
        <v>53651.26</v>
      </c>
      <c r="SL77" s="79">
        <v>3723</v>
      </c>
      <c r="SM77" s="78">
        <v>284414.13</v>
      </c>
      <c r="SN77" s="79">
        <v>8769</v>
      </c>
      <c r="SO77" s="78">
        <v>280362.90999999997</v>
      </c>
      <c r="SP77" s="77">
        <v>10</v>
      </c>
      <c r="SQ77" s="78">
        <v>2243.04</v>
      </c>
      <c r="SR77" s="79">
        <v>94027</v>
      </c>
      <c r="SS77" s="78">
        <v>596658.01</v>
      </c>
      <c r="ST77" s="79">
        <v>2260</v>
      </c>
      <c r="SU77" s="78">
        <v>194985.56</v>
      </c>
      <c r="SV77" s="77">
        <v>111</v>
      </c>
      <c r="SW77" s="78">
        <v>695.88</v>
      </c>
      <c r="SZ77" s="77">
        <v>8</v>
      </c>
      <c r="TA77" s="78">
        <v>72.31</v>
      </c>
      <c r="TD77" s="77">
        <v>839</v>
      </c>
      <c r="TE77" s="78">
        <v>7470.18</v>
      </c>
      <c r="TF77" s="79">
        <v>2504</v>
      </c>
      <c r="TG77" s="78">
        <v>97068.63</v>
      </c>
      <c r="TH77" s="79">
        <v>27728</v>
      </c>
      <c r="TI77" s="78">
        <v>697648.13</v>
      </c>
      <c r="TJ77" s="79">
        <v>2332</v>
      </c>
      <c r="TK77" s="78">
        <v>264385.09000000003</v>
      </c>
      <c r="TL77" s="79">
        <v>48448</v>
      </c>
      <c r="TM77" s="78">
        <v>2364941.2599999998</v>
      </c>
      <c r="TN77" s="79">
        <v>5760</v>
      </c>
      <c r="TO77" s="78">
        <v>466451.96</v>
      </c>
      <c r="TR77" s="77">
        <v>1</v>
      </c>
      <c r="TS77" s="78">
        <v>17.5</v>
      </c>
      <c r="TZ77" s="77">
        <v>2</v>
      </c>
      <c r="UA77" s="78">
        <v>277.63</v>
      </c>
      <c r="UB77" s="79">
        <v>8702</v>
      </c>
      <c r="UC77" s="78">
        <v>399234.51</v>
      </c>
      <c r="UF77" s="77">
        <v>2</v>
      </c>
      <c r="UG77" s="78">
        <v>14.94</v>
      </c>
      <c r="UH77" s="77">
        <v>7</v>
      </c>
      <c r="UI77" s="78">
        <v>80.94</v>
      </c>
      <c r="UP77" s="77">
        <v>4</v>
      </c>
      <c r="UQ77" s="78">
        <v>7.26</v>
      </c>
      <c r="UV77" s="77">
        <v>1</v>
      </c>
      <c r="UW77" s="78">
        <v>10.3</v>
      </c>
      <c r="VB77" s="77">
        <v>43</v>
      </c>
      <c r="VC77" s="78">
        <v>1011.39</v>
      </c>
      <c r="VD77" s="79">
        <v>21951</v>
      </c>
      <c r="VE77" s="78">
        <v>1227558.02</v>
      </c>
      <c r="VH77" s="79">
        <v>38213</v>
      </c>
      <c r="VI77" s="78">
        <v>630614.57999999996</v>
      </c>
      <c r="VJ77" s="77">
        <v>184</v>
      </c>
      <c r="VK77" s="78">
        <v>1870.23</v>
      </c>
      <c r="VN77" s="77">
        <v>5</v>
      </c>
      <c r="VO77" s="78">
        <v>27.68</v>
      </c>
      <c r="VP77" s="79">
        <v>13268</v>
      </c>
      <c r="VQ77" s="78">
        <v>693617.3</v>
      </c>
      <c r="VR77" s="79">
        <v>17451</v>
      </c>
      <c r="VS77" s="78">
        <v>1543731.95</v>
      </c>
      <c r="WB77" s="79">
        <v>14385</v>
      </c>
      <c r="WC77" s="78">
        <v>2049087.7</v>
      </c>
      <c r="WD77" s="77">
        <v>14</v>
      </c>
      <c r="WE77" s="78">
        <v>29073.96</v>
      </c>
      <c r="WH77" s="79">
        <v>2786</v>
      </c>
      <c r="WI77" s="78">
        <v>11714.93</v>
      </c>
      <c r="WJ77" s="79">
        <v>7608</v>
      </c>
      <c r="WK77" s="78">
        <v>121737.88</v>
      </c>
      <c r="WL77" s="77">
        <v>200</v>
      </c>
      <c r="WM77" s="78">
        <v>21396.68</v>
      </c>
      <c r="WN77" s="79">
        <v>2389</v>
      </c>
      <c r="WO77" s="78">
        <v>924320.11</v>
      </c>
      <c r="WR77" s="79">
        <v>6690</v>
      </c>
      <c r="WS77" s="78">
        <v>191573.12</v>
      </c>
      <c r="WV77" s="77">
        <v>1</v>
      </c>
      <c r="WW77" s="78">
        <v>88.14</v>
      </c>
      <c r="WX77" s="77">
        <v>3</v>
      </c>
      <c r="WY77" s="78">
        <v>15.99</v>
      </c>
      <c r="WZ77" s="77">
        <v>9</v>
      </c>
      <c r="XA77" s="78">
        <v>79.930000000000007</v>
      </c>
      <c r="XD77" s="79">
        <v>39336</v>
      </c>
      <c r="XE77" s="78">
        <v>2267948.7599999998</v>
      </c>
      <c r="XH77" s="77">
        <v>517</v>
      </c>
      <c r="XI77" s="78">
        <v>225641.49</v>
      </c>
      <c r="XJ77" s="77">
        <v>576</v>
      </c>
      <c r="XK77" s="78">
        <v>7226.36</v>
      </c>
      <c r="XN77" s="79">
        <v>6958</v>
      </c>
      <c r="XO77" s="78">
        <v>891473.54</v>
      </c>
      <c r="XP77" s="79">
        <v>15987</v>
      </c>
      <c r="XQ77" s="78">
        <v>2685560.31</v>
      </c>
      <c r="XR77" s="79">
        <v>1481</v>
      </c>
      <c r="XS77" s="78">
        <v>372444.88</v>
      </c>
      <c r="XT77" s="79">
        <v>2650</v>
      </c>
      <c r="XU77" s="78">
        <v>576765.65</v>
      </c>
      <c r="XV77" s="79">
        <v>86168</v>
      </c>
      <c r="XW77" s="78">
        <v>990628.03</v>
      </c>
      <c r="XX77" s="79">
        <v>1511</v>
      </c>
      <c r="XY77" s="78">
        <v>80916.59</v>
      </c>
      <c r="XZ77" s="77">
        <v>4</v>
      </c>
      <c r="YA77" s="78">
        <v>21.38</v>
      </c>
      <c r="YD77" s="77">
        <v>2</v>
      </c>
      <c r="YE77" s="78">
        <v>174.92</v>
      </c>
      <c r="YH77" s="79">
        <v>26749</v>
      </c>
      <c r="YI77" s="78">
        <v>2357435.2200000002</v>
      </c>
      <c r="YP77" s="79">
        <v>5078</v>
      </c>
      <c r="YQ77" s="78">
        <v>117857.04</v>
      </c>
      <c r="YR77" s="77">
        <v>2</v>
      </c>
      <c r="YS77" s="78">
        <v>6.82</v>
      </c>
      <c r="YT77" s="79">
        <v>2584</v>
      </c>
      <c r="YU77" s="78">
        <v>324195.89</v>
      </c>
      <c r="YV77" s="77">
        <v>137</v>
      </c>
      <c r="YW77" s="78">
        <v>15149.5</v>
      </c>
      <c r="YX77" s="79">
        <v>148378</v>
      </c>
      <c r="YY77" s="78">
        <v>3748751.97</v>
      </c>
      <c r="YZ77" s="79">
        <v>32826</v>
      </c>
      <c r="ZA77" s="78">
        <v>1496856.55</v>
      </c>
      <c r="ZF77" s="79">
        <v>1583</v>
      </c>
      <c r="ZG77" s="78">
        <v>130112.54</v>
      </c>
      <c r="ZH77" s="77">
        <v>594</v>
      </c>
      <c r="ZI77" s="78">
        <v>47813.09</v>
      </c>
      <c r="ZJ77" s="79">
        <v>56994</v>
      </c>
      <c r="ZK77" s="78">
        <v>9980052.5899999999</v>
      </c>
      <c r="ZL77" s="79">
        <v>53563</v>
      </c>
      <c r="ZM77" s="78">
        <v>6670787</v>
      </c>
      <c r="ZR77" s="77">
        <v>119</v>
      </c>
      <c r="ZS77" s="78">
        <v>678.62</v>
      </c>
      <c r="ZT77" s="77">
        <v>172</v>
      </c>
      <c r="ZU77" s="78">
        <v>833.66</v>
      </c>
      <c r="ZV77" s="77">
        <v>2</v>
      </c>
      <c r="ZW77" s="78">
        <v>19.940000000000001</v>
      </c>
      <c r="AAB77" s="77">
        <v>160</v>
      </c>
      <c r="AAC77" s="78">
        <v>1387.17</v>
      </c>
      <c r="AAD77" s="77">
        <v>1</v>
      </c>
      <c r="AAE77" s="78">
        <v>1.83</v>
      </c>
      <c r="AAF77" s="77">
        <v>85</v>
      </c>
      <c r="AAG77" s="78">
        <v>894.97</v>
      </c>
      <c r="AAH77" s="77">
        <v>140</v>
      </c>
      <c r="AAI77" s="78">
        <v>830.1</v>
      </c>
      <c r="AAJ77" s="77">
        <v>2</v>
      </c>
      <c r="AAK77" s="78">
        <v>14.92</v>
      </c>
      <c r="AAN77" s="77">
        <v>7</v>
      </c>
      <c r="AAO77" s="78">
        <v>476.32</v>
      </c>
      <c r="AAP77" s="79">
        <v>1549</v>
      </c>
      <c r="AAQ77" s="78">
        <v>6953.89</v>
      </c>
      <c r="AAV77" s="79">
        <v>2699</v>
      </c>
      <c r="AAW77" s="78">
        <v>169371.14</v>
      </c>
      <c r="ABB77" s="77">
        <v>1</v>
      </c>
      <c r="ABC77" s="78">
        <v>8.8000000000000007</v>
      </c>
      <c r="ABD77" s="79">
        <v>1929</v>
      </c>
      <c r="ABE77" s="78">
        <v>278854.76</v>
      </c>
      <c r="ABH77" s="77">
        <v>2</v>
      </c>
      <c r="ABI77" s="78">
        <v>11.24</v>
      </c>
      <c r="ABP77" s="79">
        <v>3733</v>
      </c>
      <c r="ABQ77" s="78">
        <v>215349.53</v>
      </c>
      <c r="ABR77" s="79">
        <v>1963</v>
      </c>
      <c r="ABS77" s="78">
        <v>86004.02</v>
      </c>
      <c r="ABT77" s="79">
        <v>5261</v>
      </c>
      <c r="ABU77" s="78">
        <v>79700.37</v>
      </c>
      <c r="ABV77" s="79">
        <v>4833</v>
      </c>
      <c r="ABW77" s="78">
        <v>114871.1</v>
      </c>
      <c r="ABX77" s="77">
        <v>665</v>
      </c>
      <c r="ABY77" s="78">
        <v>22605.42</v>
      </c>
      <c r="ACD77" s="77">
        <v>192</v>
      </c>
      <c r="ACE77" s="78">
        <v>10201.09</v>
      </c>
      <c r="ACF77" s="79">
        <v>17613</v>
      </c>
      <c r="ACG77" s="78">
        <v>577911.71</v>
      </c>
      <c r="ACH77" s="79">
        <v>4997</v>
      </c>
      <c r="ACI77" s="78">
        <v>255727.46</v>
      </c>
      <c r="ACJ77" s="79">
        <v>23570</v>
      </c>
      <c r="ACK77" s="78">
        <v>294924.18</v>
      </c>
      <c r="ACN77" s="77">
        <v>4</v>
      </c>
      <c r="ACO77" s="78">
        <v>42.54</v>
      </c>
      <c r="ACP77" s="79">
        <v>13052</v>
      </c>
      <c r="ACQ77" s="78">
        <v>529052.01</v>
      </c>
      <c r="ACV77" s="79">
        <v>5667</v>
      </c>
      <c r="ACW77" s="78">
        <v>179860.81</v>
      </c>
      <c r="ACX77" s="79">
        <v>44195</v>
      </c>
      <c r="ACY77" s="78">
        <v>1664304.59</v>
      </c>
      <c r="ACZ77" s="77">
        <v>174</v>
      </c>
      <c r="ADA77" s="78">
        <v>8401.93</v>
      </c>
      <c r="ADB77" s="79">
        <v>15023</v>
      </c>
      <c r="ADC77" s="78">
        <v>964885.19</v>
      </c>
      <c r="ADF77" s="79">
        <v>3758</v>
      </c>
      <c r="ADG77" s="78">
        <v>563219.72</v>
      </c>
      <c r="ADJ77" s="77">
        <v>5</v>
      </c>
      <c r="ADK77" s="78">
        <v>64.02</v>
      </c>
      <c r="ADL77" s="79">
        <v>1112</v>
      </c>
      <c r="ADM77" s="78">
        <v>175825.71</v>
      </c>
      <c r="ADT77" s="77">
        <v>2</v>
      </c>
      <c r="ADU77" s="78">
        <v>101.12</v>
      </c>
      <c r="ADX77" s="79">
        <v>4599</v>
      </c>
      <c r="ADY77" s="78">
        <v>313695.17</v>
      </c>
      <c r="ADZ77" s="79">
        <v>1343</v>
      </c>
      <c r="AEA77" s="78">
        <v>45185.18</v>
      </c>
      <c r="AEB77" s="77">
        <v>7</v>
      </c>
      <c r="AEC77" s="78">
        <v>249.25</v>
      </c>
      <c r="AED77" s="77">
        <v>4</v>
      </c>
      <c r="AEE77" s="78">
        <v>209</v>
      </c>
      <c r="AEF77" s="77">
        <v>68</v>
      </c>
      <c r="AEG77" s="78">
        <v>38501.61</v>
      </c>
      <c r="AEL77" s="77">
        <v>66</v>
      </c>
      <c r="AEM77" s="78">
        <v>489.13</v>
      </c>
      <c r="AEN77" s="77">
        <v>2</v>
      </c>
      <c r="AEO77" s="78">
        <v>69.3</v>
      </c>
      <c r="AER77" s="79">
        <v>17555</v>
      </c>
      <c r="AES77" s="78">
        <v>914211.97</v>
      </c>
      <c r="AET77" s="79">
        <v>4861</v>
      </c>
      <c r="AEU77" s="78">
        <v>148673.42000000001</v>
      </c>
      <c r="AEV77" s="77">
        <v>6</v>
      </c>
      <c r="AEW77" s="78">
        <v>2877.9</v>
      </c>
      <c r="AEZ77" s="77">
        <v>65</v>
      </c>
      <c r="AFA77" s="78">
        <v>10544.53</v>
      </c>
      <c r="AFB77" s="79">
        <v>7107</v>
      </c>
      <c r="AFC77" s="78">
        <v>389588.09</v>
      </c>
      <c r="AFD77" s="77">
        <v>12</v>
      </c>
      <c r="AFE77" s="78">
        <v>389.24</v>
      </c>
      <c r="AFH77" s="77">
        <v>7</v>
      </c>
      <c r="AFI77" s="78">
        <v>377.23</v>
      </c>
      <c r="AFJ77" s="77">
        <v>1</v>
      </c>
      <c r="AFK77" s="78">
        <v>9.17</v>
      </c>
      <c r="AFN77" s="79">
        <v>3291</v>
      </c>
      <c r="AFO77" s="78">
        <v>1102434.17</v>
      </c>
      <c r="AFP77" s="77">
        <v>150</v>
      </c>
      <c r="AFQ77" s="78">
        <v>7751.41</v>
      </c>
      <c r="AFT77" s="77">
        <v>6</v>
      </c>
      <c r="AFU77" s="78">
        <v>168.18</v>
      </c>
      <c r="AFV77" s="79">
        <v>50429</v>
      </c>
      <c r="AFW77" s="78">
        <v>1609788.96</v>
      </c>
      <c r="AFX77" s="79">
        <v>5313</v>
      </c>
      <c r="AFY77" s="78">
        <v>208154.4</v>
      </c>
      <c r="AFZ77" s="77">
        <v>494</v>
      </c>
      <c r="AGA77" s="78">
        <v>47594.11</v>
      </c>
      <c r="AGB77" s="77">
        <v>1</v>
      </c>
      <c r="AGC77" s="78">
        <v>70.650000000000006</v>
      </c>
      <c r="AGF77" s="77">
        <v>160</v>
      </c>
      <c r="AGG77" s="78">
        <v>1042.54</v>
      </c>
      <c r="AGJ77" s="77">
        <v>2</v>
      </c>
      <c r="AGK77" s="78">
        <v>38.54</v>
      </c>
      <c r="AGL77" s="77">
        <v>17</v>
      </c>
      <c r="AGM77" s="78">
        <v>17992.47</v>
      </c>
      <c r="AGP77" s="79">
        <v>185317</v>
      </c>
      <c r="AGQ77" s="78">
        <v>35439572.18</v>
      </c>
      <c r="AGR77" s="77">
        <v>207</v>
      </c>
      <c r="AGS77" s="78">
        <v>197678.7</v>
      </c>
      <c r="AGT77" s="79">
        <v>10180</v>
      </c>
      <c r="AGU77" s="78">
        <v>5721193.5499999998</v>
      </c>
      <c r="AGV77" s="79">
        <v>10767</v>
      </c>
      <c r="AGW77" s="78">
        <v>3851357.33</v>
      </c>
      <c r="AGX77" s="79">
        <v>1338</v>
      </c>
      <c r="AGY77" s="78">
        <v>92226.26</v>
      </c>
      <c r="AGZ77" s="77">
        <v>167</v>
      </c>
      <c r="AHA77" s="78">
        <v>21654.54</v>
      </c>
      <c r="AHB77" s="79">
        <v>1013</v>
      </c>
      <c r="AHC77" s="78">
        <v>129925.29</v>
      </c>
      <c r="AHF77" s="77">
        <v>6</v>
      </c>
      <c r="AHG77" s="78">
        <v>479.66</v>
      </c>
      <c r="AHH77" s="77">
        <v>65</v>
      </c>
      <c r="AHI77" s="78">
        <v>49714.75</v>
      </c>
      <c r="AHJ77" s="79">
        <v>3720</v>
      </c>
      <c r="AHK77" s="78">
        <v>324879.96000000002</v>
      </c>
      <c r="AHL77" s="79">
        <v>4054</v>
      </c>
      <c r="AHM77" s="78">
        <v>248348.62</v>
      </c>
      <c r="AHN77" s="77">
        <v>28</v>
      </c>
      <c r="AHO77" s="78">
        <v>5042.41</v>
      </c>
      <c r="AHP77" s="77">
        <v>2</v>
      </c>
      <c r="AHQ77" s="78">
        <v>10.24</v>
      </c>
      <c r="AHT77" s="77">
        <v>8</v>
      </c>
      <c r="AHU77" s="78">
        <v>8816.42</v>
      </c>
      <c r="AHV77" s="77">
        <v>956</v>
      </c>
      <c r="AHW77" s="78">
        <v>115636.07</v>
      </c>
      <c r="AHZ77" s="77">
        <v>122</v>
      </c>
      <c r="AIA77" s="78">
        <v>44903.56</v>
      </c>
      <c r="AIB77" s="77">
        <v>2</v>
      </c>
      <c r="AIC77" s="78">
        <v>169.08</v>
      </c>
      <c r="AIL77" s="77">
        <v>3</v>
      </c>
      <c r="AIM77" s="78">
        <v>301.7</v>
      </c>
      <c r="AIN77" s="77">
        <v>1</v>
      </c>
      <c r="AIO77" s="78">
        <v>479.06</v>
      </c>
      <c r="AIP77" s="79">
        <v>55107</v>
      </c>
      <c r="AIQ77" s="78">
        <v>503806.84</v>
      </c>
      <c r="AIT77" s="77">
        <v>41</v>
      </c>
      <c r="AIU77" s="78">
        <v>355.55</v>
      </c>
      <c r="AIX77" s="79">
        <v>7966</v>
      </c>
      <c r="AIY77" s="78">
        <v>585135.85</v>
      </c>
      <c r="AIZ77" s="77">
        <v>12</v>
      </c>
      <c r="AJA77" s="78">
        <v>71.67</v>
      </c>
      <c r="AJB77" s="79">
        <v>10396</v>
      </c>
      <c r="AJC77" s="78">
        <v>210073.79</v>
      </c>
      <c r="AJD77" s="77">
        <v>7</v>
      </c>
      <c r="AJE77" s="78">
        <v>9.6</v>
      </c>
      <c r="AJF77" s="79">
        <v>12622</v>
      </c>
      <c r="AJG77" s="78">
        <v>575789.27</v>
      </c>
      <c r="AJL77" s="77">
        <v>7</v>
      </c>
      <c r="AJM77" s="78">
        <v>83.25</v>
      </c>
      <c r="AJN77" s="79">
        <v>2123</v>
      </c>
      <c r="AJO77" s="78">
        <v>334382.28000000003</v>
      </c>
      <c r="AJX77" s="79">
        <v>87549</v>
      </c>
      <c r="AJY77" s="78">
        <v>1099659.1000000001</v>
      </c>
      <c r="AJZ77" s="77">
        <v>228</v>
      </c>
      <c r="AKA77" s="78">
        <v>22721.26</v>
      </c>
      <c r="AKH77" s="77">
        <v>2</v>
      </c>
      <c r="AKI77" s="78">
        <v>3.92</v>
      </c>
      <c r="AKN77" s="77">
        <v>20</v>
      </c>
      <c r="AKO77" s="78">
        <v>256.45999999999998</v>
      </c>
      <c r="AKV77" s="79">
        <v>8903</v>
      </c>
      <c r="AKW77" s="78">
        <v>225159.08</v>
      </c>
      <c r="AKZ77" s="79">
        <v>121675</v>
      </c>
      <c r="ALA77" s="78">
        <v>1698365.37</v>
      </c>
      <c r="ALR77" s="77">
        <v>7</v>
      </c>
      <c r="ALS77" s="78">
        <v>117.86</v>
      </c>
      <c r="ALX77" s="79">
        <v>6527</v>
      </c>
      <c r="ALY77" s="78">
        <v>331682.48</v>
      </c>
      <c r="ALZ77" s="77">
        <v>311</v>
      </c>
      <c r="AMA77" s="78">
        <v>830.18</v>
      </c>
      <c r="AMB77" s="79">
        <v>1492</v>
      </c>
      <c r="AMC77" s="78">
        <v>97541.06</v>
      </c>
      <c r="AMF77" s="77">
        <v>155</v>
      </c>
      <c r="AMG77" s="78">
        <v>5064.72</v>
      </c>
      <c r="AMH77" s="77">
        <v>23</v>
      </c>
      <c r="AMI77" s="78">
        <v>7776.61</v>
      </c>
      <c r="AMJ77" s="79">
        <v>1707</v>
      </c>
      <c r="AMK77" s="78">
        <v>118518</v>
      </c>
      <c r="AML77" s="79">
        <v>13726</v>
      </c>
      <c r="AMM77" s="78">
        <v>1294480.72</v>
      </c>
      <c r="AMN77" s="77">
        <v>209</v>
      </c>
      <c r="AMO77" s="78">
        <v>252736.97</v>
      </c>
      <c r="AMP77" s="77">
        <v>3</v>
      </c>
      <c r="AMQ77" s="78">
        <v>425.94</v>
      </c>
      <c r="AMR77" s="77">
        <v>1</v>
      </c>
      <c r="AMS77" s="78">
        <v>113.23</v>
      </c>
      <c r="AMX77" s="77">
        <v>431</v>
      </c>
      <c r="AMY77" s="78">
        <v>20355.2</v>
      </c>
      <c r="AMZ77" s="77">
        <v>1</v>
      </c>
      <c r="ANA77" s="78">
        <v>4.32</v>
      </c>
      <c r="ANF77" s="79">
        <v>1033</v>
      </c>
      <c r="ANG77" s="78">
        <v>1262506.52</v>
      </c>
      <c r="ANH77" s="79">
        <v>3445</v>
      </c>
      <c r="ANI77" s="78">
        <v>273599.99</v>
      </c>
      <c r="ANJ77" s="77">
        <v>2</v>
      </c>
      <c r="ANK77" s="78">
        <v>92.8</v>
      </c>
      <c r="ANL77" s="77">
        <v>213</v>
      </c>
      <c r="ANM77" s="78">
        <v>6592.68</v>
      </c>
      <c r="ANP77" s="79">
        <v>2359</v>
      </c>
      <c r="ANQ77" s="78">
        <v>299774.87</v>
      </c>
      <c r="ANR77" s="77">
        <v>303</v>
      </c>
      <c r="ANS77" s="78">
        <v>50641.67</v>
      </c>
      <c r="ANT77" s="79">
        <v>14096</v>
      </c>
      <c r="ANU77" s="78">
        <v>2246632.58</v>
      </c>
      <c r="ANZ77" s="77">
        <v>521</v>
      </c>
      <c r="AOA77" s="78">
        <v>284861.15000000002</v>
      </c>
      <c r="AOB77" s="77">
        <v>74</v>
      </c>
      <c r="AOC77" s="78">
        <v>121308.45</v>
      </c>
      <c r="AOD77" s="77">
        <v>336</v>
      </c>
      <c r="AOE77" s="78">
        <v>1060964.67</v>
      </c>
      <c r="AOF77" s="77">
        <v>1</v>
      </c>
      <c r="AOG77" s="78">
        <v>92.55</v>
      </c>
      <c r="AOP77" s="77">
        <v>51</v>
      </c>
      <c r="AOQ77" s="78">
        <v>4921.91</v>
      </c>
      <c r="AOR77" s="77">
        <v>5</v>
      </c>
      <c r="AOS77" s="78">
        <v>51.72</v>
      </c>
      <c r="AOV77" s="77">
        <v>921</v>
      </c>
      <c r="AOW77" s="78">
        <v>122472.09</v>
      </c>
      <c r="AOX77" s="77">
        <v>390</v>
      </c>
      <c r="AOY77" s="78">
        <v>4026.29</v>
      </c>
      <c r="APB77" s="77">
        <v>234</v>
      </c>
      <c r="APC77" s="78">
        <v>2793.11</v>
      </c>
      <c r="APH77" s="79">
        <v>13722</v>
      </c>
      <c r="API77" s="78">
        <v>2985322.28</v>
      </c>
      <c r="APJ77" s="79">
        <v>17334</v>
      </c>
      <c r="APK77" s="78">
        <v>268837.26</v>
      </c>
      <c r="APN77" s="77">
        <v>1</v>
      </c>
      <c r="APO77" s="78">
        <v>8.7799999999999994</v>
      </c>
      <c r="APP77" s="79">
        <v>2619</v>
      </c>
      <c r="APQ77" s="78">
        <v>1069488.69</v>
      </c>
      <c r="APR77" s="77">
        <v>227</v>
      </c>
      <c r="APS77" s="78">
        <v>100060.21</v>
      </c>
      <c r="APT77" s="79">
        <v>2156</v>
      </c>
      <c r="APU77" s="78">
        <v>931849.19</v>
      </c>
      <c r="APV77" s="77">
        <v>751</v>
      </c>
      <c r="APW77" s="78">
        <v>306622.40999999997</v>
      </c>
      <c r="APX77" s="77">
        <v>735</v>
      </c>
      <c r="APY77" s="78">
        <v>250458.03</v>
      </c>
      <c r="APZ77" s="77">
        <v>171</v>
      </c>
      <c r="AQA77" s="78">
        <v>66865.649999999994</v>
      </c>
      <c r="AQB77" s="79">
        <v>14974</v>
      </c>
      <c r="AQC77" s="78">
        <v>2970185.4</v>
      </c>
      <c r="AQD77" s="77">
        <v>15</v>
      </c>
      <c r="AQE77" s="78">
        <v>774.86</v>
      </c>
      <c r="AQH77" s="77">
        <v>151</v>
      </c>
      <c r="AQI77" s="78">
        <v>44322.43</v>
      </c>
      <c r="AQJ77" s="79">
        <v>3373</v>
      </c>
      <c r="AQK77" s="78">
        <v>53568.43</v>
      </c>
      <c r="AQN77" s="77">
        <v>1</v>
      </c>
      <c r="AQO77" s="78">
        <v>64.02</v>
      </c>
      <c r="AQP77" s="79">
        <v>3958</v>
      </c>
      <c r="AQQ77" s="78">
        <v>1066322.32</v>
      </c>
      <c r="AQR77" s="79">
        <v>2657</v>
      </c>
      <c r="AQS77" s="78">
        <v>1320099.02</v>
      </c>
      <c r="AQZ77" s="77">
        <v>90</v>
      </c>
      <c r="ARA77" s="78">
        <v>584869.65</v>
      </c>
      <c r="ARD77" s="77">
        <v>4</v>
      </c>
      <c r="ARE77" s="78">
        <v>51.74</v>
      </c>
      <c r="ARH77" s="77">
        <v>1</v>
      </c>
      <c r="ARI77" s="78">
        <v>18.36</v>
      </c>
      <c r="ARL77" s="79">
        <v>5800</v>
      </c>
      <c r="ARM77" s="78">
        <v>731342.16</v>
      </c>
      <c r="ARN77" s="79">
        <v>18913</v>
      </c>
      <c r="ARO77" s="78">
        <v>2270746.5499999998</v>
      </c>
      <c r="ARP77" s="79">
        <v>28134</v>
      </c>
      <c r="ARQ77" s="78">
        <v>3441198.11</v>
      </c>
      <c r="ARR77" s="79">
        <v>6375</v>
      </c>
      <c r="ARS77" s="78">
        <v>769218.86</v>
      </c>
      <c r="ART77" s="79">
        <v>19831</v>
      </c>
      <c r="ARU77" s="78">
        <v>438776.16</v>
      </c>
      <c r="ARX77" s="79">
        <v>51610</v>
      </c>
      <c r="ARY77" s="78">
        <v>4063924.37</v>
      </c>
      <c r="ARZ77" s="77">
        <v>170</v>
      </c>
      <c r="ASA77" s="78">
        <v>63138.68</v>
      </c>
      <c r="ASD77" s="79">
        <v>4515</v>
      </c>
      <c r="ASE77" s="78">
        <v>350790.73</v>
      </c>
      <c r="ASJ77" s="77">
        <v>2</v>
      </c>
      <c r="ASK77" s="78">
        <v>283</v>
      </c>
      <c r="AST77" s="77">
        <v>3</v>
      </c>
      <c r="ASU77" s="78">
        <v>23.7</v>
      </c>
      <c r="ASV77" s="77">
        <v>1</v>
      </c>
      <c r="ASW77" s="78">
        <v>0.89</v>
      </c>
      <c r="ASX77" s="77">
        <v>19</v>
      </c>
      <c r="ASY77" s="78">
        <v>455.66</v>
      </c>
      <c r="ASZ77" s="79">
        <v>1140</v>
      </c>
      <c r="ATA77" s="78">
        <v>24316.03</v>
      </c>
      <c r="ATB77" s="77">
        <v>113</v>
      </c>
      <c r="ATC77" s="78">
        <v>9087.0400000000009</v>
      </c>
      <c r="ATF77" s="77">
        <v>1</v>
      </c>
      <c r="ATG77" s="78">
        <v>57.36</v>
      </c>
      <c r="ATN77" s="77">
        <v>963</v>
      </c>
      <c r="ATO77" s="78">
        <v>55085.53</v>
      </c>
      <c r="ATP77" s="77">
        <v>53</v>
      </c>
      <c r="ATQ77" s="78">
        <v>1752.6</v>
      </c>
      <c r="ATT77" s="79">
        <v>15082</v>
      </c>
      <c r="ATU77" s="78">
        <v>669595.42000000004</v>
      </c>
      <c r="ATV77" s="77">
        <v>10</v>
      </c>
      <c r="ATW77" s="78">
        <v>369.33</v>
      </c>
      <c r="ATX77" s="77">
        <v>8</v>
      </c>
      <c r="ATY77" s="78">
        <v>362.46</v>
      </c>
      <c r="AUB77" s="77">
        <v>14</v>
      </c>
      <c r="AUC77" s="78">
        <v>72.87</v>
      </c>
      <c r="AUD77" s="77">
        <v>2</v>
      </c>
      <c r="AUE77" s="78">
        <v>9.6199999999999992</v>
      </c>
      <c r="AUJ77" s="77">
        <v>1</v>
      </c>
      <c r="AUK77" s="78">
        <v>12.13</v>
      </c>
      <c r="AUN77" s="79">
        <v>188223</v>
      </c>
      <c r="AUO77" s="78">
        <v>3042227.03</v>
      </c>
      <c r="AUP77" s="77">
        <v>11</v>
      </c>
      <c r="AUQ77" s="78">
        <v>258.83</v>
      </c>
      <c r="AUR77" s="79">
        <v>2260</v>
      </c>
      <c r="AUS77" s="78">
        <v>122766.72</v>
      </c>
      <c r="AUV77" s="77">
        <v>15</v>
      </c>
      <c r="AUW77" s="78">
        <v>111.99</v>
      </c>
      <c r="AVB77" s="77">
        <v>214</v>
      </c>
      <c r="AVC77" s="78">
        <v>197673.2</v>
      </c>
      <c r="AVN77" s="77">
        <v>1</v>
      </c>
      <c r="AVO77" s="78">
        <v>60.15</v>
      </c>
      <c r="AVT77" s="77">
        <v>1</v>
      </c>
      <c r="AVU77" s="78">
        <v>9.73</v>
      </c>
      <c r="AVX77" s="77">
        <v>6</v>
      </c>
      <c r="AVY77" s="78">
        <v>48.78</v>
      </c>
      <c r="AVZ77" s="77">
        <v>25</v>
      </c>
      <c r="AWA77" s="78">
        <v>291.73</v>
      </c>
      <c r="AWB77" s="77">
        <v>9</v>
      </c>
      <c r="AWC77" s="78">
        <v>144.07</v>
      </c>
      <c r="AWH77" s="77">
        <v>6</v>
      </c>
      <c r="AWI77" s="78">
        <v>4.96</v>
      </c>
      <c r="AWL77" s="77">
        <v>10</v>
      </c>
      <c r="AWM77" s="78">
        <v>55.54</v>
      </c>
      <c r="AWN77" s="77">
        <v>96</v>
      </c>
      <c r="AWO77" s="78">
        <v>5375.13</v>
      </c>
      <c r="AWP77" s="77">
        <v>354</v>
      </c>
      <c r="AWQ77" s="78">
        <v>56685.97</v>
      </c>
      <c r="AWR77" s="77">
        <v>164</v>
      </c>
      <c r="AWS77" s="78">
        <v>56326.79</v>
      </c>
      <c r="AWT77" s="77">
        <v>308</v>
      </c>
      <c r="AWU77" s="78">
        <v>23728.51</v>
      </c>
      <c r="AWV77" s="79">
        <v>2470</v>
      </c>
      <c r="AWW77" s="78">
        <v>34966.82</v>
      </c>
      <c r="AWX77" s="77">
        <v>426</v>
      </c>
      <c r="AWY77" s="78">
        <v>207209.28</v>
      </c>
      <c r="AXD77" s="77">
        <v>22</v>
      </c>
      <c r="AXE77" s="78">
        <v>208.12</v>
      </c>
      <c r="AXV77" s="77">
        <v>2</v>
      </c>
      <c r="AXW77" s="78">
        <v>21.58</v>
      </c>
      <c r="AYB77" s="77">
        <v>231</v>
      </c>
      <c r="AYC77" s="78">
        <v>15269.06</v>
      </c>
      <c r="AYD77" s="77">
        <v>48</v>
      </c>
      <c r="AYE77" s="78">
        <v>314.25</v>
      </c>
      <c r="AYF77" s="77">
        <v>25</v>
      </c>
      <c r="AYG77" s="78">
        <v>232.17</v>
      </c>
      <c r="AYL77" s="77">
        <v>4</v>
      </c>
      <c r="AYM77" s="78">
        <v>24.55</v>
      </c>
      <c r="AYP77" s="77">
        <v>2</v>
      </c>
      <c r="AYQ77" s="78">
        <v>302.32</v>
      </c>
      <c r="AYT77" s="77">
        <v>25</v>
      </c>
      <c r="AYU77" s="78">
        <v>54.55</v>
      </c>
      <c r="AYV77" s="77">
        <v>87</v>
      </c>
      <c r="AYW77" s="78">
        <v>7149.13</v>
      </c>
      <c r="AYZ77" s="77">
        <v>1</v>
      </c>
      <c r="AZA77" s="78">
        <v>10.63</v>
      </c>
      <c r="AZF77" s="77">
        <v>1</v>
      </c>
      <c r="AZG77" s="78">
        <v>24.78</v>
      </c>
      <c r="AZH77" s="77">
        <v>2</v>
      </c>
      <c r="AZI77" s="78">
        <v>7.4</v>
      </c>
      <c r="AZV77" s="77">
        <v>24</v>
      </c>
      <c r="AZW77" s="78">
        <v>13.61</v>
      </c>
    </row>
    <row r="78" spans="1:1377" x14ac:dyDescent="0.25">
      <c r="A78" s="87">
        <v>39934</v>
      </c>
      <c r="B78" s="83">
        <v>325582</v>
      </c>
      <c r="C78" s="84">
        <v>39121828.979999997</v>
      </c>
      <c r="D78" s="83">
        <v>273115</v>
      </c>
      <c r="E78" s="84">
        <v>37575164.159999996</v>
      </c>
      <c r="F78" s="83">
        <f t="shared" si="105"/>
        <v>598697</v>
      </c>
      <c r="G78" s="83">
        <f t="shared" si="104"/>
        <v>76696993.139999986</v>
      </c>
      <c r="H78" s="83">
        <v>179124</v>
      </c>
      <c r="I78" s="84">
        <v>16413071.85</v>
      </c>
      <c r="J78" s="83">
        <v>241427</v>
      </c>
      <c r="K78" s="84">
        <v>20102280.559999999</v>
      </c>
      <c r="L78" s="83">
        <v>2942</v>
      </c>
      <c r="M78" s="78">
        <v>12858516.85</v>
      </c>
      <c r="N78" s="79">
        <v>24854</v>
      </c>
      <c r="O78" s="78">
        <v>13345979.58</v>
      </c>
      <c r="P78" s="79">
        <v>173172</v>
      </c>
      <c r="Q78" s="78">
        <v>10111544.609999999</v>
      </c>
      <c r="R78" s="79">
        <v>176902</v>
      </c>
      <c r="S78" s="78">
        <v>9953681.5800000001</v>
      </c>
      <c r="V78" s="79">
        <v>24241</v>
      </c>
      <c r="W78" s="78">
        <v>6616021.4400000004</v>
      </c>
      <c r="X78" s="79">
        <v>45372</v>
      </c>
      <c r="Y78" s="78">
        <v>6516331.6500000004</v>
      </c>
      <c r="Z78" s="79">
        <v>149749</v>
      </c>
      <c r="AA78" s="78">
        <v>5817665.1500000004</v>
      </c>
      <c r="AB78" s="79">
        <v>84036</v>
      </c>
      <c r="AC78" s="78">
        <v>8085025.8099999996</v>
      </c>
      <c r="AD78" s="79">
        <v>29180</v>
      </c>
      <c r="AE78" s="78">
        <v>5499197.9199999999</v>
      </c>
      <c r="AH78" s="79">
        <v>72011</v>
      </c>
      <c r="AI78" s="78">
        <v>7157504.4000000004</v>
      </c>
      <c r="AJ78" s="79">
        <v>174027</v>
      </c>
      <c r="AK78" s="78">
        <v>6234509.9400000004</v>
      </c>
      <c r="AL78" s="79">
        <v>47577</v>
      </c>
      <c r="AM78" s="78">
        <v>5040892.17</v>
      </c>
      <c r="AN78" s="79">
        <v>45667</v>
      </c>
      <c r="AO78" s="78">
        <v>4318606.5199999996</v>
      </c>
      <c r="AP78" s="79">
        <v>60377</v>
      </c>
      <c r="AQ78" s="78">
        <v>4674742.57</v>
      </c>
      <c r="AR78" s="79">
        <v>35666</v>
      </c>
      <c r="AS78" s="78">
        <v>5104671.9400000004</v>
      </c>
      <c r="AT78" s="79">
        <v>11917</v>
      </c>
      <c r="AU78" s="78">
        <v>1074491.6499999999</v>
      </c>
      <c r="AV78" s="77">
        <v>871</v>
      </c>
      <c r="AW78" s="78">
        <v>3474936.99</v>
      </c>
      <c r="AX78" s="77">
        <v>502</v>
      </c>
      <c r="AY78" s="78">
        <v>2050528.89</v>
      </c>
      <c r="AZ78" s="79">
        <v>2688</v>
      </c>
      <c r="BA78" s="78">
        <v>1901215.65</v>
      </c>
      <c r="BB78" s="79">
        <v>11027</v>
      </c>
      <c r="BC78" s="78">
        <v>3697764.93</v>
      </c>
      <c r="BD78" s="79">
        <v>2855</v>
      </c>
      <c r="BE78" s="78">
        <v>1485526.54</v>
      </c>
      <c r="BF78" s="79">
        <v>13822</v>
      </c>
      <c r="BG78" s="78">
        <v>1836867.36</v>
      </c>
      <c r="BH78" s="79">
        <v>243069</v>
      </c>
      <c r="BI78" s="78">
        <v>2170897.0499999998</v>
      </c>
      <c r="BJ78" s="79">
        <v>3347</v>
      </c>
      <c r="BK78" s="78">
        <v>1400567.13</v>
      </c>
      <c r="BL78" s="79">
        <v>50739</v>
      </c>
      <c r="BM78" s="78">
        <v>2145156.91</v>
      </c>
      <c r="BN78" s="77">
        <v>30</v>
      </c>
      <c r="BO78" s="78">
        <v>177563.09</v>
      </c>
      <c r="BP78" s="79">
        <v>50520</v>
      </c>
      <c r="BQ78" s="78">
        <v>1014125.66</v>
      </c>
      <c r="BR78" s="79">
        <v>5908</v>
      </c>
      <c r="BS78" s="78">
        <v>389420.93</v>
      </c>
      <c r="BT78" s="79">
        <v>8753</v>
      </c>
      <c r="BU78" s="78">
        <v>509776.9</v>
      </c>
      <c r="BV78" s="79">
        <v>8371</v>
      </c>
      <c r="BW78" s="78">
        <v>335672</v>
      </c>
      <c r="BX78" s="77">
        <v>183</v>
      </c>
      <c r="BY78" s="78">
        <v>188672.99</v>
      </c>
      <c r="CN78" s="77">
        <v>10</v>
      </c>
      <c r="CO78" s="78">
        <v>1274.46</v>
      </c>
      <c r="CP78" s="79">
        <v>5943</v>
      </c>
      <c r="CQ78" s="78">
        <v>65575.95</v>
      </c>
      <c r="CT78" s="77">
        <v>9</v>
      </c>
      <c r="CU78" s="78">
        <v>5803.75</v>
      </c>
      <c r="CZ78" s="77">
        <v>2</v>
      </c>
      <c r="DA78" s="78">
        <v>4.93</v>
      </c>
      <c r="DJ78" s="77">
        <v>4</v>
      </c>
      <c r="DK78" s="78">
        <v>2558.44</v>
      </c>
      <c r="DN78" s="77">
        <v>4</v>
      </c>
      <c r="DO78" s="78">
        <v>7.1</v>
      </c>
      <c r="DP78" s="77">
        <v>57</v>
      </c>
      <c r="DQ78" s="78">
        <v>195.69</v>
      </c>
      <c r="DR78" s="77">
        <v>7</v>
      </c>
      <c r="DS78" s="78">
        <v>38.479999999999997</v>
      </c>
      <c r="DZ78" s="79">
        <v>11543</v>
      </c>
      <c r="EA78" s="78">
        <v>1052960.45</v>
      </c>
      <c r="EF78" s="77">
        <v>22</v>
      </c>
      <c r="EG78" s="78">
        <v>362.49</v>
      </c>
      <c r="EH78" s="77">
        <v>4</v>
      </c>
      <c r="EI78" s="78">
        <v>6.36</v>
      </c>
      <c r="EL78" s="77">
        <v>1</v>
      </c>
      <c r="EM78" s="78">
        <v>18.22</v>
      </c>
      <c r="ER78" s="79">
        <v>12817</v>
      </c>
      <c r="ES78" s="78">
        <v>506342.78</v>
      </c>
      <c r="ET78" s="77">
        <v>14</v>
      </c>
      <c r="EU78" s="78">
        <v>93.85</v>
      </c>
      <c r="EV78" s="79">
        <v>1259</v>
      </c>
      <c r="EW78" s="78">
        <v>76598.990000000005</v>
      </c>
      <c r="EX78" s="77">
        <v>1</v>
      </c>
      <c r="EY78" s="78">
        <v>3.45</v>
      </c>
      <c r="FB78" s="77">
        <v>2</v>
      </c>
      <c r="FC78" s="78">
        <v>34.46</v>
      </c>
      <c r="FF78" s="77">
        <v>7</v>
      </c>
      <c r="FG78" s="78">
        <v>5</v>
      </c>
      <c r="FH78" s="79">
        <v>25634</v>
      </c>
      <c r="FI78" s="78">
        <v>1253144.4099999999</v>
      </c>
      <c r="FJ78" s="79">
        <v>16495</v>
      </c>
      <c r="FK78" s="78">
        <v>764613.29</v>
      </c>
      <c r="FL78" s="77">
        <v>16</v>
      </c>
      <c r="FM78" s="78">
        <v>170.28</v>
      </c>
      <c r="FP78" s="77">
        <v>10</v>
      </c>
      <c r="FQ78" s="78">
        <v>27.75</v>
      </c>
      <c r="FR78" s="79">
        <v>2355</v>
      </c>
      <c r="FS78" s="78">
        <v>323981.61</v>
      </c>
      <c r="FV78" s="79">
        <v>3591</v>
      </c>
      <c r="FW78" s="78">
        <v>86775.5</v>
      </c>
      <c r="FX78" s="77">
        <v>687</v>
      </c>
      <c r="FY78" s="78">
        <v>26968.22</v>
      </c>
      <c r="GF78" s="77">
        <v>115</v>
      </c>
      <c r="GG78" s="78">
        <v>9065.7800000000007</v>
      </c>
      <c r="GL78" s="79">
        <v>3084</v>
      </c>
      <c r="GM78" s="78">
        <v>427642.13</v>
      </c>
      <c r="GP78" s="77">
        <v>1</v>
      </c>
      <c r="GQ78" s="78">
        <v>3.05</v>
      </c>
      <c r="GR78" s="77">
        <v>1</v>
      </c>
      <c r="GS78" s="78">
        <v>2.08</v>
      </c>
      <c r="GT78" s="77">
        <v>2</v>
      </c>
      <c r="GU78" s="78">
        <v>6.72</v>
      </c>
      <c r="GX78" s="77">
        <v>316</v>
      </c>
      <c r="GY78" s="78">
        <v>26820.09</v>
      </c>
      <c r="GZ78" s="77">
        <v>31</v>
      </c>
      <c r="HA78" s="78">
        <v>1495.66</v>
      </c>
      <c r="HD78" s="77">
        <v>9</v>
      </c>
      <c r="HE78" s="78">
        <v>40</v>
      </c>
      <c r="HH78" s="77">
        <v>86</v>
      </c>
      <c r="HI78" s="78">
        <v>2399.29</v>
      </c>
      <c r="HJ78" s="77">
        <v>655</v>
      </c>
      <c r="HK78" s="78">
        <v>82631.47</v>
      </c>
      <c r="HL78" s="77">
        <v>484</v>
      </c>
      <c r="HM78" s="78">
        <v>80909.66</v>
      </c>
      <c r="HN78" s="77">
        <v>853</v>
      </c>
      <c r="HO78" s="78">
        <v>115778.05</v>
      </c>
      <c r="HR78" s="77">
        <v>95</v>
      </c>
      <c r="HS78" s="78">
        <v>38081.35</v>
      </c>
      <c r="HT78" s="77">
        <v>589</v>
      </c>
      <c r="HU78" s="78">
        <v>21840</v>
      </c>
      <c r="HV78" s="77">
        <v>30</v>
      </c>
      <c r="HW78" s="78">
        <v>3249.48</v>
      </c>
      <c r="HX78" s="77">
        <v>2</v>
      </c>
      <c r="HY78" s="78">
        <v>209.4</v>
      </c>
      <c r="HZ78" s="77">
        <v>66</v>
      </c>
      <c r="IA78" s="78">
        <v>6787.16</v>
      </c>
      <c r="IB78" s="79">
        <v>5828</v>
      </c>
      <c r="IC78" s="78">
        <v>411439.76</v>
      </c>
      <c r="ID78" s="77">
        <v>33</v>
      </c>
      <c r="IE78" s="78">
        <v>6205.72</v>
      </c>
      <c r="IF78" s="77">
        <v>163</v>
      </c>
      <c r="IG78" s="78">
        <v>37276.980000000003</v>
      </c>
      <c r="IL78" s="77">
        <v>1</v>
      </c>
      <c r="IM78" s="78">
        <v>30.24</v>
      </c>
      <c r="IN78" s="79">
        <v>3066</v>
      </c>
      <c r="IO78" s="78">
        <v>149032.43</v>
      </c>
      <c r="IP78" s="77">
        <v>2</v>
      </c>
      <c r="IQ78" s="78">
        <v>14.34</v>
      </c>
      <c r="IR78" s="77">
        <v>1</v>
      </c>
      <c r="IS78" s="78">
        <v>1.9</v>
      </c>
      <c r="IX78" s="77">
        <v>5</v>
      </c>
      <c r="IY78" s="78">
        <v>15.44</v>
      </c>
      <c r="IZ78" s="79">
        <v>4356</v>
      </c>
      <c r="JA78" s="78">
        <v>179178.76</v>
      </c>
      <c r="JD78" s="77">
        <v>2</v>
      </c>
      <c r="JE78" s="78">
        <v>7.18</v>
      </c>
      <c r="JH78" s="79">
        <v>10527</v>
      </c>
      <c r="JI78" s="78">
        <v>1369045.37</v>
      </c>
      <c r="JJ78" s="79">
        <v>2740</v>
      </c>
      <c r="JK78" s="78">
        <v>332434.59999999998</v>
      </c>
      <c r="JN78" s="77">
        <v>688</v>
      </c>
      <c r="JO78" s="78">
        <v>90252.78</v>
      </c>
      <c r="JP78" s="79">
        <v>3613</v>
      </c>
      <c r="JQ78" s="78">
        <v>289714.8</v>
      </c>
      <c r="JR78" s="77">
        <v>22</v>
      </c>
      <c r="JS78" s="78">
        <v>2368.2600000000002</v>
      </c>
      <c r="JV78" s="79">
        <v>2992</v>
      </c>
      <c r="JW78" s="78">
        <v>238540.21</v>
      </c>
      <c r="JX78" s="77">
        <v>165</v>
      </c>
      <c r="JY78" s="78">
        <v>15895.08</v>
      </c>
      <c r="JZ78" s="77">
        <v>529</v>
      </c>
      <c r="KA78" s="78">
        <v>10601.83</v>
      </c>
      <c r="KB78" s="79">
        <v>8687</v>
      </c>
      <c r="KC78" s="78">
        <v>324941.40999999997</v>
      </c>
      <c r="KF78" s="77">
        <v>487</v>
      </c>
      <c r="KG78" s="78">
        <v>56049.2</v>
      </c>
      <c r="KH78" s="79">
        <v>18567</v>
      </c>
      <c r="KI78" s="78">
        <v>663973.30000000005</v>
      </c>
      <c r="KJ78" s="77">
        <v>5</v>
      </c>
      <c r="KK78" s="78">
        <v>46.12</v>
      </c>
      <c r="KN78" s="79">
        <v>1245</v>
      </c>
      <c r="KO78" s="78">
        <v>649154.49</v>
      </c>
      <c r="KR78" s="79">
        <v>5493</v>
      </c>
      <c r="KS78" s="78">
        <v>416411.29</v>
      </c>
      <c r="KZ78" s="77">
        <v>19</v>
      </c>
      <c r="LA78" s="78">
        <v>4436.6000000000004</v>
      </c>
      <c r="LB78" s="77">
        <v>7</v>
      </c>
      <c r="LC78" s="78">
        <v>15.43</v>
      </c>
      <c r="LD78" s="79">
        <v>1171</v>
      </c>
      <c r="LE78" s="78">
        <v>115579.25</v>
      </c>
      <c r="LF78" s="77">
        <v>457</v>
      </c>
      <c r="LG78" s="78">
        <v>72989.399999999994</v>
      </c>
      <c r="LH78" s="77">
        <v>435</v>
      </c>
      <c r="LI78" s="78">
        <v>107766.91</v>
      </c>
      <c r="LL78" s="77">
        <v>2</v>
      </c>
      <c r="LM78" s="78">
        <v>43.44</v>
      </c>
      <c r="LR78" s="77">
        <v>6</v>
      </c>
      <c r="LS78" s="78">
        <v>5.38</v>
      </c>
      <c r="LT78" s="79">
        <v>7714</v>
      </c>
      <c r="LU78" s="78">
        <v>340816.88</v>
      </c>
      <c r="LV78" s="77">
        <v>99</v>
      </c>
      <c r="LW78" s="78">
        <v>627.14</v>
      </c>
      <c r="LX78" s="77">
        <v>5</v>
      </c>
      <c r="LY78" s="78">
        <v>2159.9</v>
      </c>
      <c r="LZ78" s="77">
        <v>2</v>
      </c>
      <c r="MA78" s="78">
        <v>3333.9</v>
      </c>
      <c r="MB78" s="79">
        <v>5634</v>
      </c>
      <c r="MC78" s="78">
        <v>254613.56</v>
      </c>
      <c r="MF78" s="77">
        <v>4</v>
      </c>
      <c r="MG78" s="78">
        <v>279.76</v>
      </c>
      <c r="MJ78" s="77">
        <v>2</v>
      </c>
      <c r="MK78" s="78">
        <v>21.16</v>
      </c>
      <c r="MN78" s="77">
        <v>12</v>
      </c>
      <c r="MO78" s="78">
        <v>119.64</v>
      </c>
      <c r="MP78" s="79">
        <v>4600</v>
      </c>
      <c r="MQ78" s="78">
        <v>330206.77</v>
      </c>
      <c r="MR78" s="79">
        <v>1554</v>
      </c>
      <c r="MS78" s="78">
        <v>41144.050000000003</v>
      </c>
      <c r="NB78" s="77">
        <v>5</v>
      </c>
      <c r="NC78" s="78">
        <v>1.96</v>
      </c>
      <c r="ND78" s="79">
        <v>15842</v>
      </c>
      <c r="NE78" s="78">
        <v>49383.31</v>
      </c>
      <c r="NF78" s="77">
        <v>64</v>
      </c>
      <c r="NG78" s="78">
        <v>862.04</v>
      </c>
      <c r="NN78" s="79">
        <v>3839</v>
      </c>
      <c r="NO78" s="78">
        <v>566612.94999999995</v>
      </c>
      <c r="NP78" s="77">
        <v>9</v>
      </c>
      <c r="NQ78" s="78">
        <v>38.49</v>
      </c>
      <c r="NR78" s="77">
        <v>5</v>
      </c>
      <c r="NS78" s="78">
        <v>12.84</v>
      </c>
      <c r="NT78" s="77">
        <v>130</v>
      </c>
      <c r="NU78" s="78">
        <v>307.41000000000003</v>
      </c>
      <c r="NV78" s="79">
        <v>2428</v>
      </c>
      <c r="NW78" s="78">
        <v>257364.96</v>
      </c>
      <c r="NX78" s="77">
        <v>6</v>
      </c>
      <c r="NY78" s="78">
        <v>337.01</v>
      </c>
      <c r="NZ78" s="77">
        <v>8</v>
      </c>
      <c r="OA78" s="78">
        <v>186.15</v>
      </c>
      <c r="OB78" s="77">
        <v>2</v>
      </c>
      <c r="OC78" s="78">
        <v>21.64</v>
      </c>
      <c r="OF78" s="77">
        <v>309</v>
      </c>
      <c r="OG78" s="78">
        <v>21852.240000000002</v>
      </c>
      <c r="OH78" s="77">
        <v>551</v>
      </c>
      <c r="OI78" s="78">
        <v>31274.67</v>
      </c>
      <c r="OJ78" s="77">
        <v>115</v>
      </c>
      <c r="OK78" s="78">
        <v>568.1</v>
      </c>
      <c r="OP78" s="79">
        <v>14935</v>
      </c>
      <c r="OQ78" s="78">
        <v>2555052.04</v>
      </c>
      <c r="OR78" s="77">
        <v>192</v>
      </c>
      <c r="OS78" s="78">
        <v>6701.94</v>
      </c>
      <c r="OT78" s="79">
        <v>4097</v>
      </c>
      <c r="OU78" s="78">
        <v>191299.35</v>
      </c>
      <c r="OV78" s="77">
        <v>75</v>
      </c>
      <c r="OW78" s="78">
        <v>8392.09</v>
      </c>
      <c r="OZ78" s="79">
        <v>4478</v>
      </c>
      <c r="PA78" s="78">
        <v>410337.97</v>
      </c>
      <c r="PD78" s="77">
        <v>1</v>
      </c>
      <c r="PE78" s="78">
        <v>6.17</v>
      </c>
      <c r="PJ78" s="79">
        <v>3736</v>
      </c>
      <c r="PK78" s="78">
        <v>332571.55</v>
      </c>
      <c r="PL78" s="77">
        <v>167</v>
      </c>
      <c r="PM78" s="78">
        <v>1948.32</v>
      </c>
      <c r="PN78" s="77">
        <v>55</v>
      </c>
      <c r="PO78" s="78">
        <v>9211.2099999999991</v>
      </c>
      <c r="PP78" s="79">
        <v>10298</v>
      </c>
      <c r="PQ78" s="78">
        <v>691817.65</v>
      </c>
      <c r="PV78" s="77">
        <v>22</v>
      </c>
      <c r="PW78" s="78">
        <v>259.93</v>
      </c>
      <c r="PZ78" s="77">
        <v>672</v>
      </c>
      <c r="QA78" s="78">
        <v>231604.31</v>
      </c>
      <c r="QF78" s="79">
        <v>11914</v>
      </c>
      <c r="QG78" s="78">
        <v>3724710.65</v>
      </c>
      <c r="QJ78" s="77">
        <v>3</v>
      </c>
      <c r="QK78" s="78">
        <v>3.39</v>
      </c>
      <c r="QL78" s="77">
        <v>34</v>
      </c>
      <c r="QM78" s="78">
        <v>40.28</v>
      </c>
      <c r="QX78" s="77">
        <v>2</v>
      </c>
      <c r="QY78" s="78">
        <v>48.56</v>
      </c>
      <c r="RB78" s="77">
        <v>9</v>
      </c>
      <c r="RC78" s="78">
        <v>404.19</v>
      </c>
      <c r="RD78" s="77">
        <v>2</v>
      </c>
      <c r="RE78" s="78">
        <v>1864.4</v>
      </c>
      <c r="RJ78" s="77">
        <v>1</v>
      </c>
      <c r="RK78" s="78">
        <v>22.86</v>
      </c>
      <c r="RL78" s="79">
        <v>126929</v>
      </c>
      <c r="RM78" s="78">
        <v>17795353.550000001</v>
      </c>
      <c r="RN78" s="79">
        <v>2332</v>
      </c>
      <c r="RO78" s="78">
        <v>108599.03</v>
      </c>
      <c r="RT78" s="77">
        <v>150</v>
      </c>
      <c r="RU78" s="78">
        <v>24197.02</v>
      </c>
      <c r="RV78" s="77">
        <v>331</v>
      </c>
      <c r="RW78" s="78">
        <v>15355.06</v>
      </c>
      <c r="RX78" s="77">
        <v>833</v>
      </c>
      <c r="RY78" s="78">
        <v>33521.230000000003</v>
      </c>
      <c r="RZ78" s="77">
        <v>571</v>
      </c>
      <c r="SA78" s="78">
        <v>60753.54</v>
      </c>
      <c r="SD78" s="79">
        <v>7434</v>
      </c>
      <c r="SE78" s="78">
        <v>521700.47</v>
      </c>
      <c r="SF78" s="79">
        <v>51040</v>
      </c>
      <c r="SG78" s="78">
        <v>8699271.8200000003</v>
      </c>
      <c r="SJ78" s="79">
        <v>1414</v>
      </c>
      <c r="SK78" s="78">
        <v>53928.61</v>
      </c>
      <c r="SL78" s="79">
        <v>3701</v>
      </c>
      <c r="SM78" s="78">
        <v>291434.83</v>
      </c>
      <c r="SN78" s="79">
        <v>8441</v>
      </c>
      <c r="SO78" s="78">
        <v>274149.84000000003</v>
      </c>
      <c r="SP78" s="77">
        <v>2</v>
      </c>
      <c r="SQ78" s="78">
        <v>500.28</v>
      </c>
      <c r="SR78" s="79">
        <v>92754</v>
      </c>
      <c r="SS78" s="78">
        <v>579433.31999999995</v>
      </c>
      <c r="ST78" s="79">
        <v>2245</v>
      </c>
      <c r="SU78" s="78">
        <v>194947.11</v>
      </c>
      <c r="SV78" s="77">
        <v>86</v>
      </c>
      <c r="SW78" s="78">
        <v>630.46</v>
      </c>
      <c r="TD78" s="77">
        <v>743</v>
      </c>
      <c r="TE78" s="78">
        <v>7018</v>
      </c>
      <c r="TF78" s="79">
        <v>2434</v>
      </c>
      <c r="TG78" s="78">
        <v>95762.15</v>
      </c>
      <c r="TH78" s="79">
        <v>24617</v>
      </c>
      <c r="TI78" s="78">
        <v>632829.51</v>
      </c>
      <c r="TJ78" s="79">
        <v>2266</v>
      </c>
      <c r="TK78" s="78">
        <v>263886.02</v>
      </c>
      <c r="TL78" s="79">
        <v>49125</v>
      </c>
      <c r="TM78" s="78">
        <v>2393363.92</v>
      </c>
      <c r="TN78" s="79">
        <v>5386</v>
      </c>
      <c r="TO78" s="78">
        <v>435046.12</v>
      </c>
      <c r="TZ78" s="77">
        <v>1</v>
      </c>
      <c r="UA78" s="78">
        <v>139.15</v>
      </c>
      <c r="UB78" s="79">
        <v>8362</v>
      </c>
      <c r="UC78" s="78">
        <v>373922.8</v>
      </c>
      <c r="UD78" s="77">
        <v>2</v>
      </c>
      <c r="UE78" s="78">
        <v>6.58</v>
      </c>
      <c r="UF78" s="77">
        <v>5</v>
      </c>
      <c r="UG78" s="78">
        <v>69.53</v>
      </c>
      <c r="UH78" s="77">
        <v>7</v>
      </c>
      <c r="UI78" s="78">
        <v>74.03</v>
      </c>
      <c r="UP78" s="77">
        <v>2</v>
      </c>
      <c r="UQ78" s="78">
        <v>1.48</v>
      </c>
      <c r="UT78" s="77">
        <v>2</v>
      </c>
      <c r="UU78" s="78">
        <v>5.74</v>
      </c>
      <c r="UV78" s="77">
        <v>2</v>
      </c>
      <c r="UW78" s="78">
        <v>12.7</v>
      </c>
      <c r="VB78" s="77">
        <v>60</v>
      </c>
      <c r="VC78" s="78">
        <v>1706.13</v>
      </c>
      <c r="VD78" s="79">
        <v>21100</v>
      </c>
      <c r="VE78" s="78">
        <v>1177100.92</v>
      </c>
      <c r="VF78" s="77">
        <v>1</v>
      </c>
      <c r="VG78" s="78">
        <v>3.15</v>
      </c>
      <c r="VH78" s="79">
        <v>37284</v>
      </c>
      <c r="VI78" s="78">
        <v>609020.4</v>
      </c>
      <c r="VJ78" s="77">
        <v>154</v>
      </c>
      <c r="VK78" s="78">
        <v>1633.84</v>
      </c>
      <c r="VN78" s="77">
        <v>3</v>
      </c>
      <c r="VO78" s="78">
        <v>18.39</v>
      </c>
      <c r="VP78" s="79">
        <v>12651</v>
      </c>
      <c r="VQ78" s="78">
        <v>672489.38</v>
      </c>
      <c r="VR78" s="79">
        <v>17679</v>
      </c>
      <c r="VS78" s="78">
        <v>1553662.77</v>
      </c>
      <c r="VV78" s="77">
        <v>1</v>
      </c>
      <c r="VW78" s="78">
        <v>18.559999999999999</v>
      </c>
      <c r="WB78" s="79">
        <v>14485</v>
      </c>
      <c r="WC78" s="78">
        <v>2058503.62</v>
      </c>
      <c r="WD78" s="77">
        <v>20</v>
      </c>
      <c r="WE78" s="78">
        <v>41271.69</v>
      </c>
      <c r="WF78" s="77">
        <v>2</v>
      </c>
      <c r="WG78" s="78">
        <v>64.62</v>
      </c>
      <c r="WH78" s="79">
        <v>2918</v>
      </c>
      <c r="WI78" s="78">
        <v>12157.57</v>
      </c>
      <c r="WJ78" s="79">
        <v>6923</v>
      </c>
      <c r="WK78" s="78">
        <v>110362.09</v>
      </c>
      <c r="WL78" s="77">
        <v>178</v>
      </c>
      <c r="WM78" s="78">
        <v>17651.509999999998</v>
      </c>
      <c r="WN78" s="79">
        <v>2301</v>
      </c>
      <c r="WO78" s="78">
        <v>891384.71</v>
      </c>
      <c r="WR78" s="79">
        <v>6557</v>
      </c>
      <c r="WS78" s="78">
        <v>189662.73</v>
      </c>
      <c r="WV78" s="77">
        <v>1</v>
      </c>
      <c r="WW78" s="78">
        <v>88.14</v>
      </c>
      <c r="WX78" s="77">
        <v>5</v>
      </c>
      <c r="WY78" s="78">
        <v>37.81</v>
      </c>
      <c r="WZ78" s="77">
        <v>4</v>
      </c>
      <c r="XA78" s="78">
        <v>40.08</v>
      </c>
      <c r="XD78" s="79">
        <v>38536</v>
      </c>
      <c r="XE78" s="78">
        <v>2198287.2799999998</v>
      </c>
      <c r="XH78" s="77">
        <v>536</v>
      </c>
      <c r="XI78" s="78">
        <v>225623.87</v>
      </c>
      <c r="XJ78" s="77">
        <v>561</v>
      </c>
      <c r="XK78" s="78">
        <v>7232.26</v>
      </c>
      <c r="XN78" s="79">
        <v>6723</v>
      </c>
      <c r="XO78" s="78">
        <v>873070.25</v>
      </c>
      <c r="XP78" s="79">
        <v>15767</v>
      </c>
      <c r="XQ78" s="78">
        <v>2633415.33</v>
      </c>
      <c r="XR78" s="79">
        <v>1397</v>
      </c>
      <c r="XS78" s="78">
        <v>352688.3</v>
      </c>
      <c r="XT78" s="79">
        <v>2704</v>
      </c>
      <c r="XU78" s="78">
        <v>574181.91</v>
      </c>
      <c r="XV78" s="79">
        <v>82788</v>
      </c>
      <c r="XW78" s="78">
        <v>944155.21</v>
      </c>
      <c r="XX78" s="79">
        <v>1395</v>
      </c>
      <c r="XY78" s="78">
        <v>74071.77</v>
      </c>
      <c r="XZ78" s="77">
        <v>3</v>
      </c>
      <c r="YA78" s="78">
        <v>15.77</v>
      </c>
      <c r="YD78" s="77">
        <v>2</v>
      </c>
      <c r="YE78" s="78">
        <v>186.52</v>
      </c>
      <c r="YF78" s="77">
        <v>1</v>
      </c>
      <c r="YG78" s="78">
        <v>18.989999999999998</v>
      </c>
      <c r="YH78" s="79">
        <v>27726</v>
      </c>
      <c r="YI78" s="78">
        <v>2409027.7799999998</v>
      </c>
      <c r="YN78" s="77">
        <v>2</v>
      </c>
      <c r="YO78" s="78">
        <v>106.46</v>
      </c>
      <c r="YP78" s="79">
        <v>5579</v>
      </c>
      <c r="YQ78" s="78">
        <v>129977.03</v>
      </c>
      <c r="YT78" s="79">
        <v>2582</v>
      </c>
      <c r="YU78" s="78">
        <v>330511</v>
      </c>
      <c r="YV78" s="77">
        <v>146</v>
      </c>
      <c r="YW78" s="78">
        <v>14969.14</v>
      </c>
      <c r="YX78" s="79">
        <v>154723</v>
      </c>
      <c r="YY78" s="78">
        <v>3906558.86</v>
      </c>
      <c r="YZ78" s="79">
        <v>30974</v>
      </c>
      <c r="ZA78" s="78">
        <v>1456442.82</v>
      </c>
      <c r="ZF78" s="79">
        <v>1531</v>
      </c>
      <c r="ZG78" s="78">
        <v>135617.14000000001</v>
      </c>
      <c r="ZH78" s="77">
        <v>649</v>
      </c>
      <c r="ZI78" s="78">
        <v>53161.03</v>
      </c>
      <c r="ZJ78" s="79">
        <v>56210</v>
      </c>
      <c r="ZK78" s="78">
        <v>9890713.3599999994</v>
      </c>
      <c r="ZL78" s="79">
        <v>51585</v>
      </c>
      <c r="ZM78" s="78">
        <v>6501515.8499999996</v>
      </c>
      <c r="ZR78" s="77">
        <v>126</v>
      </c>
      <c r="ZS78" s="78">
        <v>659.33</v>
      </c>
      <c r="ZT78" s="77">
        <v>234</v>
      </c>
      <c r="ZU78" s="78">
        <v>1193.6199999999999</v>
      </c>
      <c r="AAB78" s="77">
        <v>153</v>
      </c>
      <c r="AAC78" s="78">
        <v>1226.31</v>
      </c>
      <c r="AAD78" s="77">
        <v>2</v>
      </c>
      <c r="AAE78" s="78">
        <v>30.36</v>
      </c>
      <c r="AAF78" s="77">
        <v>81</v>
      </c>
      <c r="AAG78" s="78">
        <v>928.14</v>
      </c>
      <c r="AAH78" s="77">
        <v>138</v>
      </c>
      <c r="AAI78" s="78">
        <v>879.73</v>
      </c>
      <c r="AAJ78" s="77">
        <v>2</v>
      </c>
      <c r="AAK78" s="78">
        <v>14.92</v>
      </c>
      <c r="AAN78" s="77">
        <v>12</v>
      </c>
      <c r="AAO78" s="78">
        <v>647.14</v>
      </c>
      <c r="AAP78" s="79">
        <v>1519</v>
      </c>
      <c r="AAQ78" s="78">
        <v>6588.15</v>
      </c>
      <c r="AAV78" s="79">
        <v>2144</v>
      </c>
      <c r="AAW78" s="78">
        <v>138229.24</v>
      </c>
      <c r="ABD78" s="79">
        <v>1736</v>
      </c>
      <c r="ABE78" s="78">
        <v>257099.11</v>
      </c>
      <c r="ABP78" s="79">
        <v>4160</v>
      </c>
      <c r="ABQ78" s="78">
        <v>264292.65999999997</v>
      </c>
      <c r="ABR78" s="79">
        <v>1894</v>
      </c>
      <c r="ABS78" s="78">
        <v>84089.68</v>
      </c>
      <c r="ABT78" s="79">
        <v>5033</v>
      </c>
      <c r="ABU78" s="78">
        <v>73987.34</v>
      </c>
      <c r="ABV78" s="79">
        <v>4912</v>
      </c>
      <c r="ABW78" s="78">
        <v>118747.57</v>
      </c>
      <c r="ABX78" s="77">
        <v>630</v>
      </c>
      <c r="ABY78" s="78">
        <v>21011.7</v>
      </c>
      <c r="ABZ78" s="77">
        <v>1</v>
      </c>
      <c r="ACA78" s="78">
        <v>8.94</v>
      </c>
      <c r="ACD78" s="77">
        <v>172</v>
      </c>
      <c r="ACE78" s="78">
        <v>8161.01</v>
      </c>
      <c r="ACF78" s="79">
        <v>18718</v>
      </c>
      <c r="ACG78" s="78">
        <v>618942.1</v>
      </c>
      <c r="ACH78" s="79">
        <v>4918</v>
      </c>
      <c r="ACI78" s="78">
        <v>253043.47</v>
      </c>
      <c r="ACJ78" s="79">
        <v>24244</v>
      </c>
      <c r="ACK78" s="78">
        <v>299938.87</v>
      </c>
      <c r="ACN78" s="77">
        <v>6</v>
      </c>
      <c r="ACO78" s="78">
        <v>123.82</v>
      </c>
      <c r="ACP78" s="79">
        <v>12491</v>
      </c>
      <c r="ACQ78" s="78">
        <v>506010.24</v>
      </c>
      <c r="ACV78" s="79">
        <v>5862</v>
      </c>
      <c r="ACW78" s="78">
        <v>183319.94</v>
      </c>
      <c r="ACX78" s="79">
        <v>38921</v>
      </c>
      <c r="ACY78" s="78">
        <v>1472424.13</v>
      </c>
      <c r="ACZ78" s="77">
        <v>158</v>
      </c>
      <c r="ADA78" s="78">
        <v>7655.96</v>
      </c>
      <c r="ADB78" s="79">
        <v>15206</v>
      </c>
      <c r="ADC78" s="78">
        <v>978224.77</v>
      </c>
      <c r="ADF78" s="79">
        <v>3902</v>
      </c>
      <c r="ADG78" s="78">
        <v>592887</v>
      </c>
      <c r="ADJ78" s="77">
        <v>1</v>
      </c>
      <c r="ADK78" s="78">
        <v>3.24</v>
      </c>
      <c r="ADL78" s="79">
        <v>1026</v>
      </c>
      <c r="ADM78" s="78">
        <v>166632.54</v>
      </c>
      <c r="ADN78" s="77">
        <v>1</v>
      </c>
      <c r="ADO78" s="78">
        <v>2.2400000000000002</v>
      </c>
      <c r="ADX78" s="79">
        <v>4227</v>
      </c>
      <c r="ADY78" s="78">
        <v>281599.96999999997</v>
      </c>
      <c r="ADZ78" s="79">
        <v>1357</v>
      </c>
      <c r="AEA78" s="78">
        <v>47316.95</v>
      </c>
      <c r="AEB78" s="77">
        <v>16</v>
      </c>
      <c r="AEC78" s="78">
        <v>853.91</v>
      </c>
      <c r="AED78" s="77">
        <v>2</v>
      </c>
      <c r="AEE78" s="78">
        <v>330.94</v>
      </c>
      <c r="AEL78" s="77">
        <v>88</v>
      </c>
      <c r="AEM78" s="78">
        <v>607</v>
      </c>
      <c r="AER78" s="79">
        <v>16707</v>
      </c>
      <c r="AES78" s="78">
        <v>870133.45</v>
      </c>
      <c r="AET78" s="79">
        <v>4624</v>
      </c>
      <c r="AEU78" s="78">
        <v>144361.29</v>
      </c>
      <c r="AEV78" s="77">
        <v>8</v>
      </c>
      <c r="AEW78" s="78">
        <v>3203.08</v>
      </c>
      <c r="AEZ78" s="77">
        <v>74</v>
      </c>
      <c r="AFA78" s="78">
        <v>9285.89</v>
      </c>
      <c r="AFB78" s="79">
        <v>7435</v>
      </c>
      <c r="AFC78" s="78">
        <v>406946.5</v>
      </c>
      <c r="AFD78" s="77">
        <v>24</v>
      </c>
      <c r="AFE78" s="78">
        <v>897.23</v>
      </c>
      <c r="AFH78" s="77">
        <v>5</v>
      </c>
      <c r="AFI78" s="78">
        <v>470.46</v>
      </c>
      <c r="AFN78" s="79">
        <v>3278</v>
      </c>
      <c r="AFO78" s="78">
        <v>1148529.8400000001</v>
      </c>
      <c r="AFP78" s="77">
        <v>155</v>
      </c>
      <c r="AFQ78" s="78">
        <v>7630.07</v>
      </c>
      <c r="AFT78" s="77">
        <v>5</v>
      </c>
      <c r="AFU78" s="78">
        <v>125.87</v>
      </c>
      <c r="AFV78" s="79">
        <v>48475</v>
      </c>
      <c r="AFW78" s="78">
        <v>1553326.63</v>
      </c>
      <c r="AFX78" s="79">
        <v>5049</v>
      </c>
      <c r="AFY78" s="78">
        <v>200430.95</v>
      </c>
      <c r="AFZ78" s="77">
        <v>493</v>
      </c>
      <c r="AGA78" s="78">
        <v>52746.38</v>
      </c>
      <c r="AGB78" s="77">
        <v>9</v>
      </c>
      <c r="AGC78" s="78">
        <v>328.97</v>
      </c>
      <c r="AGF78" s="77">
        <v>207</v>
      </c>
      <c r="AGG78" s="78">
        <v>1436.29</v>
      </c>
      <c r="AGL78" s="77">
        <v>20</v>
      </c>
      <c r="AGM78" s="78">
        <v>12970.99</v>
      </c>
      <c r="AGP78" s="79">
        <v>176352</v>
      </c>
      <c r="AGQ78" s="78">
        <v>33761518.890000001</v>
      </c>
      <c r="AGR78" s="77">
        <v>179</v>
      </c>
      <c r="AGS78" s="78">
        <v>141792.63</v>
      </c>
      <c r="AGT78" s="79">
        <v>9937</v>
      </c>
      <c r="AGU78" s="78">
        <v>5607922.3399999999</v>
      </c>
      <c r="AGV78" s="79">
        <v>9995</v>
      </c>
      <c r="AGW78" s="78">
        <v>3578195.07</v>
      </c>
      <c r="AGX78" s="79">
        <v>1452</v>
      </c>
      <c r="AGY78" s="78">
        <v>96805.65</v>
      </c>
      <c r="AGZ78" s="77">
        <v>182</v>
      </c>
      <c r="AHA78" s="78">
        <v>17776.259999999998</v>
      </c>
      <c r="AHB78" s="79">
        <v>1015</v>
      </c>
      <c r="AHC78" s="78">
        <v>132347.9</v>
      </c>
      <c r="AHF78" s="77">
        <v>2</v>
      </c>
      <c r="AHG78" s="78">
        <v>653.91999999999996</v>
      </c>
      <c r="AHH78" s="77">
        <v>67</v>
      </c>
      <c r="AHI78" s="78">
        <v>44286.82</v>
      </c>
      <c r="AHJ78" s="79">
        <v>3701</v>
      </c>
      <c r="AHK78" s="78">
        <v>336291.63</v>
      </c>
      <c r="AHL78" s="79">
        <v>3932</v>
      </c>
      <c r="AHM78" s="78">
        <v>240394.23999999999</v>
      </c>
      <c r="AHN78" s="77">
        <v>17</v>
      </c>
      <c r="AHO78" s="78">
        <v>2073.2199999999998</v>
      </c>
      <c r="AHP78" s="77">
        <v>2</v>
      </c>
      <c r="AHQ78" s="78">
        <v>60.22</v>
      </c>
      <c r="AHT78" s="77">
        <v>2</v>
      </c>
      <c r="AHU78" s="78">
        <v>373.9</v>
      </c>
      <c r="AHV78" s="79">
        <v>1014</v>
      </c>
      <c r="AHW78" s="78">
        <v>124503.28</v>
      </c>
      <c r="AHZ78" s="77">
        <v>129</v>
      </c>
      <c r="AIA78" s="78">
        <v>40588.06</v>
      </c>
      <c r="AIB78" s="77">
        <v>2</v>
      </c>
      <c r="AIC78" s="78">
        <v>35.94</v>
      </c>
      <c r="AIF78" s="77">
        <v>1</v>
      </c>
      <c r="AIG78" s="78">
        <v>13.41</v>
      </c>
      <c r="AIL78" s="77">
        <v>2</v>
      </c>
      <c r="AIM78" s="78">
        <v>1728</v>
      </c>
      <c r="AIN78" s="77">
        <v>4</v>
      </c>
      <c r="AIO78" s="78">
        <v>1101.8499999999999</v>
      </c>
      <c r="AIP78" s="79">
        <v>54214</v>
      </c>
      <c r="AIQ78" s="78">
        <v>492765.5</v>
      </c>
      <c r="AIT78" s="77">
        <v>24</v>
      </c>
      <c r="AIU78" s="78">
        <v>199.99</v>
      </c>
      <c r="AIX78" s="79">
        <v>7460</v>
      </c>
      <c r="AIY78" s="78">
        <v>544729.99</v>
      </c>
      <c r="AIZ78" s="77">
        <v>2</v>
      </c>
      <c r="AJA78" s="78">
        <v>28.8</v>
      </c>
      <c r="AJB78" s="79">
        <v>10098</v>
      </c>
      <c r="AJC78" s="78">
        <v>205704.61</v>
      </c>
      <c r="AJD78" s="77">
        <v>13</v>
      </c>
      <c r="AJE78" s="78">
        <v>22.03</v>
      </c>
      <c r="AJF78" s="79">
        <v>12580</v>
      </c>
      <c r="AJG78" s="78">
        <v>576212.29</v>
      </c>
      <c r="AJL78" s="77">
        <v>6</v>
      </c>
      <c r="AJM78" s="78">
        <v>73.739999999999995</v>
      </c>
      <c r="AJN78" s="79">
        <v>2145</v>
      </c>
      <c r="AJO78" s="78">
        <v>349034.23999999999</v>
      </c>
      <c r="AJP78" s="77">
        <v>1</v>
      </c>
      <c r="AJQ78" s="78">
        <v>84.15</v>
      </c>
      <c r="AJX78" s="79">
        <v>81336</v>
      </c>
      <c r="AJY78" s="78">
        <v>1024998.14</v>
      </c>
      <c r="AJZ78" s="77">
        <v>246</v>
      </c>
      <c r="AKA78" s="78">
        <v>25207.74</v>
      </c>
      <c r="AKF78" s="77">
        <v>3</v>
      </c>
      <c r="AKG78" s="78">
        <v>4.2300000000000004</v>
      </c>
      <c r="AKN78" s="77">
        <v>31</v>
      </c>
      <c r="AKO78" s="78">
        <v>482.94</v>
      </c>
      <c r="AKV78" s="79">
        <v>8829</v>
      </c>
      <c r="AKW78" s="78">
        <v>213919.08</v>
      </c>
      <c r="AKZ78" s="79">
        <v>120070</v>
      </c>
      <c r="ALA78" s="78">
        <v>1680131.4</v>
      </c>
      <c r="ALF78" s="77">
        <v>2</v>
      </c>
      <c r="ALG78" s="78">
        <v>11.12</v>
      </c>
      <c r="ALL78" s="77">
        <v>2</v>
      </c>
      <c r="ALM78" s="78">
        <v>63.64</v>
      </c>
      <c r="ALR78" s="77">
        <v>2</v>
      </c>
      <c r="ALS78" s="78">
        <v>50</v>
      </c>
      <c r="ALX78" s="79">
        <v>7053</v>
      </c>
      <c r="ALY78" s="78">
        <v>364215.55</v>
      </c>
      <c r="ALZ78" s="77">
        <v>298</v>
      </c>
      <c r="AMA78" s="78">
        <v>867.57</v>
      </c>
      <c r="AMB78" s="79">
        <v>1466</v>
      </c>
      <c r="AMC78" s="78">
        <v>100186.56</v>
      </c>
      <c r="AMF78" s="77">
        <v>173</v>
      </c>
      <c r="AMG78" s="78">
        <v>4339.1000000000004</v>
      </c>
      <c r="AMH78" s="77">
        <v>25</v>
      </c>
      <c r="AMI78" s="78">
        <v>15316.99</v>
      </c>
      <c r="AMJ78" s="79">
        <v>1800</v>
      </c>
      <c r="AMK78" s="78">
        <v>121600.32000000001</v>
      </c>
      <c r="AML78" s="79">
        <v>13634</v>
      </c>
      <c r="AMM78" s="78">
        <v>1275127.1399999999</v>
      </c>
      <c r="AMN78" s="77">
        <v>182</v>
      </c>
      <c r="AMO78" s="78">
        <v>219899.58</v>
      </c>
      <c r="AMP78" s="77">
        <v>2</v>
      </c>
      <c r="AMQ78" s="78">
        <v>243.4</v>
      </c>
      <c r="AMX78" s="77">
        <v>364</v>
      </c>
      <c r="AMY78" s="78">
        <v>13952.59</v>
      </c>
      <c r="AMZ78" s="77">
        <v>1</v>
      </c>
      <c r="ANA78" s="78">
        <v>4.32</v>
      </c>
      <c r="ANB78" s="77">
        <v>2</v>
      </c>
      <c r="ANC78" s="78">
        <v>5.68</v>
      </c>
      <c r="AND78" s="77">
        <v>1</v>
      </c>
      <c r="ANE78" s="78">
        <v>0.01</v>
      </c>
      <c r="ANF78" s="79">
        <v>1071</v>
      </c>
      <c r="ANG78" s="78">
        <v>1289991.8700000001</v>
      </c>
      <c r="ANH78" s="79">
        <v>3215</v>
      </c>
      <c r="ANI78" s="78">
        <v>247938.33</v>
      </c>
      <c r="ANL78" s="77">
        <v>435</v>
      </c>
      <c r="ANM78" s="78">
        <v>11627.94</v>
      </c>
      <c r="ANP78" s="79">
        <v>2268</v>
      </c>
      <c r="ANQ78" s="78">
        <v>292982.73</v>
      </c>
      <c r="ANR78" s="77">
        <v>312</v>
      </c>
      <c r="ANS78" s="78">
        <v>53337.3</v>
      </c>
      <c r="ANT78" s="79">
        <v>13771</v>
      </c>
      <c r="ANU78" s="78">
        <v>2200452.31</v>
      </c>
      <c r="ANZ78" s="77">
        <v>593</v>
      </c>
      <c r="AOA78" s="78">
        <v>302009.56</v>
      </c>
      <c r="AOB78" s="77">
        <v>65</v>
      </c>
      <c r="AOC78" s="78">
        <v>118226.53</v>
      </c>
      <c r="AOD78" s="77">
        <v>399</v>
      </c>
      <c r="AOE78" s="78">
        <v>1245833.49</v>
      </c>
      <c r="AOL78" s="77">
        <v>1</v>
      </c>
      <c r="AOM78" s="78">
        <v>35.71</v>
      </c>
      <c r="AOP78" s="77">
        <v>55</v>
      </c>
      <c r="AOQ78" s="78">
        <v>4868.67</v>
      </c>
      <c r="AOR78" s="77">
        <v>5</v>
      </c>
      <c r="AOS78" s="78">
        <v>43.1</v>
      </c>
      <c r="AOV78" s="77">
        <v>990</v>
      </c>
      <c r="AOW78" s="78">
        <v>133157.92000000001</v>
      </c>
      <c r="AOX78" s="77">
        <v>415</v>
      </c>
      <c r="AOY78" s="78">
        <v>4848.33</v>
      </c>
      <c r="AOZ78" s="77">
        <v>3</v>
      </c>
      <c r="APA78" s="78">
        <v>34.26</v>
      </c>
      <c r="APB78" s="77">
        <v>222</v>
      </c>
      <c r="APC78" s="78">
        <v>2538.61</v>
      </c>
      <c r="APH78" s="79">
        <v>13595</v>
      </c>
      <c r="API78" s="78">
        <v>3036081.08</v>
      </c>
      <c r="APJ78" s="79">
        <v>16816</v>
      </c>
      <c r="APK78" s="78">
        <v>258578.2</v>
      </c>
      <c r="APN78" s="77">
        <v>1</v>
      </c>
      <c r="APO78" s="78">
        <v>8.7799999999999994</v>
      </c>
      <c r="APP78" s="79">
        <v>2572</v>
      </c>
      <c r="APQ78" s="78">
        <v>1089316.73</v>
      </c>
      <c r="APR78" s="77">
        <v>241</v>
      </c>
      <c r="APS78" s="78">
        <v>107961.41</v>
      </c>
      <c r="APT78" s="79">
        <v>2087</v>
      </c>
      <c r="APU78" s="78">
        <v>941198.26</v>
      </c>
      <c r="APV78" s="77">
        <v>717</v>
      </c>
      <c r="APW78" s="78">
        <v>318751.93</v>
      </c>
      <c r="APX78" s="77">
        <v>733</v>
      </c>
      <c r="APY78" s="78">
        <v>311254.52</v>
      </c>
      <c r="APZ78" s="77">
        <v>164</v>
      </c>
      <c r="AQA78" s="78">
        <v>71161.56</v>
      </c>
      <c r="AQB78" s="79">
        <v>14593</v>
      </c>
      <c r="AQC78" s="78">
        <v>2922358.08</v>
      </c>
      <c r="AQD78" s="77">
        <v>3</v>
      </c>
      <c r="AQE78" s="78">
        <v>278.93</v>
      </c>
      <c r="AQH78" s="77">
        <v>168</v>
      </c>
      <c r="AQI78" s="78">
        <v>46471.09</v>
      </c>
      <c r="AQJ78" s="79">
        <v>3322</v>
      </c>
      <c r="AQK78" s="78">
        <v>50902.69</v>
      </c>
      <c r="AQP78" s="79">
        <v>3897</v>
      </c>
      <c r="AQQ78" s="78">
        <v>1026496.15</v>
      </c>
      <c r="AQR78" s="79">
        <v>2646</v>
      </c>
      <c r="AQS78" s="78">
        <v>1309466.1000000001</v>
      </c>
      <c r="AQZ78" s="77">
        <v>85</v>
      </c>
      <c r="ARA78" s="78">
        <v>543403.51</v>
      </c>
      <c r="ARD78" s="77">
        <v>5</v>
      </c>
      <c r="ARE78" s="78">
        <v>64.569999999999993</v>
      </c>
      <c r="ARH78" s="77">
        <v>3</v>
      </c>
      <c r="ARI78" s="78">
        <v>69.569999999999993</v>
      </c>
      <c r="ARJ78" s="77">
        <v>1</v>
      </c>
      <c r="ARK78" s="78">
        <v>9.39</v>
      </c>
      <c r="ARL78" s="79">
        <v>5610</v>
      </c>
      <c r="ARM78" s="78">
        <v>719074.36</v>
      </c>
      <c r="ARN78" s="79">
        <v>18837</v>
      </c>
      <c r="ARO78" s="78">
        <v>2264094.67</v>
      </c>
      <c r="ARP78" s="79">
        <v>27626</v>
      </c>
      <c r="ARQ78" s="78">
        <v>3412764.55</v>
      </c>
      <c r="ARR78" s="79">
        <v>6189</v>
      </c>
      <c r="ARS78" s="78">
        <v>756664.41</v>
      </c>
      <c r="ART78" s="79">
        <v>19006</v>
      </c>
      <c r="ARU78" s="78">
        <v>428731.25</v>
      </c>
      <c r="ARX78" s="79">
        <v>49814</v>
      </c>
      <c r="ARY78" s="78">
        <v>3950130.48</v>
      </c>
      <c r="ARZ78" s="77">
        <v>176</v>
      </c>
      <c r="ASA78" s="78">
        <v>60513.17</v>
      </c>
      <c r="ASD78" s="79">
        <v>4200</v>
      </c>
      <c r="ASE78" s="78">
        <v>325250.13</v>
      </c>
      <c r="ASJ78" s="77">
        <v>1</v>
      </c>
      <c r="ASK78" s="78">
        <v>235.84</v>
      </c>
      <c r="ASL78" s="77">
        <v>3</v>
      </c>
      <c r="ASM78" s="78">
        <v>5.91</v>
      </c>
      <c r="ASX78" s="77">
        <v>11</v>
      </c>
      <c r="ASY78" s="78">
        <v>698.65</v>
      </c>
      <c r="ASZ78" s="77">
        <v>885</v>
      </c>
      <c r="ATA78" s="78">
        <v>19425.650000000001</v>
      </c>
      <c r="ATB78" s="77">
        <v>126</v>
      </c>
      <c r="ATC78" s="78">
        <v>10839.49</v>
      </c>
      <c r="ATF78" s="77">
        <v>1</v>
      </c>
      <c r="ATG78" s="78">
        <v>62.23</v>
      </c>
      <c r="ATN78" s="79">
        <v>1038</v>
      </c>
      <c r="ATO78" s="78">
        <v>57714.11</v>
      </c>
      <c r="ATP78" s="77">
        <v>43</v>
      </c>
      <c r="ATQ78" s="78">
        <v>1394.85</v>
      </c>
      <c r="ATT78" s="79">
        <v>14573</v>
      </c>
      <c r="ATU78" s="78">
        <v>648067.53</v>
      </c>
      <c r="ATV78" s="77">
        <v>18</v>
      </c>
      <c r="ATW78" s="78">
        <v>744.64</v>
      </c>
      <c r="ATX78" s="77">
        <v>20</v>
      </c>
      <c r="ATY78" s="78">
        <v>1046.79</v>
      </c>
      <c r="ATZ78" s="77">
        <v>1</v>
      </c>
      <c r="AUA78" s="78">
        <v>5.15</v>
      </c>
      <c r="AUB78" s="77">
        <v>23</v>
      </c>
      <c r="AUC78" s="78">
        <v>130.19</v>
      </c>
      <c r="AUD78" s="77">
        <v>1</v>
      </c>
      <c r="AUE78" s="78">
        <v>4.8499999999999996</v>
      </c>
      <c r="AUN78" s="79">
        <v>184242</v>
      </c>
      <c r="AUO78" s="78">
        <v>2959751.74</v>
      </c>
      <c r="AUP78" s="77">
        <v>10</v>
      </c>
      <c r="AUQ78" s="78">
        <v>262.06</v>
      </c>
      <c r="AUR78" s="79">
        <v>2099</v>
      </c>
      <c r="AUS78" s="78">
        <v>107287.89</v>
      </c>
      <c r="AUV78" s="77">
        <v>27</v>
      </c>
      <c r="AUW78" s="78">
        <v>239.51</v>
      </c>
      <c r="AUZ78" s="77">
        <v>2</v>
      </c>
      <c r="AVA78" s="78">
        <v>9.7200000000000006</v>
      </c>
      <c r="AVB78" s="77">
        <v>219</v>
      </c>
      <c r="AVC78" s="78">
        <v>189712.09</v>
      </c>
      <c r="AVN78" s="77">
        <v>4</v>
      </c>
      <c r="AVO78" s="78">
        <v>200.5</v>
      </c>
      <c r="AVX78" s="77">
        <v>14</v>
      </c>
      <c r="AVY78" s="78">
        <v>124.2</v>
      </c>
      <c r="AVZ78" s="77">
        <v>27</v>
      </c>
      <c r="AWA78" s="78">
        <v>291.23</v>
      </c>
      <c r="AWB78" s="77">
        <v>4</v>
      </c>
      <c r="AWC78" s="78">
        <v>54.92</v>
      </c>
      <c r="AWH78" s="77">
        <v>10</v>
      </c>
      <c r="AWI78" s="78">
        <v>8.3699999999999992</v>
      </c>
      <c r="AWJ78" s="77">
        <v>2</v>
      </c>
      <c r="AWK78" s="78">
        <v>1.56</v>
      </c>
      <c r="AWL78" s="77">
        <v>7</v>
      </c>
      <c r="AWM78" s="78">
        <v>25.59</v>
      </c>
      <c r="AWN78" s="77">
        <v>93</v>
      </c>
      <c r="AWO78" s="78">
        <v>6728.5</v>
      </c>
      <c r="AWP78" s="77">
        <v>336</v>
      </c>
      <c r="AWQ78" s="78">
        <v>55905.62</v>
      </c>
      <c r="AWR78" s="77">
        <v>161</v>
      </c>
      <c r="AWS78" s="78">
        <v>53258.61</v>
      </c>
      <c r="AWT78" s="77">
        <v>325</v>
      </c>
      <c r="AWU78" s="78">
        <v>26368.33</v>
      </c>
      <c r="AWV78" s="79">
        <v>3216</v>
      </c>
      <c r="AWW78" s="78">
        <v>43374.01</v>
      </c>
      <c r="AWX78" s="77">
        <v>455</v>
      </c>
      <c r="AWY78" s="78">
        <v>236166.84</v>
      </c>
      <c r="AXD78" s="77">
        <v>22</v>
      </c>
      <c r="AXE78" s="78">
        <v>463.15</v>
      </c>
      <c r="AXV78" s="77">
        <v>5</v>
      </c>
      <c r="AXW78" s="78">
        <v>51.13</v>
      </c>
      <c r="AXZ78" s="77">
        <v>1</v>
      </c>
      <c r="AYA78" s="78">
        <v>563.64</v>
      </c>
      <c r="AYB78" s="77">
        <v>277</v>
      </c>
      <c r="AYC78" s="78">
        <v>20650.64</v>
      </c>
      <c r="AYD78" s="77">
        <v>43</v>
      </c>
      <c r="AYE78" s="78">
        <v>242.48</v>
      </c>
      <c r="AYF78" s="77">
        <v>21</v>
      </c>
      <c r="AYG78" s="78">
        <v>243.23</v>
      </c>
      <c r="AYL78" s="77">
        <v>12</v>
      </c>
      <c r="AYM78" s="78">
        <v>81.040000000000006</v>
      </c>
      <c r="AYP78" s="77">
        <v>1</v>
      </c>
      <c r="AYQ78" s="78">
        <v>75.58</v>
      </c>
      <c r="AYR78" s="77">
        <v>1</v>
      </c>
      <c r="AYS78" s="78">
        <v>1.05</v>
      </c>
      <c r="AYT78" s="77">
        <v>27</v>
      </c>
      <c r="AYU78" s="78">
        <v>57.28</v>
      </c>
      <c r="AYV78" s="77">
        <v>88</v>
      </c>
      <c r="AYW78" s="78">
        <v>8571.75</v>
      </c>
      <c r="AZJ78" s="77">
        <v>2</v>
      </c>
      <c r="AZK78" s="78">
        <v>8</v>
      </c>
      <c r="AZV78" s="77">
        <v>44</v>
      </c>
      <c r="AZW78" s="78">
        <v>39.380000000000003</v>
      </c>
    </row>
    <row r="79" spans="1:1377" x14ac:dyDescent="0.25">
      <c r="A79" s="87">
        <v>39927</v>
      </c>
      <c r="B79" s="83">
        <v>311134</v>
      </c>
      <c r="C79" s="84">
        <v>37607849.990000002</v>
      </c>
      <c r="D79" s="83">
        <v>262344</v>
      </c>
      <c r="E79" s="84">
        <v>36304597.049999997</v>
      </c>
      <c r="F79" s="83">
        <f t="shared" si="105"/>
        <v>573478</v>
      </c>
      <c r="G79" s="83">
        <f t="shared" si="104"/>
        <v>73912447.039999992</v>
      </c>
      <c r="H79" s="83">
        <v>182190</v>
      </c>
      <c r="I79" s="84">
        <v>16724325.609999999</v>
      </c>
      <c r="J79" s="83">
        <v>232702</v>
      </c>
      <c r="K79" s="84">
        <v>19382940.52</v>
      </c>
      <c r="L79" s="83">
        <v>3053</v>
      </c>
      <c r="M79" s="78">
        <v>13321212.550000001</v>
      </c>
      <c r="N79" s="79">
        <v>23828</v>
      </c>
      <c r="O79" s="78">
        <v>12686130.779999999</v>
      </c>
      <c r="P79" s="79">
        <v>166712</v>
      </c>
      <c r="Q79" s="78">
        <v>9766066.1899999995</v>
      </c>
      <c r="R79" s="79">
        <v>171782</v>
      </c>
      <c r="S79" s="78">
        <v>9469048.0399999991</v>
      </c>
      <c r="V79" s="79">
        <v>23778</v>
      </c>
      <c r="W79" s="78">
        <v>6498530.8099999996</v>
      </c>
      <c r="X79" s="79">
        <v>44375</v>
      </c>
      <c r="Y79" s="78">
        <v>6427129.2300000004</v>
      </c>
      <c r="Z79" s="79">
        <v>142199</v>
      </c>
      <c r="AA79" s="78">
        <v>5544459.4900000002</v>
      </c>
      <c r="AB79" s="79">
        <v>80143</v>
      </c>
      <c r="AC79" s="78">
        <v>7673390.1100000003</v>
      </c>
      <c r="AD79" s="79">
        <v>27998</v>
      </c>
      <c r="AE79" s="78">
        <v>5280133.53</v>
      </c>
      <c r="AH79" s="79">
        <v>69925</v>
      </c>
      <c r="AI79" s="78">
        <v>6960921.7400000002</v>
      </c>
      <c r="AJ79" s="79">
        <v>164972</v>
      </c>
      <c r="AK79" s="78">
        <v>5908709.6500000004</v>
      </c>
      <c r="AL79" s="79">
        <v>46057</v>
      </c>
      <c r="AM79" s="78">
        <v>4845728.76</v>
      </c>
      <c r="AN79" s="79">
        <v>45310</v>
      </c>
      <c r="AO79" s="78">
        <v>4286718</v>
      </c>
      <c r="AP79" s="79">
        <v>58155</v>
      </c>
      <c r="AQ79" s="78">
        <v>4510945.74</v>
      </c>
      <c r="AR79" s="79">
        <v>34417</v>
      </c>
      <c r="AS79" s="78">
        <v>4983783.33</v>
      </c>
      <c r="AT79" s="79">
        <v>11442</v>
      </c>
      <c r="AU79" s="78">
        <v>1022521.07</v>
      </c>
      <c r="AV79" s="77">
        <v>892</v>
      </c>
      <c r="AW79" s="78">
        <v>3591360.85</v>
      </c>
      <c r="AX79" s="77">
        <v>405</v>
      </c>
      <c r="AY79" s="78">
        <v>1636069.86</v>
      </c>
      <c r="AZ79" s="79">
        <v>2602</v>
      </c>
      <c r="BA79" s="78">
        <v>1865030.77</v>
      </c>
      <c r="BB79" s="79">
        <v>10765</v>
      </c>
      <c r="BC79" s="78">
        <v>3651911.39</v>
      </c>
      <c r="BD79" s="79">
        <v>2877</v>
      </c>
      <c r="BE79" s="78">
        <v>1505436.04</v>
      </c>
      <c r="BF79" s="79">
        <v>13588</v>
      </c>
      <c r="BG79" s="78">
        <v>1818040.44</v>
      </c>
      <c r="BH79" s="79">
        <v>235063</v>
      </c>
      <c r="BI79" s="78">
        <v>2094333.56</v>
      </c>
      <c r="BJ79" s="79">
        <v>3248</v>
      </c>
      <c r="BK79" s="78">
        <v>1399036.96</v>
      </c>
      <c r="BL79" s="79">
        <v>48766</v>
      </c>
      <c r="BM79" s="78">
        <v>2098828.61</v>
      </c>
      <c r="BN79" s="77">
        <v>34</v>
      </c>
      <c r="BO79" s="78">
        <v>204614.64</v>
      </c>
      <c r="BP79" s="79">
        <v>48803</v>
      </c>
      <c r="BQ79" s="78">
        <v>969978.78</v>
      </c>
      <c r="BR79" s="79">
        <v>5499</v>
      </c>
      <c r="BS79" s="78">
        <v>356252.79</v>
      </c>
      <c r="BT79" s="79">
        <v>8473</v>
      </c>
      <c r="BU79" s="78">
        <v>486251.91</v>
      </c>
      <c r="BV79" s="79">
        <v>6577</v>
      </c>
      <c r="BW79" s="78">
        <v>306895.09000000003</v>
      </c>
      <c r="BX79" s="77">
        <v>199</v>
      </c>
      <c r="BY79" s="78">
        <v>192096.09</v>
      </c>
      <c r="CN79" s="77">
        <v>9</v>
      </c>
      <c r="CO79" s="78">
        <v>898.78</v>
      </c>
      <c r="CP79" s="79">
        <v>5762</v>
      </c>
      <c r="CQ79" s="78">
        <v>63216.94</v>
      </c>
      <c r="CT79" s="77">
        <v>20</v>
      </c>
      <c r="CU79" s="78">
        <v>20821.61</v>
      </c>
      <c r="CX79" s="77">
        <v>1</v>
      </c>
      <c r="CY79" s="78">
        <v>5.98</v>
      </c>
      <c r="CZ79" s="77">
        <v>2</v>
      </c>
      <c r="DA79" s="78">
        <v>4.96</v>
      </c>
      <c r="DP79" s="77">
        <v>54</v>
      </c>
      <c r="DQ79" s="78">
        <v>201.22</v>
      </c>
      <c r="DZ79" s="79">
        <v>11017</v>
      </c>
      <c r="EA79" s="78">
        <v>991408.32</v>
      </c>
      <c r="ED79" s="77">
        <v>1</v>
      </c>
      <c r="EE79" s="78">
        <v>1.1200000000000001</v>
      </c>
      <c r="EF79" s="77">
        <v>22</v>
      </c>
      <c r="EG79" s="78">
        <v>564.77</v>
      </c>
      <c r="EH79" s="77">
        <v>4</v>
      </c>
      <c r="EI79" s="78">
        <v>7.65</v>
      </c>
      <c r="ER79" s="79">
        <v>12278</v>
      </c>
      <c r="ES79" s="78">
        <v>490143.67</v>
      </c>
      <c r="ET79" s="77">
        <v>3</v>
      </c>
      <c r="EU79" s="78">
        <v>6.95</v>
      </c>
      <c r="EV79" s="79">
        <v>1210</v>
      </c>
      <c r="EW79" s="78">
        <v>72774.23</v>
      </c>
      <c r="FB79" s="77">
        <v>2</v>
      </c>
      <c r="FC79" s="78">
        <v>29.3</v>
      </c>
      <c r="FF79" s="77">
        <v>5</v>
      </c>
      <c r="FG79" s="78">
        <v>2.21</v>
      </c>
      <c r="FH79" s="79">
        <v>24477</v>
      </c>
      <c r="FI79" s="78">
        <v>1198580.51</v>
      </c>
      <c r="FJ79" s="79">
        <v>15680</v>
      </c>
      <c r="FK79" s="78">
        <v>731950.69</v>
      </c>
      <c r="FL79" s="77">
        <v>8</v>
      </c>
      <c r="FM79" s="78">
        <v>240.33</v>
      </c>
      <c r="FP79" s="77">
        <v>5</v>
      </c>
      <c r="FQ79" s="78">
        <v>16.32</v>
      </c>
      <c r="FR79" s="79">
        <v>2370</v>
      </c>
      <c r="FS79" s="78">
        <v>359952.39</v>
      </c>
      <c r="FT79" s="77">
        <v>2</v>
      </c>
      <c r="FU79" s="78">
        <v>3</v>
      </c>
      <c r="FV79" s="79">
        <v>3623</v>
      </c>
      <c r="FW79" s="78">
        <v>94050.39</v>
      </c>
      <c r="FX79" s="77">
        <v>697</v>
      </c>
      <c r="FY79" s="78">
        <v>26317.34</v>
      </c>
      <c r="GF79" s="77">
        <v>87</v>
      </c>
      <c r="GG79" s="78">
        <v>6609.85</v>
      </c>
      <c r="GL79" s="79">
        <v>2861</v>
      </c>
      <c r="GM79" s="78">
        <v>393114.92</v>
      </c>
      <c r="GX79" s="77">
        <v>318</v>
      </c>
      <c r="GY79" s="78">
        <v>24172.98</v>
      </c>
      <c r="GZ79" s="77">
        <v>29</v>
      </c>
      <c r="HA79" s="78">
        <v>938.49</v>
      </c>
      <c r="HD79" s="77">
        <v>16</v>
      </c>
      <c r="HE79" s="78">
        <v>63.5</v>
      </c>
      <c r="HH79" s="77">
        <v>107</v>
      </c>
      <c r="HI79" s="78">
        <v>3852.59</v>
      </c>
      <c r="HJ79" s="77">
        <v>649</v>
      </c>
      <c r="HK79" s="78">
        <v>79864.33</v>
      </c>
      <c r="HL79" s="77">
        <v>512</v>
      </c>
      <c r="HM79" s="78">
        <v>82077.850000000006</v>
      </c>
      <c r="HN79" s="77">
        <v>887</v>
      </c>
      <c r="HO79" s="78">
        <v>120423.31</v>
      </c>
      <c r="HR79" s="77">
        <v>101</v>
      </c>
      <c r="HS79" s="78">
        <v>31246.66</v>
      </c>
      <c r="HT79" s="77">
        <v>611</v>
      </c>
      <c r="HU79" s="78">
        <v>22259.78</v>
      </c>
      <c r="HV79" s="77">
        <v>21</v>
      </c>
      <c r="HW79" s="78">
        <v>1570.94</v>
      </c>
      <c r="HX79" s="77">
        <v>7</v>
      </c>
      <c r="HY79" s="78">
        <v>809.95</v>
      </c>
      <c r="HZ79" s="77">
        <v>58</v>
      </c>
      <c r="IA79" s="78">
        <v>4648.66</v>
      </c>
      <c r="IB79" s="79">
        <v>5625</v>
      </c>
      <c r="IC79" s="78">
        <v>396147.57</v>
      </c>
      <c r="ID79" s="77">
        <v>30</v>
      </c>
      <c r="IE79" s="78">
        <v>6712.11</v>
      </c>
      <c r="IF79" s="77">
        <v>196</v>
      </c>
      <c r="IG79" s="78">
        <v>55941.08</v>
      </c>
      <c r="IN79" s="79">
        <v>2680</v>
      </c>
      <c r="IO79" s="78">
        <v>127817.57</v>
      </c>
      <c r="IP79" s="77">
        <v>8</v>
      </c>
      <c r="IQ79" s="78">
        <v>2.27</v>
      </c>
      <c r="IR79" s="77">
        <v>4</v>
      </c>
      <c r="IS79" s="78">
        <v>13.34</v>
      </c>
      <c r="IX79" s="77">
        <v>8</v>
      </c>
      <c r="IY79" s="78">
        <v>17.16</v>
      </c>
      <c r="IZ79" s="79">
        <v>4034</v>
      </c>
      <c r="JA79" s="78">
        <v>162357.78</v>
      </c>
      <c r="JH79" s="79">
        <v>10088</v>
      </c>
      <c r="JI79" s="78">
        <v>1302050.92</v>
      </c>
      <c r="JJ79" s="79">
        <v>2697</v>
      </c>
      <c r="JK79" s="78">
        <v>324271.02</v>
      </c>
      <c r="JN79" s="77">
        <v>663</v>
      </c>
      <c r="JO79" s="78">
        <v>85470.95</v>
      </c>
      <c r="JP79" s="79">
        <v>3518</v>
      </c>
      <c r="JQ79" s="78">
        <v>279276.01</v>
      </c>
      <c r="JR79" s="77">
        <v>18</v>
      </c>
      <c r="JS79" s="78">
        <v>1826.49</v>
      </c>
      <c r="JV79" s="79">
        <v>2948</v>
      </c>
      <c r="JW79" s="78">
        <v>231230.13</v>
      </c>
      <c r="JX79" s="77">
        <v>153</v>
      </c>
      <c r="JY79" s="78">
        <v>13695.02</v>
      </c>
      <c r="JZ79" s="77">
        <v>482</v>
      </c>
      <c r="KA79" s="78">
        <v>9088.2199999999993</v>
      </c>
      <c r="KB79" s="79">
        <v>8472</v>
      </c>
      <c r="KC79" s="78">
        <v>313926.02</v>
      </c>
      <c r="KF79" s="77">
        <v>428</v>
      </c>
      <c r="KG79" s="78">
        <v>45695.14</v>
      </c>
      <c r="KH79" s="79">
        <v>17842</v>
      </c>
      <c r="KI79" s="78">
        <v>634716.22</v>
      </c>
      <c r="KN79" s="79">
        <v>1148</v>
      </c>
      <c r="KO79" s="78">
        <v>612515.24</v>
      </c>
      <c r="KR79" s="79">
        <v>5329</v>
      </c>
      <c r="KS79" s="78">
        <v>407306.72</v>
      </c>
      <c r="KV79" s="77">
        <v>4</v>
      </c>
      <c r="KW79" s="78">
        <v>17.920000000000002</v>
      </c>
      <c r="KZ79" s="77">
        <v>14</v>
      </c>
      <c r="LA79" s="78">
        <v>3817.87</v>
      </c>
      <c r="LB79" s="77">
        <v>2</v>
      </c>
      <c r="LC79" s="78">
        <v>4.75</v>
      </c>
      <c r="LD79" s="79">
        <v>1138</v>
      </c>
      <c r="LE79" s="78">
        <v>110986.98</v>
      </c>
      <c r="LF79" s="77">
        <v>454</v>
      </c>
      <c r="LG79" s="78">
        <v>73349.460000000006</v>
      </c>
      <c r="LH79" s="77">
        <v>421</v>
      </c>
      <c r="LI79" s="78">
        <v>93689.91</v>
      </c>
      <c r="LL79" s="77">
        <v>2</v>
      </c>
      <c r="LM79" s="78">
        <v>9.1199999999999992</v>
      </c>
      <c r="LP79" s="77">
        <v>2</v>
      </c>
      <c r="LQ79" s="78">
        <v>15.76</v>
      </c>
      <c r="LR79" s="77">
        <v>5</v>
      </c>
      <c r="LS79" s="78">
        <v>3.2</v>
      </c>
      <c r="LT79" s="79">
        <v>7849</v>
      </c>
      <c r="LU79" s="78">
        <v>348160.04</v>
      </c>
      <c r="LV79" s="77">
        <v>84</v>
      </c>
      <c r="LW79" s="78">
        <v>453.5</v>
      </c>
      <c r="LX79" s="77">
        <v>2</v>
      </c>
      <c r="LY79" s="78">
        <v>863.96</v>
      </c>
      <c r="LZ79" s="77">
        <v>3</v>
      </c>
      <c r="MA79" s="78">
        <v>284.75</v>
      </c>
      <c r="MB79" s="79">
        <v>5480</v>
      </c>
      <c r="MC79" s="78">
        <v>243877.32</v>
      </c>
      <c r="MF79" s="77">
        <v>8</v>
      </c>
      <c r="MG79" s="78">
        <v>279.76</v>
      </c>
      <c r="MN79" s="77">
        <v>2</v>
      </c>
      <c r="MO79" s="78">
        <v>10.44</v>
      </c>
      <c r="MP79" s="79">
        <v>4580</v>
      </c>
      <c r="MQ79" s="78">
        <v>331343.86</v>
      </c>
      <c r="MR79" s="79">
        <v>1513</v>
      </c>
      <c r="MS79" s="78">
        <v>44993.83</v>
      </c>
      <c r="MV79" s="77">
        <v>6</v>
      </c>
      <c r="MW79" s="78">
        <v>30.24</v>
      </c>
      <c r="MX79" s="77">
        <v>1</v>
      </c>
      <c r="MY79" s="78">
        <v>2.7</v>
      </c>
      <c r="ND79" s="79">
        <v>14514</v>
      </c>
      <c r="NE79" s="78">
        <v>44847.28</v>
      </c>
      <c r="NF79" s="77">
        <v>41</v>
      </c>
      <c r="NG79" s="78">
        <v>831.15</v>
      </c>
      <c r="NN79" s="79">
        <v>4413</v>
      </c>
      <c r="NO79" s="78">
        <v>643316.87</v>
      </c>
      <c r="NP79" s="77">
        <v>17</v>
      </c>
      <c r="NQ79" s="78">
        <v>73.88</v>
      </c>
      <c r="NR79" s="77">
        <v>3</v>
      </c>
      <c r="NS79" s="78">
        <v>8.48</v>
      </c>
      <c r="NT79" s="77">
        <v>116</v>
      </c>
      <c r="NU79" s="78">
        <v>294.92</v>
      </c>
      <c r="NV79" s="79">
        <v>2203</v>
      </c>
      <c r="NW79" s="78">
        <v>233954.26</v>
      </c>
      <c r="NX79" s="77">
        <v>6</v>
      </c>
      <c r="NY79" s="78">
        <v>362.44</v>
      </c>
      <c r="NZ79" s="77">
        <v>4</v>
      </c>
      <c r="OA79" s="78">
        <v>115.5</v>
      </c>
      <c r="OF79" s="77">
        <v>320</v>
      </c>
      <c r="OG79" s="78">
        <v>22518.99</v>
      </c>
      <c r="OH79" s="77">
        <v>549</v>
      </c>
      <c r="OI79" s="78">
        <v>30903.1</v>
      </c>
      <c r="OJ79" s="77">
        <v>130</v>
      </c>
      <c r="OK79" s="78">
        <v>555.23</v>
      </c>
      <c r="OP79" s="79">
        <v>14502</v>
      </c>
      <c r="OQ79" s="78">
        <v>2458719.21</v>
      </c>
      <c r="OR79" s="77">
        <v>226</v>
      </c>
      <c r="OS79" s="78">
        <v>8705.1200000000008</v>
      </c>
      <c r="OT79" s="79">
        <v>3937</v>
      </c>
      <c r="OU79" s="78">
        <v>181180.1</v>
      </c>
      <c r="OV79" s="77">
        <v>66</v>
      </c>
      <c r="OW79" s="78">
        <v>4661.07</v>
      </c>
      <c r="OZ79" s="79">
        <v>4258</v>
      </c>
      <c r="PA79" s="78">
        <v>396892.44</v>
      </c>
      <c r="PJ79" s="79">
        <v>3657</v>
      </c>
      <c r="PK79" s="78">
        <v>324048.65999999997</v>
      </c>
      <c r="PL79" s="77">
        <v>133</v>
      </c>
      <c r="PM79" s="78">
        <v>1327.61</v>
      </c>
      <c r="PN79" s="77">
        <v>64</v>
      </c>
      <c r="PO79" s="78">
        <v>9545.85</v>
      </c>
      <c r="PP79" s="79">
        <v>10328</v>
      </c>
      <c r="PQ79" s="78">
        <v>686654.79</v>
      </c>
      <c r="PV79" s="77">
        <v>43</v>
      </c>
      <c r="PW79" s="78">
        <v>503.84</v>
      </c>
      <c r="PX79" s="77">
        <v>4</v>
      </c>
      <c r="PY79" s="78">
        <v>416.8</v>
      </c>
      <c r="PZ79" s="77">
        <v>661</v>
      </c>
      <c r="QA79" s="78">
        <v>229352.95</v>
      </c>
      <c r="QF79" s="79">
        <v>11867</v>
      </c>
      <c r="QG79" s="78">
        <v>3733794.83</v>
      </c>
      <c r="QJ79" s="77">
        <v>11</v>
      </c>
      <c r="QK79" s="78">
        <v>22.3</v>
      </c>
      <c r="QL79" s="77">
        <v>53</v>
      </c>
      <c r="QM79" s="78">
        <v>64.95</v>
      </c>
      <c r="QN79" s="77">
        <v>2</v>
      </c>
      <c r="QO79" s="78">
        <v>115.92</v>
      </c>
      <c r="RB79" s="77">
        <v>18</v>
      </c>
      <c r="RC79" s="78">
        <v>4256.95</v>
      </c>
      <c r="RD79" s="77">
        <v>6</v>
      </c>
      <c r="RE79" s="78">
        <v>3915.28</v>
      </c>
      <c r="RF79" s="77">
        <v>2</v>
      </c>
      <c r="RG79" s="78">
        <v>5.86</v>
      </c>
      <c r="RH79" s="77">
        <v>4</v>
      </c>
      <c r="RI79" s="78">
        <v>57.6</v>
      </c>
      <c r="RL79" s="79">
        <v>123833</v>
      </c>
      <c r="RM79" s="78">
        <v>17353287.82</v>
      </c>
      <c r="RN79" s="79">
        <v>2131</v>
      </c>
      <c r="RO79" s="78">
        <v>97032.66</v>
      </c>
      <c r="RT79" s="77">
        <v>99</v>
      </c>
      <c r="RU79" s="78">
        <v>18439.900000000001</v>
      </c>
      <c r="RV79" s="77">
        <v>270</v>
      </c>
      <c r="RW79" s="78">
        <v>13661.41</v>
      </c>
      <c r="RX79" s="77">
        <v>71</v>
      </c>
      <c r="RY79" s="78">
        <v>2078.2199999999998</v>
      </c>
      <c r="RZ79" s="77">
        <v>683</v>
      </c>
      <c r="SA79" s="78">
        <v>73006.509999999995</v>
      </c>
      <c r="SD79" s="79">
        <v>7026</v>
      </c>
      <c r="SE79" s="78">
        <v>491765.22</v>
      </c>
      <c r="SF79" s="79">
        <v>51355</v>
      </c>
      <c r="SG79" s="78">
        <v>8687082.0399999991</v>
      </c>
      <c r="SH79" s="77">
        <v>1</v>
      </c>
      <c r="SI79" s="78">
        <v>0.71</v>
      </c>
      <c r="SJ79" s="79">
        <v>1327</v>
      </c>
      <c r="SK79" s="78">
        <v>50889.16</v>
      </c>
      <c r="SL79" s="79">
        <v>3565</v>
      </c>
      <c r="SM79" s="78">
        <v>281207.65000000002</v>
      </c>
      <c r="SN79" s="79">
        <v>7855</v>
      </c>
      <c r="SO79" s="78">
        <v>244192.04</v>
      </c>
      <c r="SP79" s="77">
        <v>3</v>
      </c>
      <c r="SQ79" s="78">
        <v>409.32</v>
      </c>
      <c r="SR79" s="79">
        <v>89344</v>
      </c>
      <c r="SS79" s="78">
        <v>563191.65</v>
      </c>
      <c r="ST79" s="79">
        <v>2470</v>
      </c>
      <c r="SU79" s="78">
        <v>202128.44</v>
      </c>
      <c r="SV79" s="77">
        <v>90</v>
      </c>
      <c r="SW79" s="78">
        <v>542.21</v>
      </c>
      <c r="TB79" s="77">
        <v>2</v>
      </c>
      <c r="TC79" s="78">
        <v>23.15</v>
      </c>
      <c r="TD79" s="77">
        <v>848</v>
      </c>
      <c r="TE79" s="78">
        <v>8367.33</v>
      </c>
      <c r="TF79" s="79">
        <v>2643</v>
      </c>
      <c r="TG79" s="78">
        <v>105889.26</v>
      </c>
      <c r="TH79" s="79">
        <v>23544</v>
      </c>
      <c r="TI79" s="78">
        <v>615398.98</v>
      </c>
      <c r="TJ79" s="79">
        <v>2067</v>
      </c>
      <c r="TK79" s="78">
        <v>240489.09</v>
      </c>
      <c r="TL79" s="79">
        <v>45418</v>
      </c>
      <c r="TM79" s="78">
        <v>2197448.69</v>
      </c>
      <c r="TN79" s="79">
        <v>5175</v>
      </c>
      <c r="TO79" s="78">
        <v>405145.05</v>
      </c>
      <c r="TX79" s="77">
        <v>2</v>
      </c>
      <c r="TY79" s="78">
        <v>46.98</v>
      </c>
      <c r="TZ79" s="77">
        <v>3</v>
      </c>
      <c r="UA79" s="78">
        <v>194.78</v>
      </c>
      <c r="UB79" s="79">
        <v>8046</v>
      </c>
      <c r="UC79" s="78">
        <v>363804.13</v>
      </c>
      <c r="UF79" s="77">
        <v>4</v>
      </c>
      <c r="UG79" s="78">
        <v>72.16</v>
      </c>
      <c r="UH79" s="77">
        <v>7</v>
      </c>
      <c r="UI79" s="78">
        <v>91.81</v>
      </c>
      <c r="UP79" s="77">
        <v>7</v>
      </c>
      <c r="UQ79" s="78">
        <v>18.75</v>
      </c>
      <c r="VB79" s="77">
        <v>52</v>
      </c>
      <c r="VC79" s="78">
        <v>1276.78</v>
      </c>
      <c r="VD79" s="79">
        <v>19224</v>
      </c>
      <c r="VE79" s="78">
        <v>1097381.24</v>
      </c>
      <c r="VF79" s="77">
        <v>3</v>
      </c>
      <c r="VG79" s="78">
        <v>14.34</v>
      </c>
      <c r="VH79" s="79">
        <v>35344</v>
      </c>
      <c r="VI79" s="78">
        <v>568989.09</v>
      </c>
      <c r="VJ79" s="77">
        <v>163</v>
      </c>
      <c r="VK79" s="78">
        <v>1657.06</v>
      </c>
      <c r="VN79" s="77">
        <v>10</v>
      </c>
      <c r="VO79" s="78">
        <v>64.2</v>
      </c>
      <c r="VP79" s="79">
        <v>12497</v>
      </c>
      <c r="VQ79" s="78">
        <v>667071.56999999995</v>
      </c>
      <c r="VR79" s="79">
        <v>17111</v>
      </c>
      <c r="VS79" s="78">
        <v>1523255.33</v>
      </c>
      <c r="VV79" s="77">
        <v>2</v>
      </c>
      <c r="VW79" s="78">
        <v>37.119999999999997</v>
      </c>
      <c r="WB79" s="79">
        <v>13619</v>
      </c>
      <c r="WC79" s="78">
        <v>1923458.6</v>
      </c>
      <c r="WD79" s="77">
        <v>13</v>
      </c>
      <c r="WE79" s="78">
        <v>41567.1</v>
      </c>
      <c r="WH79" s="79">
        <v>2795</v>
      </c>
      <c r="WI79" s="78">
        <v>11845.3</v>
      </c>
      <c r="WJ79" s="79">
        <v>6818</v>
      </c>
      <c r="WK79" s="78">
        <v>107375.35</v>
      </c>
      <c r="WL79" s="77">
        <v>193</v>
      </c>
      <c r="WM79" s="78">
        <v>22435.45</v>
      </c>
      <c r="WN79" s="79">
        <v>2390</v>
      </c>
      <c r="WO79" s="78">
        <v>923289.24</v>
      </c>
      <c r="WR79" s="79">
        <v>6485</v>
      </c>
      <c r="WS79" s="78">
        <v>185269.63</v>
      </c>
      <c r="WV79" s="77">
        <v>3</v>
      </c>
      <c r="WW79" s="78">
        <v>95.98</v>
      </c>
      <c r="WX79" s="77">
        <v>7</v>
      </c>
      <c r="WY79" s="78">
        <v>39.99</v>
      </c>
      <c r="WZ79" s="77">
        <v>1</v>
      </c>
      <c r="XA79" s="78">
        <v>8.92</v>
      </c>
      <c r="XB79" s="77">
        <v>1</v>
      </c>
      <c r="XC79" s="78">
        <v>33.29</v>
      </c>
      <c r="XD79" s="79">
        <v>37740</v>
      </c>
      <c r="XE79" s="78">
        <v>2160735.84</v>
      </c>
      <c r="XF79" s="77">
        <v>4</v>
      </c>
      <c r="XG79" s="78">
        <v>185.18</v>
      </c>
      <c r="XH79" s="77">
        <v>492</v>
      </c>
      <c r="XI79" s="78">
        <v>219920.7</v>
      </c>
      <c r="XJ79" s="77">
        <v>487</v>
      </c>
      <c r="XK79" s="78">
        <v>5959.46</v>
      </c>
      <c r="XN79" s="79">
        <v>6403</v>
      </c>
      <c r="XO79" s="78">
        <v>825585.24</v>
      </c>
      <c r="XP79" s="79">
        <v>15324</v>
      </c>
      <c r="XQ79" s="78">
        <v>2577229.81</v>
      </c>
      <c r="XR79" s="79">
        <v>1231</v>
      </c>
      <c r="XS79" s="78">
        <v>325896.94</v>
      </c>
      <c r="XT79" s="79">
        <v>2603</v>
      </c>
      <c r="XU79" s="78">
        <v>565022.06000000006</v>
      </c>
      <c r="XV79" s="79">
        <v>81075</v>
      </c>
      <c r="XW79" s="78">
        <v>925317.81</v>
      </c>
      <c r="XX79" s="79">
        <v>1327</v>
      </c>
      <c r="XY79" s="78">
        <v>68222.81</v>
      </c>
      <c r="XZ79" s="77">
        <v>4</v>
      </c>
      <c r="YA79" s="78">
        <v>31.98</v>
      </c>
      <c r="YD79" s="77">
        <v>8</v>
      </c>
      <c r="YE79" s="78">
        <v>269.82</v>
      </c>
      <c r="YF79" s="77">
        <v>2</v>
      </c>
      <c r="YG79" s="78">
        <v>17.54</v>
      </c>
      <c r="YH79" s="79">
        <v>27033</v>
      </c>
      <c r="YI79" s="78">
        <v>2343185.04</v>
      </c>
      <c r="YN79" s="77">
        <v>1</v>
      </c>
      <c r="YO79" s="78">
        <v>83.54</v>
      </c>
      <c r="YP79" s="79">
        <v>5485</v>
      </c>
      <c r="YQ79" s="78">
        <v>130066.85</v>
      </c>
      <c r="YT79" s="79">
        <v>2452</v>
      </c>
      <c r="YU79" s="78">
        <v>301295.23</v>
      </c>
      <c r="YV79" s="77">
        <v>156</v>
      </c>
      <c r="YW79" s="78">
        <v>16119.89</v>
      </c>
      <c r="YX79" s="79">
        <v>131424</v>
      </c>
      <c r="YY79" s="78">
        <v>3346044.34</v>
      </c>
      <c r="YZ79" s="79">
        <v>29857</v>
      </c>
      <c r="ZA79" s="78">
        <v>1380729.33</v>
      </c>
      <c r="ZF79" s="79">
        <v>1344</v>
      </c>
      <c r="ZG79" s="78">
        <v>109507.52</v>
      </c>
      <c r="ZH79" s="77">
        <v>665</v>
      </c>
      <c r="ZI79" s="78">
        <v>49190.62</v>
      </c>
      <c r="ZJ79" s="79">
        <v>53528</v>
      </c>
      <c r="ZK79" s="78">
        <v>9472172.8300000001</v>
      </c>
      <c r="ZL79" s="79">
        <v>50272</v>
      </c>
      <c r="ZM79" s="78">
        <v>6337044.5</v>
      </c>
      <c r="ZR79" s="77">
        <v>111</v>
      </c>
      <c r="ZS79" s="78">
        <v>579</v>
      </c>
      <c r="ZT79" s="77">
        <v>199</v>
      </c>
      <c r="ZU79" s="78">
        <v>833.44</v>
      </c>
      <c r="ZX79" s="77">
        <v>2</v>
      </c>
      <c r="ZY79" s="78">
        <v>7.44</v>
      </c>
      <c r="AAB79" s="77">
        <v>121</v>
      </c>
      <c r="AAC79" s="78">
        <v>960.41</v>
      </c>
      <c r="AAF79" s="77">
        <v>52</v>
      </c>
      <c r="AAG79" s="78">
        <v>642.41999999999996</v>
      </c>
      <c r="AAH79" s="77">
        <v>100</v>
      </c>
      <c r="AAI79" s="78">
        <v>614.14</v>
      </c>
      <c r="AAJ79" s="77">
        <v>2</v>
      </c>
      <c r="AAK79" s="78">
        <v>3.58</v>
      </c>
      <c r="AAN79" s="77">
        <v>3</v>
      </c>
      <c r="AAO79" s="78">
        <v>137.80000000000001</v>
      </c>
      <c r="AAP79" s="79">
        <v>1575</v>
      </c>
      <c r="AAQ79" s="78">
        <v>7169.41</v>
      </c>
      <c r="AAV79" s="79">
        <v>1725</v>
      </c>
      <c r="AAW79" s="78">
        <v>106328.08</v>
      </c>
      <c r="ABD79" s="79">
        <v>1546</v>
      </c>
      <c r="ABE79" s="78">
        <v>218720.86</v>
      </c>
      <c r="ABP79" s="79">
        <v>4211</v>
      </c>
      <c r="ABQ79" s="78">
        <v>268011.03000000003</v>
      </c>
      <c r="ABR79" s="79">
        <v>1930</v>
      </c>
      <c r="ABS79" s="78">
        <v>86365.61</v>
      </c>
      <c r="ABT79" s="79">
        <v>4998</v>
      </c>
      <c r="ABU79" s="78">
        <v>74114.320000000007</v>
      </c>
      <c r="ABV79" s="79">
        <v>4601</v>
      </c>
      <c r="ABW79" s="78">
        <v>110703.24</v>
      </c>
      <c r="ABX79" s="77">
        <v>541</v>
      </c>
      <c r="ABY79" s="78">
        <v>16774.55</v>
      </c>
      <c r="ACD79" s="77">
        <v>164</v>
      </c>
      <c r="ACE79" s="78">
        <v>8681.2800000000007</v>
      </c>
      <c r="ACF79" s="79">
        <v>19900</v>
      </c>
      <c r="ACG79" s="78">
        <v>663452.89</v>
      </c>
      <c r="ACH79" s="79">
        <v>4939</v>
      </c>
      <c r="ACI79" s="78">
        <v>258442.83</v>
      </c>
      <c r="ACJ79" s="79">
        <v>23139</v>
      </c>
      <c r="ACK79" s="78">
        <v>288815.98</v>
      </c>
      <c r="ACN79" s="77">
        <v>1</v>
      </c>
      <c r="ACO79" s="78">
        <v>7.74</v>
      </c>
      <c r="ACP79" s="79">
        <v>12101</v>
      </c>
      <c r="ACQ79" s="78">
        <v>487292.15</v>
      </c>
      <c r="ACV79" s="79">
        <v>5360</v>
      </c>
      <c r="ACW79" s="78">
        <v>167011.69</v>
      </c>
      <c r="ACX79" s="79">
        <v>37355</v>
      </c>
      <c r="ACY79" s="78">
        <v>1429229.96</v>
      </c>
      <c r="ACZ79" s="77">
        <v>173</v>
      </c>
      <c r="ADA79" s="78">
        <v>7743.39</v>
      </c>
      <c r="ADB79" s="79">
        <v>15215</v>
      </c>
      <c r="ADC79" s="78">
        <v>975319.97</v>
      </c>
      <c r="ADD79" s="77">
        <v>1</v>
      </c>
      <c r="ADE79" s="78">
        <v>41.95</v>
      </c>
      <c r="ADF79" s="79">
        <v>3785</v>
      </c>
      <c r="ADG79" s="78">
        <v>566500.73</v>
      </c>
      <c r="ADL79" s="79">
        <v>1116</v>
      </c>
      <c r="ADM79" s="78">
        <v>179084.81</v>
      </c>
      <c r="ADN79" s="77">
        <v>2</v>
      </c>
      <c r="ADO79" s="78">
        <v>8.76</v>
      </c>
      <c r="ADX79" s="79">
        <v>4185</v>
      </c>
      <c r="ADY79" s="78">
        <v>290382.71000000002</v>
      </c>
      <c r="ADZ79" s="79">
        <v>1328</v>
      </c>
      <c r="AEA79" s="78">
        <v>44065.24</v>
      </c>
      <c r="AEB79" s="77">
        <v>15</v>
      </c>
      <c r="AEC79" s="78">
        <v>498.2</v>
      </c>
      <c r="AED79" s="77">
        <v>5</v>
      </c>
      <c r="AEE79" s="78">
        <v>261.27</v>
      </c>
      <c r="AEL79" s="77">
        <v>66</v>
      </c>
      <c r="AEM79" s="78">
        <v>478.14</v>
      </c>
      <c r="AER79" s="79">
        <v>16516</v>
      </c>
      <c r="AES79" s="78">
        <v>860430.7</v>
      </c>
      <c r="AET79" s="79">
        <v>4340</v>
      </c>
      <c r="AEU79" s="78">
        <v>142539.79</v>
      </c>
      <c r="AEV79" s="77">
        <v>11</v>
      </c>
      <c r="AEW79" s="78">
        <v>2957.99</v>
      </c>
      <c r="AEZ79" s="77">
        <v>85</v>
      </c>
      <c r="AFA79" s="78">
        <v>8384.15</v>
      </c>
      <c r="AFB79" s="79">
        <v>7586</v>
      </c>
      <c r="AFC79" s="78">
        <v>419828.03</v>
      </c>
      <c r="AFD79" s="77">
        <v>11</v>
      </c>
      <c r="AFE79" s="78">
        <v>245.97</v>
      </c>
      <c r="AFH79" s="77">
        <v>12</v>
      </c>
      <c r="AFI79" s="78">
        <v>791.91</v>
      </c>
      <c r="AFL79" s="77">
        <v>1</v>
      </c>
      <c r="AFM79" s="78">
        <v>1.91</v>
      </c>
      <c r="AFN79" s="79">
        <v>3127</v>
      </c>
      <c r="AFO79" s="78">
        <v>1031531.13</v>
      </c>
      <c r="AFP79" s="77">
        <v>183</v>
      </c>
      <c r="AFQ79" s="78">
        <v>8796.86</v>
      </c>
      <c r="AFT79" s="77">
        <v>6</v>
      </c>
      <c r="AFU79" s="78">
        <v>88.65</v>
      </c>
      <c r="AFV79" s="79">
        <v>47872</v>
      </c>
      <c r="AFW79" s="78">
        <v>1540764.12</v>
      </c>
      <c r="AFX79" s="79">
        <v>4669</v>
      </c>
      <c r="AFY79" s="78">
        <v>186517.51</v>
      </c>
      <c r="AFZ79" s="77">
        <v>530</v>
      </c>
      <c r="AGA79" s="78">
        <v>54396.15</v>
      </c>
      <c r="AGB79" s="77">
        <v>6</v>
      </c>
      <c r="AGC79" s="78">
        <v>212.02</v>
      </c>
      <c r="AGF79" s="77">
        <v>140</v>
      </c>
      <c r="AGG79" s="78">
        <v>981.24</v>
      </c>
      <c r="AGJ79" s="77">
        <v>3</v>
      </c>
      <c r="AGK79" s="78">
        <v>81.92</v>
      </c>
      <c r="AGL79" s="77">
        <v>25</v>
      </c>
      <c r="AGM79" s="78">
        <v>21359.14</v>
      </c>
      <c r="AGP79" s="79">
        <v>169438</v>
      </c>
      <c r="AGQ79" s="78">
        <v>32591847.140000001</v>
      </c>
      <c r="AGR79" s="77">
        <v>241</v>
      </c>
      <c r="AGS79" s="78">
        <v>171987.11</v>
      </c>
      <c r="AGT79" s="79">
        <v>9456</v>
      </c>
      <c r="AGU79" s="78">
        <v>5386285.9800000004</v>
      </c>
      <c r="AGV79" s="79">
        <v>10338</v>
      </c>
      <c r="AGW79" s="78">
        <v>3955975.53</v>
      </c>
      <c r="AGX79" s="79">
        <v>1364</v>
      </c>
      <c r="AGY79" s="78">
        <v>90735.15</v>
      </c>
      <c r="AGZ79" s="77">
        <v>182</v>
      </c>
      <c r="AHA79" s="78">
        <v>19798.3</v>
      </c>
      <c r="AHB79" s="79">
        <v>1030</v>
      </c>
      <c r="AHC79" s="78">
        <v>133062.03</v>
      </c>
      <c r="AHF79" s="77">
        <v>12</v>
      </c>
      <c r="AHG79" s="78">
        <v>9767.48</v>
      </c>
      <c r="AHH79" s="77">
        <v>81</v>
      </c>
      <c r="AHI79" s="78">
        <v>61531.56</v>
      </c>
      <c r="AHJ79" s="79">
        <v>3838</v>
      </c>
      <c r="AHK79" s="78">
        <v>342564.31</v>
      </c>
      <c r="AHL79" s="79">
        <v>3767</v>
      </c>
      <c r="AHM79" s="78">
        <v>233858.22</v>
      </c>
      <c r="AHN79" s="77">
        <v>22</v>
      </c>
      <c r="AHO79" s="78">
        <v>2616.67</v>
      </c>
      <c r="AHT79" s="77">
        <v>4</v>
      </c>
      <c r="AHU79" s="78">
        <v>1973.52</v>
      </c>
      <c r="AHV79" s="79">
        <v>1035</v>
      </c>
      <c r="AHW79" s="78">
        <v>125725.9</v>
      </c>
      <c r="AHZ79" s="77">
        <v>120</v>
      </c>
      <c r="AIA79" s="78">
        <v>47146.35</v>
      </c>
      <c r="AIB79" s="77">
        <v>2</v>
      </c>
      <c r="AIC79" s="78">
        <v>35.94</v>
      </c>
      <c r="AIL79" s="77">
        <v>3</v>
      </c>
      <c r="AIM79" s="78">
        <v>480.78</v>
      </c>
      <c r="AIN79" s="77">
        <v>1</v>
      </c>
      <c r="AIO79" s="78">
        <v>479.06</v>
      </c>
      <c r="AIP79" s="79">
        <v>55059</v>
      </c>
      <c r="AIQ79" s="78">
        <v>496336.25</v>
      </c>
      <c r="AIT79" s="77">
        <v>34</v>
      </c>
      <c r="AIU79" s="78">
        <v>318.48</v>
      </c>
      <c r="AIX79" s="79">
        <v>7075</v>
      </c>
      <c r="AIY79" s="78">
        <v>515930.98</v>
      </c>
      <c r="AIZ79" s="77">
        <v>2</v>
      </c>
      <c r="AJA79" s="78">
        <v>9.27</v>
      </c>
      <c r="AJB79" s="79">
        <v>9982</v>
      </c>
      <c r="AJC79" s="78">
        <v>201055.34</v>
      </c>
      <c r="AJD79" s="77">
        <v>3</v>
      </c>
      <c r="AJE79" s="78">
        <v>2.66</v>
      </c>
      <c r="AJF79" s="79">
        <v>12552</v>
      </c>
      <c r="AJG79" s="78">
        <v>581468.68999999994</v>
      </c>
      <c r="AJL79" s="77">
        <v>2</v>
      </c>
      <c r="AJM79" s="78">
        <v>25.08</v>
      </c>
      <c r="AJN79" s="79">
        <v>2113</v>
      </c>
      <c r="AJO79" s="78">
        <v>339574.82</v>
      </c>
      <c r="AJX79" s="79">
        <v>75860</v>
      </c>
      <c r="AJY79" s="78">
        <v>965954.19</v>
      </c>
      <c r="AJZ79" s="77">
        <v>211</v>
      </c>
      <c r="AKA79" s="78">
        <v>23793.54</v>
      </c>
      <c r="AKD79" s="77">
        <v>1</v>
      </c>
      <c r="AKE79" s="78">
        <v>2.74</v>
      </c>
      <c r="AKH79" s="77">
        <v>3</v>
      </c>
      <c r="AKI79" s="78">
        <v>11.49</v>
      </c>
      <c r="AKN79" s="77">
        <v>24</v>
      </c>
      <c r="AKO79" s="78">
        <v>351.88</v>
      </c>
      <c r="AKV79" s="79">
        <v>8423</v>
      </c>
      <c r="AKW79" s="78">
        <v>209974.08</v>
      </c>
      <c r="AKZ79" s="79">
        <v>109768</v>
      </c>
      <c r="ALA79" s="78">
        <v>1542951.57</v>
      </c>
      <c r="ALL79" s="77">
        <v>3</v>
      </c>
      <c r="ALM79" s="78">
        <v>67.3</v>
      </c>
      <c r="ALN79" s="77">
        <v>1</v>
      </c>
      <c r="ALO79" s="78">
        <v>25.8</v>
      </c>
      <c r="ALR79" s="77">
        <v>4</v>
      </c>
      <c r="ALS79" s="78">
        <v>59.12</v>
      </c>
      <c r="ALX79" s="79">
        <v>6449</v>
      </c>
      <c r="ALY79" s="78">
        <v>330642.34000000003</v>
      </c>
      <c r="ALZ79" s="77">
        <v>317</v>
      </c>
      <c r="AMA79" s="78">
        <v>956.01</v>
      </c>
      <c r="AMB79" s="79">
        <v>1394</v>
      </c>
      <c r="AMC79" s="78">
        <v>96446.26</v>
      </c>
      <c r="AMF79" s="77">
        <v>151</v>
      </c>
      <c r="AMG79" s="78">
        <v>3614.47</v>
      </c>
      <c r="AMH79" s="77">
        <v>27</v>
      </c>
      <c r="AMI79" s="78">
        <v>16952.75</v>
      </c>
      <c r="AMJ79" s="79">
        <v>1686</v>
      </c>
      <c r="AMK79" s="78">
        <v>114175.89</v>
      </c>
      <c r="AML79" s="79">
        <v>12623</v>
      </c>
      <c r="AMM79" s="78">
        <v>1186939.93</v>
      </c>
      <c r="AMN79" s="77">
        <v>198</v>
      </c>
      <c r="AMO79" s="78">
        <v>245868.74</v>
      </c>
      <c r="AMP79" s="77">
        <v>1</v>
      </c>
      <c r="AMQ79" s="78">
        <v>304.25</v>
      </c>
      <c r="AMX79" s="77">
        <v>362</v>
      </c>
      <c r="AMY79" s="78">
        <v>17332.03</v>
      </c>
      <c r="AMZ79" s="77">
        <v>1</v>
      </c>
      <c r="ANA79" s="78">
        <v>4.32</v>
      </c>
      <c r="AND79" s="77">
        <v>1</v>
      </c>
      <c r="ANE79" s="78">
        <v>3.1</v>
      </c>
      <c r="ANF79" s="79">
        <v>1051</v>
      </c>
      <c r="ANG79" s="78">
        <v>1356593.48</v>
      </c>
      <c r="ANH79" s="79">
        <v>3209</v>
      </c>
      <c r="ANI79" s="78">
        <v>247513.57</v>
      </c>
      <c r="ANJ79" s="77">
        <v>4</v>
      </c>
      <c r="ANK79" s="78">
        <v>232</v>
      </c>
      <c r="ANL79" s="77">
        <v>136</v>
      </c>
      <c r="ANM79" s="78">
        <v>4171.3</v>
      </c>
      <c r="ANP79" s="79">
        <v>2270</v>
      </c>
      <c r="ANQ79" s="78">
        <v>300775.08</v>
      </c>
      <c r="ANR79" s="77">
        <v>313</v>
      </c>
      <c r="ANS79" s="78">
        <v>55182.85</v>
      </c>
      <c r="ANT79" s="79">
        <v>13119</v>
      </c>
      <c r="ANU79" s="78">
        <v>2135480.7000000002</v>
      </c>
      <c r="ANX79" s="77">
        <v>2</v>
      </c>
      <c r="ANY79" s="78">
        <v>30.56</v>
      </c>
      <c r="ANZ79" s="77">
        <v>438</v>
      </c>
      <c r="AOA79" s="78">
        <v>222775.64</v>
      </c>
      <c r="AOB79" s="77">
        <v>53</v>
      </c>
      <c r="AOC79" s="78">
        <v>104558.04</v>
      </c>
      <c r="AOD79" s="77">
        <v>369</v>
      </c>
      <c r="AOE79" s="78">
        <v>1135200.1399999999</v>
      </c>
      <c r="AOP79" s="77">
        <v>63</v>
      </c>
      <c r="AOQ79" s="78">
        <v>5982.05</v>
      </c>
      <c r="AOR79" s="77">
        <v>3</v>
      </c>
      <c r="AOS79" s="78">
        <v>23.64</v>
      </c>
      <c r="AOV79" s="77">
        <v>922</v>
      </c>
      <c r="AOW79" s="78">
        <v>125783.73</v>
      </c>
      <c r="AOX79" s="77">
        <v>381</v>
      </c>
      <c r="AOY79" s="78">
        <v>4103.9799999999996</v>
      </c>
      <c r="APB79" s="77">
        <v>269</v>
      </c>
      <c r="APC79" s="78">
        <v>3557.46</v>
      </c>
      <c r="APD79" s="77">
        <v>1</v>
      </c>
      <c r="APE79" s="78">
        <v>8.52</v>
      </c>
      <c r="APH79" s="79">
        <v>13612</v>
      </c>
      <c r="API79" s="78">
        <v>3030978.93</v>
      </c>
      <c r="APJ79" s="79">
        <v>15676</v>
      </c>
      <c r="APK79" s="78">
        <v>236296.76</v>
      </c>
      <c r="APL79" s="77">
        <v>3</v>
      </c>
      <c r="APM79" s="78">
        <v>12.03</v>
      </c>
      <c r="APN79" s="77">
        <v>2</v>
      </c>
      <c r="APO79" s="78">
        <v>17.559999999999999</v>
      </c>
      <c r="APP79" s="79">
        <v>2561</v>
      </c>
      <c r="APQ79" s="78">
        <v>1093384.56</v>
      </c>
      <c r="APR79" s="77">
        <v>215</v>
      </c>
      <c r="APS79" s="78">
        <v>95681.38</v>
      </c>
      <c r="APT79" s="79">
        <v>2159</v>
      </c>
      <c r="APU79" s="78">
        <v>962940.93</v>
      </c>
      <c r="APV79" s="77">
        <v>689</v>
      </c>
      <c r="APW79" s="78">
        <v>297892.28000000003</v>
      </c>
      <c r="APX79" s="77">
        <v>682</v>
      </c>
      <c r="APY79" s="78">
        <v>262830.43</v>
      </c>
      <c r="APZ79" s="77">
        <v>174</v>
      </c>
      <c r="AQA79" s="78">
        <v>62545.62</v>
      </c>
      <c r="AQB79" s="79">
        <v>13921</v>
      </c>
      <c r="AQC79" s="78">
        <v>2822387.91</v>
      </c>
      <c r="AQD79" s="77">
        <v>9</v>
      </c>
      <c r="AQE79" s="78">
        <v>375.73</v>
      </c>
      <c r="AQH79" s="77">
        <v>168</v>
      </c>
      <c r="AQI79" s="78">
        <v>50490.82</v>
      </c>
      <c r="AQJ79" s="79">
        <v>3439</v>
      </c>
      <c r="AQK79" s="78">
        <v>55580.02</v>
      </c>
      <c r="AQP79" s="79">
        <v>3745</v>
      </c>
      <c r="AQQ79" s="78">
        <v>980168.2</v>
      </c>
      <c r="AQR79" s="79">
        <v>2561</v>
      </c>
      <c r="AQS79" s="78">
        <v>1310960.46</v>
      </c>
      <c r="AQV79" s="77">
        <v>1</v>
      </c>
      <c r="AQW79" s="78">
        <v>0.22</v>
      </c>
      <c r="AQZ79" s="77">
        <v>76</v>
      </c>
      <c r="ARA79" s="78">
        <v>522641.81</v>
      </c>
      <c r="ARD79" s="77">
        <v>2</v>
      </c>
      <c r="ARE79" s="78">
        <v>25.63</v>
      </c>
      <c r="ARF79" s="77">
        <v>1</v>
      </c>
      <c r="ARG79" s="78">
        <v>14.02</v>
      </c>
      <c r="ARH79" s="77">
        <v>2</v>
      </c>
      <c r="ARI79" s="78">
        <v>46.38</v>
      </c>
      <c r="ARJ79" s="77">
        <v>2</v>
      </c>
      <c r="ARK79" s="78">
        <v>18.78</v>
      </c>
      <c r="ARL79" s="79">
        <v>5318</v>
      </c>
      <c r="ARM79" s="78">
        <v>678581.61</v>
      </c>
      <c r="ARN79" s="79">
        <v>17905</v>
      </c>
      <c r="ARO79" s="78">
        <v>2150465.38</v>
      </c>
      <c r="ARP79" s="79">
        <v>26602</v>
      </c>
      <c r="ARQ79" s="78">
        <v>3333967.21</v>
      </c>
      <c r="ARR79" s="79">
        <v>6028</v>
      </c>
      <c r="ARS79" s="78">
        <v>741916.12</v>
      </c>
      <c r="ART79" s="79">
        <v>18548</v>
      </c>
      <c r="ARU79" s="78">
        <v>413248.06</v>
      </c>
      <c r="ARX79" s="79">
        <v>47928</v>
      </c>
      <c r="ARY79" s="78">
        <v>3822044.87</v>
      </c>
      <c r="ARZ79" s="77">
        <v>139</v>
      </c>
      <c r="ASA79" s="78">
        <v>48643.14</v>
      </c>
      <c r="ASD79" s="79">
        <v>4069</v>
      </c>
      <c r="ASE79" s="78">
        <v>325534.98</v>
      </c>
      <c r="ASL79" s="77">
        <v>1</v>
      </c>
      <c r="ASM79" s="78">
        <v>3.41</v>
      </c>
      <c r="ASV79" s="77">
        <v>3</v>
      </c>
      <c r="ASW79" s="78">
        <v>2.88</v>
      </c>
      <c r="ASX79" s="77">
        <v>5</v>
      </c>
      <c r="ASY79" s="78">
        <v>384.93</v>
      </c>
      <c r="ASZ79" s="77">
        <v>990</v>
      </c>
      <c r="ATA79" s="78">
        <v>20872.52</v>
      </c>
      <c r="ATB79" s="77">
        <v>105</v>
      </c>
      <c r="ATC79" s="78">
        <v>8689.58</v>
      </c>
      <c r="ATF79" s="77">
        <v>3</v>
      </c>
      <c r="ATG79" s="78">
        <v>288.51</v>
      </c>
      <c r="ATN79" s="79">
        <v>1079</v>
      </c>
      <c r="ATO79" s="78">
        <v>60611.64</v>
      </c>
      <c r="ATP79" s="77">
        <v>41</v>
      </c>
      <c r="ATQ79" s="78">
        <v>1452.84</v>
      </c>
      <c r="ATT79" s="79">
        <v>14128</v>
      </c>
      <c r="ATU79" s="78">
        <v>639082.87</v>
      </c>
      <c r="ATV79" s="77">
        <v>11</v>
      </c>
      <c r="ATW79" s="78">
        <v>661.92</v>
      </c>
      <c r="ATX79" s="77">
        <v>24</v>
      </c>
      <c r="ATY79" s="78">
        <v>1564.77</v>
      </c>
      <c r="ATZ79" s="77">
        <v>1</v>
      </c>
      <c r="AUA79" s="78">
        <v>5.56</v>
      </c>
      <c r="AUB79" s="77">
        <v>17</v>
      </c>
      <c r="AUC79" s="78">
        <v>128.88999999999999</v>
      </c>
      <c r="AUD79" s="77">
        <v>2</v>
      </c>
      <c r="AUE79" s="78">
        <v>9.6199999999999992</v>
      </c>
      <c r="AUN79" s="79">
        <v>178550</v>
      </c>
      <c r="AUO79" s="78">
        <v>2876049.23</v>
      </c>
      <c r="AUP79" s="77">
        <v>13</v>
      </c>
      <c r="AUQ79" s="78">
        <v>290.58</v>
      </c>
      <c r="AUR79" s="79">
        <v>1905</v>
      </c>
      <c r="AUS79" s="78">
        <v>100087.53</v>
      </c>
      <c r="AUV79" s="77">
        <v>26</v>
      </c>
      <c r="AUW79" s="78">
        <v>337.82</v>
      </c>
      <c r="AVB79" s="77">
        <v>217</v>
      </c>
      <c r="AVC79" s="78">
        <v>183550.56</v>
      </c>
      <c r="AVP79" s="77">
        <v>1</v>
      </c>
      <c r="AVQ79" s="78">
        <v>15.02</v>
      </c>
      <c r="AVT79" s="77">
        <v>1</v>
      </c>
      <c r="AVU79" s="78">
        <v>9.73</v>
      </c>
      <c r="AVX79" s="77">
        <v>8</v>
      </c>
      <c r="AVY79" s="78">
        <v>65.040000000000006</v>
      </c>
      <c r="AVZ79" s="77">
        <v>13</v>
      </c>
      <c r="AWA79" s="78">
        <v>186.17</v>
      </c>
      <c r="AWB79" s="77">
        <v>3</v>
      </c>
      <c r="AWC79" s="78">
        <v>63.72</v>
      </c>
      <c r="AWH79" s="77">
        <v>7</v>
      </c>
      <c r="AWI79" s="78">
        <v>5.93</v>
      </c>
      <c r="AWL79" s="77">
        <v>5</v>
      </c>
      <c r="AWM79" s="78">
        <v>28.92</v>
      </c>
      <c r="AWN79" s="77">
        <v>84</v>
      </c>
      <c r="AWO79" s="78">
        <v>5294.05</v>
      </c>
      <c r="AWP79" s="77">
        <v>337</v>
      </c>
      <c r="AWQ79" s="78">
        <v>57146.89</v>
      </c>
      <c r="AWR79" s="77">
        <v>172</v>
      </c>
      <c r="AWS79" s="78">
        <v>59472.69</v>
      </c>
      <c r="AWT79" s="77">
        <v>323</v>
      </c>
      <c r="AWU79" s="78">
        <v>26744.43</v>
      </c>
      <c r="AWV79" s="79">
        <v>1411</v>
      </c>
      <c r="AWW79" s="78">
        <v>18832.71</v>
      </c>
      <c r="AWX79" s="77">
        <v>424</v>
      </c>
      <c r="AWY79" s="78">
        <v>207746.5</v>
      </c>
      <c r="AXD79" s="77">
        <v>10</v>
      </c>
      <c r="AXE79" s="78">
        <v>243.3</v>
      </c>
      <c r="AXF79" s="77">
        <v>1</v>
      </c>
      <c r="AXG79" s="78">
        <v>222.49</v>
      </c>
      <c r="AXV79" s="77">
        <v>4</v>
      </c>
      <c r="AXW79" s="78">
        <v>40.78</v>
      </c>
      <c r="AYB79" s="77">
        <v>232</v>
      </c>
      <c r="AYC79" s="78">
        <v>15336.85</v>
      </c>
      <c r="AYD79" s="77">
        <v>45</v>
      </c>
      <c r="AYE79" s="78">
        <v>305.43</v>
      </c>
      <c r="AYF79" s="77">
        <v>21</v>
      </c>
      <c r="AYG79" s="78">
        <v>144.13999999999999</v>
      </c>
      <c r="AYL79" s="77">
        <v>9</v>
      </c>
      <c r="AYM79" s="78">
        <v>57.36</v>
      </c>
      <c r="AYN79" s="77">
        <v>3</v>
      </c>
      <c r="AYO79" s="78">
        <v>4.97</v>
      </c>
      <c r="AYP79" s="77">
        <v>2</v>
      </c>
      <c r="AYQ79" s="78">
        <v>188.92</v>
      </c>
      <c r="AYT79" s="77">
        <v>34</v>
      </c>
      <c r="AYU79" s="78">
        <v>66.14</v>
      </c>
      <c r="AYV79" s="77">
        <v>106</v>
      </c>
      <c r="AYW79" s="78">
        <v>12048.44</v>
      </c>
      <c r="AYZ79" s="77">
        <v>4</v>
      </c>
      <c r="AZA79" s="78">
        <v>38.81</v>
      </c>
      <c r="AZR79" s="77">
        <v>1</v>
      </c>
      <c r="AZS79" s="78">
        <v>1.94</v>
      </c>
      <c r="AZV79" s="77">
        <v>12</v>
      </c>
      <c r="AZW79" s="78">
        <v>13.34</v>
      </c>
      <c r="AZX79" s="77">
        <v>1</v>
      </c>
      <c r="AZY79" s="78">
        <v>0.88</v>
      </c>
    </row>
    <row r="80" spans="1:1377" x14ac:dyDescent="0.25">
      <c r="A80" s="87">
        <v>39920</v>
      </c>
      <c r="B80" s="83">
        <v>313289</v>
      </c>
      <c r="C80" s="84">
        <v>37934407.740000002</v>
      </c>
      <c r="D80" s="83">
        <v>264482</v>
      </c>
      <c r="E80" s="84">
        <v>36571045.420000002</v>
      </c>
      <c r="F80" s="83">
        <f t="shared" si="105"/>
        <v>577771</v>
      </c>
      <c r="G80" s="83">
        <f t="shared" si="104"/>
        <v>74505453.159999996</v>
      </c>
      <c r="H80" s="83">
        <v>180416</v>
      </c>
      <c r="I80" s="84">
        <v>16547002.33</v>
      </c>
      <c r="J80" s="83">
        <v>231811</v>
      </c>
      <c r="K80" s="84">
        <v>19336753.32</v>
      </c>
      <c r="L80" s="83">
        <v>2822</v>
      </c>
      <c r="M80" s="78">
        <v>12444878.380000001</v>
      </c>
      <c r="N80" s="79">
        <v>23620</v>
      </c>
      <c r="O80" s="78">
        <v>12558071.23</v>
      </c>
      <c r="P80" s="79">
        <v>166823</v>
      </c>
      <c r="Q80" s="78">
        <v>9824999.6199999992</v>
      </c>
      <c r="R80" s="79">
        <v>175348</v>
      </c>
      <c r="S80" s="78">
        <v>9764124.0500000007</v>
      </c>
      <c r="V80" s="79">
        <v>23671</v>
      </c>
      <c r="W80" s="78">
        <v>6449455.0499999998</v>
      </c>
      <c r="X80" s="79">
        <v>43685</v>
      </c>
      <c r="Y80" s="78">
        <v>6276682.8200000003</v>
      </c>
      <c r="Z80" s="79">
        <v>138918</v>
      </c>
      <c r="AA80" s="78">
        <v>5399609.9699999997</v>
      </c>
      <c r="AB80" s="79">
        <v>80459</v>
      </c>
      <c r="AC80" s="78">
        <v>7731398.2199999997</v>
      </c>
      <c r="AD80" s="79">
        <v>28005</v>
      </c>
      <c r="AE80" s="78">
        <v>5276908.76</v>
      </c>
      <c r="AH80" s="79">
        <v>70263</v>
      </c>
      <c r="AI80" s="78">
        <v>6995917.6399999997</v>
      </c>
      <c r="AJ80" s="79">
        <v>163343</v>
      </c>
      <c r="AK80" s="78">
        <v>5841508.5599999996</v>
      </c>
      <c r="AL80" s="79">
        <v>45998</v>
      </c>
      <c r="AM80" s="78">
        <v>4848318.04</v>
      </c>
      <c r="AN80" s="79">
        <v>43232</v>
      </c>
      <c r="AO80" s="78">
        <v>4076887.19</v>
      </c>
      <c r="AP80" s="79">
        <v>57513</v>
      </c>
      <c r="AQ80" s="78">
        <v>4478818.4400000004</v>
      </c>
      <c r="AR80" s="79">
        <v>34578</v>
      </c>
      <c r="AS80" s="78">
        <v>5038479.95</v>
      </c>
      <c r="AT80" s="79">
        <v>11434</v>
      </c>
      <c r="AU80" s="78">
        <v>1040709.84</v>
      </c>
      <c r="AV80" s="77">
        <v>795</v>
      </c>
      <c r="AW80" s="78">
        <v>3258448.95</v>
      </c>
      <c r="AX80" s="77">
        <v>400</v>
      </c>
      <c r="AY80" s="78">
        <v>1555862.32</v>
      </c>
      <c r="AZ80" s="79">
        <v>2534</v>
      </c>
      <c r="BA80" s="78">
        <v>1825603.23</v>
      </c>
      <c r="BB80" s="79">
        <v>10742</v>
      </c>
      <c r="BC80" s="78">
        <v>3483904.95</v>
      </c>
      <c r="BD80" s="79">
        <v>2662</v>
      </c>
      <c r="BE80" s="78">
        <v>1359048.6</v>
      </c>
      <c r="BF80" s="79">
        <v>13265</v>
      </c>
      <c r="BG80" s="78">
        <v>1773495.39</v>
      </c>
      <c r="BH80" s="79">
        <v>227905</v>
      </c>
      <c r="BI80" s="78">
        <v>2038089.56</v>
      </c>
      <c r="BJ80" s="79">
        <v>3264</v>
      </c>
      <c r="BK80" s="78">
        <v>1393092.31</v>
      </c>
      <c r="BL80" s="79">
        <v>48626</v>
      </c>
      <c r="BM80" s="78">
        <v>2060729.56</v>
      </c>
      <c r="BN80" s="77">
        <v>13</v>
      </c>
      <c r="BO80" s="78">
        <v>77908.47</v>
      </c>
      <c r="BP80" s="79">
        <v>47303</v>
      </c>
      <c r="BQ80" s="78">
        <v>939558.77</v>
      </c>
      <c r="BR80" s="79">
        <v>5744</v>
      </c>
      <c r="BS80" s="78">
        <v>378135.92</v>
      </c>
      <c r="BT80" s="79">
        <v>8583</v>
      </c>
      <c r="BU80" s="78">
        <v>494768.88</v>
      </c>
      <c r="BV80" s="79">
        <v>6874</v>
      </c>
      <c r="BW80" s="78">
        <v>307672.93</v>
      </c>
      <c r="BX80" s="77">
        <v>173</v>
      </c>
      <c r="BY80" s="78">
        <v>178083.32</v>
      </c>
      <c r="CN80" s="77">
        <v>15</v>
      </c>
      <c r="CO80" s="78">
        <v>576.66999999999996</v>
      </c>
      <c r="CP80" s="79">
        <v>5801</v>
      </c>
      <c r="CQ80" s="78">
        <v>65722.48</v>
      </c>
      <c r="CT80" s="77">
        <v>18</v>
      </c>
      <c r="CU80" s="78">
        <v>11111.3</v>
      </c>
      <c r="CZ80" s="77">
        <v>7</v>
      </c>
      <c r="DA80" s="78">
        <v>14.3</v>
      </c>
      <c r="DJ80" s="77">
        <v>3</v>
      </c>
      <c r="DK80" s="78">
        <v>1317.7</v>
      </c>
      <c r="DN80" s="77">
        <v>2</v>
      </c>
      <c r="DO80" s="78">
        <v>2.38</v>
      </c>
      <c r="DP80" s="77">
        <v>53</v>
      </c>
      <c r="DQ80" s="78">
        <v>241.07</v>
      </c>
      <c r="DZ80" s="79">
        <v>10945</v>
      </c>
      <c r="EA80" s="78">
        <v>990105.83</v>
      </c>
      <c r="EF80" s="77">
        <v>21</v>
      </c>
      <c r="EG80" s="78">
        <v>310.58</v>
      </c>
      <c r="EJ80" s="77">
        <v>2</v>
      </c>
      <c r="EK80" s="78">
        <v>29</v>
      </c>
      <c r="EL80" s="77">
        <v>2</v>
      </c>
      <c r="EM80" s="78">
        <v>11.4</v>
      </c>
      <c r="EP80" s="77">
        <v>2</v>
      </c>
      <c r="EQ80" s="78">
        <v>49.9</v>
      </c>
      <c r="ER80" s="79">
        <v>12574</v>
      </c>
      <c r="ES80" s="78">
        <v>497714.47</v>
      </c>
      <c r="ET80" s="77">
        <v>2</v>
      </c>
      <c r="EU80" s="78">
        <v>8.84</v>
      </c>
      <c r="EV80" s="79">
        <v>1123</v>
      </c>
      <c r="EW80" s="78">
        <v>69121.69</v>
      </c>
      <c r="FF80" s="77">
        <v>20</v>
      </c>
      <c r="FG80" s="78">
        <v>14.42</v>
      </c>
      <c r="FH80" s="79">
        <v>25121</v>
      </c>
      <c r="FI80" s="78">
        <v>1242086.77</v>
      </c>
      <c r="FJ80" s="79">
        <v>15577</v>
      </c>
      <c r="FK80" s="78">
        <v>719586.16</v>
      </c>
      <c r="FL80" s="77">
        <v>9</v>
      </c>
      <c r="FM80" s="78">
        <v>73.459999999999994</v>
      </c>
      <c r="FN80" s="77">
        <v>2</v>
      </c>
      <c r="FO80" s="78">
        <v>8.64</v>
      </c>
      <c r="FP80" s="77">
        <v>11</v>
      </c>
      <c r="FQ80" s="78">
        <v>50.18</v>
      </c>
      <c r="FR80" s="79">
        <v>2373</v>
      </c>
      <c r="FS80" s="78">
        <v>338863.75</v>
      </c>
      <c r="FT80" s="77">
        <v>2</v>
      </c>
      <c r="FU80" s="78">
        <v>5.86</v>
      </c>
      <c r="FV80" s="79">
        <v>3412</v>
      </c>
      <c r="FW80" s="78">
        <v>82829.789999999994</v>
      </c>
      <c r="FX80" s="77">
        <v>699</v>
      </c>
      <c r="FY80" s="78">
        <v>27312.42</v>
      </c>
      <c r="GF80" s="77">
        <v>89</v>
      </c>
      <c r="GG80" s="78">
        <v>6744.24</v>
      </c>
      <c r="GL80" s="79">
        <v>2790</v>
      </c>
      <c r="GM80" s="78">
        <v>388840.52</v>
      </c>
      <c r="GT80" s="77">
        <v>4</v>
      </c>
      <c r="GU80" s="78">
        <v>28.98</v>
      </c>
      <c r="GX80" s="77">
        <v>287</v>
      </c>
      <c r="GY80" s="78">
        <v>27758.05</v>
      </c>
      <c r="GZ80" s="77">
        <v>19</v>
      </c>
      <c r="HA80" s="78">
        <v>1114.17</v>
      </c>
      <c r="HD80" s="77">
        <v>9</v>
      </c>
      <c r="HE80" s="78">
        <v>40.619999999999997</v>
      </c>
      <c r="HH80" s="77">
        <v>120</v>
      </c>
      <c r="HI80" s="78">
        <v>4072.72</v>
      </c>
      <c r="HJ80" s="77">
        <v>715</v>
      </c>
      <c r="HK80" s="78">
        <v>87957.97</v>
      </c>
      <c r="HL80" s="77">
        <v>478</v>
      </c>
      <c r="HM80" s="78">
        <v>77029.64</v>
      </c>
      <c r="HN80" s="77">
        <v>848</v>
      </c>
      <c r="HO80" s="78">
        <v>114417.59</v>
      </c>
      <c r="HR80" s="77">
        <v>78</v>
      </c>
      <c r="HS80" s="78">
        <v>28626</v>
      </c>
      <c r="HT80" s="77">
        <v>517</v>
      </c>
      <c r="HU80" s="78">
        <v>18540.009999999998</v>
      </c>
      <c r="HV80" s="77">
        <v>28</v>
      </c>
      <c r="HW80" s="78">
        <v>1717.6</v>
      </c>
      <c r="HX80" s="77">
        <v>7</v>
      </c>
      <c r="HY80" s="78">
        <v>998.46</v>
      </c>
      <c r="HZ80" s="77">
        <v>39</v>
      </c>
      <c r="IA80" s="78">
        <v>3356.33</v>
      </c>
      <c r="IB80" s="79">
        <v>5639</v>
      </c>
      <c r="IC80" s="78">
        <v>400098.66</v>
      </c>
      <c r="ID80" s="77">
        <v>38</v>
      </c>
      <c r="IE80" s="78">
        <v>10131.299999999999</v>
      </c>
      <c r="IF80" s="77">
        <v>186</v>
      </c>
      <c r="IG80" s="78">
        <v>57559.29</v>
      </c>
      <c r="IL80" s="77">
        <v>1</v>
      </c>
      <c r="IM80" s="78">
        <v>33.08</v>
      </c>
      <c r="IN80" s="79">
        <v>2282</v>
      </c>
      <c r="IO80" s="78">
        <v>109973.66</v>
      </c>
      <c r="IP80" s="77">
        <v>2</v>
      </c>
      <c r="IQ80" s="78">
        <v>23.9</v>
      </c>
      <c r="IR80" s="77">
        <v>2</v>
      </c>
      <c r="IS80" s="78">
        <v>6.62</v>
      </c>
      <c r="IT80" s="77">
        <v>4</v>
      </c>
      <c r="IU80" s="78">
        <v>15.68</v>
      </c>
      <c r="IX80" s="77">
        <v>7</v>
      </c>
      <c r="IY80" s="78">
        <v>41.92</v>
      </c>
      <c r="IZ80" s="79">
        <v>4024</v>
      </c>
      <c r="JA80" s="78">
        <v>159842.28</v>
      </c>
      <c r="JD80" s="77">
        <v>1</v>
      </c>
      <c r="JE80" s="78">
        <v>3.63</v>
      </c>
      <c r="JH80" s="79">
        <v>9872</v>
      </c>
      <c r="JI80" s="78">
        <v>1276421.17</v>
      </c>
      <c r="JJ80" s="79">
        <v>2581</v>
      </c>
      <c r="JK80" s="78">
        <v>313077.27</v>
      </c>
      <c r="JN80" s="77">
        <v>553</v>
      </c>
      <c r="JO80" s="78">
        <v>68699.89</v>
      </c>
      <c r="JP80" s="79">
        <v>3542</v>
      </c>
      <c r="JQ80" s="78">
        <v>277653.71999999997</v>
      </c>
      <c r="JR80" s="77">
        <v>37</v>
      </c>
      <c r="JS80" s="78">
        <v>2613.21</v>
      </c>
      <c r="JV80" s="79">
        <v>2917</v>
      </c>
      <c r="JW80" s="78">
        <v>233236.52</v>
      </c>
      <c r="JX80" s="77">
        <v>177</v>
      </c>
      <c r="JY80" s="78">
        <v>15515.87</v>
      </c>
      <c r="JZ80" s="77">
        <v>497</v>
      </c>
      <c r="KA80" s="78">
        <v>9567.77</v>
      </c>
      <c r="KB80" s="79">
        <v>8415</v>
      </c>
      <c r="KC80" s="78">
        <v>315555.84999999998</v>
      </c>
      <c r="KD80" s="77">
        <v>2</v>
      </c>
      <c r="KE80" s="78">
        <v>17.22</v>
      </c>
      <c r="KF80" s="77">
        <v>389</v>
      </c>
      <c r="KG80" s="78">
        <v>42452.17</v>
      </c>
      <c r="KH80" s="79">
        <v>17454</v>
      </c>
      <c r="KI80" s="78">
        <v>628225.55000000005</v>
      </c>
      <c r="KJ80" s="77">
        <v>4</v>
      </c>
      <c r="KK80" s="78">
        <v>21.46</v>
      </c>
      <c r="KN80" s="79">
        <v>1246</v>
      </c>
      <c r="KO80" s="78">
        <v>667324.62</v>
      </c>
      <c r="KR80" s="79">
        <v>5036</v>
      </c>
      <c r="KS80" s="78">
        <v>380978.17</v>
      </c>
      <c r="KZ80" s="77">
        <v>16</v>
      </c>
      <c r="LA80" s="78">
        <v>4038.5</v>
      </c>
      <c r="LB80" s="77">
        <v>4</v>
      </c>
      <c r="LC80" s="78">
        <v>9.9</v>
      </c>
      <c r="LD80" s="79">
        <v>1137</v>
      </c>
      <c r="LE80" s="78">
        <v>107627.22</v>
      </c>
      <c r="LF80" s="77">
        <v>389</v>
      </c>
      <c r="LG80" s="78">
        <v>63102.95</v>
      </c>
      <c r="LH80" s="77">
        <v>442</v>
      </c>
      <c r="LI80" s="78">
        <v>103986.88</v>
      </c>
      <c r="LJ80" s="77">
        <v>1</v>
      </c>
      <c r="LK80" s="78">
        <v>3.39</v>
      </c>
      <c r="LP80" s="77">
        <v>1</v>
      </c>
      <c r="LQ80" s="78">
        <v>7.88</v>
      </c>
      <c r="LR80" s="77">
        <v>5</v>
      </c>
      <c r="LS80" s="78">
        <v>3.91</v>
      </c>
      <c r="LT80" s="79">
        <v>7546</v>
      </c>
      <c r="LU80" s="78">
        <v>328120.64</v>
      </c>
      <c r="LV80" s="77">
        <v>69</v>
      </c>
      <c r="LW80" s="78">
        <v>389.54</v>
      </c>
      <c r="LX80" s="77">
        <v>4</v>
      </c>
      <c r="LY80" s="78">
        <v>1727.92</v>
      </c>
      <c r="MB80" s="79">
        <v>5513</v>
      </c>
      <c r="MC80" s="78">
        <v>249915.81</v>
      </c>
      <c r="MF80" s="77">
        <v>4</v>
      </c>
      <c r="MG80" s="78">
        <v>209.82</v>
      </c>
      <c r="ML80" s="77">
        <v>1</v>
      </c>
      <c r="MM80" s="78">
        <v>1.34</v>
      </c>
      <c r="MN80" s="77">
        <v>5</v>
      </c>
      <c r="MO80" s="78">
        <v>36.25</v>
      </c>
      <c r="MP80" s="79">
        <v>4343</v>
      </c>
      <c r="MQ80" s="78">
        <v>312090.88</v>
      </c>
      <c r="MR80" s="79">
        <v>1447</v>
      </c>
      <c r="MS80" s="78">
        <v>41840.97</v>
      </c>
      <c r="MV80" s="77">
        <v>1</v>
      </c>
      <c r="MW80" s="78">
        <v>6.81</v>
      </c>
      <c r="MX80" s="77">
        <v>1</v>
      </c>
      <c r="MY80" s="78">
        <v>4.49</v>
      </c>
      <c r="NB80" s="77">
        <v>2</v>
      </c>
      <c r="NC80" s="78">
        <v>1.44</v>
      </c>
      <c r="ND80" s="79">
        <v>14273</v>
      </c>
      <c r="NE80" s="78">
        <v>44829.75</v>
      </c>
      <c r="NF80" s="77">
        <v>62</v>
      </c>
      <c r="NG80" s="78">
        <v>1101.1500000000001</v>
      </c>
      <c r="NH80" s="77">
        <v>3</v>
      </c>
      <c r="NI80" s="78">
        <v>46.8</v>
      </c>
      <c r="NN80" s="79">
        <v>4325</v>
      </c>
      <c r="NO80" s="78">
        <v>648035.25</v>
      </c>
      <c r="NP80" s="77">
        <v>9</v>
      </c>
      <c r="NQ80" s="78">
        <v>57.69</v>
      </c>
      <c r="NR80" s="77">
        <v>3</v>
      </c>
      <c r="NS80" s="78">
        <v>10.17</v>
      </c>
      <c r="NT80" s="77">
        <v>82</v>
      </c>
      <c r="NU80" s="78">
        <v>246.72</v>
      </c>
      <c r="NV80" s="79">
        <v>2033</v>
      </c>
      <c r="NW80" s="78">
        <v>214476.34</v>
      </c>
      <c r="NX80" s="77">
        <v>1</v>
      </c>
      <c r="NY80" s="78">
        <v>65.3</v>
      </c>
      <c r="NZ80" s="77">
        <v>2</v>
      </c>
      <c r="OA80" s="78">
        <v>63.98</v>
      </c>
      <c r="OD80" s="77">
        <v>1</v>
      </c>
      <c r="OE80" s="78">
        <v>5.45</v>
      </c>
      <c r="OF80" s="77">
        <v>313</v>
      </c>
      <c r="OG80" s="78">
        <v>21237.84</v>
      </c>
      <c r="OH80" s="77">
        <v>527</v>
      </c>
      <c r="OI80" s="78">
        <v>31946.74</v>
      </c>
      <c r="OJ80" s="77">
        <v>165</v>
      </c>
      <c r="OK80" s="78">
        <v>848.65</v>
      </c>
      <c r="OP80" s="79">
        <v>14244</v>
      </c>
      <c r="OQ80" s="78">
        <v>2430289.88</v>
      </c>
      <c r="OR80" s="77">
        <v>210</v>
      </c>
      <c r="OS80" s="78">
        <v>7553.12</v>
      </c>
      <c r="OT80" s="79">
        <v>3954</v>
      </c>
      <c r="OU80" s="78">
        <v>177683.29</v>
      </c>
      <c r="OV80" s="77">
        <v>84</v>
      </c>
      <c r="OW80" s="78">
        <v>6669.6</v>
      </c>
      <c r="OX80" s="77">
        <v>0</v>
      </c>
      <c r="OY80" s="78">
        <v>0</v>
      </c>
      <c r="OZ80" s="79">
        <v>4283</v>
      </c>
      <c r="PA80" s="78">
        <v>394615.67</v>
      </c>
      <c r="PB80" s="77">
        <v>1</v>
      </c>
      <c r="PC80" s="78">
        <v>6.23</v>
      </c>
      <c r="PJ80" s="79">
        <v>3599</v>
      </c>
      <c r="PK80" s="78">
        <v>324813.68</v>
      </c>
      <c r="PL80" s="77">
        <v>111</v>
      </c>
      <c r="PM80" s="78">
        <v>1136.92</v>
      </c>
      <c r="PN80" s="77">
        <v>53</v>
      </c>
      <c r="PO80" s="78">
        <v>7322.15</v>
      </c>
      <c r="PP80" s="79">
        <v>9642</v>
      </c>
      <c r="PQ80" s="78">
        <v>643909.84</v>
      </c>
      <c r="PV80" s="77">
        <v>24</v>
      </c>
      <c r="PW80" s="78">
        <v>277.39</v>
      </c>
      <c r="PX80" s="77">
        <v>3</v>
      </c>
      <c r="PY80" s="78">
        <v>388.05</v>
      </c>
      <c r="PZ80" s="77">
        <v>632</v>
      </c>
      <c r="QA80" s="78">
        <v>213623.54</v>
      </c>
      <c r="QF80" s="79">
        <v>11610</v>
      </c>
      <c r="QG80" s="78">
        <v>3624207.6</v>
      </c>
      <c r="QJ80" s="77">
        <v>2</v>
      </c>
      <c r="QK80" s="78">
        <v>4.8</v>
      </c>
      <c r="QL80" s="77">
        <v>37</v>
      </c>
      <c r="QM80" s="78">
        <v>35.6</v>
      </c>
      <c r="RB80" s="77">
        <v>13</v>
      </c>
      <c r="RC80" s="78">
        <v>994.02</v>
      </c>
      <c r="RD80" s="77">
        <v>5</v>
      </c>
      <c r="RE80" s="78">
        <v>1135.5999999999999</v>
      </c>
      <c r="RJ80" s="77">
        <v>1</v>
      </c>
      <c r="RK80" s="78">
        <v>22.86</v>
      </c>
      <c r="RL80" s="79">
        <v>122302</v>
      </c>
      <c r="RM80" s="78">
        <v>17239625.300000001</v>
      </c>
      <c r="RN80" s="79">
        <v>2081</v>
      </c>
      <c r="RO80" s="78">
        <v>96281.66</v>
      </c>
      <c r="RT80" s="77">
        <v>132</v>
      </c>
      <c r="RU80" s="78">
        <v>21911.01</v>
      </c>
      <c r="RV80" s="77">
        <v>325</v>
      </c>
      <c r="RW80" s="78">
        <v>15572.86</v>
      </c>
      <c r="RX80" s="77">
        <v>71</v>
      </c>
      <c r="RY80" s="78">
        <v>2199.56</v>
      </c>
      <c r="RZ80" s="77">
        <v>638</v>
      </c>
      <c r="SA80" s="78">
        <v>75678.720000000001</v>
      </c>
      <c r="SD80" s="79">
        <v>6857</v>
      </c>
      <c r="SE80" s="78">
        <v>499174.32</v>
      </c>
      <c r="SF80" s="79">
        <v>48557</v>
      </c>
      <c r="SG80" s="78">
        <v>8317970.5800000001</v>
      </c>
      <c r="SJ80" s="79">
        <v>1345</v>
      </c>
      <c r="SK80" s="78">
        <v>51812.23</v>
      </c>
      <c r="SL80" s="79">
        <v>3449</v>
      </c>
      <c r="SM80" s="78">
        <v>268822.17</v>
      </c>
      <c r="SN80" s="79">
        <v>8039</v>
      </c>
      <c r="SO80" s="78">
        <v>264115.96999999997</v>
      </c>
      <c r="SP80" s="77">
        <v>9</v>
      </c>
      <c r="SQ80" s="78">
        <v>2180.16</v>
      </c>
      <c r="SR80" s="79">
        <v>86682</v>
      </c>
      <c r="SS80" s="78">
        <v>552378.88</v>
      </c>
      <c r="ST80" s="79">
        <v>2874</v>
      </c>
      <c r="SU80" s="78">
        <v>245310.81</v>
      </c>
      <c r="SV80" s="77">
        <v>94</v>
      </c>
      <c r="SW80" s="78">
        <v>628.91999999999996</v>
      </c>
      <c r="TB80" s="77">
        <v>1</v>
      </c>
      <c r="TC80" s="78">
        <v>6.1</v>
      </c>
      <c r="TD80" s="77">
        <v>761</v>
      </c>
      <c r="TE80" s="78">
        <v>7043.4</v>
      </c>
      <c r="TF80" s="79">
        <v>2122</v>
      </c>
      <c r="TG80" s="78">
        <v>81958.19</v>
      </c>
      <c r="TH80" s="79">
        <v>23859</v>
      </c>
      <c r="TI80" s="78">
        <v>626266.32999999996</v>
      </c>
      <c r="TJ80" s="79">
        <v>2291</v>
      </c>
      <c r="TK80" s="78">
        <v>253597.4</v>
      </c>
      <c r="TL80" s="79">
        <v>45992</v>
      </c>
      <c r="TM80" s="78">
        <v>2217176.2200000002</v>
      </c>
      <c r="TN80" s="79">
        <v>5173</v>
      </c>
      <c r="TO80" s="78">
        <v>411651.9</v>
      </c>
      <c r="UB80" s="79">
        <v>7806</v>
      </c>
      <c r="UC80" s="78">
        <v>355221.28</v>
      </c>
      <c r="UF80" s="77">
        <v>6</v>
      </c>
      <c r="UG80" s="78">
        <v>59.58</v>
      </c>
      <c r="UH80" s="77">
        <v>1</v>
      </c>
      <c r="UI80" s="78">
        <v>18.25</v>
      </c>
      <c r="UJ80" s="77">
        <v>1</v>
      </c>
      <c r="UK80" s="78">
        <v>93.54</v>
      </c>
      <c r="UP80" s="77">
        <v>8</v>
      </c>
      <c r="UQ80" s="78">
        <v>11.26</v>
      </c>
      <c r="UV80" s="77">
        <v>2</v>
      </c>
      <c r="UW80" s="78">
        <v>1.72</v>
      </c>
      <c r="UZ80" s="77">
        <v>1</v>
      </c>
      <c r="VA80" s="78">
        <v>12.42</v>
      </c>
      <c r="VB80" s="77">
        <v>45</v>
      </c>
      <c r="VC80" s="78">
        <v>1222.71</v>
      </c>
      <c r="VD80" s="79">
        <v>18939</v>
      </c>
      <c r="VE80" s="78">
        <v>1087801.92</v>
      </c>
      <c r="VF80" s="77">
        <v>1</v>
      </c>
      <c r="VG80" s="78">
        <v>14.93</v>
      </c>
      <c r="VH80" s="79">
        <v>35496</v>
      </c>
      <c r="VI80" s="78">
        <v>574572.02</v>
      </c>
      <c r="VJ80" s="77">
        <v>130</v>
      </c>
      <c r="VK80" s="78">
        <v>1336.2</v>
      </c>
      <c r="VN80" s="77">
        <v>3</v>
      </c>
      <c r="VO80" s="78">
        <v>40.54</v>
      </c>
      <c r="VP80" s="79">
        <v>12275</v>
      </c>
      <c r="VQ80" s="78">
        <v>643553.82999999996</v>
      </c>
      <c r="VR80" s="79">
        <v>16616</v>
      </c>
      <c r="VS80" s="78">
        <v>1493025.72</v>
      </c>
      <c r="VV80" s="77">
        <v>1</v>
      </c>
      <c r="VW80" s="78">
        <v>18.559999999999999</v>
      </c>
      <c r="WB80" s="79">
        <v>13455</v>
      </c>
      <c r="WC80" s="78">
        <v>1900084.46</v>
      </c>
      <c r="WD80" s="77">
        <v>13</v>
      </c>
      <c r="WE80" s="78">
        <v>25831.29</v>
      </c>
      <c r="WH80" s="79">
        <v>2897</v>
      </c>
      <c r="WI80" s="78">
        <v>12156.14</v>
      </c>
      <c r="WJ80" s="79">
        <v>6989</v>
      </c>
      <c r="WK80" s="78">
        <v>110391.19</v>
      </c>
      <c r="WL80" s="77">
        <v>186</v>
      </c>
      <c r="WM80" s="78">
        <v>18181</v>
      </c>
      <c r="WN80" s="79">
        <v>2108</v>
      </c>
      <c r="WO80" s="78">
        <v>822364.26</v>
      </c>
      <c r="WR80" s="79">
        <v>5975</v>
      </c>
      <c r="WS80" s="78">
        <v>174772.87</v>
      </c>
      <c r="WV80" s="77">
        <v>2</v>
      </c>
      <c r="WW80" s="78">
        <v>88.14</v>
      </c>
      <c r="WX80" s="77">
        <v>11</v>
      </c>
      <c r="WY80" s="78">
        <v>76.2</v>
      </c>
      <c r="WZ80" s="77">
        <v>9</v>
      </c>
      <c r="XA80" s="78">
        <v>68.989999999999995</v>
      </c>
      <c r="XD80" s="79">
        <v>37551</v>
      </c>
      <c r="XE80" s="78">
        <v>2161359</v>
      </c>
      <c r="XH80" s="77">
        <v>513</v>
      </c>
      <c r="XI80" s="78">
        <v>225511.89</v>
      </c>
      <c r="XJ80" s="77">
        <v>509</v>
      </c>
      <c r="XK80" s="78">
        <v>6421.15</v>
      </c>
      <c r="XN80" s="79">
        <v>6602</v>
      </c>
      <c r="XO80" s="78">
        <v>864965.34</v>
      </c>
      <c r="XP80" s="79">
        <v>15267</v>
      </c>
      <c r="XQ80" s="78">
        <v>2604067.33</v>
      </c>
      <c r="XR80" s="79">
        <v>1316</v>
      </c>
      <c r="XS80" s="78">
        <v>341982.88</v>
      </c>
      <c r="XT80" s="79">
        <v>2499</v>
      </c>
      <c r="XU80" s="78">
        <v>530414.98</v>
      </c>
      <c r="XV80" s="79">
        <v>80293</v>
      </c>
      <c r="XW80" s="78">
        <v>910478.09</v>
      </c>
      <c r="XX80" s="79">
        <v>1292</v>
      </c>
      <c r="XY80" s="78">
        <v>67088.100000000006</v>
      </c>
      <c r="XZ80" s="77">
        <v>8</v>
      </c>
      <c r="YA80" s="78">
        <v>67.75</v>
      </c>
      <c r="YD80" s="77">
        <v>4</v>
      </c>
      <c r="YE80" s="78">
        <v>186.66</v>
      </c>
      <c r="YH80" s="79">
        <v>26522</v>
      </c>
      <c r="YI80" s="78">
        <v>2305181.65</v>
      </c>
      <c r="YP80" s="79">
        <v>5838</v>
      </c>
      <c r="YQ80" s="78">
        <v>137897.03</v>
      </c>
      <c r="YR80" s="77">
        <v>1</v>
      </c>
      <c r="YS80" s="78">
        <v>13.64</v>
      </c>
      <c r="YT80" s="79">
        <v>2343</v>
      </c>
      <c r="YU80" s="78">
        <v>285085.95</v>
      </c>
      <c r="YV80" s="77">
        <v>149</v>
      </c>
      <c r="YW80" s="78">
        <v>16077</v>
      </c>
      <c r="YX80" s="79">
        <v>124080</v>
      </c>
      <c r="YY80" s="78">
        <v>3158656.75</v>
      </c>
      <c r="YZ80" s="79">
        <v>30145</v>
      </c>
      <c r="ZA80" s="78">
        <v>1420377.93</v>
      </c>
      <c r="ZF80" s="79">
        <v>1454</v>
      </c>
      <c r="ZG80" s="78">
        <v>119461.56</v>
      </c>
      <c r="ZH80" s="77">
        <v>609</v>
      </c>
      <c r="ZI80" s="78">
        <v>44591.57</v>
      </c>
      <c r="ZJ80" s="79">
        <v>54673</v>
      </c>
      <c r="ZK80" s="78">
        <v>9607767.8900000006</v>
      </c>
      <c r="ZL80" s="79">
        <v>49129</v>
      </c>
      <c r="ZM80" s="78">
        <v>6293466.0300000003</v>
      </c>
      <c r="ZR80" s="77">
        <v>127</v>
      </c>
      <c r="ZS80" s="78">
        <v>710.41</v>
      </c>
      <c r="ZT80" s="77">
        <v>185</v>
      </c>
      <c r="ZU80" s="78">
        <v>866.79</v>
      </c>
      <c r="AAB80" s="77">
        <v>130</v>
      </c>
      <c r="AAC80" s="78">
        <v>1015.28</v>
      </c>
      <c r="AAF80" s="77">
        <v>57</v>
      </c>
      <c r="AAG80" s="78">
        <v>714.81</v>
      </c>
      <c r="AAH80" s="77">
        <v>120</v>
      </c>
      <c r="AAI80" s="78">
        <v>789.35</v>
      </c>
      <c r="AAL80" s="77">
        <v>1</v>
      </c>
      <c r="AAM80" s="78">
        <v>25.15</v>
      </c>
      <c r="AAN80" s="77">
        <v>5</v>
      </c>
      <c r="AAO80" s="78">
        <v>278.77</v>
      </c>
      <c r="AAP80" s="79">
        <v>1541</v>
      </c>
      <c r="AAQ80" s="78">
        <v>6834.38</v>
      </c>
      <c r="AAV80" s="79">
        <v>1653</v>
      </c>
      <c r="AAW80" s="78">
        <v>103265.19</v>
      </c>
      <c r="ABB80" s="77">
        <v>2</v>
      </c>
      <c r="ABC80" s="78">
        <v>12.84</v>
      </c>
      <c r="ABD80" s="79">
        <v>1573</v>
      </c>
      <c r="ABE80" s="78">
        <v>233684.33</v>
      </c>
      <c r="ABP80" s="79">
        <v>3763</v>
      </c>
      <c r="ABQ80" s="78">
        <v>231938.8</v>
      </c>
      <c r="ABR80" s="79">
        <v>1873</v>
      </c>
      <c r="ABS80" s="78">
        <v>84953.89</v>
      </c>
      <c r="ABT80" s="79">
        <v>4837</v>
      </c>
      <c r="ABU80" s="78">
        <v>75729.039999999994</v>
      </c>
      <c r="ABV80" s="79">
        <v>4990</v>
      </c>
      <c r="ABW80" s="78">
        <v>114518.79</v>
      </c>
      <c r="ABX80" s="77">
        <v>478</v>
      </c>
      <c r="ABY80" s="78">
        <v>13881.93</v>
      </c>
      <c r="ACD80" s="77">
        <v>148</v>
      </c>
      <c r="ACE80" s="78">
        <v>7727.86</v>
      </c>
      <c r="ACF80" s="79">
        <v>19968</v>
      </c>
      <c r="ACG80" s="78">
        <v>678466.99</v>
      </c>
      <c r="ACH80" s="79">
        <v>4888</v>
      </c>
      <c r="ACI80" s="78">
        <v>259866.91</v>
      </c>
      <c r="ACJ80" s="79">
        <v>22142</v>
      </c>
      <c r="ACK80" s="78">
        <v>281832.03999999998</v>
      </c>
      <c r="ACN80" s="77">
        <v>2</v>
      </c>
      <c r="ACO80" s="78">
        <v>47.64</v>
      </c>
      <c r="ACP80" s="79">
        <v>11557</v>
      </c>
      <c r="ACQ80" s="78">
        <v>486850.99</v>
      </c>
      <c r="ACV80" s="79">
        <v>5967</v>
      </c>
      <c r="ACW80" s="78">
        <v>188382.44</v>
      </c>
      <c r="ACX80" s="79">
        <v>37251</v>
      </c>
      <c r="ACY80" s="78">
        <v>1404459.48</v>
      </c>
      <c r="ACZ80" s="77">
        <v>120</v>
      </c>
      <c r="ADA80" s="78">
        <v>6268.75</v>
      </c>
      <c r="ADB80" s="79">
        <v>15110</v>
      </c>
      <c r="ADC80" s="78">
        <v>972198.1</v>
      </c>
      <c r="ADD80" s="77">
        <v>2</v>
      </c>
      <c r="ADE80" s="78">
        <v>148.36000000000001</v>
      </c>
      <c r="ADF80" s="79">
        <v>3564</v>
      </c>
      <c r="ADG80" s="78">
        <v>534327.48</v>
      </c>
      <c r="ADL80" s="77">
        <v>900</v>
      </c>
      <c r="ADM80" s="78">
        <v>153202.23000000001</v>
      </c>
      <c r="ADN80" s="77">
        <v>2</v>
      </c>
      <c r="ADO80" s="78">
        <v>8.76</v>
      </c>
      <c r="ADT80" s="77">
        <v>2</v>
      </c>
      <c r="ADU80" s="78">
        <v>101.12</v>
      </c>
      <c r="ADX80" s="79">
        <v>4353</v>
      </c>
      <c r="ADY80" s="78">
        <v>309466.18</v>
      </c>
      <c r="ADZ80" s="79">
        <v>1237</v>
      </c>
      <c r="AEA80" s="78">
        <v>41687.800000000003</v>
      </c>
      <c r="AEB80" s="77">
        <v>10</v>
      </c>
      <c r="AEC80" s="78">
        <v>720.86</v>
      </c>
      <c r="AED80" s="77">
        <v>8</v>
      </c>
      <c r="AEE80" s="78">
        <v>300.24</v>
      </c>
      <c r="AEL80" s="77">
        <v>77</v>
      </c>
      <c r="AEM80" s="78">
        <v>558.29</v>
      </c>
      <c r="AER80" s="79">
        <v>16517</v>
      </c>
      <c r="AES80" s="78">
        <v>867950.8</v>
      </c>
      <c r="AET80" s="79">
        <v>3882</v>
      </c>
      <c r="AEU80" s="78">
        <v>119656.99</v>
      </c>
      <c r="AEV80" s="77">
        <v>10</v>
      </c>
      <c r="AEW80" s="78">
        <v>4159.42</v>
      </c>
      <c r="AEZ80" s="77">
        <v>68</v>
      </c>
      <c r="AFA80" s="78">
        <v>7970.52</v>
      </c>
      <c r="AFB80" s="79">
        <v>7976</v>
      </c>
      <c r="AFC80" s="78">
        <v>441237.54</v>
      </c>
      <c r="AFD80" s="77">
        <v>7</v>
      </c>
      <c r="AFE80" s="78">
        <v>249.52</v>
      </c>
      <c r="AFH80" s="77">
        <v>5</v>
      </c>
      <c r="AFI80" s="78">
        <v>167.66</v>
      </c>
      <c r="AFN80" s="79">
        <v>3132</v>
      </c>
      <c r="AFO80" s="78">
        <v>1068131.46</v>
      </c>
      <c r="AFP80" s="77">
        <v>136</v>
      </c>
      <c r="AFQ80" s="78">
        <v>6577.01</v>
      </c>
      <c r="AFT80" s="77">
        <v>6</v>
      </c>
      <c r="AFU80" s="78">
        <v>140.96</v>
      </c>
      <c r="AFV80" s="79">
        <v>46908</v>
      </c>
      <c r="AFW80" s="78">
        <v>1518131.9</v>
      </c>
      <c r="AFX80" s="79">
        <v>4615</v>
      </c>
      <c r="AFY80" s="78">
        <v>181340.57</v>
      </c>
      <c r="AFZ80" s="77">
        <v>498</v>
      </c>
      <c r="AGA80" s="78">
        <v>49259.66</v>
      </c>
      <c r="AGB80" s="77">
        <v>5</v>
      </c>
      <c r="AGC80" s="78">
        <v>500.59</v>
      </c>
      <c r="AGD80" s="77">
        <v>2</v>
      </c>
      <c r="AGE80" s="78">
        <v>18.16</v>
      </c>
      <c r="AGF80" s="77">
        <v>165</v>
      </c>
      <c r="AGG80" s="78">
        <v>1187.75</v>
      </c>
      <c r="AGJ80" s="77">
        <v>2</v>
      </c>
      <c r="AGK80" s="78">
        <v>18.920000000000002</v>
      </c>
      <c r="AGL80" s="77">
        <v>9</v>
      </c>
      <c r="AGM80" s="78">
        <v>5084.4799999999996</v>
      </c>
      <c r="AGP80" s="79">
        <v>168584</v>
      </c>
      <c r="AGQ80" s="78">
        <v>32477416.91</v>
      </c>
      <c r="AGR80" s="77">
        <v>186</v>
      </c>
      <c r="AGS80" s="78">
        <v>161790.1</v>
      </c>
      <c r="AGT80" s="79">
        <v>9238</v>
      </c>
      <c r="AGU80" s="78">
        <v>5270683.8899999997</v>
      </c>
      <c r="AGV80" s="79">
        <v>8814</v>
      </c>
      <c r="AGW80" s="78">
        <v>3238393.59</v>
      </c>
      <c r="AGX80" s="79">
        <v>1428</v>
      </c>
      <c r="AGY80" s="78">
        <v>94409.2</v>
      </c>
      <c r="AGZ80" s="77">
        <v>174</v>
      </c>
      <c r="AHA80" s="78">
        <v>17171.02</v>
      </c>
      <c r="AHB80" s="79">
        <v>1076</v>
      </c>
      <c r="AHC80" s="78">
        <v>136266.06</v>
      </c>
      <c r="AHF80" s="77">
        <v>13</v>
      </c>
      <c r="AHG80" s="78">
        <v>4828.8999999999996</v>
      </c>
      <c r="AHH80" s="77">
        <v>64</v>
      </c>
      <c r="AHI80" s="78">
        <v>41625.269999999997</v>
      </c>
      <c r="AHJ80" s="79">
        <v>3854</v>
      </c>
      <c r="AHK80" s="78">
        <v>356720.15</v>
      </c>
      <c r="AHL80" s="79">
        <v>3866</v>
      </c>
      <c r="AHM80" s="78">
        <v>243650.37</v>
      </c>
      <c r="AHN80" s="77">
        <v>19</v>
      </c>
      <c r="AHO80" s="78">
        <v>1997.91</v>
      </c>
      <c r="AHT80" s="77">
        <v>5</v>
      </c>
      <c r="AHU80" s="78">
        <v>2568.92</v>
      </c>
      <c r="AHV80" s="77">
        <v>957</v>
      </c>
      <c r="AHW80" s="78">
        <v>111226.38</v>
      </c>
      <c r="AHZ80" s="77">
        <v>126</v>
      </c>
      <c r="AIA80" s="78">
        <v>42317.06</v>
      </c>
      <c r="AIB80" s="77">
        <v>2</v>
      </c>
      <c r="AIC80" s="78">
        <v>169.08</v>
      </c>
      <c r="AIL80" s="77">
        <v>4</v>
      </c>
      <c r="AIM80" s="78">
        <v>1307.53</v>
      </c>
      <c r="AIP80" s="79">
        <v>53898</v>
      </c>
      <c r="AIQ80" s="78">
        <v>486029.41</v>
      </c>
      <c r="AIT80" s="77">
        <v>23</v>
      </c>
      <c r="AIU80" s="78">
        <v>255.76</v>
      </c>
      <c r="AIX80" s="79">
        <v>7145</v>
      </c>
      <c r="AIY80" s="78">
        <v>527882.23</v>
      </c>
      <c r="AIZ80" s="77">
        <v>5</v>
      </c>
      <c r="AJA80" s="78">
        <v>30.3</v>
      </c>
      <c r="AJB80" s="79">
        <v>9995</v>
      </c>
      <c r="AJC80" s="78">
        <v>203732.26</v>
      </c>
      <c r="AJD80" s="77">
        <v>7</v>
      </c>
      <c r="AJE80" s="78">
        <v>10.5</v>
      </c>
      <c r="AJF80" s="79">
        <v>11771</v>
      </c>
      <c r="AJG80" s="78">
        <v>545563.97</v>
      </c>
      <c r="AJL80" s="77">
        <v>6</v>
      </c>
      <c r="AJM80" s="78">
        <v>67.72</v>
      </c>
      <c r="AJN80" s="79">
        <v>2100</v>
      </c>
      <c r="AJO80" s="78">
        <v>336941.73</v>
      </c>
      <c r="AJX80" s="79">
        <v>73664</v>
      </c>
      <c r="AJY80" s="78">
        <v>933546.3</v>
      </c>
      <c r="AJZ80" s="77">
        <v>259</v>
      </c>
      <c r="AKA80" s="78">
        <v>28705.05</v>
      </c>
      <c r="AKF80" s="77">
        <v>2</v>
      </c>
      <c r="AKG80" s="78">
        <v>2.36</v>
      </c>
      <c r="AKN80" s="77">
        <v>17</v>
      </c>
      <c r="AKO80" s="78">
        <v>190.1</v>
      </c>
      <c r="AKV80" s="79">
        <v>8375</v>
      </c>
      <c r="AKW80" s="78">
        <v>205473.88</v>
      </c>
      <c r="AKX80" s="77">
        <v>3</v>
      </c>
      <c r="AKY80" s="78">
        <v>8451.9</v>
      </c>
      <c r="AKZ80" s="79">
        <v>112651</v>
      </c>
      <c r="ALA80" s="78">
        <v>1569856.43</v>
      </c>
      <c r="ALD80" s="77">
        <v>1</v>
      </c>
      <c r="ALE80" s="78">
        <v>3.69</v>
      </c>
      <c r="ALF80" s="77">
        <v>1</v>
      </c>
      <c r="ALG80" s="78">
        <v>4.4400000000000004</v>
      </c>
      <c r="ALL80" s="77">
        <v>2</v>
      </c>
      <c r="ALM80" s="78">
        <v>16.8</v>
      </c>
      <c r="ALR80" s="77">
        <v>3</v>
      </c>
      <c r="ALS80" s="78">
        <v>34.33</v>
      </c>
      <c r="ALX80" s="79">
        <v>6350</v>
      </c>
      <c r="ALY80" s="78">
        <v>313914.74</v>
      </c>
      <c r="ALZ80" s="77">
        <v>290</v>
      </c>
      <c r="AMA80" s="78">
        <v>868.39</v>
      </c>
      <c r="AMB80" s="79">
        <v>1286</v>
      </c>
      <c r="AMC80" s="78">
        <v>85093.51</v>
      </c>
      <c r="AMF80" s="77">
        <v>154</v>
      </c>
      <c r="AMG80" s="78">
        <v>3942.7</v>
      </c>
      <c r="AMH80" s="77">
        <v>9</v>
      </c>
      <c r="AMI80" s="78">
        <v>3914.14</v>
      </c>
      <c r="AMJ80" s="79">
        <v>1588</v>
      </c>
      <c r="AMK80" s="78">
        <v>110535.67</v>
      </c>
      <c r="AML80" s="79">
        <v>12478</v>
      </c>
      <c r="AMM80" s="78">
        <v>1172638.71</v>
      </c>
      <c r="AMN80" s="77">
        <v>165</v>
      </c>
      <c r="AMO80" s="78">
        <v>200187.38</v>
      </c>
      <c r="AMR80" s="77">
        <v>1</v>
      </c>
      <c r="AMS80" s="78">
        <v>272.8</v>
      </c>
      <c r="AMX80" s="77">
        <v>419</v>
      </c>
      <c r="AMY80" s="78">
        <v>16354.23</v>
      </c>
      <c r="AMZ80" s="77">
        <v>3</v>
      </c>
      <c r="ANA80" s="78">
        <v>10.62</v>
      </c>
      <c r="ANF80" s="77">
        <v>968</v>
      </c>
      <c r="ANG80" s="78">
        <v>1221736.1000000001</v>
      </c>
      <c r="ANH80" s="79">
        <v>3284</v>
      </c>
      <c r="ANI80" s="78">
        <v>261665.66</v>
      </c>
      <c r="ANL80" s="77">
        <v>191</v>
      </c>
      <c r="ANM80" s="78">
        <v>4981.49</v>
      </c>
      <c r="ANP80" s="79">
        <v>2243</v>
      </c>
      <c r="ANQ80" s="78">
        <v>290803.39</v>
      </c>
      <c r="ANR80" s="77">
        <v>324</v>
      </c>
      <c r="ANS80" s="78">
        <v>59097.77</v>
      </c>
      <c r="ANT80" s="79">
        <v>12894</v>
      </c>
      <c r="ANU80" s="78">
        <v>2105199.73</v>
      </c>
      <c r="ANZ80" s="77">
        <v>504</v>
      </c>
      <c r="AOA80" s="78">
        <v>279771.63</v>
      </c>
      <c r="AOB80" s="77">
        <v>59</v>
      </c>
      <c r="AOC80" s="78">
        <v>71230.25</v>
      </c>
      <c r="AOD80" s="77">
        <v>369</v>
      </c>
      <c r="AOE80" s="78">
        <v>1128542.5</v>
      </c>
      <c r="AOH80" s="77">
        <v>1</v>
      </c>
      <c r="AOI80" s="78">
        <v>283.93</v>
      </c>
      <c r="AOJ80" s="77">
        <v>1</v>
      </c>
      <c r="AOK80" s="78">
        <v>4.13</v>
      </c>
      <c r="AOP80" s="77">
        <v>37</v>
      </c>
      <c r="AOQ80" s="78">
        <v>3658.14</v>
      </c>
      <c r="AOR80" s="77">
        <v>7</v>
      </c>
      <c r="AOS80" s="78">
        <v>68.959999999999994</v>
      </c>
      <c r="AOV80" s="77">
        <v>841</v>
      </c>
      <c r="AOW80" s="78">
        <v>112232.47</v>
      </c>
      <c r="AOX80" s="77">
        <v>383</v>
      </c>
      <c r="AOY80" s="78">
        <v>4229.6099999999997</v>
      </c>
      <c r="APB80" s="77">
        <v>228</v>
      </c>
      <c r="APC80" s="78">
        <v>2816.35</v>
      </c>
      <c r="APD80" s="77">
        <v>1</v>
      </c>
      <c r="APE80" s="78">
        <v>8.52</v>
      </c>
      <c r="APH80" s="79">
        <v>13742</v>
      </c>
      <c r="API80" s="78">
        <v>3108913.59</v>
      </c>
      <c r="APJ80" s="79">
        <v>15096</v>
      </c>
      <c r="APK80" s="78">
        <v>224084.04</v>
      </c>
      <c r="APN80" s="77">
        <v>2</v>
      </c>
      <c r="APO80" s="78">
        <v>272.02999999999997</v>
      </c>
      <c r="APP80" s="79">
        <v>2564</v>
      </c>
      <c r="APQ80" s="78">
        <v>1102340.8799999999</v>
      </c>
      <c r="APR80" s="77">
        <v>170</v>
      </c>
      <c r="APS80" s="78">
        <v>80366.720000000001</v>
      </c>
      <c r="APT80" s="79">
        <v>2075</v>
      </c>
      <c r="APU80" s="78">
        <v>939340.15</v>
      </c>
      <c r="APV80" s="77">
        <v>646</v>
      </c>
      <c r="APW80" s="78">
        <v>284614.42</v>
      </c>
      <c r="APX80" s="77">
        <v>654</v>
      </c>
      <c r="APY80" s="78">
        <v>238730.86</v>
      </c>
      <c r="APZ80" s="77">
        <v>162</v>
      </c>
      <c r="AQA80" s="78">
        <v>68432.88</v>
      </c>
      <c r="AQB80" s="79">
        <v>13854</v>
      </c>
      <c r="AQC80" s="78">
        <v>2752041.54</v>
      </c>
      <c r="AQD80" s="77">
        <v>5</v>
      </c>
      <c r="AQE80" s="78">
        <v>200.37</v>
      </c>
      <c r="AQH80" s="77">
        <v>127</v>
      </c>
      <c r="AQI80" s="78">
        <v>34949.61</v>
      </c>
      <c r="AQJ80" s="79">
        <v>3161</v>
      </c>
      <c r="AQK80" s="78">
        <v>49933.95</v>
      </c>
      <c r="AQP80" s="79">
        <v>3618</v>
      </c>
      <c r="AQQ80" s="78">
        <v>938181.63</v>
      </c>
      <c r="AQR80" s="79">
        <v>2534</v>
      </c>
      <c r="AQS80" s="78">
        <v>1267301.48</v>
      </c>
      <c r="AQZ80" s="77">
        <v>102</v>
      </c>
      <c r="ARA80" s="78">
        <v>678303.77</v>
      </c>
      <c r="ARD80" s="77">
        <v>9</v>
      </c>
      <c r="ARE80" s="78">
        <v>197.1</v>
      </c>
      <c r="ARH80" s="77">
        <v>1</v>
      </c>
      <c r="ARI80" s="78">
        <v>18.36</v>
      </c>
      <c r="ARL80" s="79">
        <v>5177</v>
      </c>
      <c r="ARM80" s="78">
        <v>645086.41</v>
      </c>
      <c r="ARN80" s="79">
        <v>18209</v>
      </c>
      <c r="ARO80" s="78">
        <v>2184848.42</v>
      </c>
      <c r="ARP80" s="79">
        <v>26454</v>
      </c>
      <c r="ARQ80" s="78">
        <v>3284829.31</v>
      </c>
      <c r="ARR80" s="79">
        <v>5829</v>
      </c>
      <c r="ARS80" s="78">
        <v>716009</v>
      </c>
      <c r="ART80" s="79">
        <v>18472</v>
      </c>
      <c r="ARU80" s="78">
        <v>414282.01</v>
      </c>
      <c r="ARX80" s="79">
        <v>48363</v>
      </c>
      <c r="ARY80" s="78">
        <v>3848796.41</v>
      </c>
      <c r="ARZ80" s="77">
        <v>159</v>
      </c>
      <c r="ASA80" s="78">
        <v>59036.72</v>
      </c>
      <c r="ASD80" s="79">
        <v>4132</v>
      </c>
      <c r="ASE80" s="78">
        <v>329355.44</v>
      </c>
      <c r="ASJ80" s="77">
        <v>2</v>
      </c>
      <c r="ASK80" s="78">
        <v>247.64</v>
      </c>
      <c r="ASR80" s="77">
        <v>1</v>
      </c>
      <c r="ASS80" s="78">
        <v>0.96</v>
      </c>
      <c r="AST80" s="77">
        <v>4</v>
      </c>
      <c r="ASU80" s="78">
        <v>35.36</v>
      </c>
      <c r="ASV80" s="77">
        <v>3</v>
      </c>
      <c r="ASW80" s="78">
        <v>0.96</v>
      </c>
      <c r="ASX80" s="77">
        <v>14</v>
      </c>
      <c r="ASY80" s="78">
        <v>301.11</v>
      </c>
      <c r="ASZ80" s="77">
        <v>972</v>
      </c>
      <c r="ATA80" s="78">
        <v>21912.54</v>
      </c>
      <c r="ATB80" s="77">
        <v>117</v>
      </c>
      <c r="ATC80" s="78">
        <v>8858.7099999999991</v>
      </c>
      <c r="ATF80" s="77">
        <v>1</v>
      </c>
      <c r="ATG80" s="78">
        <v>63.95</v>
      </c>
      <c r="ATN80" s="79">
        <v>1138</v>
      </c>
      <c r="ATO80" s="78">
        <v>61855.1</v>
      </c>
      <c r="ATP80" s="77">
        <v>36</v>
      </c>
      <c r="ATQ80" s="78">
        <v>1451.89</v>
      </c>
      <c r="ATT80" s="79">
        <v>13877</v>
      </c>
      <c r="ATU80" s="78">
        <v>616813.67000000004</v>
      </c>
      <c r="ATV80" s="77">
        <v>12</v>
      </c>
      <c r="ATW80" s="78">
        <v>408.61</v>
      </c>
      <c r="ATX80" s="77">
        <v>22</v>
      </c>
      <c r="ATY80" s="78">
        <v>1044.5999999999999</v>
      </c>
      <c r="AUB80" s="77">
        <v>10</v>
      </c>
      <c r="AUC80" s="78">
        <v>57.72</v>
      </c>
      <c r="AUD80" s="77">
        <v>2</v>
      </c>
      <c r="AUE80" s="78">
        <v>9.6999999999999993</v>
      </c>
      <c r="AUN80" s="79">
        <v>178148</v>
      </c>
      <c r="AUO80" s="78">
        <v>2881684.74</v>
      </c>
      <c r="AUP80" s="77">
        <v>4</v>
      </c>
      <c r="AUQ80" s="78">
        <v>66.33</v>
      </c>
      <c r="AUR80" s="79">
        <v>2028</v>
      </c>
      <c r="AUS80" s="78">
        <v>108686.36</v>
      </c>
      <c r="AUV80" s="77">
        <v>36</v>
      </c>
      <c r="AUW80" s="78">
        <v>251.98</v>
      </c>
      <c r="AVB80" s="77">
        <v>205</v>
      </c>
      <c r="AVC80" s="78">
        <v>174329.19</v>
      </c>
      <c r="AVD80" s="77">
        <v>1</v>
      </c>
      <c r="AVE80" s="78">
        <v>1.24</v>
      </c>
      <c r="AVT80" s="77">
        <v>1</v>
      </c>
      <c r="AVU80" s="78">
        <v>9.73</v>
      </c>
      <c r="AVX80" s="77">
        <v>6</v>
      </c>
      <c r="AVY80" s="78">
        <v>48.78</v>
      </c>
      <c r="AVZ80" s="77">
        <v>13</v>
      </c>
      <c r="AWA80" s="78">
        <v>150.49</v>
      </c>
      <c r="AWB80" s="77">
        <v>13</v>
      </c>
      <c r="AWC80" s="78">
        <v>200.64</v>
      </c>
      <c r="AWH80" s="77">
        <v>7</v>
      </c>
      <c r="AWI80" s="78">
        <v>6.04</v>
      </c>
      <c r="AWL80" s="77">
        <v>9</v>
      </c>
      <c r="AWM80" s="78">
        <v>35.950000000000003</v>
      </c>
      <c r="AWN80" s="77">
        <v>78</v>
      </c>
      <c r="AWO80" s="78">
        <v>4424.24</v>
      </c>
      <c r="AWP80" s="77">
        <v>366</v>
      </c>
      <c r="AWQ80" s="78">
        <v>59089.84</v>
      </c>
      <c r="AWR80" s="77">
        <v>161</v>
      </c>
      <c r="AWS80" s="78">
        <v>61342.64</v>
      </c>
      <c r="AWT80" s="77">
        <v>307</v>
      </c>
      <c r="AWU80" s="78">
        <v>26516.95</v>
      </c>
      <c r="AWV80" s="79">
        <v>1024</v>
      </c>
      <c r="AWW80" s="78">
        <v>14743.28</v>
      </c>
      <c r="AWX80" s="77">
        <v>457</v>
      </c>
      <c r="AWY80" s="78">
        <v>201459.11</v>
      </c>
      <c r="AXD80" s="77">
        <v>14</v>
      </c>
      <c r="AXE80" s="78">
        <v>187.13</v>
      </c>
      <c r="AXF80" s="77">
        <v>1</v>
      </c>
      <c r="AXG80" s="78">
        <v>222.49</v>
      </c>
      <c r="AXT80" s="77">
        <v>1</v>
      </c>
      <c r="AXU80" s="78">
        <v>9.9</v>
      </c>
      <c r="AXV80" s="77">
        <v>6</v>
      </c>
      <c r="AXW80" s="78">
        <v>64.739999999999995</v>
      </c>
      <c r="AYB80" s="77">
        <v>248</v>
      </c>
      <c r="AYC80" s="78">
        <v>18253.21</v>
      </c>
      <c r="AYD80" s="77">
        <v>15</v>
      </c>
      <c r="AYE80" s="78">
        <v>82.07</v>
      </c>
      <c r="AYF80" s="77">
        <v>13</v>
      </c>
      <c r="AYG80" s="78">
        <v>167.21</v>
      </c>
      <c r="AYL80" s="77">
        <v>13</v>
      </c>
      <c r="AYM80" s="78">
        <v>72.39</v>
      </c>
      <c r="AYP80" s="77">
        <v>4</v>
      </c>
      <c r="AYQ80" s="78">
        <v>503.88</v>
      </c>
      <c r="AYR80" s="77">
        <v>1</v>
      </c>
      <c r="AYS80" s="78">
        <v>1.77</v>
      </c>
      <c r="AYT80" s="77">
        <v>23</v>
      </c>
      <c r="AYU80" s="78">
        <v>58.67</v>
      </c>
      <c r="AYV80" s="77">
        <v>85</v>
      </c>
      <c r="AYW80" s="78">
        <v>8495.89</v>
      </c>
      <c r="AZR80" s="77">
        <v>1</v>
      </c>
      <c r="AZS80" s="78">
        <v>6.58</v>
      </c>
      <c r="AZV80" s="77">
        <v>22</v>
      </c>
      <c r="AZW80" s="78">
        <v>26.27</v>
      </c>
    </row>
    <row r="81" spans="1:1377" x14ac:dyDescent="0.25">
      <c r="A81" s="87">
        <v>39913</v>
      </c>
      <c r="B81" s="83">
        <v>324911</v>
      </c>
      <c r="C81" s="84">
        <v>38915464.609999999</v>
      </c>
      <c r="D81" s="83">
        <v>272689</v>
      </c>
      <c r="E81" s="84">
        <v>37359240.640000001</v>
      </c>
      <c r="F81" s="83">
        <f t="shared" si="105"/>
        <v>597600</v>
      </c>
      <c r="G81" s="83">
        <f t="shared" si="104"/>
        <v>76274705.25</v>
      </c>
      <c r="H81" s="83">
        <v>190449</v>
      </c>
      <c r="I81" s="84">
        <v>17269660.52</v>
      </c>
      <c r="J81" s="83">
        <v>233775</v>
      </c>
      <c r="K81" s="84">
        <v>19380953.25</v>
      </c>
      <c r="L81" s="83">
        <v>2838</v>
      </c>
      <c r="M81" s="78">
        <v>12325667.91</v>
      </c>
      <c r="N81" s="79">
        <v>24173</v>
      </c>
      <c r="O81" s="78">
        <v>12482088.57</v>
      </c>
      <c r="P81" s="79">
        <v>167812</v>
      </c>
      <c r="Q81" s="78">
        <v>9719064.0199999996</v>
      </c>
      <c r="R81" s="79">
        <v>185191</v>
      </c>
      <c r="S81" s="78">
        <v>10415571.75</v>
      </c>
      <c r="V81" s="79">
        <v>24015</v>
      </c>
      <c r="W81" s="78">
        <v>6541508.1299999999</v>
      </c>
      <c r="X81" s="79">
        <v>44259</v>
      </c>
      <c r="Y81" s="78">
        <v>6285950.2300000004</v>
      </c>
      <c r="Z81" s="79">
        <v>144105</v>
      </c>
      <c r="AA81" s="78">
        <v>5584955.7400000002</v>
      </c>
      <c r="AB81" s="79">
        <v>81330</v>
      </c>
      <c r="AC81" s="78">
        <v>7830865.8799999999</v>
      </c>
      <c r="AD81" s="79">
        <v>29137</v>
      </c>
      <c r="AE81" s="78">
        <v>5502197.4900000002</v>
      </c>
      <c r="AH81" s="79">
        <v>77008</v>
      </c>
      <c r="AI81" s="78">
        <v>7782317.0700000003</v>
      </c>
      <c r="AJ81" s="79">
        <v>172185</v>
      </c>
      <c r="AK81" s="78">
        <v>6166744.8799999999</v>
      </c>
      <c r="AL81" s="79">
        <v>47303</v>
      </c>
      <c r="AM81" s="78">
        <v>4882842.6900000004</v>
      </c>
      <c r="AN81" s="79">
        <v>45324</v>
      </c>
      <c r="AO81" s="78">
        <v>4260102.07</v>
      </c>
      <c r="AP81" s="79">
        <v>57683</v>
      </c>
      <c r="AQ81" s="78">
        <v>4479642.57</v>
      </c>
      <c r="AR81" s="79">
        <v>35521</v>
      </c>
      <c r="AS81" s="78">
        <v>5146298.5199999996</v>
      </c>
      <c r="AT81" s="79">
        <v>11832</v>
      </c>
      <c r="AU81" s="78">
        <v>1050181.7</v>
      </c>
      <c r="AV81" s="77">
        <v>766</v>
      </c>
      <c r="AW81" s="78">
        <v>3142515.19</v>
      </c>
      <c r="AX81" s="77">
        <v>390</v>
      </c>
      <c r="AY81" s="78">
        <v>1578661.11</v>
      </c>
      <c r="AZ81" s="79">
        <v>2665</v>
      </c>
      <c r="BA81" s="78">
        <v>1863500.75</v>
      </c>
      <c r="BB81" s="79">
        <v>10900</v>
      </c>
      <c r="BC81" s="78">
        <v>3641298.13</v>
      </c>
      <c r="BD81" s="79">
        <v>2954</v>
      </c>
      <c r="BE81" s="78">
        <v>1506585.15</v>
      </c>
      <c r="BF81" s="79">
        <v>13609</v>
      </c>
      <c r="BG81" s="78">
        <v>1823501.96</v>
      </c>
      <c r="BH81" s="79">
        <v>240302</v>
      </c>
      <c r="BI81" s="78">
        <v>2162285.77</v>
      </c>
      <c r="BJ81" s="79">
        <v>3226</v>
      </c>
      <c r="BK81" s="78">
        <v>1353328.15</v>
      </c>
      <c r="BL81" s="79">
        <v>51180</v>
      </c>
      <c r="BM81" s="78">
        <v>2177220.21</v>
      </c>
      <c r="BN81" s="77">
        <v>7</v>
      </c>
      <c r="BO81" s="78">
        <v>39784.519999999997</v>
      </c>
      <c r="BP81" s="79">
        <v>50640</v>
      </c>
      <c r="BQ81" s="78">
        <v>1021821</v>
      </c>
      <c r="BR81" s="79">
        <v>5841</v>
      </c>
      <c r="BS81" s="78">
        <v>378450.08</v>
      </c>
      <c r="BT81" s="79">
        <v>8455</v>
      </c>
      <c r="BU81" s="78">
        <v>493337.39</v>
      </c>
      <c r="BV81" s="79">
        <v>7372</v>
      </c>
      <c r="BW81" s="78">
        <v>323293.23</v>
      </c>
      <c r="BX81" s="77">
        <v>207</v>
      </c>
      <c r="BY81" s="78">
        <v>209224.92</v>
      </c>
      <c r="CB81" s="77">
        <v>1</v>
      </c>
      <c r="CC81" s="78">
        <v>42.45</v>
      </c>
      <c r="CD81" s="77">
        <v>2</v>
      </c>
      <c r="CE81" s="78">
        <v>4.1399999999999997</v>
      </c>
      <c r="CL81" s="77">
        <v>1</v>
      </c>
      <c r="CM81" s="78">
        <v>153.66999999999999</v>
      </c>
      <c r="CN81" s="77">
        <v>9</v>
      </c>
      <c r="CO81" s="78">
        <v>1039.98</v>
      </c>
      <c r="CP81" s="79">
        <v>5959</v>
      </c>
      <c r="CQ81" s="78">
        <v>64582.559999999998</v>
      </c>
      <c r="CT81" s="77">
        <v>12</v>
      </c>
      <c r="CU81" s="78">
        <v>7164.54</v>
      </c>
      <c r="CX81" s="77">
        <v>2</v>
      </c>
      <c r="CY81" s="78">
        <v>58</v>
      </c>
      <c r="CZ81" s="77">
        <v>2</v>
      </c>
      <c r="DA81" s="78">
        <v>3.49</v>
      </c>
      <c r="DH81" s="77">
        <v>1</v>
      </c>
      <c r="DI81" s="78">
        <v>5.67</v>
      </c>
      <c r="DJ81" s="77">
        <v>4</v>
      </c>
      <c r="DK81" s="78">
        <v>4093.01</v>
      </c>
      <c r="DL81" s="77">
        <v>4</v>
      </c>
      <c r="DM81" s="78">
        <v>97.53</v>
      </c>
      <c r="DN81" s="77">
        <v>8</v>
      </c>
      <c r="DO81" s="78">
        <v>19.93</v>
      </c>
      <c r="DP81" s="77">
        <v>61</v>
      </c>
      <c r="DQ81" s="78">
        <v>274.27</v>
      </c>
      <c r="DR81" s="77">
        <v>2</v>
      </c>
      <c r="DS81" s="78">
        <v>6.98</v>
      </c>
      <c r="DZ81" s="79">
        <v>11419</v>
      </c>
      <c r="EA81" s="78">
        <v>1019689.48</v>
      </c>
      <c r="EF81" s="77">
        <v>19</v>
      </c>
      <c r="EG81" s="78">
        <v>352.31</v>
      </c>
      <c r="EH81" s="77">
        <v>2</v>
      </c>
      <c r="EI81" s="78">
        <v>3.9</v>
      </c>
      <c r="ER81" s="79">
        <v>12913</v>
      </c>
      <c r="ES81" s="78">
        <v>494551.3</v>
      </c>
      <c r="ET81" s="77">
        <v>2</v>
      </c>
      <c r="EU81" s="78">
        <v>8.84</v>
      </c>
      <c r="EV81" s="79">
        <v>1166</v>
      </c>
      <c r="EW81" s="78">
        <v>73013.69</v>
      </c>
      <c r="FF81" s="77">
        <v>11</v>
      </c>
      <c r="FG81" s="78">
        <v>4.26</v>
      </c>
      <c r="FH81" s="79">
        <v>25637</v>
      </c>
      <c r="FI81" s="78">
        <v>1259252.01</v>
      </c>
      <c r="FJ81" s="79">
        <v>15715</v>
      </c>
      <c r="FK81" s="78">
        <v>730908.29</v>
      </c>
      <c r="FL81" s="77">
        <v>14</v>
      </c>
      <c r="FM81" s="78">
        <v>74.48</v>
      </c>
      <c r="FP81" s="77">
        <v>5</v>
      </c>
      <c r="FQ81" s="78">
        <v>32.9</v>
      </c>
      <c r="FR81" s="79">
        <v>2400</v>
      </c>
      <c r="FS81" s="78">
        <v>326381.06</v>
      </c>
      <c r="FT81" s="77">
        <v>5</v>
      </c>
      <c r="FU81" s="78">
        <v>12</v>
      </c>
      <c r="FV81" s="79">
        <v>3725</v>
      </c>
      <c r="FW81" s="78">
        <v>93343.9</v>
      </c>
      <c r="FX81" s="77">
        <v>741</v>
      </c>
      <c r="FY81" s="78">
        <v>25197.24</v>
      </c>
      <c r="GF81" s="77">
        <v>84</v>
      </c>
      <c r="GG81" s="78">
        <v>6887.23</v>
      </c>
      <c r="GL81" s="79">
        <v>2894</v>
      </c>
      <c r="GM81" s="78">
        <v>395248.12</v>
      </c>
      <c r="GX81" s="77">
        <v>245</v>
      </c>
      <c r="GY81" s="78">
        <v>21511.32</v>
      </c>
      <c r="GZ81" s="77">
        <v>23</v>
      </c>
      <c r="HA81" s="78">
        <v>990.68</v>
      </c>
      <c r="HD81" s="77">
        <v>15</v>
      </c>
      <c r="HE81" s="78">
        <v>57.24</v>
      </c>
      <c r="HH81" s="77">
        <v>159</v>
      </c>
      <c r="HI81" s="78">
        <v>5558.69</v>
      </c>
      <c r="HJ81" s="77">
        <v>728</v>
      </c>
      <c r="HK81" s="78">
        <v>95256.15</v>
      </c>
      <c r="HL81" s="77">
        <v>477</v>
      </c>
      <c r="HM81" s="78">
        <v>77719.53</v>
      </c>
      <c r="HN81" s="77">
        <v>848</v>
      </c>
      <c r="HO81" s="78">
        <v>123555.41</v>
      </c>
      <c r="HR81" s="77">
        <v>83</v>
      </c>
      <c r="HS81" s="78">
        <v>29747.33</v>
      </c>
      <c r="HT81" s="77">
        <v>586</v>
      </c>
      <c r="HU81" s="78">
        <v>22964.67</v>
      </c>
      <c r="HV81" s="77">
        <v>41</v>
      </c>
      <c r="HW81" s="78">
        <v>3749.31</v>
      </c>
      <c r="HX81" s="77">
        <v>5</v>
      </c>
      <c r="HY81" s="78">
        <v>5442.53</v>
      </c>
      <c r="HZ81" s="77">
        <v>34</v>
      </c>
      <c r="IA81" s="78">
        <v>3379.84</v>
      </c>
      <c r="IB81" s="79">
        <v>5747</v>
      </c>
      <c r="IC81" s="78">
        <v>405546.48</v>
      </c>
      <c r="ID81" s="77">
        <v>35</v>
      </c>
      <c r="IE81" s="78">
        <v>9894.11</v>
      </c>
      <c r="IF81" s="77">
        <v>186</v>
      </c>
      <c r="IG81" s="78">
        <v>60508.62</v>
      </c>
      <c r="IL81" s="77">
        <v>2</v>
      </c>
      <c r="IM81" s="78">
        <v>23.12</v>
      </c>
      <c r="IN81" s="79">
        <v>2263</v>
      </c>
      <c r="IO81" s="78">
        <v>103569.75</v>
      </c>
      <c r="IP81" s="77">
        <v>4</v>
      </c>
      <c r="IQ81" s="78">
        <v>136.19999999999999</v>
      </c>
      <c r="IX81" s="77">
        <v>10</v>
      </c>
      <c r="IY81" s="78">
        <v>27.49</v>
      </c>
      <c r="IZ81" s="79">
        <v>4237</v>
      </c>
      <c r="JA81" s="78">
        <v>171911.95</v>
      </c>
      <c r="JB81" s="77">
        <v>1</v>
      </c>
      <c r="JC81" s="78">
        <v>8.0399999999999991</v>
      </c>
      <c r="JH81" s="79">
        <v>10237</v>
      </c>
      <c r="JI81" s="78">
        <v>1343983.08</v>
      </c>
      <c r="JJ81" s="79">
        <v>2672</v>
      </c>
      <c r="JK81" s="78">
        <v>322966.05</v>
      </c>
      <c r="JN81" s="77">
        <v>733</v>
      </c>
      <c r="JO81" s="78">
        <v>95461.74</v>
      </c>
      <c r="JP81" s="79">
        <v>3769</v>
      </c>
      <c r="JQ81" s="78">
        <v>292602.98</v>
      </c>
      <c r="JR81" s="77">
        <v>40</v>
      </c>
      <c r="JS81" s="78">
        <v>2192.77</v>
      </c>
      <c r="JV81" s="79">
        <v>3046</v>
      </c>
      <c r="JW81" s="78">
        <v>235999.51</v>
      </c>
      <c r="JX81" s="77">
        <v>182</v>
      </c>
      <c r="JY81" s="78">
        <v>15761.39</v>
      </c>
      <c r="JZ81" s="77">
        <v>517</v>
      </c>
      <c r="KA81" s="78">
        <v>9213.35</v>
      </c>
      <c r="KB81" s="79">
        <v>8449</v>
      </c>
      <c r="KC81" s="78">
        <v>322117.27</v>
      </c>
      <c r="KD81" s="77">
        <v>1</v>
      </c>
      <c r="KE81" s="78">
        <v>12.71</v>
      </c>
      <c r="KF81" s="77">
        <v>412</v>
      </c>
      <c r="KG81" s="78">
        <v>49617.120000000003</v>
      </c>
      <c r="KH81" s="79">
        <v>17728</v>
      </c>
      <c r="KI81" s="78">
        <v>645880.39</v>
      </c>
      <c r="KN81" s="79">
        <v>1317</v>
      </c>
      <c r="KO81" s="78">
        <v>739616.46</v>
      </c>
      <c r="KR81" s="79">
        <v>5049</v>
      </c>
      <c r="KS81" s="78">
        <v>376238.39</v>
      </c>
      <c r="KZ81" s="77">
        <v>7</v>
      </c>
      <c r="LA81" s="78">
        <v>1846.59</v>
      </c>
      <c r="LB81" s="77">
        <v>8</v>
      </c>
      <c r="LC81" s="78">
        <v>37.4</v>
      </c>
      <c r="LD81" s="79">
        <v>1055</v>
      </c>
      <c r="LE81" s="78">
        <v>103060.2</v>
      </c>
      <c r="LF81" s="77">
        <v>464</v>
      </c>
      <c r="LG81" s="78">
        <v>75728.59</v>
      </c>
      <c r="LH81" s="77">
        <v>418</v>
      </c>
      <c r="LI81" s="78">
        <v>99208.14</v>
      </c>
      <c r="LP81" s="77">
        <v>1</v>
      </c>
      <c r="LQ81" s="78">
        <v>7.88</v>
      </c>
      <c r="LR81" s="77">
        <v>5</v>
      </c>
      <c r="LS81" s="78">
        <v>6.22</v>
      </c>
      <c r="LT81" s="79">
        <v>7502</v>
      </c>
      <c r="LU81" s="78">
        <v>335870.93</v>
      </c>
      <c r="LV81" s="77">
        <v>70</v>
      </c>
      <c r="LW81" s="78">
        <v>390.74</v>
      </c>
      <c r="LX81" s="77">
        <v>5</v>
      </c>
      <c r="LY81" s="78">
        <v>2591.88</v>
      </c>
      <c r="LZ81" s="77">
        <v>1</v>
      </c>
      <c r="MA81" s="78">
        <v>111.13</v>
      </c>
      <c r="MB81" s="79">
        <v>5723</v>
      </c>
      <c r="MC81" s="78">
        <v>254789.66</v>
      </c>
      <c r="MN81" s="77">
        <v>1</v>
      </c>
      <c r="MO81" s="78">
        <v>1.99</v>
      </c>
      <c r="MP81" s="79">
        <v>4328</v>
      </c>
      <c r="MQ81" s="78">
        <v>304330.76</v>
      </c>
      <c r="MR81" s="79">
        <v>1510</v>
      </c>
      <c r="MS81" s="78">
        <v>43807.11</v>
      </c>
      <c r="MT81" s="77">
        <v>4</v>
      </c>
      <c r="MU81" s="78">
        <v>9.7200000000000006</v>
      </c>
      <c r="MV81" s="77">
        <v>2</v>
      </c>
      <c r="MW81" s="78">
        <v>6.72</v>
      </c>
      <c r="MX81" s="77">
        <v>2</v>
      </c>
      <c r="MY81" s="78">
        <v>9.4</v>
      </c>
      <c r="ND81" s="79">
        <v>14379</v>
      </c>
      <c r="NE81" s="78">
        <v>44928.34</v>
      </c>
      <c r="NF81" s="77">
        <v>77</v>
      </c>
      <c r="NG81" s="78">
        <v>1382.31</v>
      </c>
      <c r="NN81" s="79">
        <v>4808</v>
      </c>
      <c r="NO81" s="78">
        <v>698591.06</v>
      </c>
      <c r="NP81" s="77">
        <v>9</v>
      </c>
      <c r="NQ81" s="78">
        <v>58.57</v>
      </c>
      <c r="NR81" s="77">
        <v>1</v>
      </c>
      <c r="NS81" s="78">
        <v>3.39</v>
      </c>
      <c r="NT81" s="77">
        <v>116</v>
      </c>
      <c r="NU81" s="78">
        <v>385.13</v>
      </c>
      <c r="NV81" s="79">
        <v>1953</v>
      </c>
      <c r="NW81" s="78">
        <v>208987.02</v>
      </c>
      <c r="NX81" s="77">
        <v>4</v>
      </c>
      <c r="NY81" s="78">
        <v>516.34</v>
      </c>
      <c r="NZ81" s="77">
        <v>2</v>
      </c>
      <c r="OA81" s="78">
        <v>52.62</v>
      </c>
      <c r="OD81" s="77">
        <v>1</v>
      </c>
      <c r="OE81" s="78">
        <v>21.42</v>
      </c>
      <c r="OF81" s="77">
        <v>351</v>
      </c>
      <c r="OG81" s="78">
        <v>26225.32</v>
      </c>
      <c r="OH81" s="77">
        <v>549</v>
      </c>
      <c r="OI81" s="78">
        <v>31850.17</v>
      </c>
      <c r="OJ81" s="77">
        <v>135</v>
      </c>
      <c r="OK81" s="78">
        <v>390.83</v>
      </c>
      <c r="OP81" s="79">
        <v>14307</v>
      </c>
      <c r="OQ81" s="78">
        <v>2459903.42</v>
      </c>
      <c r="OR81" s="77">
        <v>199</v>
      </c>
      <c r="OS81" s="78">
        <v>6857.55</v>
      </c>
      <c r="OT81" s="79">
        <v>4224</v>
      </c>
      <c r="OU81" s="78">
        <v>183209.24</v>
      </c>
      <c r="OV81" s="77">
        <v>77</v>
      </c>
      <c r="OW81" s="78">
        <v>6517.98</v>
      </c>
      <c r="OZ81" s="79">
        <v>4236</v>
      </c>
      <c r="PA81" s="78">
        <v>394200.21</v>
      </c>
      <c r="PB81" s="77">
        <v>1</v>
      </c>
      <c r="PC81" s="78">
        <v>6.23</v>
      </c>
      <c r="PH81" s="77">
        <v>1</v>
      </c>
      <c r="PI81" s="78">
        <v>4.75</v>
      </c>
      <c r="PJ81" s="79">
        <v>3693</v>
      </c>
      <c r="PK81" s="78">
        <v>327444.64</v>
      </c>
      <c r="PL81" s="77">
        <v>134</v>
      </c>
      <c r="PM81" s="78">
        <v>1523.51</v>
      </c>
      <c r="PN81" s="77">
        <v>54</v>
      </c>
      <c r="PO81" s="78">
        <v>7602.12</v>
      </c>
      <c r="PP81" s="79">
        <v>9908</v>
      </c>
      <c r="PQ81" s="78">
        <v>676793.67</v>
      </c>
      <c r="PV81" s="77">
        <v>29</v>
      </c>
      <c r="PW81" s="78">
        <v>297.64999999999998</v>
      </c>
      <c r="PX81" s="77">
        <v>7</v>
      </c>
      <c r="PY81" s="78">
        <v>321.77</v>
      </c>
      <c r="PZ81" s="77">
        <v>599</v>
      </c>
      <c r="QA81" s="78">
        <v>201074.27</v>
      </c>
      <c r="QF81" s="79">
        <v>12374</v>
      </c>
      <c r="QG81" s="78">
        <v>3875816.89</v>
      </c>
      <c r="QJ81" s="77">
        <v>10</v>
      </c>
      <c r="QK81" s="78">
        <v>10.86</v>
      </c>
      <c r="QL81" s="77">
        <v>32</v>
      </c>
      <c r="QM81" s="78">
        <v>16.829999999999998</v>
      </c>
      <c r="QN81" s="77">
        <v>3</v>
      </c>
      <c r="QO81" s="78">
        <v>135.6</v>
      </c>
      <c r="RB81" s="77">
        <v>12</v>
      </c>
      <c r="RC81" s="78">
        <v>749.25</v>
      </c>
      <c r="RD81" s="77">
        <v>9</v>
      </c>
      <c r="RE81" s="78">
        <v>4288.2</v>
      </c>
      <c r="RJ81" s="77">
        <v>3</v>
      </c>
      <c r="RK81" s="78">
        <v>73.88</v>
      </c>
      <c r="RL81" s="79">
        <v>124556</v>
      </c>
      <c r="RM81" s="78">
        <v>17461592.309999999</v>
      </c>
      <c r="RN81" s="79">
        <v>2414</v>
      </c>
      <c r="RO81" s="78">
        <v>113377</v>
      </c>
      <c r="RT81" s="77">
        <v>152</v>
      </c>
      <c r="RU81" s="78">
        <v>26468.58</v>
      </c>
      <c r="RV81" s="77">
        <v>306</v>
      </c>
      <c r="RW81" s="78">
        <v>14246.43</v>
      </c>
      <c r="RX81" s="77">
        <v>112</v>
      </c>
      <c r="RY81" s="78">
        <v>3183.85</v>
      </c>
      <c r="RZ81" s="77">
        <v>638</v>
      </c>
      <c r="SA81" s="78">
        <v>60265.67</v>
      </c>
      <c r="SD81" s="79">
        <v>6509</v>
      </c>
      <c r="SE81" s="78">
        <v>466818.23</v>
      </c>
      <c r="SF81" s="79">
        <v>48135</v>
      </c>
      <c r="SG81" s="78">
        <v>8222110</v>
      </c>
      <c r="SH81" s="77">
        <v>3</v>
      </c>
      <c r="SI81" s="78">
        <v>1.1200000000000001</v>
      </c>
      <c r="SJ81" s="79">
        <v>1393</v>
      </c>
      <c r="SK81" s="78">
        <v>52636.81</v>
      </c>
      <c r="SL81" s="79">
        <v>3609</v>
      </c>
      <c r="SM81" s="78">
        <v>284456.33</v>
      </c>
      <c r="SN81" s="79">
        <v>8468</v>
      </c>
      <c r="SO81" s="78">
        <v>262792.71000000002</v>
      </c>
      <c r="SP81" s="77">
        <v>2</v>
      </c>
      <c r="SQ81" s="78">
        <v>180</v>
      </c>
      <c r="SR81" s="79">
        <v>90608</v>
      </c>
      <c r="SS81" s="78">
        <v>573868.87</v>
      </c>
      <c r="ST81" s="79">
        <v>3144</v>
      </c>
      <c r="SU81" s="78">
        <v>276553.24</v>
      </c>
      <c r="SV81" s="77">
        <v>91</v>
      </c>
      <c r="SW81" s="78">
        <v>615.59</v>
      </c>
      <c r="SX81" s="77">
        <v>2</v>
      </c>
      <c r="SY81" s="78">
        <v>114.2</v>
      </c>
      <c r="TB81" s="77">
        <v>3</v>
      </c>
      <c r="TC81" s="78">
        <v>45.48</v>
      </c>
      <c r="TD81" s="77">
        <v>788</v>
      </c>
      <c r="TE81" s="78">
        <v>7218.14</v>
      </c>
      <c r="TF81" s="79">
        <v>2333</v>
      </c>
      <c r="TG81" s="78">
        <v>89657.29</v>
      </c>
      <c r="TH81" s="79">
        <v>26383</v>
      </c>
      <c r="TI81" s="78">
        <v>668588.84</v>
      </c>
      <c r="TJ81" s="79">
        <v>2190</v>
      </c>
      <c r="TK81" s="78">
        <v>239586.11</v>
      </c>
      <c r="TL81" s="79">
        <v>46650</v>
      </c>
      <c r="TM81" s="78">
        <v>2264787.58</v>
      </c>
      <c r="TN81" s="79">
        <v>5678</v>
      </c>
      <c r="TO81" s="78">
        <v>454788.47</v>
      </c>
      <c r="TZ81" s="77">
        <v>1</v>
      </c>
      <c r="UA81" s="78">
        <v>64.94</v>
      </c>
      <c r="UB81" s="79">
        <v>8600</v>
      </c>
      <c r="UC81" s="78">
        <v>380462.33</v>
      </c>
      <c r="UF81" s="77">
        <v>3</v>
      </c>
      <c r="UG81" s="78">
        <v>49.67</v>
      </c>
      <c r="UH81" s="77">
        <v>2</v>
      </c>
      <c r="UI81" s="78">
        <v>23.95</v>
      </c>
      <c r="UP81" s="77">
        <v>5</v>
      </c>
      <c r="UQ81" s="78">
        <v>2.04</v>
      </c>
      <c r="UV81" s="77">
        <v>5</v>
      </c>
      <c r="UW81" s="78">
        <v>90.03</v>
      </c>
      <c r="UZ81" s="77">
        <v>2</v>
      </c>
      <c r="VA81" s="78">
        <v>5.8</v>
      </c>
      <c r="VB81" s="77">
        <v>37</v>
      </c>
      <c r="VC81" s="78">
        <v>1008.29</v>
      </c>
      <c r="VD81" s="79">
        <v>20210</v>
      </c>
      <c r="VE81" s="78">
        <v>1150116.78</v>
      </c>
      <c r="VH81" s="79">
        <v>36255</v>
      </c>
      <c r="VI81" s="78">
        <v>590249.76</v>
      </c>
      <c r="VJ81" s="77">
        <v>172</v>
      </c>
      <c r="VK81" s="78">
        <v>1853.1</v>
      </c>
      <c r="VP81" s="79">
        <v>12589</v>
      </c>
      <c r="VQ81" s="78">
        <v>661221.5</v>
      </c>
      <c r="VR81" s="79">
        <v>16924</v>
      </c>
      <c r="VS81" s="78">
        <v>1492981.28</v>
      </c>
      <c r="VV81" s="77">
        <v>5</v>
      </c>
      <c r="VW81" s="78">
        <v>115.99</v>
      </c>
      <c r="WB81" s="79">
        <v>14229</v>
      </c>
      <c r="WC81" s="78">
        <v>2038492.99</v>
      </c>
      <c r="WD81" s="77">
        <v>23</v>
      </c>
      <c r="WE81" s="78">
        <v>45884.95</v>
      </c>
      <c r="WH81" s="79">
        <v>2798</v>
      </c>
      <c r="WI81" s="78">
        <v>11812.51</v>
      </c>
      <c r="WJ81" s="79">
        <v>7067</v>
      </c>
      <c r="WK81" s="78">
        <v>111463.67</v>
      </c>
      <c r="WL81" s="77">
        <v>201</v>
      </c>
      <c r="WM81" s="78">
        <v>20043.689999999999</v>
      </c>
      <c r="WN81" s="79">
        <v>2238</v>
      </c>
      <c r="WO81" s="78">
        <v>846483.63</v>
      </c>
      <c r="WR81" s="79">
        <v>6333</v>
      </c>
      <c r="WS81" s="78">
        <v>181536.08</v>
      </c>
      <c r="WV81" s="77">
        <v>1</v>
      </c>
      <c r="WW81" s="78">
        <v>29.38</v>
      </c>
      <c r="WX81" s="77">
        <v>12</v>
      </c>
      <c r="WY81" s="78">
        <v>66.650000000000006</v>
      </c>
      <c r="WZ81" s="77">
        <v>2</v>
      </c>
      <c r="XA81" s="78">
        <v>28.2</v>
      </c>
      <c r="XB81" s="77">
        <v>1</v>
      </c>
      <c r="XC81" s="78">
        <v>29.96</v>
      </c>
      <c r="XD81" s="79">
        <v>38762</v>
      </c>
      <c r="XE81" s="78">
        <v>2214420.64</v>
      </c>
      <c r="XH81" s="77">
        <v>496</v>
      </c>
      <c r="XI81" s="78">
        <v>205632.52</v>
      </c>
      <c r="XJ81" s="77">
        <v>476</v>
      </c>
      <c r="XK81" s="78">
        <v>5473.92</v>
      </c>
      <c r="XN81" s="79">
        <v>6827</v>
      </c>
      <c r="XO81" s="78">
        <v>878462.57</v>
      </c>
      <c r="XP81" s="79">
        <v>15879</v>
      </c>
      <c r="XQ81" s="78">
        <v>2660844.15</v>
      </c>
      <c r="XR81" s="79">
        <v>1368</v>
      </c>
      <c r="XS81" s="78">
        <v>363624.15</v>
      </c>
      <c r="XT81" s="79">
        <v>2538</v>
      </c>
      <c r="XU81" s="78">
        <v>555613.97</v>
      </c>
      <c r="XV81" s="79">
        <v>83673</v>
      </c>
      <c r="XW81" s="78">
        <v>933319.56</v>
      </c>
      <c r="XX81" s="79">
        <v>1428</v>
      </c>
      <c r="XY81" s="78">
        <v>73733.97</v>
      </c>
      <c r="XZ81" s="77">
        <v>6</v>
      </c>
      <c r="YA81" s="78">
        <v>83.92</v>
      </c>
      <c r="YD81" s="77">
        <v>2</v>
      </c>
      <c r="YE81" s="78">
        <v>174.92</v>
      </c>
      <c r="YF81" s="77">
        <v>2</v>
      </c>
      <c r="YG81" s="78">
        <v>34.659999999999997</v>
      </c>
      <c r="YH81" s="79">
        <v>26097</v>
      </c>
      <c r="YI81" s="78">
        <v>2290144.16</v>
      </c>
      <c r="YN81" s="77">
        <v>1</v>
      </c>
      <c r="YO81" s="78">
        <v>41.88</v>
      </c>
      <c r="YP81" s="79">
        <v>6093</v>
      </c>
      <c r="YQ81" s="78">
        <v>149007.67999999999</v>
      </c>
      <c r="YR81" s="77">
        <v>1</v>
      </c>
      <c r="YS81" s="78">
        <v>4.8600000000000003</v>
      </c>
      <c r="YT81" s="79">
        <v>2607</v>
      </c>
      <c r="YU81" s="78">
        <v>327534.74</v>
      </c>
      <c r="YV81" s="77">
        <v>151</v>
      </c>
      <c r="YW81" s="78">
        <v>17782.169999999998</v>
      </c>
      <c r="YX81" s="79">
        <v>126968</v>
      </c>
      <c r="YY81" s="78">
        <v>3231640.42</v>
      </c>
      <c r="YZ81" s="79">
        <v>30938</v>
      </c>
      <c r="ZA81" s="78">
        <v>1448259.18</v>
      </c>
      <c r="ZF81" s="79">
        <v>1497</v>
      </c>
      <c r="ZG81" s="78">
        <v>125194.93</v>
      </c>
      <c r="ZH81" s="77">
        <v>659</v>
      </c>
      <c r="ZI81" s="78">
        <v>48545.86</v>
      </c>
      <c r="ZJ81" s="79">
        <v>56685</v>
      </c>
      <c r="ZK81" s="78">
        <v>9879697.9600000009</v>
      </c>
      <c r="ZL81" s="79">
        <v>52365</v>
      </c>
      <c r="ZM81" s="78">
        <v>6670368.2300000004</v>
      </c>
      <c r="ZR81" s="77">
        <v>74</v>
      </c>
      <c r="ZS81" s="78">
        <v>531.49</v>
      </c>
      <c r="ZT81" s="77">
        <v>201</v>
      </c>
      <c r="ZU81" s="78">
        <v>936.45</v>
      </c>
      <c r="AAB81" s="77">
        <v>92</v>
      </c>
      <c r="AAC81" s="78">
        <v>675.65</v>
      </c>
      <c r="AAF81" s="77">
        <v>60</v>
      </c>
      <c r="AAG81" s="78">
        <v>638.38</v>
      </c>
      <c r="AAH81" s="77">
        <v>91</v>
      </c>
      <c r="AAI81" s="78">
        <v>601.52</v>
      </c>
      <c r="AAJ81" s="77">
        <v>1</v>
      </c>
      <c r="AAK81" s="78">
        <v>10.08</v>
      </c>
      <c r="AAN81" s="77">
        <v>9</v>
      </c>
      <c r="AAO81" s="78">
        <v>333.68</v>
      </c>
      <c r="AAP81" s="79">
        <v>1606</v>
      </c>
      <c r="AAQ81" s="78">
        <v>6804.25</v>
      </c>
      <c r="AAV81" s="79">
        <v>1649</v>
      </c>
      <c r="AAW81" s="78">
        <v>100318.06</v>
      </c>
      <c r="ABD81" s="79">
        <v>1739</v>
      </c>
      <c r="ABE81" s="78">
        <v>248515.15</v>
      </c>
      <c r="ABP81" s="79">
        <v>4173</v>
      </c>
      <c r="ABQ81" s="78">
        <v>253087.23</v>
      </c>
      <c r="ABR81" s="79">
        <v>1951</v>
      </c>
      <c r="ABS81" s="78">
        <v>86491.31</v>
      </c>
      <c r="ABT81" s="79">
        <v>5245</v>
      </c>
      <c r="ABU81" s="78">
        <v>81849</v>
      </c>
      <c r="ABV81" s="79">
        <v>5075</v>
      </c>
      <c r="ABW81" s="78">
        <v>118778.48</v>
      </c>
      <c r="ABX81" s="77">
        <v>537</v>
      </c>
      <c r="ABY81" s="78">
        <v>16676.52</v>
      </c>
      <c r="ACD81" s="77">
        <v>144</v>
      </c>
      <c r="ACE81" s="78">
        <v>7182.94</v>
      </c>
      <c r="ACF81" s="79">
        <v>20006</v>
      </c>
      <c r="ACG81" s="78">
        <v>689599.55</v>
      </c>
      <c r="ACH81" s="79">
        <v>4926</v>
      </c>
      <c r="ACI81" s="78">
        <v>261456.81</v>
      </c>
      <c r="ACJ81" s="79">
        <v>22591</v>
      </c>
      <c r="ACK81" s="78">
        <v>282675.52</v>
      </c>
      <c r="ACN81" s="77">
        <v>1</v>
      </c>
      <c r="ACO81" s="78">
        <v>35.729999999999997</v>
      </c>
      <c r="ACP81" s="79">
        <v>12467</v>
      </c>
      <c r="ACQ81" s="78">
        <v>504112.95</v>
      </c>
      <c r="ACV81" s="79">
        <v>6060</v>
      </c>
      <c r="ACW81" s="78">
        <v>191055.76</v>
      </c>
      <c r="ACX81" s="79">
        <v>39876</v>
      </c>
      <c r="ACY81" s="78">
        <v>1553344.21</v>
      </c>
      <c r="ACZ81" s="77">
        <v>149</v>
      </c>
      <c r="ADA81" s="78">
        <v>7628.19</v>
      </c>
      <c r="ADB81" s="79">
        <v>15133</v>
      </c>
      <c r="ADC81" s="78">
        <v>972075.09</v>
      </c>
      <c r="ADF81" s="79">
        <v>3959</v>
      </c>
      <c r="ADG81" s="78">
        <v>600834.78</v>
      </c>
      <c r="ADJ81" s="77">
        <v>4</v>
      </c>
      <c r="ADK81" s="78">
        <v>128.52000000000001</v>
      </c>
      <c r="ADL81" s="79">
        <v>1084</v>
      </c>
      <c r="ADM81" s="78">
        <v>184358.41</v>
      </c>
      <c r="ADX81" s="79">
        <v>4378</v>
      </c>
      <c r="ADY81" s="78">
        <v>300977.75</v>
      </c>
      <c r="ADZ81" s="79">
        <v>1212</v>
      </c>
      <c r="AEA81" s="78">
        <v>42416.05</v>
      </c>
      <c r="AEB81" s="77">
        <v>9</v>
      </c>
      <c r="AEC81" s="78">
        <v>802.93</v>
      </c>
      <c r="AED81" s="77">
        <v>2</v>
      </c>
      <c r="AEE81" s="78">
        <v>365.78</v>
      </c>
      <c r="AEL81" s="77">
        <v>96</v>
      </c>
      <c r="AEM81" s="78">
        <v>770.94</v>
      </c>
      <c r="AER81" s="79">
        <v>17448</v>
      </c>
      <c r="AES81" s="78">
        <v>904089.66</v>
      </c>
      <c r="AET81" s="79">
        <v>4292</v>
      </c>
      <c r="AEU81" s="78">
        <v>134788.57</v>
      </c>
      <c r="AEV81" s="77">
        <v>8</v>
      </c>
      <c r="AEW81" s="78">
        <v>3967.24</v>
      </c>
      <c r="AEZ81" s="77">
        <v>57</v>
      </c>
      <c r="AFA81" s="78">
        <v>10507.95</v>
      </c>
      <c r="AFB81" s="79">
        <v>8610</v>
      </c>
      <c r="AFC81" s="78">
        <v>474624.81</v>
      </c>
      <c r="AFD81" s="77">
        <v>13</v>
      </c>
      <c r="AFE81" s="78">
        <v>629.24</v>
      </c>
      <c r="AFH81" s="77">
        <v>9</v>
      </c>
      <c r="AFI81" s="78">
        <v>662.21</v>
      </c>
      <c r="AFN81" s="79">
        <v>3205</v>
      </c>
      <c r="AFO81" s="78">
        <v>1104492.02</v>
      </c>
      <c r="AFP81" s="77">
        <v>184</v>
      </c>
      <c r="AFQ81" s="78">
        <v>9100.85</v>
      </c>
      <c r="AFT81" s="77">
        <v>4</v>
      </c>
      <c r="AFU81" s="78">
        <v>136.4</v>
      </c>
      <c r="AFV81" s="79">
        <v>46599</v>
      </c>
      <c r="AFW81" s="78">
        <v>1499861.87</v>
      </c>
      <c r="AFX81" s="79">
        <v>4731</v>
      </c>
      <c r="AFY81" s="78">
        <v>190427.51</v>
      </c>
      <c r="AFZ81" s="77">
        <v>510</v>
      </c>
      <c r="AGA81" s="78">
        <v>58839.55</v>
      </c>
      <c r="AGB81" s="77">
        <v>3</v>
      </c>
      <c r="AGC81" s="78">
        <v>164.72</v>
      </c>
      <c r="AGF81" s="77">
        <v>163</v>
      </c>
      <c r="AGG81" s="78">
        <v>1083.3499999999999</v>
      </c>
      <c r="AGJ81" s="77">
        <v>3</v>
      </c>
      <c r="AGK81" s="78">
        <v>47.3</v>
      </c>
      <c r="AGL81" s="77">
        <v>23</v>
      </c>
      <c r="AGM81" s="78">
        <v>30997.75</v>
      </c>
      <c r="AGP81" s="79">
        <v>175359</v>
      </c>
      <c r="AGQ81" s="78">
        <v>33561488.030000001</v>
      </c>
      <c r="AGR81" s="77">
        <v>201</v>
      </c>
      <c r="AGS81" s="78">
        <v>166289.49</v>
      </c>
      <c r="AGT81" s="79">
        <v>9473</v>
      </c>
      <c r="AGU81" s="78">
        <v>5516583.3799999999</v>
      </c>
      <c r="AGV81" s="79">
        <v>9283</v>
      </c>
      <c r="AGW81" s="78">
        <v>3404385.1</v>
      </c>
      <c r="AGX81" s="79">
        <v>1418</v>
      </c>
      <c r="AGY81" s="78">
        <v>89188.14</v>
      </c>
      <c r="AGZ81" s="77">
        <v>168</v>
      </c>
      <c r="AHA81" s="78">
        <v>17383.16</v>
      </c>
      <c r="AHB81" s="79">
        <v>1049</v>
      </c>
      <c r="AHC81" s="78">
        <v>135267.01</v>
      </c>
      <c r="AHF81" s="77">
        <v>5</v>
      </c>
      <c r="AHG81" s="78">
        <v>3549.56</v>
      </c>
      <c r="AHH81" s="77">
        <v>50</v>
      </c>
      <c r="AHI81" s="78">
        <v>47384.66</v>
      </c>
      <c r="AHJ81" s="79">
        <v>4077</v>
      </c>
      <c r="AHK81" s="78">
        <v>375129.9</v>
      </c>
      <c r="AHL81" s="79">
        <v>4042</v>
      </c>
      <c r="AHM81" s="78">
        <v>243236.54</v>
      </c>
      <c r="AHN81" s="77">
        <v>13</v>
      </c>
      <c r="AHO81" s="78">
        <v>1858.4</v>
      </c>
      <c r="AHT81" s="77">
        <v>3</v>
      </c>
      <c r="AHU81" s="78">
        <v>2017.54</v>
      </c>
      <c r="AHV81" s="77">
        <v>981</v>
      </c>
      <c r="AHW81" s="78">
        <v>121711.69</v>
      </c>
      <c r="AHZ81" s="77">
        <v>106</v>
      </c>
      <c r="AIA81" s="78">
        <v>37548.07</v>
      </c>
      <c r="AIB81" s="77">
        <v>1</v>
      </c>
      <c r="AIC81" s="78">
        <v>78.650000000000006</v>
      </c>
      <c r="AIL81" s="77">
        <v>2</v>
      </c>
      <c r="AIM81" s="78">
        <v>902.53</v>
      </c>
      <c r="AIN81" s="77">
        <v>3</v>
      </c>
      <c r="AIO81" s="78">
        <v>566.74</v>
      </c>
      <c r="AIP81" s="79">
        <v>55882</v>
      </c>
      <c r="AIQ81" s="78">
        <v>501622.74</v>
      </c>
      <c r="AIT81" s="77">
        <v>14</v>
      </c>
      <c r="AIU81" s="78">
        <v>133.62</v>
      </c>
      <c r="AIX81" s="79">
        <v>7581</v>
      </c>
      <c r="AIY81" s="78">
        <v>552759.72</v>
      </c>
      <c r="AIZ81" s="77">
        <v>5</v>
      </c>
      <c r="AJA81" s="78">
        <v>20.34</v>
      </c>
      <c r="AJB81" s="79">
        <v>9855</v>
      </c>
      <c r="AJC81" s="78">
        <v>196351.55</v>
      </c>
      <c r="AJD81" s="77">
        <v>6</v>
      </c>
      <c r="AJE81" s="78">
        <v>5.09</v>
      </c>
      <c r="AJF81" s="79">
        <v>11834</v>
      </c>
      <c r="AJG81" s="78">
        <v>548028.15</v>
      </c>
      <c r="AJL81" s="77">
        <v>7</v>
      </c>
      <c r="AJM81" s="78">
        <v>87.2</v>
      </c>
      <c r="AJN81" s="79">
        <v>2078</v>
      </c>
      <c r="AJO81" s="78">
        <v>336990</v>
      </c>
      <c r="AJX81" s="79">
        <v>76240</v>
      </c>
      <c r="AJY81" s="78">
        <v>962935.39</v>
      </c>
      <c r="AJZ81" s="77">
        <v>252</v>
      </c>
      <c r="AKA81" s="78">
        <v>29699.07</v>
      </c>
      <c r="AKF81" s="77">
        <v>2</v>
      </c>
      <c r="AKG81" s="78">
        <v>2.2599999999999998</v>
      </c>
      <c r="AKN81" s="77">
        <v>24</v>
      </c>
      <c r="AKO81" s="78">
        <v>314.39999999999998</v>
      </c>
      <c r="AKV81" s="79">
        <v>8667</v>
      </c>
      <c r="AKW81" s="78">
        <v>215164.81</v>
      </c>
      <c r="AKZ81" s="79">
        <v>110841</v>
      </c>
      <c r="ALA81" s="78">
        <v>1567418.76</v>
      </c>
      <c r="ALD81" s="77">
        <v>3</v>
      </c>
      <c r="ALE81" s="78">
        <v>11.09</v>
      </c>
      <c r="ALL81" s="77">
        <v>2</v>
      </c>
      <c r="ALM81" s="78">
        <v>11.2</v>
      </c>
      <c r="ALR81" s="77">
        <v>3</v>
      </c>
      <c r="ALS81" s="78">
        <v>34.19</v>
      </c>
      <c r="ALX81" s="79">
        <v>6691</v>
      </c>
      <c r="ALY81" s="78">
        <v>342711.87</v>
      </c>
      <c r="ALZ81" s="77">
        <v>266</v>
      </c>
      <c r="AMA81" s="78">
        <v>719.47</v>
      </c>
      <c r="AMB81" s="79">
        <v>1380</v>
      </c>
      <c r="AMC81" s="78">
        <v>95480.12</v>
      </c>
      <c r="AMF81" s="77">
        <v>155</v>
      </c>
      <c r="AMG81" s="78">
        <v>4304.43</v>
      </c>
      <c r="AMH81" s="77">
        <v>18</v>
      </c>
      <c r="AMI81" s="78">
        <v>8081.44</v>
      </c>
      <c r="AMJ81" s="79">
        <v>1609</v>
      </c>
      <c r="AMK81" s="78">
        <v>106827.69</v>
      </c>
      <c r="AML81" s="79">
        <v>12809</v>
      </c>
      <c r="AMM81" s="78">
        <v>1195385.3899999999</v>
      </c>
      <c r="AMN81" s="77">
        <v>180</v>
      </c>
      <c r="AMO81" s="78">
        <v>217993.93</v>
      </c>
      <c r="AMP81" s="77">
        <v>2</v>
      </c>
      <c r="AMQ81" s="78">
        <v>304.26</v>
      </c>
      <c r="AMX81" s="77">
        <v>398</v>
      </c>
      <c r="AMY81" s="78">
        <v>17786.61</v>
      </c>
      <c r="AMZ81" s="77">
        <v>2</v>
      </c>
      <c r="ANA81" s="78">
        <v>4.33</v>
      </c>
      <c r="ANF81" s="79">
        <v>1034</v>
      </c>
      <c r="ANG81" s="78">
        <v>1230155.78</v>
      </c>
      <c r="ANH81" s="79">
        <v>3324</v>
      </c>
      <c r="ANI81" s="78">
        <v>260463.76</v>
      </c>
      <c r="ANJ81" s="77">
        <v>2</v>
      </c>
      <c r="ANK81" s="78">
        <v>60.97</v>
      </c>
      <c r="ANL81" s="77">
        <v>263</v>
      </c>
      <c r="ANM81" s="78">
        <v>7291.79</v>
      </c>
      <c r="ANP81" s="79">
        <v>2213</v>
      </c>
      <c r="ANQ81" s="78">
        <v>272715.24</v>
      </c>
      <c r="ANR81" s="77">
        <v>303</v>
      </c>
      <c r="ANS81" s="78">
        <v>52639.22</v>
      </c>
      <c r="ANT81" s="79">
        <v>12937</v>
      </c>
      <c r="ANU81" s="78">
        <v>2084625.87</v>
      </c>
      <c r="ANZ81" s="77">
        <v>476</v>
      </c>
      <c r="AOA81" s="78">
        <v>260549.97</v>
      </c>
      <c r="AOB81" s="77">
        <v>72</v>
      </c>
      <c r="AOC81" s="78">
        <v>156469.43</v>
      </c>
      <c r="AOD81" s="77">
        <v>335</v>
      </c>
      <c r="AOE81" s="78">
        <v>1068804.22</v>
      </c>
      <c r="AOP81" s="77">
        <v>55</v>
      </c>
      <c r="AOQ81" s="78">
        <v>5153.57</v>
      </c>
      <c r="AOR81" s="77">
        <v>2</v>
      </c>
      <c r="AOS81" s="78">
        <v>17.239999999999998</v>
      </c>
      <c r="AOV81" s="77">
        <v>917</v>
      </c>
      <c r="AOW81" s="78">
        <v>118776.41</v>
      </c>
      <c r="AOX81" s="77">
        <v>409</v>
      </c>
      <c r="AOY81" s="78">
        <v>4380.22</v>
      </c>
      <c r="APB81" s="77">
        <v>273</v>
      </c>
      <c r="APC81" s="78">
        <v>3315.67</v>
      </c>
      <c r="APD81" s="77">
        <v>1</v>
      </c>
      <c r="APE81" s="78">
        <v>8.52</v>
      </c>
      <c r="APH81" s="79">
        <v>13672</v>
      </c>
      <c r="API81" s="78">
        <v>3034091.59</v>
      </c>
      <c r="APJ81" s="79">
        <v>16101</v>
      </c>
      <c r="APK81" s="78">
        <v>238461.94</v>
      </c>
      <c r="APN81" s="77">
        <v>3</v>
      </c>
      <c r="APO81" s="78">
        <v>96.58</v>
      </c>
      <c r="APP81" s="79">
        <v>2681</v>
      </c>
      <c r="APQ81" s="78">
        <v>1144217.42</v>
      </c>
      <c r="APR81" s="77">
        <v>192</v>
      </c>
      <c r="APS81" s="78">
        <v>79374.710000000006</v>
      </c>
      <c r="APT81" s="79">
        <v>2162</v>
      </c>
      <c r="APU81" s="78">
        <v>960796.84</v>
      </c>
      <c r="APV81" s="77">
        <v>657</v>
      </c>
      <c r="APW81" s="78">
        <v>284801.77</v>
      </c>
      <c r="APX81" s="77">
        <v>688</v>
      </c>
      <c r="APY81" s="78">
        <v>248712.93</v>
      </c>
      <c r="APZ81" s="77">
        <v>145</v>
      </c>
      <c r="AQA81" s="78">
        <v>61800</v>
      </c>
      <c r="AQB81" s="79">
        <v>14577</v>
      </c>
      <c r="AQC81" s="78">
        <v>2901367.82</v>
      </c>
      <c r="AQD81" s="77">
        <v>10</v>
      </c>
      <c r="AQE81" s="78">
        <v>593.86</v>
      </c>
      <c r="AQH81" s="77">
        <v>138</v>
      </c>
      <c r="AQI81" s="78">
        <v>38693.14</v>
      </c>
      <c r="AQJ81" s="79">
        <v>3200</v>
      </c>
      <c r="AQK81" s="78">
        <v>51796.9</v>
      </c>
      <c r="AQL81" s="77">
        <v>1</v>
      </c>
      <c r="AQM81" s="78">
        <v>5.94</v>
      </c>
      <c r="AQP81" s="79">
        <v>3681</v>
      </c>
      <c r="AQQ81" s="78">
        <v>980284.49</v>
      </c>
      <c r="AQR81" s="79">
        <v>2508</v>
      </c>
      <c r="AQS81" s="78">
        <v>1267547.3899999999</v>
      </c>
      <c r="AQZ81" s="77">
        <v>111</v>
      </c>
      <c r="ARA81" s="78">
        <v>719625.03</v>
      </c>
      <c r="ARD81" s="77">
        <v>4</v>
      </c>
      <c r="ARE81" s="78">
        <v>77.150000000000006</v>
      </c>
      <c r="ARH81" s="77">
        <v>2</v>
      </c>
      <c r="ARI81" s="78">
        <v>139.13999999999999</v>
      </c>
      <c r="ARJ81" s="77">
        <v>2</v>
      </c>
      <c r="ARK81" s="78">
        <v>18.78</v>
      </c>
      <c r="ARL81" s="79">
        <v>5639</v>
      </c>
      <c r="ARM81" s="78">
        <v>713925.85</v>
      </c>
      <c r="ARN81" s="79">
        <v>18836</v>
      </c>
      <c r="ARO81" s="78">
        <v>2289231.6800000002</v>
      </c>
      <c r="ARP81" s="79">
        <v>27318</v>
      </c>
      <c r="ARQ81" s="78">
        <v>3374466.86</v>
      </c>
      <c r="ARR81" s="79">
        <v>5808</v>
      </c>
      <c r="ARS81" s="78">
        <v>707529.52</v>
      </c>
      <c r="ART81" s="79">
        <v>19573</v>
      </c>
      <c r="ARU81" s="78">
        <v>429609.14</v>
      </c>
      <c r="ARX81" s="79">
        <v>50268</v>
      </c>
      <c r="ARY81" s="78">
        <v>3960139.21</v>
      </c>
      <c r="ARZ81" s="77">
        <v>156</v>
      </c>
      <c r="ASA81" s="78">
        <v>59958.7</v>
      </c>
      <c r="ASD81" s="79">
        <v>4173</v>
      </c>
      <c r="ASE81" s="78">
        <v>326048.05</v>
      </c>
      <c r="ASF81" s="77">
        <v>1</v>
      </c>
      <c r="ASG81" s="78">
        <v>9.09</v>
      </c>
      <c r="ASJ81" s="77">
        <v>1</v>
      </c>
      <c r="ASK81" s="78">
        <v>353.76</v>
      </c>
      <c r="ASV81" s="77">
        <v>1</v>
      </c>
      <c r="ASW81" s="78">
        <v>0.89</v>
      </c>
      <c r="ASX81" s="77">
        <v>7</v>
      </c>
      <c r="ASY81" s="78">
        <v>165.05</v>
      </c>
      <c r="ASZ81" s="79">
        <v>1030</v>
      </c>
      <c r="ATA81" s="78">
        <v>21404.12</v>
      </c>
      <c r="ATB81" s="77">
        <v>99</v>
      </c>
      <c r="ATC81" s="78">
        <v>7108.68</v>
      </c>
      <c r="ATF81" s="77">
        <v>2</v>
      </c>
      <c r="ATG81" s="78">
        <v>127.9</v>
      </c>
      <c r="ATN81" s="79">
        <v>1077</v>
      </c>
      <c r="ATO81" s="78">
        <v>57127.79</v>
      </c>
      <c r="ATP81" s="77">
        <v>58</v>
      </c>
      <c r="ATQ81" s="78">
        <v>1671.27</v>
      </c>
      <c r="ATT81" s="79">
        <v>13979</v>
      </c>
      <c r="ATU81" s="78">
        <v>632960.87</v>
      </c>
      <c r="ATV81" s="77">
        <v>7</v>
      </c>
      <c r="ATW81" s="78">
        <v>209.99</v>
      </c>
      <c r="ATX81" s="77">
        <v>26</v>
      </c>
      <c r="ATY81" s="78">
        <v>1320.44</v>
      </c>
      <c r="AUB81" s="77">
        <v>5</v>
      </c>
      <c r="AUC81" s="78">
        <v>27.64</v>
      </c>
      <c r="AUN81" s="79">
        <v>184242</v>
      </c>
      <c r="AUO81" s="78">
        <v>2959986.75</v>
      </c>
      <c r="AUP81" s="77">
        <v>9</v>
      </c>
      <c r="AUQ81" s="78">
        <v>186.29</v>
      </c>
      <c r="AUR81" s="79">
        <v>2228</v>
      </c>
      <c r="AUS81" s="78">
        <v>120021.98</v>
      </c>
      <c r="AUV81" s="77">
        <v>23</v>
      </c>
      <c r="AUW81" s="78">
        <v>480.91</v>
      </c>
      <c r="AVB81" s="77">
        <v>217</v>
      </c>
      <c r="AVC81" s="78">
        <v>176713.46</v>
      </c>
      <c r="AVN81" s="77">
        <v>1</v>
      </c>
      <c r="AVO81" s="78">
        <v>18.16</v>
      </c>
      <c r="AVX81" s="77">
        <v>11</v>
      </c>
      <c r="AVY81" s="78">
        <v>89.43</v>
      </c>
      <c r="AVZ81" s="77">
        <v>15</v>
      </c>
      <c r="AWA81" s="78">
        <v>137.03</v>
      </c>
      <c r="AWB81" s="77">
        <v>5</v>
      </c>
      <c r="AWC81" s="78">
        <v>45.84</v>
      </c>
      <c r="AWH81" s="77">
        <v>5</v>
      </c>
      <c r="AWI81" s="78">
        <v>3.69</v>
      </c>
      <c r="AWJ81" s="77">
        <v>2</v>
      </c>
      <c r="AWK81" s="78">
        <v>5.9</v>
      </c>
      <c r="AWL81" s="77">
        <v>3</v>
      </c>
      <c r="AWM81" s="78">
        <v>15.24</v>
      </c>
      <c r="AWN81" s="77">
        <v>95</v>
      </c>
      <c r="AWO81" s="78">
        <v>4898.13</v>
      </c>
      <c r="AWP81" s="77">
        <v>329</v>
      </c>
      <c r="AWQ81" s="78">
        <v>53393.96</v>
      </c>
      <c r="AWR81" s="77">
        <v>178</v>
      </c>
      <c r="AWS81" s="78">
        <v>61219.91</v>
      </c>
      <c r="AWT81" s="77">
        <v>336</v>
      </c>
      <c r="AWU81" s="78">
        <v>28504.43</v>
      </c>
      <c r="AWV81" s="79">
        <v>1121</v>
      </c>
      <c r="AWW81" s="78">
        <v>15010.84</v>
      </c>
      <c r="AWX81" s="77">
        <v>460</v>
      </c>
      <c r="AWY81" s="78">
        <v>215159.46</v>
      </c>
      <c r="AXD81" s="77">
        <v>25</v>
      </c>
      <c r="AXE81" s="78">
        <v>538.36</v>
      </c>
      <c r="AXV81" s="77">
        <v>1</v>
      </c>
      <c r="AXW81" s="78">
        <v>10.79</v>
      </c>
      <c r="AYB81" s="77">
        <v>313</v>
      </c>
      <c r="AYC81" s="78">
        <v>24223.42</v>
      </c>
      <c r="AYD81" s="77">
        <v>34</v>
      </c>
      <c r="AYE81" s="78">
        <v>212.25</v>
      </c>
      <c r="AYF81" s="77">
        <v>24</v>
      </c>
      <c r="AYG81" s="78">
        <v>149.62</v>
      </c>
      <c r="AYJ81" s="77">
        <v>1</v>
      </c>
      <c r="AYK81" s="78">
        <v>2.88</v>
      </c>
      <c r="AYL81" s="77">
        <v>19</v>
      </c>
      <c r="AYM81" s="78">
        <v>109.9</v>
      </c>
      <c r="AYN81" s="77">
        <v>1</v>
      </c>
      <c r="AYO81" s="78">
        <v>8</v>
      </c>
      <c r="AYR81" s="77">
        <v>1</v>
      </c>
      <c r="AYS81" s="78">
        <v>0.48</v>
      </c>
      <c r="AYT81" s="77">
        <v>17</v>
      </c>
      <c r="AYU81" s="78">
        <v>28.37</v>
      </c>
      <c r="AYV81" s="77">
        <v>105</v>
      </c>
      <c r="AYW81" s="78">
        <v>11760.34</v>
      </c>
      <c r="AZL81" s="77">
        <v>1</v>
      </c>
      <c r="AZM81" s="78">
        <v>2.2799999999999998</v>
      </c>
      <c r="AZN81" s="77">
        <v>1</v>
      </c>
      <c r="AZO81" s="78">
        <v>3.7</v>
      </c>
      <c r="AZR81" s="77">
        <v>3</v>
      </c>
      <c r="AZS81" s="78">
        <v>14.49</v>
      </c>
      <c r="AZV81" s="77">
        <v>30</v>
      </c>
      <c r="AZW81" s="78">
        <v>27.28</v>
      </c>
    </row>
    <row r="82" spans="1:1377" x14ac:dyDescent="0.25">
      <c r="A82" s="87" t="s">
        <v>1363</v>
      </c>
      <c r="B82" s="83">
        <f>SUM(B69:B81)</f>
        <v>4146257</v>
      </c>
      <c r="C82" s="83">
        <f>SUM(C69:C81)</f>
        <v>499522895.41000003</v>
      </c>
      <c r="D82" s="83">
        <f t="shared" ref="D82:S82" si="106">SUM(D69:D81)</f>
        <v>3483686</v>
      </c>
      <c r="E82" s="83">
        <f t="shared" si="106"/>
        <v>480649285.10000002</v>
      </c>
      <c r="F82" s="89">
        <f t="shared" ref="F82" si="107">SUM(F69:F81)</f>
        <v>7629943</v>
      </c>
      <c r="G82" s="89">
        <f t="shared" ref="G82" si="108">SUM(G69:G81)</f>
        <v>980172180.50999987</v>
      </c>
      <c r="H82" s="83">
        <f t="shared" si="106"/>
        <v>2405363</v>
      </c>
      <c r="I82" s="83">
        <f t="shared" si="106"/>
        <v>222618052.92000002</v>
      </c>
      <c r="J82" s="83">
        <f t="shared" si="106"/>
        <v>2762416</v>
      </c>
      <c r="K82" s="83">
        <f t="shared" si="106"/>
        <v>230334316.20000002</v>
      </c>
      <c r="L82" s="83">
        <f t="shared" si="106"/>
        <v>38641</v>
      </c>
      <c r="M82" s="83">
        <f t="shared" si="106"/>
        <v>169268070.77000001</v>
      </c>
      <c r="N82" s="83">
        <f t="shared" si="106"/>
        <v>314356</v>
      </c>
      <c r="O82" s="83">
        <f t="shared" si="106"/>
        <v>167541168.06999996</v>
      </c>
      <c r="P82" s="83">
        <f t="shared" si="106"/>
        <v>2234156</v>
      </c>
      <c r="Q82" s="83">
        <f t="shared" si="106"/>
        <v>129824272.17</v>
      </c>
      <c r="R82" s="83">
        <f t="shared" si="106"/>
        <v>2304277</v>
      </c>
      <c r="S82" s="83">
        <f t="shared" si="106"/>
        <v>128332943.96999998</v>
      </c>
      <c r="T82" s="83">
        <f t="shared" ref="T82" si="109">SUM(T69:T81)</f>
        <v>0</v>
      </c>
      <c r="U82" s="83">
        <f t="shared" ref="U82" si="110">SUM(U69:U81)</f>
        <v>0</v>
      </c>
      <c r="V82" s="83">
        <f t="shared" ref="V82" si="111">SUM(V69:V81)</f>
        <v>321867</v>
      </c>
      <c r="W82" s="83">
        <f t="shared" ref="W82" si="112">SUM(W69:W81)</f>
        <v>87369313.599999994</v>
      </c>
      <c r="X82" s="83">
        <f t="shared" ref="X82" si="113">SUM(X69:X81)</f>
        <v>588969</v>
      </c>
      <c r="Y82" s="83">
        <f t="shared" ref="Y82" si="114">SUM(Y69:Y81)</f>
        <v>84632835.859999999</v>
      </c>
      <c r="Z82" s="79"/>
      <c r="AA82" s="78"/>
      <c r="AB82" s="79"/>
      <c r="AC82" s="78"/>
      <c r="AD82" s="79"/>
      <c r="AE82" s="78"/>
      <c r="AH82" s="79"/>
      <c r="AI82" s="78"/>
      <c r="AJ82" s="79"/>
      <c r="AK82" s="78"/>
      <c r="AL82" s="79"/>
      <c r="AM82" s="78"/>
      <c r="AN82" s="79"/>
      <c r="AO82" s="78"/>
      <c r="AP82" s="79"/>
      <c r="AQ82" s="78"/>
      <c r="AR82" s="79"/>
      <c r="AS82" s="78"/>
      <c r="AT82" s="79"/>
      <c r="AU82" s="78"/>
      <c r="AW82" s="78"/>
      <c r="AY82" s="78"/>
      <c r="AZ82" s="79"/>
      <c r="BA82" s="78"/>
      <c r="BB82" s="79"/>
      <c r="BC82" s="78"/>
      <c r="BD82" s="79"/>
      <c r="BE82" s="78"/>
      <c r="BF82" s="79"/>
      <c r="BG82" s="78"/>
      <c r="BH82" s="79"/>
      <c r="BI82" s="78"/>
      <c r="BJ82" s="79"/>
      <c r="BK82" s="78"/>
      <c r="BL82" s="79"/>
      <c r="BM82" s="78"/>
      <c r="BO82" s="78"/>
      <c r="BP82" s="79"/>
      <c r="BQ82" s="78"/>
      <c r="BR82" s="79"/>
      <c r="BS82" s="78"/>
      <c r="BT82" s="79"/>
      <c r="BU82" s="78"/>
      <c r="BV82" s="79"/>
      <c r="BW82" s="78"/>
      <c r="BY82" s="78"/>
      <c r="CC82" s="78"/>
      <c r="CE82" s="78"/>
      <c r="CM82" s="78"/>
      <c r="CO82" s="78"/>
      <c r="CP82" s="79"/>
      <c r="CQ82" s="78"/>
      <c r="CU82" s="78"/>
      <c r="CY82" s="78"/>
      <c r="DA82" s="78"/>
      <c r="DI82" s="78"/>
      <c r="DK82" s="78"/>
      <c r="DM82" s="78"/>
      <c r="DO82" s="78"/>
      <c r="DQ82" s="78"/>
      <c r="DS82" s="78"/>
      <c r="DZ82" s="79"/>
      <c r="EA82" s="78"/>
      <c r="EG82" s="78"/>
      <c r="EI82" s="78"/>
      <c r="ER82" s="79"/>
      <c r="ES82" s="78"/>
      <c r="EU82" s="78"/>
      <c r="EV82" s="79"/>
      <c r="EW82" s="78"/>
      <c r="FG82" s="78"/>
      <c r="FH82" s="79"/>
      <c r="FI82" s="78"/>
      <c r="FJ82" s="79"/>
      <c r="FK82" s="78"/>
      <c r="FM82" s="78"/>
      <c r="FQ82" s="78"/>
      <c r="FR82" s="79"/>
      <c r="FS82" s="78"/>
      <c r="FU82" s="78"/>
      <c r="FV82" s="79"/>
      <c r="FW82" s="78"/>
      <c r="FY82" s="78"/>
      <c r="GG82" s="78"/>
      <c r="GL82" s="79"/>
      <c r="GM82" s="78"/>
      <c r="GY82" s="78"/>
      <c r="HA82" s="78"/>
      <c r="HE82" s="78"/>
      <c r="HI82" s="78"/>
      <c r="HK82" s="78"/>
      <c r="HM82" s="78"/>
      <c r="HO82" s="78"/>
      <c r="HS82" s="78"/>
      <c r="HU82" s="78"/>
      <c r="HW82" s="78"/>
      <c r="HY82" s="78"/>
      <c r="IA82" s="78"/>
      <c r="IB82" s="79"/>
      <c r="IC82" s="78"/>
      <c r="IE82" s="78"/>
      <c r="IG82" s="78"/>
      <c r="IM82" s="78"/>
      <c r="IN82" s="79"/>
      <c r="IO82" s="78"/>
      <c r="IQ82" s="78"/>
      <c r="IY82" s="78"/>
      <c r="IZ82" s="79"/>
      <c r="JA82" s="78"/>
      <c r="JC82" s="78"/>
      <c r="JH82" s="79"/>
      <c r="JI82" s="78"/>
      <c r="JJ82" s="79"/>
      <c r="JK82" s="78"/>
      <c r="JO82" s="78"/>
      <c r="JP82" s="79"/>
      <c r="JQ82" s="78"/>
      <c r="JS82" s="78"/>
      <c r="JV82" s="79"/>
      <c r="JW82" s="78"/>
      <c r="JY82" s="78"/>
      <c r="KA82" s="78"/>
      <c r="KB82" s="79"/>
      <c r="KC82" s="78"/>
      <c r="KE82" s="78"/>
      <c r="KG82" s="78"/>
      <c r="KH82" s="79"/>
      <c r="KI82" s="78"/>
      <c r="KN82" s="79"/>
      <c r="KO82" s="78"/>
      <c r="KR82" s="79"/>
      <c r="KS82" s="78"/>
      <c r="LA82" s="78"/>
      <c r="LC82" s="78"/>
      <c r="LD82" s="79"/>
      <c r="LE82" s="78"/>
      <c r="LG82" s="78"/>
      <c r="LI82" s="78"/>
      <c r="LQ82" s="78"/>
      <c r="LS82" s="78"/>
      <c r="LT82" s="79"/>
      <c r="LU82" s="78"/>
      <c r="LW82" s="78"/>
      <c r="LY82" s="78"/>
      <c r="MA82" s="78"/>
      <c r="MB82" s="79"/>
      <c r="MC82" s="78"/>
      <c r="MO82" s="78"/>
      <c r="MP82" s="79"/>
      <c r="MQ82" s="78"/>
      <c r="MR82" s="79"/>
      <c r="MS82" s="78"/>
      <c r="MU82" s="78"/>
      <c r="MW82" s="78"/>
      <c r="MY82" s="78"/>
      <c r="ND82" s="79"/>
      <c r="NE82" s="78"/>
      <c r="NG82" s="78"/>
      <c r="NN82" s="79"/>
      <c r="NO82" s="78"/>
      <c r="NQ82" s="78"/>
      <c r="NS82" s="78"/>
      <c r="NU82" s="78"/>
      <c r="NV82" s="79"/>
      <c r="NW82" s="78"/>
      <c r="NY82" s="78"/>
      <c r="OA82" s="78"/>
      <c r="OE82" s="78"/>
      <c r="OG82" s="78"/>
      <c r="OI82" s="78"/>
      <c r="OK82" s="78"/>
      <c r="OP82" s="79"/>
      <c r="OQ82" s="78"/>
      <c r="OS82" s="78"/>
      <c r="OT82" s="79"/>
      <c r="OU82" s="78"/>
      <c r="OW82" s="78"/>
      <c r="OZ82" s="79"/>
      <c r="PA82" s="78"/>
      <c r="PC82" s="78"/>
      <c r="PI82" s="78"/>
      <c r="PJ82" s="79"/>
      <c r="PK82" s="78"/>
      <c r="PM82" s="78"/>
      <c r="PO82" s="78"/>
      <c r="PP82" s="79"/>
      <c r="PQ82" s="78"/>
      <c r="PW82" s="78"/>
      <c r="PY82" s="78"/>
      <c r="QA82" s="78"/>
      <c r="QF82" s="79"/>
      <c r="QG82" s="78"/>
      <c r="QK82" s="78"/>
      <c r="QM82" s="78"/>
      <c r="QO82" s="78"/>
      <c r="RC82" s="78"/>
      <c r="RE82" s="78"/>
      <c r="RK82" s="78"/>
      <c r="RL82" s="79"/>
      <c r="RM82" s="78"/>
      <c r="RN82" s="79"/>
      <c r="RO82" s="78"/>
      <c r="RU82" s="78"/>
      <c r="RW82" s="78"/>
      <c r="RY82" s="78"/>
      <c r="SA82" s="78"/>
      <c r="SD82" s="79"/>
      <c r="SE82" s="78"/>
      <c r="SF82" s="79"/>
      <c r="SG82" s="78"/>
      <c r="SI82" s="78"/>
      <c r="SJ82" s="79"/>
      <c r="SK82" s="78"/>
      <c r="SL82" s="79"/>
      <c r="SM82" s="78"/>
      <c r="SN82" s="79"/>
      <c r="SO82" s="78"/>
      <c r="SQ82" s="78"/>
      <c r="SR82" s="79"/>
      <c r="SS82" s="78"/>
      <c r="ST82" s="79"/>
      <c r="SU82" s="78"/>
      <c r="SW82" s="78"/>
      <c r="SY82" s="78"/>
      <c r="TC82" s="78"/>
      <c r="TE82" s="78"/>
      <c r="TF82" s="79"/>
      <c r="TG82" s="78"/>
      <c r="TH82" s="79"/>
      <c r="TI82" s="78"/>
      <c r="TJ82" s="79"/>
      <c r="TK82" s="78"/>
      <c r="TL82" s="79"/>
      <c r="TM82" s="78"/>
      <c r="TN82" s="79"/>
      <c r="TO82" s="78"/>
      <c r="UA82" s="78"/>
      <c r="UB82" s="79"/>
      <c r="UC82" s="78"/>
      <c r="UG82" s="78"/>
      <c r="UI82" s="78"/>
      <c r="UQ82" s="78"/>
      <c r="UW82" s="78"/>
      <c r="VA82" s="78"/>
      <c r="VC82" s="78"/>
      <c r="VD82" s="79"/>
      <c r="VE82" s="78"/>
      <c r="VH82" s="79"/>
      <c r="VI82" s="78"/>
      <c r="VK82" s="78"/>
      <c r="VP82" s="79"/>
      <c r="VQ82" s="78"/>
      <c r="VR82" s="79"/>
      <c r="VS82" s="78"/>
      <c r="VW82" s="78"/>
      <c r="WB82" s="79"/>
      <c r="WC82" s="78"/>
      <c r="WE82" s="78"/>
      <c r="WH82" s="79"/>
      <c r="WI82" s="78"/>
      <c r="WJ82" s="79"/>
      <c r="WK82" s="78"/>
      <c r="WM82" s="78"/>
      <c r="WN82" s="79"/>
      <c r="WO82" s="78"/>
      <c r="WR82" s="79"/>
      <c r="WS82" s="78"/>
      <c r="WW82" s="78"/>
      <c r="WY82" s="78"/>
      <c r="XA82" s="78"/>
      <c r="XC82" s="78"/>
      <c r="XD82" s="79"/>
      <c r="XE82" s="78"/>
      <c r="XI82" s="78"/>
      <c r="XK82" s="78"/>
      <c r="XN82" s="79"/>
      <c r="XO82" s="78"/>
      <c r="XP82" s="79"/>
      <c r="XQ82" s="78"/>
      <c r="XR82" s="79"/>
      <c r="XS82" s="78"/>
      <c r="XT82" s="79"/>
      <c r="XU82" s="78"/>
      <c r="XV82" s="79"/>
      <c r="XW82" s="78"/>
      <c r="XX82" s="79"/>
      <c r="XY82" s="78"/>
      <c r="YA82" s="78"/>
      <c r="YE82" s="78"/>
      <c r="YG82" s="78"/>
      <c r="YH82" s="79"/>
      <c r="YI82" s="78"/>
      <c r="YO82" s="78"/>
      <c r="YP82" s="79"/>
      <c r="YQ82" s="78"/>
      <c r="YS82" s="78"/>
      <c r="YT82" s="79"/>
      <c r="YU82" s="78"/>
      <c r="YW82" s="78"/>
      <c r="YX82" s="79"/>
      <c r="YY82" s="78"/>
      <c r="YZ82" s="79"/>
      <c r="ZA82" s="78"/>
      <c r="ZF82" s="79"/>
      <c r="ZG82" s="78"/>
      <c r="ZI82" s="78"/>
      <c r="ZJ82" s="79"/>
      <c r="ZK82" s="78"/>
      <c r="ZL82" s="79"/>
      <c r="ZM82" s="78"/>
      <c r="ZS82" s="78"/>
      <c r="ZU82" s="78"/>
      <c r="AAC82" s="78"/>
      <c r="AAG82" s="78"/>
      <c r="AAI82" s="78"/>
      <c r="AAK82" s="78"/>
      <c r="AAO82" s="78"/>
      <c r="AAP82" s="79"/>
      <c r="AAQ82" s="78"/>
      <c r="AAV82" s="79"/>
      <c r="AAW82" s="78"/>
      <c r="ABD82" s="79"/>
      <c r="ABE82" s="78"/>
      <c r="ABP82" s="79"/>
      <c r="ABQ82" s="78"/>
      <c r="ABR82" s="79"/>
      <c r="ABS82" s="78"/>
      <c r="ABT82" s="79"/>
      <c r="ABU82" s="78"/>
      <c r="ABV82" s="79"/>
      <c r="ABW82" s="78"/>
      <c r="ABY82" s="78"/>
      <c r="ACE82" s="78"/>
      <c r="ACF82" s="79"/>
      <c r="ACG82" s="78"/>
      <c r="ACH82" s="79"/>
      <c r="ACI82" s="78"/>
      <c r="ACJ82" s="79"/>
      <c r="ACK82" s="78"/>
      <c r="ACO82" s="78"/>
      <c r="ACP82" s="79"/>
      <c r="ACQ82" s="78"/>
      <c r="ACV82" s="79"/>
      <c r="ACW82" s="78"/>
      <c r="ACX82" s="79"/>
      <c r="ACY82" s="78"/>
      <c r="ADA82" s="78"/>
      <c r="ADB82" s="79"/>
      <c r="ADC82" s="78"/>
      <c r="ADF82" s="79"/>
      <c r="ADG82" s="78"/>
      <c r="ADK82" s="78"/>
      <c r="ADL82" s="79"/>
      <c r="ADM82" s="78"/>
      <c r="ADX82" s="79"/>
      <c r="ADY82" s="78"/>
      <c r="ADZ82" s="79"/>
      <c r="AEA82" s="78"/>
      <c r="AEC82" s="78"/>
      <c r="AEE82" s="78"/>
      <c r="AEM82" s="78"/>
      <c r="AER82" s="79"/>
      <c r="AES82" s="78"/>
      <c r="AET82" s="79"/>
      <c r="AEU82" s="78"/>
      <c r="AEW82" s="78"/>
      <c r="AFA82" s="78"/>
      <c r="AFB82" s="79"/>
      <c r="AFC82" s="78"/>
      <c r="AFE82" s="78"/>
      <c r="AFI82" s="78"/>
      <c r="AFN82" s="79"/>
      <c r="AFO82" s="78"/>
      <c r="AFQ82" s="78"/>
      <c r="AFU82" s="78"/>
      <c r="AFV82" s="79"/>
      <c r="AFW82" s="78"/>
      <c r="AFX82" s="79"/>
      <c r="AFY82" s="78"/>
      <c r="AGA82" s="78"/>
      <c r="AGC82" s="78"/>
      <c r="AGG82" s="78"/>
      <c r="AGK82" s="78"/>
      <c r="AGM82" s="78"/>
      <c r="AGP82" s="79"/>
      <c r="AGQ82" s="78"/>
      <c r="AGS82" s="78"/>
      <c r="AGT82" s="79"/>
      <c r="AGU82" s="78"/>
      <c r="AGV82" s="79"/>
      <c r="AGW82" s="78"/>
      <c r="AGX82" s="79"/>
      <c r="AGY82" s="78"/>
      <c r="AHA82" s="78"/>
      <c r="AHB82" s="79"/>
      <c r="AHC82" s="78"/>
      <c r="AHG82" s="78"/>
      <c r="AHI82" s="78"/>
      <c r="AHJ82" s="79"/>
      <c r="AHK82" s="78"/>
      <c r="AHL82" s="79"/>
      <c r="AHM82" s="78"/>
      <c r="AHO82" s="78"/>
      <c r="AHU82" s="78"/>
      <c r="AHW82" s="78"/>
      <c r="AIA82" s="78"/>
      <c r="AIC82" s="78"/>
      <c r="AIM82" s="78"/>
      <c r="AIO82" s="78"/>
      <c r="AIP82" s="79"/>
      <c r="AIQ82" s="78"/>
      <c r="AIU82" s="78"/>
      <c r="AIX82" s="79"/>
      <c r="AIY82" s="78"/>
      <c r="AJA82" s="78"/>
      <c r="AJB82" s="79"/>
      <c r="AJC82" s="78"/>
      <c r="AJE82" s="78"/>
      <c r="AJF82" s="79"/>
      <c r="AJG82" s="78"/>
      <c r="AJM82" s="78"/>
      <c r="AJN82" s="79"/>
      <c r="AJO82" s="78"/>
      <c r="AJX82" s="79"/>
      <c r="AJY82" s="78"/>
      <c r="AKA82" s="78"/>
      <c r="AKG82" s="78"/>
      <c r="AKO82" s="78"/>
      <c r="AKV82" s="79"/>
      <c r="AKW82" s="78"/>
      <c r="AKZ82" s="79"/>
      <c r="ALA82" s="78"/>
      <c r="ALE82" s="78"/>
      <c r="ALM82" s="78"/>
      <c r="ALS82" s="78"/>
      <c r="ALX82" s="79"/>
      <c r="ALY82" s="78"/>
      <c r="AMA82" s="78"/>
      <c r="AMB82" s="79"/>
      <c r="AMC82" s="78"/>
      <c r="AMG82" s="78"/>
      <c r="AMI82" s="78"/>
      <c r="AMJ82" s="79"/>
      <c r="AMK82" s="78"/>
      <c r="AML82" s="79"/>
      <c r="AMM82" s="78"/>
      <c r="AMO82" s="78"/>
      <c r="AMQ82" s="78"/>
      <c r="AMY82" s="78"/>
      <c r="ANA82" s="78"/>
      <c r="ANF82" s="79"/>
      <c r="ANG82" s="78"/>
      <c r="ANH82" s="79"/>
      <c r="ANI82" s="78"/>
      <c r="ANK82" s="78"/>
      <c r="ANM82" s="78"/>
      <c r="ANP82" s="79"/>
      <c r="ANQ82" s="78"/>
      <c r="ANS82" s="78"/>
      <c r="ANT82" s="79"/>
      <c r="ANU82" s="78"/>
      <c r="AOA82" s="78"/>
      <c r="AOC82" s="78"/>
      <c r="AOE82" s="78"/>
      <c r="AOQ82" s="78"/>
      <c r="AOS82" s="78"/>
      <c r="AOW82" s="78"/>
      <c r="AOY82" s="78"/>
      <c r="APC82" s="78"/>
      <c r="APE82" s="78"/>
      <c r="APH82" s="79"/>
      <c r="API82" s="78"/>
      <c r="APJ82" s="79"/>
      <c r="APK82" s="78"/>
      <c r="APO82" s="78"/>
      <c r="APP82" s="79"/>
      <c r="APQ82" s="78"/>
      <c r="APS82" s="78"/>
      <c r="APT82" s="79"/>
      <c r="APU82" s="78"/>
      <c r="APW82" s="78"/>
      <c r="APY82" s="78"/>
      <c r="AQA82" s="78"/>
      <c r="AQB82" s="79"/>
      <c r="AQC82" s="78"/>
      <c r="AQE82" s="78"/>
      <c r="AQI82" s="78"/>
      <c r="AQJ82" s="79"/>
      <c r="AQK82" s="78"/>
      <c r="AQM82" s="78"/>
      <c r="AQP82" s="79"/>
      <c r="AQQ82" s="78"/>
      <c r="AQR82" s="79"/>
      <c r="AQS82" s="78"/>
      <c r="ARA82" s="78"/>
      <c r="ARE82" s="78"/>
      <c r="ARI82" s="78"/>
      <c r="ARK82" s="78"/>
      <c r="ARL82" s="79"/>
      <c r="ARM82" s="78"/>
      <c r="ARN82" s="79"/>
      <c r="ARO82" s="78"/>
      <c r="ARP82" s="79"/>
      <c r="ARQ82" s="78"/>
      <c r="ARR82" s="79"/>
      <c r="ARS82" s="78"/>
      <c r="ART82" s="79"/>
      <c r="ARU82" s="78"/>
      <c r="ARX82" s="79"/>
      <c r="ARY82" s="78"/>
      <c r="ASA82" s="78"/>
      <c r="ASD82" s="79"/>
      <c r="ASE82" s="78"/>
      <c r="ASG82" s="78"/>
      <c r="ASK82" s="78"/>
      <c r="ASW82" s="78"/>
      <c r="ASY82" s="78"/>
      <c r="ASZ82" s="79"/>
      <c r="ATA82" s="78"/>
      <c r="ATC82" s="78"/>
      <c r="ATG82" s="78"/>
      <c r="ATN82" s="79"/>
      <c r="ATO82" s="78"/>
      <c r="ATQ82" s="78"/>
      <c r="ATT82" s="79"/>
      <c r="ATU82" s="78"/>
      <c r="ATW82" s="78"/>
      <c r="ATY82" s="78"/>
      <c r="AUC82" s="78"/>
      <c r="AUN82" s="79"/>
      <c r="AUO82" s="78"/>
      <c r="AUQ82" s="78"/>
      <c r="AUR82" s="79"/>
      <c r="AUS82" s="78"/>
      <c r="AUW82" s="78"/>
      <c r="AVC82" s="78"/>
      <c r="AVO82" s="78"/>
      <c r="AVY82" s="78"/>
      <c r="AWA82" s="78"/>
      <c r="AWC82" s="78"/>
      <c r="AWI82" s="78"/>
      <c r="AWK82" s="78"/>
      <c r="AWM82" s="78"/>
      <c r="AWO82" s="78"/>
      <c r="AWQ82" s="78"/>
      <c r="AWS82" s="78"/>
      <c r="AWU82" s="78"/>
      <c r="AWV82" s="79"/>
      <c r="AWW82" s="78"/>
      <c r="AWY82" s="78"/>
      <c r="AXE82" s="78"/>
      <c r="AXW82" s="78"/>
      <c r="AYC82" s="78"/>
      <c r="AYE82" s="78"/>
      <c r="AYG82" s="78"/>
      <c r="AYK82" s="78"/>
      <c r="AYM82" s="78"/>
      <c r="AYO82" s="78"/>
      <c r="AYS82" s="78"/>
      <c r="AYU82" s="78"/>
      <c r="AYW82" s="78"/>
      <c r="AZM82" s="78"/>
      <c r="AZO82" s="78"/>
      <c r="AZS82" s="78"/>
      <c r="AZW82" s="78"/>
    </row>
    <row r="83" spans="1:1377" x14ac:dyDescent="0.25">
      <c r="A83" s="87"/>
      <c r="B83" s="83"/>
      <c r="C83" s="84"/>
      <c r="D83" s="83"/>
      <c r="E83" s="84"/>
      <c r="F83" s="84"/>
      <c r="G83" s="84"/>
      <c r="H83" s="83"/>
      <c r="I83" s="84"/>
      <c r="J83" s="83"/>
      <c r="K83" s="84"/>
      <c r="L83" s="83"/>
      <c r="M83" s="78"/>
      <c r="N83" s="79"/>
      <c r="O83" s="78"/>
      <c r="P83" s="79"/>
      <c r="Q83" s="78"/>
      <c r="R83" s="79"/>
      <c r="S83" s="78"/>
      <c r="V83" s="79"/>
      <c r="W83" s="78"/>
      <c r="X83" s="79"/>
      <c r="Y83" s="78"/>
      <c r="Z83" s="79"/>
      <c r="AA83" s="78"/>
      <c r="AB83" s="79"/>
      <c r="AC83" s="78"/>
      <c r="AD83" s="79"/>
      <c r="AE83" s="78"/>
      <c r="AH83" s="79"/>
      <c r="AI83" s="78"/>
      <c r="AJ83" s="79"/>
      <c r="AK83" s="78"/>
      <c r="AL83" s="79"/>
      <c r="AM83" s="78"/>
      <c r="AN83" s="79"/>
      <c r="AO83" s="78"/>
      <c r="AP83" s="79"/>
      <c r="AQ83" s="78"/>
      <c r="AR83" s="79"/>
      <c r="AS83" s="78"/>
      <c r="AT83" s="79"/>
      <c r="AU83" s="78"/>
      <c r="AW83" s="78"/>
      <c r="AY83" s="78"/>
      <c r="AZ83" s="79"/>
      <c r="BA83" s="78"/>
      <c r="BB83" s="79"/>
      <c r="BC83" s="78"/>
      <c r="BD83" s="79"/>
      <c r="BE83" s="78"/>
      <c r="BF83" s="79"/>
      <c r="BG83" s="78"/>
      <c r="BH83" s="79"/>
      <c r="BI83" s="78"/>
      <c r="BJ83" s="79"/>
      <c r="BK83" s="78"/>
      <c r="BL83" s="79"/>
      <c r="BM83" s="78"/>
      <c r="BO83" s="78"/>
      <c r="BP83" s="79"/>
      <c r="BQ83" s="78"/>
      <c r="BR83" s="79"/>
      <c r="BS83" s="78"/>
      <c r="BT83" s="79"/>
      <c r="BU83" s="78"/>
      <c r="BV83" s="79"/>
      <c r="BW83" s="78"/>
      <c r="BY83" s="78"/>
      <c r="CC83" s="78"/>
      <c r="CE83" s="78"/>
      <c r="CM83" s="78"/>
      <c r="CO83" s="78"/>
      <c r="CP83" s="79"/>
      <c r="CQ83" s="78"/>
      <c r="CU83" s="78"/>
      <c r="CY83" s="78"/>
      <c r="DA83" s="78"/>
      <c r="DI83" s="78"/>
      <c r="DK83" s="78"/>
      <c r="DM83" s="78"/>
      <c r="DO83" s="78"/>
      <c r="DQ83" s="78"/>
      <c r="DS83" s="78"/>
      <c r="DZ83" s="79"/>
      <c r="EA83" s="78"/>
      <c r="EG83" s="78"/>
      <c r="EI83" s="78"/>
      <c r="ER83" s="79"/>
      <c r="ES83" s="78"/>
      <c r="EU83" s="78"/>
      <c r="EV83" s="79"/>
      <c r="EW83" s="78"/>
      <c r="FG83" s="78"/>
      <c r="FH83" s="79"/>
      <c r="FI83" s="78"/>
      <c r="FJ83" s="79"/>
      <c r="FK83" s="78"/>
      <c r="FM83" s="78"/>
      <c r="FQ83" s="78"/>
      <c r="FR83" s="79"/>
      <c r="FS83" s="78"/>
      <c r="FU83" s="78"/>
      <c r="FV83" s="79"/>
      <c r="FW83" s="78"/>
      <c r="FY83" s="78"/>
      <c r="GG83" s="78"/>
      <c r="GL83" s="79"/>
      <c r="GM83" s="78"/>
      <c r="GY83" s="78"/>
      <c r="HA83" s="78"/>
      <c r="HE83" s="78"/>
      <c r="HI83" s="78"/>
      <c r="HK83" s="78"/>
      <c r="HM83" s="78"/>
      <c r="HO83" s="78"/>
      <c r="HS83" s="78"/>
      <c r="HU83" s="78"/>
      <c r="HW83" s="78"/>
      <c r="HY83" s="78"/>
      <c r="IA83" s="78"/>
      <c r="IB83" s="79"/>
      <c r="IC83" s="78"/>
      <c r="IE83" s="78"/>
      <c r="IG83" s="78"/>
      <c r="IM83" s="78"/>
      <c r="IN83" s="79"/>
      <c r="IO83" s="78"/>
      <c r="IQ83" s="78"/>
      <c r="IY83" s="78"/>
      <c r="IZ83" s="79"/>
      <c r="JA83" s="78"/>
      <c r="JC83" s="78"/>
      <c r="JH83" s="79"/>
      <c r="JI83" s="78"/>
      <c r="JJ83" s="79"/>
      <c r="JK83" s="78"/>
      <c r="JO83" s="78"/>
      <c r="JP83" s="79"/>
      <c r="JQ83" s="78"/>
      <c r="JS83" s="78"/>
      <c r="JV83" s="79"/>
      <c r="JW83" s="78"/>
      <c r="JY83" s="78"/>
      <c r="KA83" s="78"/>
      <c r="KB83" s="79"/>
      <c r="KC83" s="78"/>
      <c r="KE83" s="78"/>
      <c r="KG83" s="78"/>
      <c r="KH83" s="79"/>
      <c r="KI83" s="78"/>
      <c r="KN83" s="79"/>
      <c r="KO83" s="78"/>
      <c r="KR83" s="79"/>
      <c r="KS83" s="78"/>
      <c r="LA83" s="78"/>
      <c r="LC83" s="78"/>
      <c r="LD83" s="79"/>
      <c r="LE83" s="78"/>
      <c r="LG83" s="78"/>
      <c r="LI83" s="78"/>
      <c r="LQ83" s="78"/>
      <c r="LS83" s="78"/>
      <c r="LT83" s="79"/>
      <c r="LU83" s="78"/>
      <c r="LW83" s="78"/>
      <c r="LY83" s="78"/>
      <c r="MA83" s="78"/>
      <c r="MB83" s="79"/>
      <c r="MC83" s="78"/>
      <c r="MO83" s="78"/>
      <c r="MP83" s="79"/>
      <c r="MQ83" s="78"/>
      <c r="MR83" s="79"/>
      <c r="MS83" s="78"/>
      <c r="MU83" s="78"/>
      <c r="MW83" s="78"/>
      <c r="MY83" s="78"/>
      <c r="ND83" s="79"/>
      <c r="NE83" s="78"/>
      <c r="NG83" s="78"/>
      <c r="NN83" s="79"/>
      <c r="NO83" s="78"/>
      <c r="NQ83" s="78"/>
      <c r="NS83" s="78"/>
      <c r="NU83" s="78"/>
      <c r="NV83" s="79"/>
      <c r="NW83" s="78"/>
      <c r="NY83" s="78"/>
      <c r="OA83" s="78"/>
      <c r="OE83" s="78"/>
      <c r="OG83" s="78"/>
      <c r="OI83" s="78"/>
      <c r="OK83" s="78"/>
      <c r="OP83" s="79"/>
      <c r="OQ83" s="78"/>
      <c r="OS83" s="78"/>
      <c r="OT83" s="79"/>
      <c r="OU83" s="78"/>
      <c r="OW83" s="78"/>
      <c r="OZ83" s="79"/>
      <c r="PA83" s="78"/>
      <c r="PC83" s="78"/>
      <c r="PI83" s="78"/>
      <c r="PJ83" s="79"/>
      <c r="PK83" s="78"/>
      <c r="PM83" s="78"/>
      <c r="PO83" s="78"/>
      <c r="PP83" s="79"/>
      <c r="PQ83" s="78"/>
      <c r="PW83" s="78"/>
      <c r="PY83" s="78"/>
      <c r="QA83" s="78"/>
      <c r="QF83" s="79"/>
      <c r="QG83" s="78"/>
      <c r="QK83" s="78"/>
      <c r="QM83" s="78"/>
      <c r="QO83" s="78"/>
      <c r="RC83" s="78"/>
      <c r="RE83" s="78"/>
      <c r="RK83" s="78"/>
      <c r="RL83" s="79"/>
      <c r="RM83" s="78"/>
      <c r="RN83" s="79"/>
      <c r="RO83" s="78"/>
      <c r="RU83" s="78"/>
      <c r="RW83" s="78"/>
      <c r="RY83" s="78"/>
      <c r="SA83" s="78"/>
      <c r="SD83" s="79"/>
      <c r="SE83" s="78"/>
      <c r="SF83" s="79"/>
      <c r="SG83" s="78"/>
      <c r="SI83" s="78"/>
      <c r="SJ83" s="79"/>
      <c r="SK83" s="78"/>
      <c r="SL83" s="79"/>
      <c r="SM83" s="78"/>
      <c r="SN83" s="79"/>
      <c r="SO83" s="78"/>
      <c r="SQ83" s="78"/>
      <c r="SR83" s="79"/>
      <c r="SS83" s="78"/>
      <c r="ST83" s="79"/>
      <c r="SU83" s="78"/>
      <c r="SW83" s="78"/>
      <c r="SY83" s="78"/>
      <c r="TC83" s="78"/>
      <c r="TE83" s="78"/>
      <c r="TF83" s="79"/>
      <c r="TG83" s="78"/>
      <c r="TH83" s="79"/>
      <c r="TI83" s="78"/>
      <c r="TJ83" s="79"/>
      <c r="TK83" s="78"/>
      <c r="TL83" s="79"/>
      <c r="TM83" s="78"/>
      <c r="TN83" s="79"/>
      <c r="TO83" s="78"/>
      <c r="UA83" s="78"/>
      <c r="UB83" s="79"/>
      <c r="UC83" s="78"/>
      <c r="UG83" s="78"/>
      <c r="UI83" s="78"/>
      <c r="UQ83" s="78"/>
      <c r="UW83" s="78"/>
      <c r="VA83" s="78"/>
      <c r="VC83" s="78"/>
      <c r="VD83" s="79"/>
      <c r="VE83" s="78"/>
      <c r="VH83" s="79"/>
      <c r="VI83" s="78"/>
      <c r="VK83" s="78"/>
      <c r="VP83" s="79"/>
      <c r="VQ83" s="78"/>
      <c r="VR83" s="79"/>
      <c r="VS83" s="78"/>
      <c r="VW83" s="78"/>
      <c r="WB83" s="79"/>
      <c r="WC83" s="78"/>
      <c r="WE83" s="78"/>
      <c r="WH83" s="79"/>
      <c r="WI83" s="78"/>
      <c r="WJ83" s="79"/>
      <c r="WK83" s="78"/>
      <c r="WM83" s="78"/>
      <c r="WN83" s="79"/>
      <c r="WO83" s="78"/>
      <c r="WR83" s="79"/>
      <c r="WS83" s="78"/>
      <c r="WW83" s="78"/>
      <c r="WY83" s="78"/>
      <c r="XA83" s="78"/>
      <c r="XC83" s="78"/>
      <c r="XD83" s="79"/>
      <c r="XE83" s="78"/>
      <c r="XI83" s="78"/>
      <c r="XK83" s="78"/>
      <c r="XN83" s="79"/>
      <c r="XO83" s="78"/>
      <c r="XP83" s="79"/>
      <c r="XQ83" s="78"/>
      <c r="XR83" s="79"/>
      <c r="XS83" s="78"/>
      <c r="XT83" s="79"/>
      <c r="XU83" s="78"/>
      <c r="XV83" s="79"/>
      <c r="XW83" s="78"/>
      <c r="XX83" s="79"/>
      <c r="XY83" s="78"/>
      <c r="YA83" s="78"/>
      <c r="YE83" s="78"/>
      <c r="YG83" s="78"/>
      <c r="YH83" s="79"/>
      <c r="YI83" s="78"/>
      <c r="YO83" s="78"/>
      <c r="YP83" s="79"/>
      <c r="YQ83" s="78"/>
      <c r="YS83" s="78"/>
      <c r="YT83" s="79"/>
      <c r="YU83" s="78"/>
      <c r="YW83" s="78"/>
      <c r="YX83" s="79"/>
      <c r="YY83" s="78"/>
      <c r="YZ83" s="79"/>
      <c r="ZA83" s="78"/>
      <c r="ZF83" s="79"/>
      <c r="ZG83" s="78"/>
      <c r="ZI83" s="78"/>
      <c r="ZJ83" s="79"/>
      <c r="ZK83" s="78"/>
      <c r="ZL83" s="79"/>
      <c r="ZM83" s="78"/>
      <c r="ZS83" s="78"/>
      <c r="ZU83" s="78"/>
      <c r="AAC83" s="78"/>
      <c r="AAG83" s="78"/>
      <c r="AAI83" s="78"/>
      <c r="AAK83" s="78"/>
      <c r="AAO83" s="78"/>
      <c r="AAP83" s="79"/>
      <c r="AAQ83" s="78"/>
      <c r="AAV83" s="79"/>
      <c r="AAW83" s="78"/>
      <c r="ABD83" s="79"/>
      <c r="ABE83" s="78"/>
      <c r="ABP83" s="79"/>
      <c r="ABQ83" s="78"/>
      <c r="ABR83" s="79"/>
      <c r="ABS83" s="78"/>
      <c r="ABT83" s="79"/>
      <c r="ABU83" s="78"/>
      <c r="ABV83" s="79"/>
      <c r="ABW83" s="78"/>
      <c r="ABY83" s="78"/>
      <c r="ACE83" s="78"/>
      <c r="ACF83" s="79"/>
      <c r="ACG83" s="78"/>
      <c r="ACH83" s="79"/>
      <c r="ACI83" s="78"/>
      <c r="ACJ83" s="79"/>
      <c r="ACK83" s="78"/>
      <c r="ACO83" s="78"/>
      <c r="ACP83" s="79"/>
      <c r="ACQ83" s="78"/>
      <c r="ACV83" s="79"/>
      <c r="ACW83" s="78"/>
      <c r="ACX83" s="79"/>
      <c r="ACY83" s="78"/>
      <c r="ADA83" s="78"/>
      <c r="ADB83" s="79"/>
      <c r="ADC83" s="78"/>
      <c r="ADF83" s="79"/>
      <c r="ADG83" s="78"/>
      <c r="ADK83" s="78"/>
      <c r="ADL83" s="79"/>
      <c r="ADM83" s="78"/>
      <c r="ADX83" s="79"/>
      <c r="ADY83" s="78"/>
      <c r="ADZ83" s="79"/>
      <c r="AEA83" s="78"/>
      <c r="AEC83" s="78"/>
      <c r="AEE83" s="78"/>
      <c r="AEM83" s="78"/>
      <c r="AER83" s="79"/>
      <c r="AES83" s="78"/>
      <c r="AET83" s="79"/>
      <c r="AEU83" s="78"/>
      <c r="AEW83" s="78"/>
      <c r="AFA83" s="78"/>
      <c r="AFB83" s="79"/>
      <c r="AFC83" s="78"/>
      <c r="AFE83" s="78"/>
      <c r="AFI83" s="78"/>
      <c r="AFN83" s="79"/>
      <c r="AFO83" s="78"/>
      <c r="AFQ83" s="78"/>
      <c r="AFU83" s="78"/>
      <c r="AFV83" s="79"/>
      <c r="AFW83" s="78"/>
      <c r="AFX83" s="79"/>
      <c r="AFY83" s="78"/>
      <c r="AGA83" s="78"/>
      <c r="AGC83" s="78"/>
      <c r="AGG83" s="78"/>
      <c r="AGK83" s="78"/>
      <c r="AGM83" s="78"/>
      <c r="AGP83" s="79"/>
      <c r="AGQ83" s="78"/>
      <c r="AGS83" s="78"/>
      <c r="AGT83" s="79"/>
      <c r="AGU83" s="78"/>
      <c r="AGV83" s="79"/>
      <c r="AGW83" s="78"/>
      <c r="AGX83" s="79"/>
      <c r="AGY83" s="78"/>
      <c r="AHA83" s="78"/>
      <c r="AHB83" s="79"/>
      <c r="AHC83" s="78"/>
      <c r="AHG83" s="78"/>
      <c r="AHI83" s="78"/>
      <c r="AHJ83" s="79"/>
      <c r="AHK83" s="78"/>
      <c r="AHL83" s="79"/>
      <c r="AHM83" s="78"/>
      <c r="AHO83" s="78"/>
      <c r="AHU83" s="78"/>
      <c r="AHW83" s="78"/>
      <c r="AIA83" s="78"/>
      <c r="AIC83" s="78"/>
      <c r="AIM83" s="78"/>
      <c r="AIO83" s="78"/>
      <c r="AIP83" s="79"/>
      <c r="AIQ83" s="78"/>
      <c r="AIU83" s="78"/>
      <c r="AIX83" s="79"/>
      <c r="AIY83" s="78"/>
      <c r="AJA83" s="78"/>
      <c r="AJB83" s="79"/>
      <c r="AJC83" s="78"/>
      <c r="AJE83" s="78"/>
      <c r="AJF83" s="79"/>
      <c r="AJG83" s="78"/>
      <c r="AJM83" s="78"/>
      <c r="AJN83" s="79"/>
      <c r="AJO83" s="78"/>
      <c r="AJX83" s="79"/>
      <c r="AJY83" s="78"/>
      <c r="AKA83" s="78"/>
      <c r="AKG83" s="78"/>
      <c r="AKO83" s="78"/>
      <c r="AKV83" s="79"/>
      <c r="AKW83" s="78"/>
      <c r="AKZ83" s="79"/>
      <c r="ALA83" s="78"/>
      <c r="ALE83" s="78"/>
      <c r="ALM83" s="78"/>
      <c r="ALS83" s="78"/>
      <c r="ALX83" s="79"/>
      <c r="ALY83" s="78"/>
      <c r="AMA83" s="78"/>
      <c r="AMB83" s="79"/>
      <c r="AMC83" s="78"/>
      <c r="AMG83" s="78"/>
      <c r="AMI83" s="78"/>
      <c r="AMJ83" s="79"/>
      <c r="AMK83" s="78"/>
      <c r="AML83" s="79"/>
      <c r="AMM83" s="78"/>
      <c r="AMO83" s="78"/>
      <c r="AMQ83" s="78"/>
      <c r="AMY83" s="78"/>
      <c r="ANA83" s="78"/>
      <c r="ANF83" s="79"/>
      <c r="ANG83" s="78"/>
      <c r="ANH83" s="79"/>
      <c r="ANI83" s="78"/>
      <c r="ANK83" s="78"/>
      <c r="ANM83" s="78"/>
      <c r="ANP83" s="79"/>
      <c r="ANQ83" s="78"/>
      <c r="ANS83" s="78"/>
      <c r="ANT83" s="79"/>
      <c r="ANU83" s="78"/>
      <c r="AOA83" s="78"/>
      <c r="AOC83" s="78"/>
      <c r="AOE83" s="78"/>
      <c r="AOQ83" s="78"/>
      <c r="AOS83" s="78"/>
      <c r="AOW83" s="78"/>
      <c r="AOY83" s="78"/>
      <c r="APC83" s="78"/>
      <c r="APE83" s="78"/>
      <c r="APH83" s="79"/>
      <c r="API83" s="78"/>
      <c r="APJ83" s="79"/>
      <c r="APK83" s="78"/>
      <c r="APO83" s="78"/>
      <c r="APP83" s="79"/>
      <c r="APQ83" s="78"/>
      <c r="APS83" s="78"/>
      <c r="APT83" s="79"/>
      <c r="APU83" s="78"/>
      <c r="APW83" s="78"/>
      <c r="APY83" s="78"/>
      <c r="AQA83" s="78"/>
      <c r="AQB83" s="79"/>
      <c r="AQC83" s="78"/>
      <c r="AQE83" s="78"/>
      <c r="AQI83" s="78"/>
      <c r="AQJ83" s="79"/>
      <c r="AQK83" s="78"/>
      <c r="AQM83" s="78"/>
      <c r="AQP83" s="79"/>
      <c r="AQQ83" s="78"/>
      <c r="AQR83" s="79"/>
      <c r="AQS83" s="78"/>
      <c r="ARA83" s="78"/>
      <c r="ARE83" s="78"/>
      <c r="ARI83" s="78"/>
      <c r="ARK83" s="78"/>
      <c r="ARL83" s="79"/>
      <c r="ARM83" s="78"/>
      <c r="ARN83" s="79"/>
      <c r="ARO83" s="78"/>
      <c r="ARP83" s="79"/>
      <c r="ARQ83" s="78"/>
      <c r="ARR83" s="79"/>
      <c r="ARS83" s="78"/>
      <c r="ART83" s="79"/>
      <c r="ARU83" s="78"/>
      <c r="ARX83" s="79"/>
      <c r="ARY83" s="78"/>
      <c r="ASA83" s="78"/>
      <c r="ASD83" s="79"/>
      <c r="ASE83" s="78"/>
      <c r="ASG83" s="78"/>
      <c r="ASK83" s="78"/>
      <c r="ASW83" s="78"/>
      <c r="ASY83" s="78"/>
      <c r="ASZ83" s="79"/>
      <c r="ATA83" s="78"/>
      <c r="ATC83" s="78"/>
      <c r="ATG83" s="78"/>
      <c r="ATN83" s="79"/>
      <c r="ATO83" s="78"/>
      <c r="ATQ83" s="78"/>
      <c r="ATT83" s="79"/>
      <c r="ATU83" s="78"/>
      <c r="ATW83" s="78"/>
      <c r="ATY83" s="78"/>
      <c r="AUC83" s="78"/>
      <c r="AUN83" s="79"/>
      <c r="AUO83" s="78"/>
      <c r="AUQ83" s="78"/>
      <c r="AUR83" s="79"/>
      <c r="AUS83" s="78"/>
      <c r="AUW83" s="78"/>
      <c r="AVC83" s="78"/>
      <c r="AVO83" s="78"/>
      <c r="AVY83" s="78"/>
      <c r="AWA83" s="78"/>
      <c r="AWC83" s="78"/>
      <c r="AWI83" s="78"/>
      <c r="AWK83" s="78"/>
      <c r="AWM83" s="78"/>
      <c r="AWO83" s="78"/>
      <c r="AWQ83" s="78"/>
      <c r="AWS83" s="78"/>
      <c r="AWU83" s="78"/>
      <c r="AWV83" s="79"/>
      <c r="AWW83" s="78"/>
      <c r="AWY83" s="78"/>
      <c r="AXE83" s="78"/>
      <c r="AXW83" s="78"/>
      <c r="AYC83" s="78"/>
      <c r="AYE83" s="78"/>
      <c r="AYG83" s="78"/>
      <c r="AYK83" s="78"/>
      <c r="AYM83" s="78"/>
      <c r="AYO83" s="78"/>
      <c r="AYS83" s="78"/>
      <c r="AYU83" s="78"/>
      <c r="AYW83" s="78"/>
      <c r="AZM83" s="78"/>
      <c r="AZO83" s="78"/>
      <c r="AZS83" s="78"/>
      <c r="AZW83" s="78"/>
    </row>
    <row r="84" spans="1:1377" x14ac:dyDescent="0.25">
      <c r="A84" s="87">
        <v>39906</v>
      </c>
      <c r="B84" s="83">
        <v>332772</v>
      </c>
      <c r="C84" s="84">
        <v>39828520.729999997</v>
      </c>
      <c r="D84" s="83">
        <v>280087</v>
      </c>
      <c r="E84" s="84">
        <v>38295978.280000001</v>
      </c>
      <c r="F84" s="84"/>
      <c r="G84" s="84"/>
      <c r="H84" s="83">
        <v>188009</v>
      </c>
      <c r="I84" s="84">
        <v>17177537.620000001</v>
      </c>
      <c r="J84" s="83">
        <v>240878</v>
      </c>
      <c r="K84" s="84">
        <v>20143650.34</v>
      </c>
      <c r="L84" s="83">
        <v>3045</v>
      </c>
      <c r="M84" s="78">
        <v>13349213.99</v>
      </c>
      <c r="N84" s="79">
        <v>25069</v>
      </c>
      <c r="O84" s="78">
        <v>12730679.23</v>
      </c>
      <c r="P84" s="79">
        <v>170236</v>
      </c>
      <c r="Q84" s="78">
        <v>9830926.3300000001</v>
      </c>
      <c r="R84" s="79">
        <v>189331</v>
      </c>
      <c r="S84" s="78">
        <v>10634394.74</v>
      </c>
      <c r="V84" s="79">
        <v>23828</v>
      </c>
      <c r="W84" s="78">
        <v>6503722.7300000004</v>
      </c>
      <c r="X84" s="79">
        <v>45396</v>
      </c>
      <c r="Y84" s="78">
        <v>6500539.8799999999</v>
      </c>
      <c r="Z84" s="79">
        <v>149858</v>
      </c>
      <c r="AA84" s="78">
        <v>5767786.0300000003</v>
      </c>
      <c r="AB84" s="79">
        <v>84565</v>
      </c>
      <c r="AC84" s="78">
        <v>8179520.7000000002</v>
      </c>
      <c r="AD84" s="79">
        <v>29607</v>
      </c>
      <c r="AE84" s="78">
        <v>5529822.5300000003</v>
      </c>
      <c r="AH84" s="79">
        <v>76930</v>
      </c>
      <c r="AI84" s="78">
        <v>7893733.0199999996</v>
      </c>
      <c r="AJ84" s="79">
        <v>179753</v>
      </c>
      <c r="AK84" s="78">
        <v>6501487.21</v>
      </c>
      <c r="AL84" s="79">
        <v>48222</v>
      </c>
      <c r="AM84" s="78">
        <v>5064970.83</v>
      </c>
      <c r="AN84" s="79">
        <v>45722</v>
      </c>
      <c r="AO84" s="78">
        <v>4297256.04</v>
      </c>
      <c r="AP84" s="79">
        <v>59781</v>
      </c>
      <c r="AQ84" s="78">
        <v>4653180.5599999996</v>
      </c>
      <c r="AR84" s="79">
        <v>36442</v>
      </c>
      <c r="AS84" s="78">
        <v>5193749.2300000004</v>
      </c>
      <c r="AT84" s="79">
        <v>12034</v>
      </c>
      <c r="AU84" s="78">
        <v>1083276.5900000001</v>
      </c>
      <c r="AV84" s="77">
        <v>839</v>
      </c>
      <c r="AW84" s="78">
        <v>3365160.35</v>
      </c>
      <c r="AX84" s="77">
        <v>411</v>
      </c>
      <c r="AY84" s="78">
        <v>1583383.48</v>
      </c>
      <c r="AZ84" s="79">
        <v>2747</v>
      </c>
      <c r="BA84" s="78">
        <v>1902394.8</v>
      </c>
      <c r="BB84" s="79">
        <v>11117</v>
      </c>
      <c r="BC84" s="78">
        <v>3646254.13</v>
      </c>
      <c r="BD84" s="79">
        <v>2713</v>
      </c>
      <c r="BE84" s="78">
        <v>1406878.5</v>
      </c>
      <c r="BF84" s="79">
        <v>13730</v>
      </c>
      <c r="BG84" s="78">
        <v>1839066.24</v>
      </c>
      <c r="BH84" s="79">
        <v>241302</v>
      </c>
      <c r="BI84" s="78">
        <v>2158578.87</v>
      </c>
      <c r="BJ84" s="79">
        <v>3532</v>
      </c>
      <c r="BK84" s="78">
        <v>1431235.06</v>
      </c>
      <c r="BL84" s="79">
        <v>50035</v>
      </c>
      <c r="BM84" s="78">
        <v>2112572.4700000002</v>
      </c>
      <c r="BP84" s="79">
        <v>52172</v>
      </c>
      <c r="BQ84" s="78">
        <v>1042520.28</v>
      </c>
      <c r="BR84" s="79">
        <v>5863</v>
      </c>
      <c r="BS84" s="78">
        <v>391707.26</v>
      </c>
      <c r="BT84" s="79">
        <v>8700</v>
      </c>
      <c r="BU84" s="78">
        <v>508129.76</v>
      </c>
      <c r="BV84" s="79">
        <v>8039</v>
      </c>
      <c r="BW84" s="78">
        <v>323992.68</v>
      </c>
      <c r="BX84" s="77">
        <v>185</v>
      </c>
      <c r="BY84" s="78">
        <v>183892.75</v>
      </c>
      <c r="CH84" s="77">
        <v>1</v>
      </c>
      <c r="CI84" s="78">
        <v>0.39</v>
      </c>
      <c r="CN84" s="77">
        <v>7</v>
      </c>
      <c r="CO84" s="78">
        <v>266.67</v>
      </c>
      <c r="CP84" s="79">
        <v>6004</v>
      </c>
      <c r="CQ84" s="78">
        <v>64694.68</v>
      </c>
      <c r="CT84" s="77">
        <v>22</v>
      </c>
      <c r="CU84" s="78">
        <v>14295.32</v>
      </c>
      <c r="CX84" s="77">
        <v>2</v>
      </c>
      <c r="CY84" s="78">
        <v>5.8</v>
      </c>
      <c r="DJ84" s="77">
        <v>6</v>
      </c>
      <c r="DK84" s="78">
        <v>3584.6</v>
      </c>
      <c r="DL84" s="77">
        <v>2</v>
      </c>
      <c r="DM84" s="78">
        <v>65</v>
      </c>
      <c r="DN84" s="77">
        <v>7</v>
      </c>
      <c r="DO84" s="78">
        <v>16.59</v>
      </c>
      <c r="DP84" s="77">
        <v>54</v>
      </c>
      <c r="DQ84" s="78">
        <v>185.79</v>
      </c>
      <c r="DZ84" s="79">
        <v>11664</v>
      </c>
      <c r="EA84" s="78">
        <v>1058461.3799999999</v>
      </c>
      <c r="ED84" s="77">
        <v>2</v>
      </c>
      <c r="EE84" s="78">
        <v>2.2400000000000002</v>
      </c>
      <c r="EF84" s="77">
        <v>21</v>
      </c>
      <c r="EG84" s="78">
        <v>344.15</v>
      </c>
      <c r="EH84" s="77">
        <v>2</v>
      </c>
      <c r="EI84" s="78">
        <v>0.14000000000000001</v>
      </c>
      <c r="ER84" s="79">
        <v>13007</v>
      </c>
      <c r="ES84" s="78">
        <v>515963.82</v>
      </c>
      <c r="ET84" s="77">
        <v>9</v>
      </c>
      <c r="EU84" s="78">
        <v>32.409999999999997</v>
      </c>
      <c r="EV84" s="79">
        <v>1246</v>
      </c>
      <c r="EW84" s="78">
        <v>73108.649999999994</v>
      </c>
      <c r="FF84" s="77">
        <v>13</v>
      </c>
      <c r="FG84" s="78">
        <v>9.65</v>
      </c>
      <c r="FH84" s="79">
        <v>26296</v>
      </c>
      <c r="FI84" s="78">
        <v>1270965.6200000001</v>
      </c>
      <c r="FJ84" s="79">
        <v>16503</v>
      </c>
      <c r="FK84" s="78">
        <v>757441.66</v>
      </c>
      <c r="FL84" s="77">
        <v>15</v>
      </c>
      <c r="FM84" s="78">
        <v>269.39999999999998</v>
      </c>
      <c r="FN84" s="77">
        <v>5</v>
      </c>
      <c r="FO84" s="78">
        <v>19.46</v>
      </c>
      <c r="FP84" s="77">
        <v>4</v>
      </c>
      <c r="FQ84" s="78">
        <v>16.18</v>
      </c>
      <c r="FR84" s="79">
        <v>2462</v>
      </c>
      <c r="FS84" s="78">
        <v>356008.8</v>
      </c>
      <c r="FV84" s="79">
        <v>4158</v>
      </c>
      <c r="FW84" s="78">
        <v>110835.89</v>
      </c>
      <c r="FX84" s="77">
        <v>599</v>
      </c>
      <c r="FY84" s="78">
        <v>24107.66</v>
      </c>
      <c r="GF84" s="77">
        <v>109</v>
      </c>
      <c r="GG84" s="78">
        <v>8218.91</v>
      </c>
      <c r="GL84" s="79">
        <v>2888</v>
      </c>
      <c r="GM84" s="78">
        <v>393680.22</v>
      </c>
      <c r="GP84" s="77">
        <v>1</v>
      </c>
      <c r="GQ84" s="78">
        <v>3.15</v>
      </c>
      <c r="GT84" s="77">
        <v>3</v>
      </c>
      <c r="GU84" s="78">
        <v>10.45</v>
      </c>
      <c r="GX84" s="77">
        <v>358</v>
      </c>
      <c r="GY84" s="78">
        <v>29009.75</v>
      </c>
      <c r="GZ84" s="77">
        <v>24</v>
      </c>
      <c r="HA84" s="78">
        <v>919.34</v>
      </c>
      <c r="HD84" s="77">
        <v>10</v>
      </c>
      <c r="HE84" s="78">
        <v>50</v>
      </c>
      <c r="HH84" s="77">
        <v>152</v>
      </c>
      <c r="HI84" s="78">
        <v>4361.4399999999996</v>
      </c>
      <c r="HJ84" s="77">
        <v>684</v>
      </c>
      <c r="HK84" s="78">
        <v>86109.24</v>
      </c>
      <c r="HL84" s="77">
        <v>509</v>
      </c>
      <c r="HM84" s="78">
        <v>83252.94</v>
      </c>
      <c r="HN84" s="77">
        <v>792</v>
      </c>
      <c r="HO84" s="78">
        <v>110238.95</v>
      </c>
      <c r="HR84" s="77">
        <v>91</v>
      </c>
      <c r="HS84" s="78">
        <v>32479.81</v>
      </c>
      <c r="HT84" s="77">
        <v>570</v>
      </c>
      <c r="HU84" s="78">
        <v>22347.7</v>
      </c>
      <c r="HV84" s="77">
        <v>58</v>
      </c>
      <c r="HW84" s="78">
        <v>2648.5</v>
      </c>
      <c r="HX84" s="77">
        <v>5</v>
      </c>
      <c r="HY84" s="78">
        <v>467.68</v>
      </c>
      <c r="IB84" s="79">
        <v>6074</v>
      </c>
      <c r="IC84" s="78">
        <v>429457.17</v>
      </c>
      <c r="ID84" s="77">
        <v>44</v>
      </c>
      <c r="IE84" s="78">
        <v>6598.24</v>
      </c>
      <c r="IF84" s="77">
        <v>208</v>
      </c>
      <c r="IG84" s="78">
        <v>28738.65</v>
      </c>
      <c r="IL84" s="77">
        <v>2</v>
      </c>
      <c r="IM84" s="78">
        <v>52.92</v>
      </c>
      <c r="IN84" s="79">
        <v>2339</v>
      </c>
      <c r="IO84" s="78">
        <v>113223.23</v>
      </c>
      <c r="IP84" s="77">
        <v>4</v>
      </c>
      <c r="IQ84" s="78">
        <v>14.58</v>
      </c>
      <c r="IR84" s="77">
        <v>2</v>
      </c>
      <c r="IS84" s="78">
        <v>6.12</v>
      </c>
      <c r="IT84" s="77">
        <v>3</v>
      </c>
      <c r="IU84" s="78">
        <v>12.51</v>
      </c>
      <c r="IX84" s="77">
        <v>4</v>
      </c>
      <c r="IY84" s="78">
        <v>8.39</v>
      </c>
      <c r="IZ84" s="79">
        <v>4548</v>
      </c>
      <c r="JA84" s="78">
        <v>180610.94</v>
      </c>
      <c r="JH84" s="79">
        <v>10655</v>
      </c>
      <c r="JI84" s="78">
        <v>1416944.85</v>
      </c>
      <c r="JJ84" s="79">
        <v>2712</v>
      </c>
      <c r="JK84" s="78">
        <v>328764.25</v>
      </c>
      <c r="JN84" s="77">
        <v>693</v>
      </c>
      <c r="JO84" s="78">
        <v>90868.91</v>
      </c>
      <c r="JP84" s="79">
        <v>3872</v>
      </c>
      <c r="JQ84" s="78">
        <v>311785.69</v>
      </c>
      <c r="JR84" s="77">
        <v>20</v>
      </c>
      <c r="JS84" s="78">
        <v>1239.98</v>
      </c>
      <c r="JV84" s="79">
        <v>3179</v>
      </c>
      <c r="JW84" s="78">
        <v>252208.37</v>
      </c>
      <c r="JX84" s="77">
        <v>201</v>
      </c>
      <c r="JY84" s="78">
        <v>16847.23</v>
      </c>
      <c r="JZ84" s="77">
        <v>537</v>
      </c>
      <c r="KA84" s="78">
        <v>10930.8</v>
      </c>
      <c r="KB84" s="79">
        <v>8694</v>
      </c>
      <c r="KC84" s="78">
        <v>325230.71000000002</v>
      </c>
      <c r="KF84" s="77">
        <v>421</v>
      </c>
      <c r="KG84" s="78">
        <v>40393.26</v>
      </c>
      <c r="KH84" s="79">
        <v>17744</v>
      </c>
      <c r="KI84" s="78">
        <v>627287.26</v>
      </c>
      <c r="KJ84" s="77">
        <v>3</v>
      </c>
      <c r="KK84" s="78">
        <v>30.74</v>
      </c>
      <c r="KN84" s="79">
        <v>1335</v>
      </c>
      <c r="KO84" s="78">
        <v>689024.5</v>
      </c>
      <c r="KR84" s="79">
        <v>5242</v>
      </c>
      <c r="KS84" s="78">
        <v>395925.52</v>
      </c>
      <c r="KZ84" s="77">
        <v>8</v>
      </c>
      <c r="LA84" s="78">
        <v>5515.74</v>
      </c>
      <c r="LB84" s="77">
        <v>8</v>
      </c>
      <c r="LC84" s="78">
        <v>15.62</v>
      </c>
      <c r="LD84" s="79">
        <v>1069</v>
      </c>
      <c r="LE84" s="78">
        <v>107181.54</v>
      </c>
      <c r="LF84" s="77">
        <v>473</v>
      </c>
      <c r="LG84" s="78">
        <v>73519.789999999994</v>
      </c>
      <c r="LH84" s="77">
        <v>417</v>
      </c>
      <c r="LI84" s="78">
        <v>98966.5</v>
      </c>
      <c r="LL84" s="77">
        <v>2</v>
      </c>
      <c r="LM84" s="78">
        <v>43.44</v>
      </c>
      <c r="LP84" s="77">
        <v>1</v>
      </c>
      <c r="LQ84" s="78">
        <v>7.88</v>
      </c>
      <c r="LR84" s="77">
        <v>3</v>
      </c>
      <c r="LS84" s="78">
        <v>3.06</v>
      </c>
      <c r="LT84" s="79">
        <v>7622</v>
      </c>
      <c r="LU84" s="78">
        <v>337486.82</v>
      </c>
      <c r="LV84" s="77">
        <v>115</v>
      </c>
      <c r="LW84" s="78">
        <v>643.79999999999995</v>
      </c>
      <c r="LX84" s="77">
        <v>4</v>
      </c>
      <c r="LY84" s="78">
        <v>1755.94</v>
      </c>
      <c r="LZ84" s="77">
        <v>4</v>
      </c>
      <c r="MA84" s="78">
        <v>395.88</v>
      </c>
      <c r="MB84" s="79">
        <v>5531</v>
      </c>
      <c r="MC84" s="78">
        <v>249462.3</v>
      </c>
      <c r="MF84" s="77">
        <v>4</v>
      </c>
      <c r="MG84" s="78">
        <v>209.82</v>
      </c>
      <c r="MP84" s="79">
        <v>4543</v>
      </c>
      <c r="MQ84" s="78">
        <v>319568.44</v>
      </c>
      <c r="MR84" s="79">
        <v>1545</v>
      </c>
      <c r="MS84" s="78">
        <v>43015.17</v>
      </c>
      <c r="NB84" s="77">
        <v>3</v>
      </c>
      <c r="NC84" s="78">
        <v>3.27</v>
      </c>
      <c r="ND84" s="79">
        <v>14879</v>
      </c>
      <c r="NE84" s="78">
        <v>46813.08</v>
      </c>
      <c r="NF84" s="77">
        <v>82</v>
      </c>
      <c r="NG84" s="78">
        <v>1445.57</v>
      </c>
      <c r="NN84" s="79">
        <v>4915</v>
      </c>
      <c r="NO84" s="78">
        <v>706790.22</v>
      </c>
      <c r="NP84" s="77">
        <v>6</v>
      </c>
      <c r="NQ84" s="78">
        <v>11.94</v>
      </c>
      <c r="NR84" s="77">
        <v>1</v>
      </c>
      <c r="NS84" s="78">
        <v>1.7</v>
      </c>
      <c r="NT84" s="77">
        <v>99</v>
      </c>
      <c r="NU84" s="78">
        <v>245.35</v>
      </c>
      <c r="NV84" s="79">
        <v>1661</v>
      </c>
      <c r="NW84" s="78">
        <v>179058.69</v>
      </c>
      <c r="NZ84" s="77">
        <v>6</v>
      </c>
      <c r="OA84" s="78">
        <v>129.03</v>
      </c>
      <c r="OB84" s="77">
        <v>3</v>
      </c>
      <c r="OC84" s="78">
        <v>32.46</v>
      </c>
      <c r="OF84" s="77">
        <v>288</v>
      </c>
      <c r="OG84" s="78">
        <v>19720.41</v>
      </c>
      <c r="OH84" s="77">
        <v>568</v>
      </c>
      <c r="OI84" s="78">
        <v>34178.699999999997</v>
      </c>
      <c r="OJ84" s="77">
        <v>176</v>
      </c>
      <c r="OK84" s="78">
        <v>915.37</v>
      </c>
      <c r="OP84" s="79">
        <v>14617</v>
      </c>
      <c r="OQ84" s="78">
        <v>2477063.63</v>
      </c>
      <c r="OR84" s="77">
        <v>228</v>
      </c>
      <c r="OS84" s="78">
        <v>8002.17</v>
      </c>
      <c r="OT84" s="79">
        <v>4250</v>
      </c>
      <c r="OU84" s="78">
        <v>190088.78</v>
      </c>
      <c r="OV84" s="77">
        <v>59</v>
      </c>
      <c r="OW84" s="78">
        <v>3564.41</v>
      </c>
      <c r="OZ84" s="79">
        <v>4327</v>
      </c>
      <c r="PA84" s="78">
        <v>400300.95</v>
      </c>
      <c r="PJ84" s="79">
        <v>3864</v>
      </c>
      <c r="PK84" s="78">
        <v>345802.88</v>
      </c>
      <c r="PL84" s="77">
        <v>132</v>
      </c>
      <c r="PM84" s="78">
        <v>991.33</v>
      </c>
      <c r="PN84" s="77">
        <v>75</v>
      </c>
      <c r="PO84" s="78">
        <v>10301.01</v>
      </c>
      <c r="PP84" s="79">
        <v>10598</v>
      </c>
      <c r="PQ84" s="78">
        <v>705482.36</v>
      </c>
      <c r="PV84" s="77">
        <v>31</v>
      </c>
      <c r="PW84" s="78">
        <v>355.07</v>
      </c>
      <c r="PZ84" s="77">
        <v>739</v>
      </c>
      <c r="QA84" s="78">
        <v>251993.17</v>
      </c>
      <c r="QF84" s="79">
        <v>12032</v>
      </c>
      <c r="QG84" s="78">
        <v>3722095.89</v>
      </c>
      <c r="QJ84" s="77">
        <v>6</v>
      </c>
      <c r="QK84" s="78">
        <v>5.8</v>
      </c>
      <c r="QL84" s="77">
        <v>36</v>
      </c>
      <c r="QM84" s="78">
        <v>30.64</v>
      </c>
      <c r="QN84" s="77">
        <v>2</v>
      </c>
      <c r="QO84" s="78">
        <v>31.6</v>
      </c>
      <c r="RB84" s="77">
        <v>11</v>
      </c>
      <c r="RC84" s="78">
        <v>722.86</v>
      </c>
      <c r="RD84" s="77">
        <v>4</v>
      </c>
      <c r="RE84" s="78">
        <v>475.52</v>
      </c>
      <c r="RJ84" s="77">
        <v>1</v>
      </c>
      <c r="RK84" s="78">
        <v>22.86</v>
      </c>
      <c r="RL84" s="79">
        <v>129497</v>
      </c>
      <c r="RM84" s="78">
        <v>18199034.210000001</v>
      </c>
      <c r="RN84" s="79">
        <v>2177</v>
      </c>
      <c r="RO84" s="78">
        <v>103317.25</v>
      </c>
      <c r="RP84" s="77">
        <v>2</v>
      </c>
      <c r="RQ84" s="78">
        <v>27.28</v>
      </c>
      <c r="RT84" s="77">
        <v>173</v>
      </c>
      <c r="RU84" s="78">
        <v>28985.73</v>
      </c>
      <c r="RV84" s="77">
        <v>272</v>
      </c>
      <c r="RW84" s="78">
        <v>11568.95</v>
      </c>
      <c r="RX84" s="77">
        <v>125</v>
      </c>
      <c r="RY84" s="78">
        <v>3834.5</v>
      </c>
      <c r="RZ84" s="77">
        <v>628</v>
      </c>
      <c r="SA84" s="78">
        <v>62433.83</v>
      </c>
      <c r="SD84" s="79">
        <v>6331</v>
      </c>
      <c r="SE84" s="78">
        <v>453343.63</v>
      </c>
      <c r="SF84" s="79">
        <v>49915</v>
      </c>
      <c r="SG84" s="78">
        <v>8557892.3900000006</v>
      </c>
      <c r="SH84" s="77">
        <v>1</v>
      </c>
      <c r="SI84" s="78">
        <v>0.17</v>
      </c>
      <c r="SJ84" s="79">
        <v>1333</v>
      </c>
      <c r="SK84" s="78">
        <v>51031.56</v>
      </c>
      <c r="SL84" s="79">
        <v>3564</v>
      </c>
      <c r="SM84" s="78">
        <v>274820.84999999998</v>
      </c>
      <c r="SN84" s="79">
        <v>8893</v>
      </c>
      <c r="SO84" s="78">
        <v>273471.96000000002</v>
      </c>
      <c r="SP84" s="77">
        <v>6</v>
      </c>
      <c r="SQ84" s="78">
        <v>466.44</v>
      </c>
      <c r="SR84" s="79">
        <v>93011</v>
      </c>
      <c r="SS84" s="78">
        <v>578368.81000000006</v>
      </c>
      <c r="ST84" s="79">
        <v>3410</v>
      </c>
      <c r="SU84" s="78">
        <v>290612.02</v>
      </c>
      <c r="SV84" s="77">
        <v>107</v>
      </c>
      <c r="SW84" s="78">
        <v>626.34</v>
      </c>
      <c r="SZ84" s="77">
        <v>5</v>
      </c>
      <c r="TA84" s="78">
        <v>48.1</v>
      </c>
      <c r="TB84" s="77">
        <v>10</v>
      </c>
      <c r="TC84" s="78">
        <v>155.76</v>
      </c>
      <c r="TD84" s="77">
        <v>823</v>
      </c>
      <c r="TE84" s="78">
        <v>7831.81</v>
      </c>
      <c r="TF84" s="79">
        <v>2451</v>
      </c>
      <c r="TG84" s="78">
        <v>95712.4</v>
      </c>
      <c r="TH84" s="79">
        <v>25288</v>
      </c>
      <c r="TI84" s="78">
        <v>653344.1</v>
      </c>
      <c r="TJ84" s="79">
        <v>2259</v>
      </c>
      <c r="TK84" s="78">
        <v>256959.02</v>
      </c>
      <c r="TL84" s="79">
        <v>51186</v>
      </c>
      <c r="TM84" s="78">
        <v>2450821.81</v>
      </c>
      <c r="TN84" s="79">
        <v>5531</v>
      </c>
      <c r="TO84" s="78">
        <v>448566.03</v>
      </c>
      <c r="UB84" s="79">
        <v>8663</v>
      </c>
      <c r="UC84" s="78">
        <v>389013.21</v>
      </c>
      <c r="UF84" s="77">
        <v>5</v>
      </c>
      <c r="UG84" s="78">
        <v>84.58</v>
      </c>
      <c r="UH84" s="77">
        <v>5</v>
      </c>
      <c r="UI84" s="78">
        <v>64.290000000000006</v>
      </c>
      <c r="UP84" s="77">
        <v>3</v>
      </c>
      <c r="UQ84" s="78">
        <v>3.12</v>
      </c>
      <c r="UT84" s="77">
        <v>2</v>
      </c>
      <c r="UU84" s="78">
        <v>2.86</v>
      </c>
      <c r="UV84" s="77">
        <v>9</v>
      </c>
      <c r="UW84" s="78">
        <v>49.36</v>
      </c>
      <c r="UZ84" s="77">
        <v>4</v>
      </c>
      <c r="VA84" s="78">
        <v>14.6</v>
      </c>
      <c r="VB84" s="77">
        <v>49</v>
      </c>
      <c r="VC84" s="78">
        <v>1376.26</v>
      </c>
      <c r="VD84" s="79">
        <v>20195</v>
      </c>
      <c r="VE84" s="78">
        <v>1165000.6100000001</v>
      </c>
      <c r="VF84" s="77">
        <v>2</v>
      </c>
      <c r="VG84" s="78">
        <v>12.6</v>
      </c>
      <c r="VH84" s="79">
        <v>37278</v>
      </c>
      <c r="VI84" s="78">
        <v>608918.86</v>
      </c>
      <c r="VJ84" s="77">
        <v>150</v>
      </c>
      <c r="VK84" s="78">
        <v>1559.6</v>
      </c>
      <c r="VN84" s="77">
        <v>2</v>
      </c>
      <c r="VO84" s="78">
        <v>12.68</v>
      </c>
      <c r="VP84" s="79">
        <v>13092</v>
      </c>
      <c r="VQ84" s="78">
        <v>708209.76</v>
      </c>
      <c r="VR84" s="79">
        <v>17457</v>
      </c>
      <c r="VS84" s="78">
        <v>1564549.41</v>
      </c>
      <c r="WB84" s="79">
        <v>14445</v>
      </c>
      <c r="WC84" s="78">
        <v>2071353.67</v>
      </c>
      <c r="WD84" s="77">
        <v>21</v>
      </c>
      <c r="WE84" s="78">
        <v>43878.25</v>
      </c>
      <c r="WH84" s="79">
        <v>2937</v>
      </c>
      <c r="WI84" s="78">
        <v>12289.58</v>
      </c>
      <c r="WJ84" s="79">
        <v>7174</v>
      </c>
      <c r="WK84" s="78">
        <v>112955.62</v>
      </c>
      <c r="WL84" s="77">
        <v>210</v>
      </c>
      <c r="WM84" s="78">
        <v>24488.37</v>
      </c>
      <c r="WN84" s="79">
        <v>2304</v>
      </c>
      <c r="WO84" s="78">
        <v>875219.97</v>
      </c>
      <c r="WR84" s="79">
        <v>6462</v>
      </c>
      <c r="WS84" s="78">
        <v>185140.19</v>
      </c>
      <c r="WV84" s="77">
        <v>1</v>
      </c>
      <c r="WW84" s="78">
        <v>235.04</v>
      </c>
      <c r="WX84" s="77">
        <v>4</v>
      </c>
      <c r="WY84" s="78">
        <v>28.8</v>
      </c>
      <c r="WZ84" s="77">
        <v>9</v>
      </c>
      <c r="XA84" s="78">
        <v>99.34</v>
      </c>
      <c r="XD84" s="79">
        <v>39752</v>
      </c>
      <c r="XE84" s="78">
        <v>2246102.2599999998</v>
      </c>
      <c r="XF84" s="77">
        <v>3</v>
      </c>
      <c r="XG84" s="78">
        <v>26.93</v>
      </c>
      <c r="XH84" s="77">
        <v>551</v>
      </c>
      <c r="XI84" s="78">
        <v>220990.84</v>
      </c>
      <c r="XJ84" s="77">
        <v>489</v>
      </c>
      <c r="XK84" s="78">
        <v>5970.14</v>
      </c>
      <c r="XN84" s="79">
        <v>7097</v>
      </c>
      <c r="XO84" s="78">
        <v>902908.06</v>
      </c>
      <c r="XP84" s="79">
        <v>16560</v>
      </c>
      <c r="XQ84" s="78">
        <v>2737334.12</v>
      </c>
      <c r="XR84" s="79">
        <v>1460</v>
      </c>
      <c r="XS84" s="78">
        <v>368612.29</v>
      </c>
      <c r="XT84" s="79">
        <v>2500</v>
      </c>
      <c r="XU84" s="78">
        <v>549808.12</v>
      </c>
      <c r="XV84" s="79">
        <v>82644</v>
      </c>
      <c r="XW84" s="78">
        <v>921207.34</v>
      </c>
      <c r="XX84" s="79">
        <v>1382</v>
      </c>
      <c r="XY84" s="78">
        <v>73890.95</v>
      </c>
      <c r="XZ84" s="77">
        <v>8</v>
      </c>
      <c r="YA84" s="78">
        <v>50.58</v>
      </c>
      <c r="YD84" s="77">
        <v>3</v>
      </c>
      <c r="YE84" s="78">
        <v>196.77</v>
      </c>
      <c r="YF84" s="77">
        <v>6</v>
      </c>
      <c r="YG84" s="78">
        <v>139.97999999999999</v>
      </c>
      <c r="YH84" s="79">
        <v>20506</v>
      </c>
      <c r="YI84" s="78">
        <v>1656027.32</v>
      </c>
      <c r="YP84" s="79">
        <v>6578</v>
      </c>
      <c r="YQ84" s="78">
        <v>153303.71</v>
      </c>
      <c r="YT84" s="79">
        <v>2681</v>
      </c>
      <c r="YU84" s="78">
        <v>331520.32</v>
      </c>
      <c r="YV84" s="77">
        <v>135</v>
      </c>
      <c r="YW84" s="78">
        <v>13529.59</v>
      </c>
      <c r="YX84" s="79">
        <v>130975</v>
      </c>
      <c r="YY84" s="78">
        <v>3313132.39</v>
      </c>
      <c r="YZ84" s="79">
        <v>29734</v>
      </c>
      <c r="ZA84" s="78">
        <v>1425205.25</v>
      </c>
      <c r="ZF84" s="79">
        <v>1637</v>
      </c>
      <c r="ZG84" s="78">
        <v>133045.35999999999</v>
      </c>
      <c r="ZH84" s="77">
        <v>667</v>
      </c>
      <c r="ZI84" s="78">
        <v>49104.480000000003</v>
      </c>
      <c r="ZJ84" s="79">
        <v>58290</v>
      </c>
      <c r="ZK84" s="78">
        <v>10238943.710000001</v>
      </c>
      <c r="ZL84" s="79">
        <v>52672</v>
      </c>
      <c r="ZM84" s="78">
        <v>6501087.0700000003</v>
      </c>
      <c r="ZR84" s="77">
        <v>99</v>
      </c>
      <c r="ZS84" s="78">
        <v>420.06</v>
      </c>
      <c r="ZT84" s="77">
        <v>206</v>
      </c>
      <c r="ZU84" s="78">
        <v>930.6</v>
      </c>
      <c r="AAB84" s="77">
        <v>126</v>
      </c>
      <c r="AAC84" s="78">
        <v>1155.83</v>
      </c>
      <c r="AAD84" s="77">
        <v>1</v>
      </c>
      <c r="AAE84" s="78">
        <v>1.83</v>
      </c>
      <c r="AAF84" s="77">
        <v>82</v>
      </c>
      <c r="AAG84" s="78">
        <v>978.25</v>
      </c>
      <c r="AAH84" s="77">
        <v>142</v>
      </c>
      <c r="AAI84" s="78">
        <v>884.54</v>
      </c>
      <c r="AAN84" s="77">
        <v>4</v>
      </c>
      <c r="AAO84" s="78">
        <v>195.68</v>
      </c>
      <c r="AAP84" s="79">
        <v>1767</v>
      </c>
      <c r="AAQ84" s="78">
        <v>8098.58</v>
      </c>
      <c r="AAV84" s="79">
        <v>1806</v>
      </c>
      <c r="AAW84" s="78">
        <v>106029.44</v>
      </c>
      <c r="ABD84" s="79">
        <v>2060</v>
      </c>
      <c r="ABE84" s="78">
        <v>307619</v>
      </c>
      <c r="ABP84" s="79">
        <v>4034</v>
      </c>
      <c r="ABQ84" s="78">
        <v>245879.4</v>
      </c>
      <c r="ABR84" s="79">
        <v>1897</v>
      </c>
      <c r="ABS84" s="78">
        <v>88705.64</v>
      </c>
      <c r="ABT84" s="79">
        <v>5282</v>
      </c>
      <c r="ABU84" s="78">
        <v>82090.28</v>
      </c>
      <c r="ABV84" s="79">
        <v>5664</v>
      </c>
      <c r="ABW84" s="78">
        <v>138860.75</v>
      </c>
      <c r="ABX84" s="77">
        <v>596</v>
      </c>
      <c r="ABY84" s="78">
        <v>18399.79</v>
      </c>
      <c r="ACB84" s="77">
        <v>2</v>
      </c>
      <c r="ACC84" s="78">
        <v>289.2</v>
      </c>
      <c r="ACD84" s="77">
        <v>161</v>
      </c>
      <c r="ACE84" s="78">
        <v>8191.82</v>
      </c>
      <c r="ACF84" s="79">
        <v>20022</v>
      </c>
      <c r="ACG84" s="78">
        <v>677387.41</v>
      </c>
      <c r="ACH84" s="79">
        <v>4832</v>
      </c>
      <c r="ACI84" s="78">
        <v>251520.46</v>
      </c>
      <c r="ACJ84" s="79">
        <v>23409</v>
      </c>
      <c r="ACK84" s="78">
        <v>293286.94</v>
      </c>
      <c r="ACN84" s="77">
        <v>6</v>
      </c>
      <c r="ACO84" s="78">
        <v>56.74</v>
      </c>
      <c r="ACP84" s="79">
        <v>12500</v>
      </c>
      <c r="ACQ84" s="78">
        <v>514070.49</v>
      </c>
      <c r="ACV84" s="79">
        <v>7053</v>
      </c>
      <c r="ACW84" s="78">
        <v>223808.8</v>
      </c>
      <c r="ACX84" s="79">
        <v>38320</v>
      </c>
      <c r="ACY84" s="78">
        <v>1496749.79</v>
      </c>
      <c r="ACZ84" s="77">
        <v>135</v>
      </c>
      <c r="ADA84" s="78">
        <v>7252.65</v>
      </c>
      <c r="ADB84" s="79">
        <v>15728</v>
      </c>
      <c r="ADC84" s="78">
        <v>1010109.3</v>
      </c>
      <c r="ADF84" s="79">
        <v>4167</v>
      </c>
      <c r="ADG84" s="78">
        <v>616014.43000000005</v>
      </c>
      <c r="ADJ84" s="77">
        <v>1</v>
      </c>
      <c r="ADK84" s="78">
        <v>16.2</v>
      </c>
      <c r="ADL84" s="79">
        <v>1164</v>
      </c>
      <c r="ADM84" s="78">
        <v>196178.06</v>
      </c>
      <c r="ADX84" s="79">
        <v>4546</v>
      </c>
      <c r="ADY84" s="78">
        <v>314402.84000000003</v>
      </c>
      <c r="ADZ84" s="79">
        <v>1424</v>
      </c>
      <c r="AEA84" s="78">
        <v>49069.68</v>
      </c>
      <c r="AEB84" s="77">
        <v>15</v>
      </c>
      <c r="AEC84" s="78">
        <v>495.06</v>
      </c>
      <c r="AED84" s="77">
        <v>6</v>
      </c>
      <c r="AEE84" s="78">
        <v>281.5</v>
      </c>
      <c r="AEH84" s="77">
        <v>2</v>
      </c>
      <c r="AEI84" s="78">
        <v>13.84</v>
      </c>
      <c r="AEL84" s="77">
        <v>66</v>
      </c>
      <c r="AEM84" s="78">
        <v>582.24</v>
      </c>
      <c r="AER84" s="79">
        <v>18219</v>
      </c>
      <c r="AES84" s="78">
        <v>960546.37</v>
      </c>
      <c r="AET84" s="79">
        <v>4339</v>
      </c>
      <c r="AEU84" s="78">
        <v>145707.78</v>
      </c>
      <c r="AEV84" s="77">
        <v>7</v>
      </c>
      <c r="AEW84" s="78">
        <v>9062.26</v>
      </c>
      <c r="AEZ84" s="77">
        <v>52</v>
      </c>
      <c r="AFA84" s="78">
        <v>5878.9</v>
      </c>
      <c r="AFB84" s="79">
        <v>9496</v>
      </c>
      <c r="AFC84" s="78">
        <v>527958.99</v>
      </c>
      <c r="AFD84" s="77">
        <v>17</v>
      </c>
      <c r="AFE84" s="78">
        <v>601.55999999999995</v>
      </c>
      <c r="AFF84" s="77">
        <v>2</v>
      </c>
      <c r="AFG84" s="78">
        <v>12.54</v>
      </c>
      <c r="AFH84" s="77">
        <v>10</v>
      </c>
      <c r="AFI84" s="78">
        <v>715.59</v>
      </c>
      <c r="AFN84" s="79">
        <v>3311</v>
      </c>
      <c r="AFO84" s="78">
        <v>1137705.97</v>
      </c>
      <c r="AFP84" s="77">
        <v>235</v>
      </c>
      <c r="AFQ84" s="78">
        <v>11462.49</v>
      </c>
      <c r="AFT84" s="77">
        <v>1</v>
      </c>
      <c r="AFU84" s="78">
        <v>20.09</v>
      </c>
      <c r="AFV84" s="79">
        <v>47712</v>
      </c>
      <c r="AFW84" s="78">
        <v>1546358.36</v>
      </c>
      <c r="AFX84" s="79">
        <v>5010</v>
      </c>
      <c r="AFY84" s="78">
        <v>189542.17</v>
      </c>
      <c r="AFZ84" s="77">
        <v>490</v>
      </c>
      <c r="AGA84" s="78">
        <v>48097.86</v>
      </c>
      <c r="AGB84" s="77">
        <v>3</v>
      </c>
      <c r="AGC84" s="78">
        <v>73.8</v>
      </c>
      <c r="AGF84" s="77">
        <v>194</v>
      </c>
      <c r="AGG84" s="78">
        <v>1317.43</v>
      </c>
      <c r="AGL84" s="77">
        <v>25</v>
      </c>
      <c r="AGM84" s="78">
        <v>14482.8</v>
      </c>
      <c r="AGP84" s="79">
        <v>177170</v>
      </c>
      <c r="AGQ84" s="78">
        <v>34001359.670000002</v>
      </c>
      <c r="AGR84" s="77">
        <v>202</v>
      </c>
      <c r="AGS84" s="78">
        <v>143958.46</v>
      </c>
      <c r="AGT84" s="79">
        <v>9571</v>
      </c>
      <c r="AGU84" s="78">
        <v>5412097.0599999996</v>
      </c>
      <c r="AGV84" s="79">
        <v>9440</v>
      </c>
      <c r="AGW84" s="78">
        <v>3439944.65</v>
      </c>
      <c r="AGX84" s="79">
        <v>1491</v>
      </c>
      <c r="AGY84" s="78">
        <v>102397.39</v>
      </c>
      <c r="AGZ84" s="77">
        <v>183</v>
      </c>
      <c r="AHA84" s="78">
        <v>19025.75</v>
      </c>
      <c r="AHB84" s="79">
        <v>1178</v>
      </c>
      <c r="AHC84" s="78">
        <v>158650.34</v>
      </c>
      <c r="AHF84" s="77">
        <v>13</v>
      </c>
      <c r="AHG84" s="78">
        <v>5912.2</v>
      </c>
      <c r="AHH84" s="77">
        <v>76</v>
      </c>
      <c r="AHI84" s="78">
        <v>57528.44</v>
      </c>
      <c r="AHJ84" s="79">
        <v>4366</v>
      </c>
      <c r="AHK84" s="78">
        <v>403309.61</v>
      </c>
      <c r="AHL84" s="79">
        <v>4062</v>
      </c>
      <c r="AHM84" s="78">
        <v>256826.85</v>
      </c>
      <c r="AHN84" s="77">
        <v>13</v>
      </c>
      <c r="AHO84" s="78">
        <v>2126.59</v>
      </c>
      <c r="AHT84" s="77">
        <v>1</v>
      </c>
      <c r="AHU84" s="78">
        <v>755.64</v>
      </c>
      <c r="AHV84" s="79">
        <v>1001</v>
      </c>
      <c r="AHW84" s="78">
        <v>120870.59</v>
      </c>
      <c r="AHZ84" s="77">
        <v>120</v>
      </c>
      <c r="AIA84" s="78">
        <v>38240.44</v>
      </c>
      <c r="AIB84" s="77">
        <v>2</v>
      </c>
      <c r="AIC84" s="78">
        <v>107.27</v>
      </c>
      <c r="AIL84" s="77">
        <v>4</v>
      </c>
      <c r="AIM84" s="78">
        <v>2969.04</v>
      </c>
      <c r="AIN84" s="77">
        <v>5</v>
      </c>
      <c r="AIO84" s="78">
        <v>2922.27</v>
      </c>
      <c r="AIP84" s="79">
        <v>56515</v>
      </c>
      <c r="AIQ84" s="78">
        <v>508917.28</v>
      </c>
      <c r="AIT84" s="77">
        <v>16</v>
      </c>
      <c r="AIU84" s="78">
        <v>142.34</v>
      </c>
      <c r="AIX84" s="79">
        <v>7465</v>
      </c>
      <c r="AIY84" s="78">
        <v>560336.05000000005</v>
      </c>
      <c r="AIZ84" s="77">
        <v>1</v>
      </c>
      <c r="AJA84" s="78">
        <v>14.22</v>
      </c>
      <c r="AJB84" s="79">
        <v>9894</v>
      </c>
      <c r="AJC84" s="78">
        <v>198699.92</v>
      </c>
      <c r="AJD84" s="77">
        <v>4</v>
      </c>
      <c r="AJE84" s="78">
        <v>5.26</v>
      </c>
      <c r="AJF84" s="79">
        <v>12336</v>
      </c>
      <c r="AJG84" s="78">
        <v>570867.81999999995</v>
      </c>
      <c r="AJL84" s="77">
        <v>3</v>
      </c>
      <c r="AJM84" s="78">
        <v>38.729999999999997</v>
      </c>
      <c r="AJN84" s="79">
        <v>2160</v>
      </c>
      <c r="AJO84" s="78">
        <v>330718.40000000002</v>
      </c>
      <c r="AJX84" s="79">
        <v>76825</v>
      </c>
      <c r="AJY84" s="78">
        <v>989150.4</v>
      </c>
      <c r="AJZ84" s="77">
        <v>282</v>
      </c>
      <c r="AKA84" s="78">
        <v>32852.15</v>
      </c>
      <c r="AKH84" s="77">
        <v>1</v>
      </c>
      <c r="AKI84" s="78">
        <v>1.9</v>
      </c>
      <c r="AKN84" s="77">
        <v>20</v>
      </c>
      <c r="AKO84" s="78">
        <v>283.85000000000002</v>
      </c>
      <c r="AKP84" s="77">
        <v>1</v>
      </c>
      <c r="AKQ84" s="78">
        <v>7.65</v>
      </c>
      <c r="AKV84" s="79">
        <v>8880</v>
      </c>
      <c r="AKW84" s="78">
        <v>222177.81</v>
      </c>
      <c r="AKZ84" s="79">
        <v>117229</v>
      </c>
      <c r="ALA84" s="78">
        <v>1657634.82</v>
      </c>
      <c r="ALH84" s="77">
        <v>2</v>
      </c>
      <c r="ALI84" s="78">
        <v>5.84</v>
      </c>
      <c r="ALJ84" s="77">
        <v>1</v>
      </c>
      <c r="ALK84" s="78">
        <v>4.6500000000000004</v>
      </c>
      <c r="ALR84" s="77">
        <v>2</v>
      </c>
      <c r="ALS84" s="78">
        <v>5.36</v>
      </c>
      <c r="ALX84" s="79">
        <v>6800</v>
      </c>
      <c r="ALY84" s="78">
        <v>339968.64</v>
      </c>
      <c r="ALZ84" s="77">
        <v>315</v>
      </c>
      <c r="AMA84" s="78">
        <v>946.18</v>
      </c>
      <c r="AMB84" s="79">
        <v>1515</v>
      </c>
      <c r="AMC84" s="78">
        <v>102141.24</v>
      </c>
      <c r="AMF84" s="77">
        <v>168</v>
      </c>
      <c r="AMG84" s="78">
        <v>4257.91</v>
      </c>
      <c r="AMH84" s="77">
        <v>20</v>
      </c>
      <c r="AMI84" s="78">
        <v>9366.9500000000007</v>
      </c>
      <c r="AMJ84" s="79">
        <v>1905</v>
      </c>
      <c r="AMK84" s="78">
        <v>137317.85999999999</v>
      </c>
      <c r="AML84" s="79">
        <v>13490</v>
      </c>
      <c r="AMM84" s="78">
        <v>1278237.05</v>
      </c>
      <c r="AMN84" s="77">
        <v>159</v>
      </c>
      <c r="AMO84" s="78">
        <v>182232.99</v>
      </c>
      <c r="AMP84" s="77">
        <v>1</v>
      </c>
      <c r="AMQ84" s="78">
        <v>304.25</v>
      </c>
      <c r="AMX84" s="77">
        <v>399</v>
      </c>
      <c r="AMY84" s="78">
        <v>17692.080000000002</v>
      </c>
      <c r="ANB84" s="77">
        <v>2</v>
      </c>
      <c r="ANC84" s="78">
        <v>0.72</v>
      </c>
      <c r="AND84" s="77">
        <v>1</v>
      </c>
      <c r="ANE84" s="78">
        <v>0.01</v>
      </c>
      <c r="ANF84" s="77">
        <v>955</v>
      </c>
      <c r="ANG84" s="78">
        <v>1187632.05</v>
      </c>
      <c r="ANH84" s="79">
        <v>3497</v>
      </c>
      <c r="ANI84" s="78">
        <v>258217.27</v>
      </c>
      <c r="ANL84" s="77">
        <v>428</v>
      </c>
      <c r="ANM84" s="78">
        <v>10326.33</v>
      </c>
      <c r="ANP84" s="79">
        <v>2332</v>
      </c>
      <c r="ANQ84" s="78">
        <v>300031.65000000002</v>
      </c>
      <c r="ANR84" s="77">
        <v>310</v>
      </c>
      <c r="ANS84" s="78">
        <v>58947.42</v>
      </c>
      <c r="ANT84" s="79">
        <v>13888</v>
      </c>
      <c r="ANU84" s="78">
        <v>2224727.6</v>
      </c>
      <c r="ANZ84" s="77">
        <v>553</v>
      </c>
      <c r="AOA84" s="78">
        <v>264298.58</v>
      </c>
      <c r="AOB84" s="77">
        <v>82</v>
      </c>
      <c r="AOC84" s="78">
        <v>146522.79999999999</v>
      </c>
      <c r="AOD84" s="77">
        <v>383</v>
      </c>
      <c r="AOE84" s="78">
        <v>1240817.04</v>
      </c>
      <c r="AOH84" s="77">
        <v>1</v>
      </c>
      <c r="AOI84" s="78">
        <v>42.59</v>
      </c>
      <c r="AOJ84" s="77">
        <v>2</v>
      </c>
      <c r="AOK84" s="78">
        <v>8.65</v>
      </c>
      <c r="AOP84" s="77">
        <v>67</v>
      </c>
      <c r="AOQ84" s="78">
        <v>5805.03</v>
      </c>
      <c r="AOR84" s="77">
        <v>3</v>
      </c>
      <c r="AOS84" s="78">
        <v>24.74</v>
      </c>
      <c r="AOV84" s="77">
        <v>914</v>
      </c>
      <c r="AOW84" s="78">
        <v>125176.45</v>
      </c>
      <c r="AOX84" s="77">
        <v>365</v>
      </c>
      <c r="AOY84" s="78">
        <v>4002.26</v>
      </c>
      <c r="AOZ84" s="77">
        <v>1</v>
      </c>
      <c r="APA84" s="78">
        <v>22.5</v>
      </c>
      <c r="APB84" s="77">
        <v>227</v>
      </c>
      <c r="APC84" s="78">
        <v>2790.25</v>
      </c>
      <c r="APD84" s="77">
        <v>2</v>
      </c>
      <c r="APE84" s="78">
        <v>25.56</v>
      </c>
      <c r="APH84" s="79">
        <v>13722</v>
      </c>
      <c r="API84" s="78">
        <v>3022154.28</v>
      </c>
      <c r="APJ84" s="79">
        <v>17101</v>
      </c>
      <c r="APK84" s="78">
        <v>256521.8</v>
      </c>
      <c r="APN84" s="77">
        <v>3</v>
      </c>
      <c r="APO84" s="78">
        <v>87.8</v>
      </c>
      <c r="APP84" s="79">
        <v>2635</v>
      </c>
      <c r="APQ84" s="78">
        <v>1168706.6499999999</v>
      </c>
      <c r="APR84" s="77">
        <v>189</v>
      </c>
      <c r="APS84" s="78">
        <v>76388.570000000007</v>
      </c>
      <c r="APT84" s="79">
        <v>2185</v>
      </c>
      <c r="APU84" s="78">
        <v>968428.57</v>
      </c>
      <c r="APV84" s="77">
        <v>723</v>
      </c>
      <c r="APW84" s="78">
        <v>309149.65999999997</v>
      </c>
      <c r="APX84" s="77">
        <v>743</v>
      </c>
      <c r="APY84" s="78">
        <v>281865.78999999998</v>
      </c>
      <c r="APZ84" s="77">
        <v>155</v>
      </c>
      <c r="AQA84" s="78">
        <v>68197.320000000007</v>
      </c>
      <c r="AQB84" s="79">
        <v>15000</v>
      </c>
      <c r="AQC84" s="78">
        <v>2960247.14</v>
      </c>
      <c r="AQD84" s="77">
        <v>9</v>
      </c>
      <c r="AQE84" s="78">
        <v>390.72</v>
      </c>
      <c r="AQH84" s="77">
        <v>168</v>
      </c>
      <c r="AQI84" s="78">
        <v>49794.02</v>
      </c>
      <c r="AQJ84" s="79">
        <v>3336</v>
      </c>
      <c r="AQK84" s="78">
        <v>53538.96</v>
      </c>
      <c r="AQN84" s="77">
        <v>1</v>
      </c>
      <c r="AQO84" s="78">
        <v>64.02</v>
      </c>
      <c r="AQP84" s="79">
        <v>3623</v>
      </c>
      <c r="AQQ84" s="78">
        <v>949556.79</v>
      </c>
      <c r="AQR84" s="79">
        <v>2636</v>
      </c>
      <c r="AQS84" s="78">
        <v>1312956.1100000001</v>
      </c>
      <c r="AQT84" s="77">
        <v>1</v>
      </c>
      <c r="AQU84" s="78">
        <v>10.23</v>
      </c>
      <c r="AQZ84" s="77">
        <v>72</v>
      </c>
      <c r="ARA84" s="78">
        <v>496776.59</v>
      </c>
      <c r="ARD84" s="77">
        <v>2</v>
      </c>
      <c r="ARE84" s="78">
        <v>25.8</v>
      </c>
      <c r="ARH84" s="77">
        <v>4</v>
      </c>
      <c r="ARI84" s="78">
        <v>129.47999999999999</v>
      </c>
      <c r="ARJ84" s="77">
        <v>1</v>
      </c>
      <c r="ARK84" s="78">
        <v>9.39</v>
      </c>
      <c r="ARL84" s="79">
        <v>5918</v>
      </c>
      <c r="ARM84" s="78">
        <v>748483.31</v>
      </c>
      <c r="ARN84" s="79">
        <v>19133</v>
      </c>
      <c r="ARO84" s="78">
        <v>2304942.66</v>
      </c>
      <c r="ARP84" s="79">
        <v>27294</v>
      </c>
      <c r="ARQ84" s="78">
        <v>3372588.13</v>
      </c>
      <c r="ARR84" s="79">
        <v>5930</v>
      </c>
      <c r="ARS84" s="78">
        <v>719258.23</v>
      </c>
      <c r="ART84" s="79">
        <v>19781</v>
      </c>
      <c r="ARU84" s="78">
        <v>441857.49</v>
      </c>
      <c r="ARX84" s="79">
        <v>51250</v>
      </c>
      <c r="ARY84" s="78">
        <v>4046939.89</v>
      </c>
      <c r="ARZ84" s="77">
        <v>153</v>
      </c>
      <c r="ASA84" s="78">
        <v>50365.84</v>
      </c>
      <c r="ASD84" s="79">
        <v>4243</v>
      </c>
      <c r="ASE84" s="78">
        <v>323190.84000000003</v>
      </c>
      <c r="ASJ84" s="77">
        <v>3</v>
      </c>
      <c r="ASK84" s="78">
        <v>424.8</v>
      </c>
      <c r="AST84" s="77">
        <v>3</v>
      </c>
      <c r="ASU84" s="78">
        <v>11.75</v>
      </c>
      <c r="ASX84" s="77">
        <v>23</v>
      </c>
      <c r="ASY84" s="78">
        <v>859.67</v>
      </c>
      <c r="ASZ84" s="77">
        <v>937</v>
      </c>
      <c r="ATA84" s="78">
        <v>20709.349999999999</v>
      </c>
      <c r="ATB84" s="77">
        <v>131</v>
      </c>
      <c r="ATC84" s="78">
        <v>11027.39</v>
      </c>
      <c r="ATF84" s="77">
        <v>4</v>
      </c>
      <c r="ATG84" s="78">
        <v>144.65</v>
      </c>
      <c r="ATN84" s="79">
        <v>1059</v>
      </c>
      <c r="ATO84" s="78">
        <v>57117.15</v>
      </c>
      <c r="ATP84" s="77">
        <v>41</v>
      </c>
      <c r="ATQ84" s="78">
        <v>1358.68</v>
      </c>
      <c r="ATR84" s="77">
        <v>3</v>
      </c>
      <c r="ATS84" s="78">
        <v>108.12</v>
      </c>
      <c r="ATT84" s="79">
        <v>14530</v>
      </c>
      <c r="ATU84" s="78">
        <v>647816.23</v>
      </c>
      <c r="ATV84" s="77">
        <v>11</v>
      </c>
      <c r="ATW84" s="78">
        <v>268.91000000000003</v>
      </c>
      <c r="ATX84" s="77">
        <v>31</v>
      </c>
      <c r="ATY84" s="78">
        <v>2274.4299999999998</v>
      </c>
      <c r="ATZ84" s="77">
        <v>1</v>
      </c>
      <c r="AUA84" s="78">
        <v>68.83</v>
      </c>
      <c r="AUB84" s="77">
        <v>15</v>
      </c>
      <c r="AUC84" s="78">
        <v>106.15</v>
      </c>
      <c r="AUN84" s="79">
        <v>186178</v>
      </c>
      <c r="AUO84" s="78">
        <v>2974697.57</v>
      </c>
      <c r="AUP84" s="77">
        <v>5</v>
      </c>
      <c r="AUQ84" s="78">
        <v>161.53</v>
      </c>
      <c r="AUR84" s="79">
        <v>2140</v>
      </c>
      <c r="AUS84" s="78">
        <v>110483.51</v>
      </c>
      <c r="AUV84" s="77">
        <v>30</v>
      </c>
      <c r="AUW84" s="78">
        <v>248.26</v>
      </c>
      <c r="AVB84" s="77">
        <v>222</v>
      </c>
      <c r="AVC84" s="78">
        <v>180481.23</v>
      </c>
      <c r="AVX84" s="77">
        <v>11</v>
      </c>
      <c r="AVY84" s="78">
        <v>89.43</v>
      </c>
      <c r="AVZ84" s="77">
        <v>27</v>
      </c>
      <c r="AWA84" s="78">
        <v>285.52</v>
      </c>
      <c r="AWB84" s="77">
        <v>3</v>
      </c>
      <c r="AWC84" s="78">
        <v>50.78</v>
      </c>
      <c r="AWH84" s="77">
        <v>15</v>
      </c>
      <c r="AWI84" s="78">
        <v>13.42</v>
      </c>
      <c r="AWL84" s="77">
        <v>11</v>
      </c>
      <c r="AWM84" s="78">
        <v>51.62</v>
      </c>
      <c r="AWN84" s="77">
        <v>89</v>
      </c>
      <c r="AWO84" s="78">
        <v>5039.87</v>
      </c>
      <c r="AWP84" s="77">
        <v>339</v>
      </c>
      <c r="AWQ84" s="78">
        <v>59485.59</v>
      </c>
      <c r="AWR84" s="77">
        <v>170</v>
      </c>
      <c r="AWS84" s="78">
        <v>58394.47</v>
      </c>
      <c r="AWT84" s="77">
        <v>390</v>
      </c>
      <c r="AWU84" s="78">
        <v>30854.41</v>
      </c>
      <c r="AWV84" s="79">
        <v>1106</v>
      </c>
      <c r="AWW84" s="78">
        <v>15727.21</v>
      </c>
      <c r="AWX84" s="77">
        <v>529</v>
      </c>
      <c r="AWY84" s="78">
        <v>242424.25</v>
      </c>
      <c r="AXD84" s="77">
        <v>21</v>
      </c>
      <c r="AXE84" s="78">
        <v>490.89</v>
      </c>
      <c r="AXH84" s="77">
        <v>1</v>
      </c>
      <c r="AXI84" s="78">
        <v>2.5499999999999998</v>
      </c>
      <c r="AXV84" s="77">
        <v>6</v>
      </c>
      <c r="AXW84" s="78">
        <v>64.739999999999995</v>
      </c>
      <c r="AYB84" s="77">
        <v>283</v>
      </c>
      <c r="AYC84" s="78">
        <v>25003.93</v>
      </c>
      <c r="AYD84" s="77">
        <v>37</v>
      </c>
      <c r="AYE84" s="78">
        <v>205.47</v>
      </c>
      <c r="AYF84" s="77">
        <v>21</v>
      </c>
      <c r="AYG84" s="78">
        <v>236.16</v>
      </c>
      <c r="AYL84" s="77">
        <v>12</v>
      </c>
      <c r="AYM84" s="78">
        <v>64.099999999999994</v>
      </c>
      <c r="AYR84" s="77">
        <v>1</v>
      </c>
      <c r="AYS84" s="78">
        <v>1.59</v>
      </c>
      <c r="AYT84" s="77">
        <v>22</v>
      </c>
      <c r="AYU84" s="78">
        <v>66.92</v>
      </c>
      <c r="AYV84" s="77">
        <v>103</v>
      </c>
      <c r="AYW84" s="78">
        <v>10638.19</v>
      </c>
      <c r="AZN84" s="77">
        <v>3</v>
      </c>
      <c r="AZO84" s="78">
        <v>11.48</v>
      </c>
      <c r="AZR84" s="77">
        <v>1</v>
      </c>
      <c r="AZS84" s="78">
        <v>3.24</v>
      </c>
      <c r="AZV84" s="77">
        <v>31</v>
      </c>
      <c r="AZW84" s="78">
        <v>26.31</v>
      </c>
    </row>
    <row r="85" spans="1:1377" x14ac:dyDescent="0.25">
      <c r="A85" s="87">
        <v>39899</v>
      </c>
      <c r="B85" s="83">
        <v>311415</v>
      </c>
      <c r="C85" s="84">
        <v>37566461.369999997</v>
      </c>
      <c r="D85" s="83">
        <v>262291</v>
      </c>
      <c r="E85" s="84">
        <v>36006458.100000001</v>
      </c>
      <c r="F85" s="84"/>
      <c r="G85" s="84"/>
      <c r="H85" s="83">
        <v>179245</v>
      </c>
      <c r="I85" s="84">
        <v>16419471.060000001</v>
      </c>
      <c r="J85" s="83">
        <v>250567</v>
      </c>
      <c r="K85" s="84">
        <v>21040161.73</v>
      </c>
      <c r="L85" s="83">
        <v>3083</v>
      </c>
      <c r="M85" s="78">
        <v>13514376.67</v>
      </c>
      <c r="N85" s="79">
        <v>23300</v>
      </c>
      <c r="O85" s="78">
        <v>11841923.029999999</v>
      </c>
      <c r="P85" s="79">
        <v>157941</v>
      </c>
      <c r="Q85" s="78">
        <v>9326509.9000000004</v>
      </c>
      <c r="R85" s="79">
        <v>181465</v>
      </c>
      <c r="S85" s="78">
        <v>10040314.390000001</v>
      </c>
      <c r="V85" s="79">
        <v>22365</v>
      </c>
      <c r="W85" s="78">
        <v>6065102.2300000004</v>
      </c>
      <c r="X85" s="79">
        <v>42457</v>
      </c>
      <c r="Y85" s="78">
        <v>6067507.8899999997</v>
      </c>
      <c r="Z85" s="79">
        <v>158734</v>
      </c>
      <c r="AA85" s="78">
        <v>6091635.1600000001</v>
      </c>
      <c r="AB85" s="79">
        <v>86990</v>
      </c>
      <c r="AC85" s="78">
        <v>8403507.6400000006</v>
      </c>
      <c r="AD85" s="79">
        <v>27323</v>
      </c>
      <c r="AE85" s="78">
        <v>5142335.46</v>
      </c>
      <c r="AH85" s="79">
        <v>72796</v>
      </c>
      <c r="AI85" s="78">
        <v>7492361.4400000004</v>
      </c>
      <c r="AJ85" s="79">
        <v>166186</v>
      </c>
      <c r="AK85" s="78">
        <v>6034619.9000000004</v>
      </c>
      <c r="AL85" s="79">
        <v>45883</v>
      </c>
      <c r="AM85" s="78">
        <v>4773019.5</v>
      </c>
      <c r="AN85" s="79">
        <v>44541</v>
      </c>
      <c r="AO85" s="78">
        <v>4181455.94</v>
      </c>
      <c r="AP85" s="79">
        <v>57302</v>
      </c>
      <c r="AQ85" s="78">
        <v>4449916.99</v>
      </c>
      <c r="AR85" s="79">
        <v>33987</v>
      </c>
      <c r="AS85" s="78">
        <v>4864370.6900000004</v>
      </c>
      <c r="AT85" s="79">
        <v>11406</v>
      </c>
      <c r="AU85" s="78">
        <v>1015661.89</v>
      </c>
      <c r="AV85" s="77">
        <v>901</v>
      </c>
      <c r="AW85" s="78">
        <v>3683655.03</v>
      </c>
      <c r="AX85" s="77">
        <v>384</v>
      </c>
      <c r="AY85" s="78">
        <v>1581296.62</v>
      </c>
      <c r="AZ85" s="79">
        <v>2538</v>
      </c>
      <c r="BA85" s="78">
        <v>1799784.76</v>
      </c>
      <c r="BB85" s="79">
        <v>10876</v>
      </c>
      <c r="BC85" s="78">
        <v>3589606.73</v>
      </c>
      <c r="BD85" s="79">
        <v>2649</v>
      </c>
      <c r="BE85" s="78">
        <v>1354265.61</v>
      </c>
      <c r="BF85" s="79">
        <v>13375</v>
      </c>
      <c r="BG85" s="78">
        <v>1778372.91</v>
      </c>
      <c r="BH85" s="79">
        <v>249555</v>
      </c>
      <c r="BI85" s="78">
        <v>2224621.84</v>
      </c>
      <c r="BJ85" s="79">
        <v>3197</v>
      </c>
      <c r="BK85" s="78">
        <v>1351592.61</v>
      </c>
      <c r="BL85" s="79">
        <v>47584</v>
      </c>
      <c r="BM85" s="78">
        <v>2020907.26</v>
      </c>
      <c r="BP85" s="79">
        <v>49101</v>
      </c>
      <c r="BQ85" s="78">
        <v>990866.79</v>
      </c>
      <c r="BR85" s="79">
        <v>6359</v>
      </c>
      <c r="BS85" s="78">
        <v>418428.95</v>
      </c>
      <c r="BT85" s="79">
        <v>8421</v>
      </c>
      <c r="BU85" s="78">
        <v>491455.31</v>
      </c>
      <c r="BV85" s="79">
        <v>9063</v>
      </c>
      <c r="BW85" s="78">
        <v>345468.54</v>
      </c>
      <c r="BX85" s="77">
        <v>233</v>
      </c>
      <c r="BY85" s="78">
        <v>241584.88</v>
      </c>
      <c r="CH85" s="77">
        <v>4</v>
      </c>
      <c r="CI85" s="78">
        <v>36.659999999999997</v>
      </c>
      <c r="CL85" s="77">
        <v>1</v>
      </c>
      <c r="CM85" s="78">
        <v>51.84</v>
      </c>
      <c r="CN85" s="77">
        <v>14</v>
      </c>
      <c r="CO85" s="78">
        <v>1097.24</v>
      </c>
      <c r="CP85" s="79">
        <v>6090</v>
      </c>
      <c r="CQ85" s="78">
        <v>67939.47</v>
      </c>
      <c r="CT85" s="77">
        <v>4</v>
      </c>
      <c r="CU85" s="78">
        <v>970.96</v>
      </c>
      <c r="CX85" s="77">
        <v>4</v>
      </c>
      <c r="CY85" s="78">
        <v>106.34</v>
      </c>
      <c r="DL85" s="77">
        <v>1</v>
      </c>
      <c r="DM85" s="78">
        <v>65</v>
      </c>
      <c r="DN85" s="77">
        <v>6</v>
      </c>
      <c r="DO85" s="78">
        <v>7.74</v>
      </c>
      <c r="DP85" s="77">
        <v>59</v>
      </c>
      <c r="DQ85" s="78">
        <v>297.79000000000002</v>
      </c>
      <c r="DR85" s="77">
        <v>2</v>
      </c>
      <c r="DS85" s="78">
        <v>10.95</v>
      </c>
      <c r="DZ85" s="79">
        <v>10894</v>
      </c>
      <c r="EA85" s="78">
        <v>976292.93</v>
      </c>
      <c r="ED85" s="77">
        <v>1</v>
      </c>
      <c r="EE85" s="78">
        <v>1.1200000000000001</v>
      </c>
      <c r="EF85" s="77">
        <v>21</v>
      </c>
      <c r="EG85" s="78">
        <v>313.89</v>
      </c>
      <c r="EH85" s="77">
        <v>1</v>
      </c>
      <c r="EI85" s="78">
        <v>1.8</v>
      </c>
      <c r="ER85" s="79">
        <v>12476</v>
      </c>
      <c r="ES85" s="78">
        <v>496800.53</v>
      </c>
      <c r="ET85" s="77">
        <v>2</v>
      </c>
      <c r="EU85" s="78">
        <v>8.84</v>
      </c>
      <c r="EV85" s="79">
        <v>1221</v>
      </c>
      <c r="EW85" s="78">
        <v>76902.12</v>
      </c>
      <c r="FF85" s="77">
        <v>2</v>
      </c>
      <c r="FG85" s="78">
        <v>1.42</v>
      </c>
      <c r="FH85" s="79">
        <v>24456</v>
      </c>
      <c r="FI85" s="78">
        <v>1194816.72</v>
      </c>
      <c r="FJ85" s="79">
        <v>15421</v>
      </c>
      <c r="FK85" s="78">
        <v>716204.27</v>
      </c>
      <c r="FL85" s="77">
        <v>10</v>
      </c>
      <c r="FM85" s="78">
        <v>90.95</v>
      </c>
      <c r="FN85" s="77">
        <v>1</v>
      </c>
      <c r="FO85" s="78">
        <v>4.32</v>
      </c>
      <c r="FP85" s="77">
        <v>14</v>
      </c>
      <c r="FQ85" s="78">
        <v>48.96</v>
      </c>
      <c r="FR85" s="79">
        <v>2423</v>
      </c>
      <c r="FS85" s="78">
        <v>354450.16</v>
      </c>
      <c r="FT85" s="77">
        <v>1</v>
      </c>
      <c r="FU85" s="78">
        <v>1.5</v>
      </c>
      <c r="FV85" s="79">
        <v>3827</v>
      </c>
      <c r="FW85" s="78">
        <v>99259.79</v>
      </c>
      <c r="FX85" s="77">
        <v>608</v>
      </c>
      <c r="FY85" s="78">
        <v>22849.56</v>
      </c>
      <c r="GF85" s="77">
        <v>106</v>
      </c>
      <c r="GG85" s="78">
        <v>9136.64</v>
      </c>
      <c r="GL85" s="79">
        <v>2827</v>
      </c>
      <c r="GM85" s="78">
        <v>395261.22</v>
      </c>
      <c r="GR85" s="77">
        <v>2</v>
      </c>
      <c r="GS85" s="78">
        <v>4.16</v>
      </c>
      <c r="GX85" s="77">
        <v>351</v>
      </c>
      <c r="GY85" s="78">
        <v>27714.02</v>
      </c>
      <c r="GZ85" s="77">
        <v>30</v>
      </c>
      <c r="HA85" s="78">
        <v>1016.07</v>
      </c>
      <c r="HD85" s="77">
        <v>10</v>
      </c>
      <c r="HE85" s="78">
        <v>48.19</v>
      </c>
      <c r="HH85" s="77">
        <v>126</v>
      </c>
      <c r="HI85" s="78">
        <v>5031.9399999999996</v>
      </c>
      <c r="HJ85" s="77">
        <v>658</v>
      </c>
      <c r="HK85" s="78">
        <v>80278.179999999993</v>
      </c>
      <c r="HL85" s="77">
        <v>458</v>
      </c>
      <c r="HM85" s="78">
        <v>79269.42</v>
      </c>
      <c r="HN85" s="77">
        <v>808</v>
      </c>
      <c r="HO85" s="78">
        <v>106866.91</v>
      </c>
      <c r="HR85" s="77">
        <v>81</v>
      </c>
      <c r="HS85" s="78">
        <v>27259.39</v>
      </c>
      <c r="HT85" s="77">
        <v>497</v>
      </c>
      <c r="HU85" s="78">
        <v>20623.599999999999</v>
      </c>
      <c r="HV85" s="77">
        <v>27</v>
      </c>
      <c r="HW85" s="78">
        <v>2625.21</v>
      </c>
      <c r="HX85" s="77">
        <v>6</v>
      </c>
      <c r="HY85" s="78">
        <v>1521</v>
      </c>
      <c r="IB85" s="79">
        <v>6115</v>
      </c>
      <c r="IC85" s="78">
        <v>440666.38</v>
      </c>
      <c r="ID85" s="77">
        <v>28</v>
      </c>
      <c r="IE85" s="78">
        <v>4160.41</v>
      </c>
      <c r="IF85" s="77">
        <v>202</v>
      </c>
      <c r="IG85" s="78">
        <v>45547.7</v>
      </c>
      <c r="IN85" s="79">
        <v>2191</v>
      </c>
      <c r="IO85" s="78">
        <v>104438.48</v>
      </c>
      <c r="IP85" s="77">
        <v>3</v>
      </c>
      <c r="IQ85" s="78">
        <v>0.36</v>
      </c>
      <c r="IT85" s="77">
        <v>1</v>
      </c>
      <c r="IU85" s="78">
        <v>1.85</v>
      </c>
      <c r="IX85" s="77">
        <v>3</v>
      </c>
      <c r="IY85" s="78">
        <v>14.85</v>
      </c>
      <c r="IZ85" s="79">
        <v>4036</v>
      </c>
      <c r="JA85" s="78">
        <v>161998.96</v>
      </c>
      <c r="JD85" s="77">
        <v>2</v>
      </c>
      <c r="JE85" s="78">
        <v>7.18</v>
      </c>
      <c r="JH85" s="79">
        <v>10260</v>
      </c>
      <c r="JI85" s="78">
        <v>1366083.56</v>
      </c>
      <c r="JJ85" s="79">
        <v>2541</v>
      </c>
      <c r="JK85" s="78">
        <v>299357.25</v>
      </c>
      <c r="JN85" s="77">
        <v>655</v>
      </c>
      <c r="JO85" s="78">
        <v>80857.58</v>
      </c>
      <c r="JP85" s="79">
        <v>3771</v>
      </c>
      <c r="JQ85" s="78">
        <v>286291.71999999997</v>
      </c>
      <c r="JR85" s="77">
        <v>28</v>
      </c>
      <c r="JS85" s="78">
        <v>1860.93</v>
      </c>
      <c r="JV85" s="79">
        <v>3010</v>
      </c>
      <c r="JW85" s="78">
        <v>238422.81</v>
      </c>
      <c r="JX85" s="77">
        <v>163</v>
      </c>
      <c r="JY85" s="78">
        <v>13702.58</v>
      </c>
      <c r="JZ85" s="77">
        <v>503</v>
      </c>
      <c r="KA85" s="78">
        <v>10014.52</v>
      </c>
      <c r="KB85" s="79">
        <v>8807</v>
      </c>
      <c r="KC85" s="78">
        <v>321315.71999999997</v>
      </c>
      <c r="KD85" s="77">
        <v>1</v>
      </c>
      <c r="KE85" s="78">
        <v>21.45</v>
      </c>
      <c r="KF85" s="77">
        <v>426</v>
      </c>
      <c r="KG85" s="78">
        <v>45493.84</v>
      </c>
      <c r="KH85" s="79">
        <v>16639</v>
      </c>
      <c r="KI85" s="78">
        <v>594713.67000000004</v>
      </c>
      <c r="KJ85" s="77">
        <v>2</v>
      </c>
      <c r="KK85" s="78">
        <v>6.48</v>
      </c>
      <c r="KN85" s="79">
        <v>1174</v>
      </c>
      <c r="KO85" s="78">
        <v>624671.04</v>
      </c>
      <c r="KR85" s="79">
        <v>4989</v>
      </c>
      <c r="KS85" s="78">
        <v>382149.68</v>
      </c>
      <c r="KZ85" s="77">
        <v>9</v>
      </c>
      <c r="LA85" s="78">
        <v>4556.4799999999996</v>
      </c>
      <c r="LB85" s="77">
        <v>5</v>
      </c>
      <c r="LC85" s="78">
        <v>11.61</v>
      </c>
      <c r="LD85" s="79">
        <v>1169</v>
      </c>
      <c r="LE85" s="78">
        <v>110515.58</v>
      </c>
      <c r="LF85" s="77">
        <v>457</v>
      </c>
      <c r="LG85" s="78">
        <v>75080.13</v>
      </c>
      <c r="LH85" s="77">
        <v>410</v>
      </c>
      <c r="LI85" s="78">
        <v>103216.36</v>
      </c>
      <c r="LJ85" s="77">
        <v>2</v>
      </c>
      <c r="LK85" s="78">
        <v>2.34</v>
      </c>
      <c r="LP85" s="77">
        <v>1</v>
      </c>
      <c r="LQ85" s="78">
        <v>7.88</v>
      </c>
      <c r="LR85" s="77">
        <v>5</v>
      </c>
      <c r="LS85" s="78">
        <v>4.5</v>
      </c>
      <c r="LT85" s="79">
        <v>7978</v>
      </c>
      <c r="LU85" s="78">
        <v>351682.51</v>
      </c>
      <c r="LV85" s="77">
        <v>84</v>
      </c>
      <c r="LW85" s="78">
        <v>493.86</v>
      </c>
      <c r="LX85" s="77">
        <v>2</v>
      </c>
      <c r="LY85" s="78">
        <v>615.98</v>
      </c>
      <c r="LZ85" s="77">
        <v>5</v>
      </c>
      <c r="MA85" s="78">
        <v>9334.56</v>
      </c>
      <c r="MB85" s="79">
        <v>5485</v>
      </c>
      <c r="MC85" s="78">
        <v>246912.26</v>
      </c>
      <c r="MN85" s="77">
        <v>8</v>
      </c>
      <c r="MO85" s="78">
        <v>99.31</v>
      </c>
      <c r="MP85" s="79">
        <v>4423</v>
      </c>
      <c r="MQ85" s="78">
        <v>315736.02</v>
      </c>
      <c r="MR85" s="79">
        <v>1482</v>
      </c>
      <c r="MS85" s="78">
        <v>40625.61</v>
      </c>
      <c r="ND85" s="79">
        <v>14455</v>
      </c>
      <c r="NE85" s="78">
        <v>43963.94</v>
      </c>
      <c r="NF85" s="77">
        <v>67</v>
      </c>
      <c r="NG85" s="78">
        <v>1115.72</v>
      </c>
      <c r="NN85" s="79">
        <v>4554</v>
      </c>
      <c r="NO85" s="78">
        <v>657810.86</v>
      </c>
      <c r="NP85" s="77">
        <v>9</v>
      </c>
      <c r="NQ85" s="78">
        <v>28.13</v>
      </c>
      <c r="NT85" s="77">
        <v>146</v>
      </c>
      <c r="NU85" s="78">
        <v>333.61</v>
      </c>
      <c r="NV85" s="79">
        <v>1489</v>
      </c>
      <c r="NW85" s="78">
        <v>172275.29</v>
      </c>
      <c r="NX85" s="77">
        <v>4</v>
      </c>
      <c r="NY85" s="78">
        <v>177.84</v>
      </c>
      <c r="NZ85" s="77">
        <v>6</v>
      </c>
      <c r="OA85" s="78">
        <v>279.83999999999997</v>
      </c>
      <c r="OF85" s="77">
        <v>309</v>
      </c>
      <c r="OG85" s="78">
        <v>22212.27</v>
      </c>
      <c r="OH85" s="77">
        <v>631</v>
      </c>
      <c r="OI85" s="78">
        <v>37274.44</v>
      </c>
      <c r="OJ85" s="77">
        <v>142</v>
      </c>
      <c r="OK85" s="78">
        <v>581.09</v>
      </c>
      <c r="ON85" s="77">
        <v>1</v>
      </c>
      <c r="OO85" s="78">
        <v>34.76</v>
      </c>
      <c r="OP85" s="79">
        <v>14994</v>
      </c>
      <c r="OQ85" s="78">
        <v>2524358.56</v>
      </c>
      <c r="OR85" s="77">
        <v>196</v>
      </c>
      <c r="OS85" s="78">
        <v>7056.11</v>
      </c>
      <c r="OT85" s="79">
        <v>3905</v>
      </c>
      <c r="OU85" s="78">
        <v>181374.51</v>
      </c>
      <c r="OV85" s="77">
        <v>49</v>
      </c>
      <c r="OW85" s="78">
        <v>4711.49</v>
      </c>
      <c r="OX85" s="77">
        <v>2</v>
      </c>
      <c r="OY85" s="78">
        <v>28</v>
      </c>
      <c r="OZ85" s="79">
        <v>4712</v>
      </c>
      <c r="PA85" s="78">
        <v>433550.02</v>
      </c>
      <c r="PJ85" s="79">
        <v>3651</v>
      </c>
      <c r="PK85" s="78">
        <v>319166.12</v>
      </c>
      <c r="PL85" s="77">
        <v>130</v>
      </c>
      <c r="PM85" s="78">
        <v>1071.97</v>
      </c>
      <c r="PN85" s="77">
        <v>68</v>
      </c>
      <c r="PO85" s="78">
        <v>10730.57</v>
      </c>
      <c r="PP85" s="79">
        <v>10204</v>
      </c>
      <c r="PQ85" s="78">
        <v>667894.56000000006</v>
      </c>
      <c r="PV85" s="77">
        <v>28</v>
      </c>
      <c r="PW85" s="78">
        <v>342.39</v>
      </c>
      <c r="PX85" s="77">
        <v>4</v>
      </c>
      <c r="PY85" s="78">
        <v>611.66</v>
      </c>
      <c r="PZ85" s="77">
        <v>670</v>
      </c>
      <c r="QA85" s="78">
        <v>238943.69</v>
      </c>
      <c r="QF85" s="79">
        <v>11952</v>
      </c>
      <c r="QG85" s="78">
        <v>3761072.32</v>
      </c>
      <c r="QJ85" s="77">
        <v>9</v>
      </c>
      <c r="QK85" s="78">
        <v>16.64</v>
      </c>
      <c r="QL85" s="77">
        <v>32</v>
      </c>
      <c r="QM85" s="78">
        <v>31.03</v>
      </c>
      <c r="QV85" s="77">
        <v>1</v>
      </c>
      <c r="QW85" s="78">
        <v>12.45</v>
      </c>
      <c r="QX85" s="77">
        <v>1</v>
      </c>
      <c r="QY85" s="78">
        <v>5.78</v>
      </c>
      <c r="QZ85" s="77">
        <v>1</v>
      </c>
      <c r="RA85" s="78">
        <v>37.85</v>
      </c>
      <c r="RB85" s="77">
        <v>6</v>
      </c>
      <c r="RC85" s="78">
        <v>2070.1</v>
      </c>
      <c r="RD85" s="77">
        <v>5</v>
      </c>
      <c r="RE85" s="78">
        <v>3822.1</v>
      </c>
      <c r="RJ85" s="77">
        <v>6</v>
      </c>
      <c r="RK85" s="78">
        <v>122.41</v>
      </c>
      <c r="RL85" s="79">
        <v>124219</v>
      </c>
      <c r="RM85" s="78">
        <v>17406607.850000001</v>
      </c>
      <c r="RN85" s="79">
        <v>1949</v>
      </c>
      <c r="RO85" s="78">
        <v>91406.71</v>
      </c>
      <c r="RR85" s="77">
        <v>1</v>
      </c>
      <c r="RS85" s="78">
        <v>405</v>
      </c>
      <c r="RT85" s="77">
        <v>137</v>
      </c>
      <c r="RU85" s="78">
        <v>21506.68</v>
      </c>
      <c r="RV85" s="77">
        <v>267</v>
      </c>
      <c r="RW85" s="78">
        <v>11928.16</v>
      </c>
      <c r="RX85" s="77">
        <v>208</v>
      </c>
      <c r="RY85" s="78">
        <v>6357.89</v>
      </c>
      <c r="RZ85" s="77">
        <v>676</v>
      </c>
      <c r="SA85" s="78">
        <v>67902.14</v>
      </c>
      <c r="SB85" s="77">
        <v>1</v>
      </c>
      <c r="SC85" s="78">
        <v>3.25</v>
      </c>
      <c r="SD85" s="79">
        <v>6034</v>
      </c>
      <c r="SE85" s="78">
        <v>436141.01</v>
      </c>
      <c r="SF85" s="79">
        <v>49868</v>
      </c>
      <c r="SG85" s="78">
        <v>8520201.7699999996</v>
      </c>
      <c r="SH85" s="77">
        <v>1</v>
      </c>
      <c r="SI85" s="78">
        <v>0.71</v>
      </c>
      <c r="SJ85" s="79">
        <v>1351</v>
      </c>
      <c r="SK85" s="78">
        <v>51600.06</v>
      </c>
      <c r="SL85" s="79">
        <v>3250</v>
      </c>
      <c r="SM85" s="78">
        <v>248593.82</v>
      </c>
      <c r="SN85" s="79">
        <v>8045</v>
      </c>
      <c r="SO85" s="78">
        <v>245485.77</v>
      </c>
      <c r="SP85" s="77">
        <v>9</v>
      </c>
      <c r="SQ85" s="78">
        <v>1207.68</v>
      </c>
      <c r="SR85" s="79">
        <v>87329</v>
      </c>
      <c r="SS85" s="78">
        <v>542934.54</v>
      </c>
      <c r="ST85" s="79">
        <v>3773</v>
      </c>
      <c r="SU85" s="78">
        <v>325364.8</v>
      </c>
      <c r="SV85" s="77">
        <v>108</v>
      </c>
      <c r="SW85" s="78">
        <v>675.96</v>
      </c>
      <c r="TD85" s="77">
        <v>797</v>
      </c>
      <c r="TE85" s="78">
        <v>7575.34</v>
      </c>
      <c r="TF85" s="79">
        <v>2224</v>
      </c>
      <c r="TG85" s="78">
        <v>89618.35</v>
      </c>
      <c r="TH85" s="79">
        <v>25715</v>
      </c>
      <c r="TI85" s="78">
        <v>678372.18</v>
      </c>
      <c r="TJ85" s="79">
        <v>2141</v>
      </c>
      <c r="TK85" s="78">
        <v>245361.37</v>
      </c>
      <c r="TL85" s="79">
        <v>46131</v>
      </c>
      <c r="TM85" s="78">
        <v>2209566.2599999998</v>
      </c>
      <c r="TN85" s="79">
        <v>5273</v>
      </c>
      <c r="TO85" s="78">
        <v>417852.98</v>
      </c>
      <c r="UB85" s="79">
        <v>7923</v>
      </c>
      <c r="UC85" s="78">
        <v>352796.75</v>
      </c>
      <c r="UF85" s="77">
        <v>4</v>
      </c>
      <c r="UG85" s="78">
        <v>79.48</v>
      </c>
      <c r="UH85" s="77">
        <v>5</v>
      </c>
      <c r="UI85" s="78">
        <v>66.150000000000006</v>
      </c>
      <c r="UP85" s="77">
        <v>7</v>
      </c>
      <c r="UQ85" s="78">
        <v>8.93</v>
      </c>
      <c r="UV85" s="77">
        <v>8</v>
      </c>
      <c r="UW85" s="78">
        <v>65.55</v>
      </c>
      <c r="VB85" s="77">
        <v>48</v>
      </c>
      <c r="VC85" s="78">
        <v>1575.16</v>
      </c>
      <c r="VD85" s="79">
        <v>19276</v>
      </c>
      <c r="VE85" s="78">
        <v>1115224.3999999999</v>
      </c>
      <c r="VF85" s="77">
        <v>4</v>
      </c>
      <c r="VG85" s="78">
        <v>9.0399999999999991</v>
      </c>
      <c r="VH85" s="79">
        <v>35278</v>
      </c>
      <c r="VI85" s="78">
        <v>568813.22</v>
      </c>
      <c r="VJ85" s="77">
        <v>158</v>
      </c>
      <c r="VK85" s="78">
        <v>1634.08</v>
      </c>
      <c r="VL85" s="77">
        <v>3</v>
      </c>
      <c r="VM85" s="78">
        <v>30.99</v>
      </c>
      <c r="VN85" s="77">
        <v>8</v>
      </c>
      <c r="VO85" s="78">
        <v>64.22</v>
      </c>
      <c r="VP85" s="79">
        <v>12471</v>
      </c>
      <c r="VQ85" s="78">
        <v>663901.37</v>
      </c>
      <c r="VR85" s="79">
        <v>16954</v>
      </c>
      <c r="VS85" s="78">
        <v>1509781.65</v>
      </c>
      <c r="WB85" s="79">
        <v>14291</v>
      </c>
      <c r="WC85" s="78">
        <v>2004842.96</v>
      </c>
      <c r="WD85" s="77">
        <v>8</v>
      </c>
      <c r="WE85" s="78">
        <v>20406.8</v>
      </c>
      <c r="WH85" s="79">
        <v>2762</v>
      </c>
      <c r="WI85" s="78">
        <v>11852.62</v>
      </c>
      <c r="WJ85" s="79">
        <v>6702</v>
      </c>
      <c r="WK85" s="78">
        <v>105085.19</v>
      </c>
      <c r="WL85" s="77">
        <v>236</v>
      </c>
      <c r="WM85" s="78">
        <v>27758.47</v>
      </c>
      <c r="WN85" s="79">
        <v>2269</v>
      </c>
      <c r="WO85" s="78">
        <v>899757.88</v>
      </c>
      <c r="WR85" s="79">
        <v>6246</v>
      </c>
      <c r="WS85" s="78">
        <v>180602.4</v>
      </c>
      <c r="WV85" s="77">
        <v>2</v>
      </c>
      <c r="WW85" s="78">
        <v>117.52</v>
      </c>
      <c r="WX85" s="77">
        <v>7</v>
      </c>
      <c r="WY85" s="78">
        <v>37.31</v>
      </c>
      <c r="WZ85" s="77">
        <v>10</v>
      </c>
      <c r="XA85" s="78">
        <v>73.78</v>
      </c>
      <c r="XD85" s="79">
        <v>37673</v>
      </c>
      <c r="XE85" s="78">
        <v>2143598.5699999998</v>
      </c>
      <c r="XH85" s="77">
        <v>491</v>
      </c>
      <c r="XI85" s="78">
        <v>199178.12</v>
      </c>
      <c r="XJ85" s="77">
        <v>531</v>
      </c>
      <c r="XK85" s="78">
        <v>7173.68</v>
      </c>
      <c r="XN85" s="79">
        <v>6664</v>
      </c>
      <c r="XO85" s="78">
        <v>868869.65</v>
      </c>
      <c r="XP85" s="79">
        <v>15662</v>
      </c>
      <c r="XQ85" s="78">
        <v>2645929.02</v>
      </c>
      <c r="XR85" s="79">
        <v>1256</v>
      </c>
      <c r="XS85" s="78">
        <v>321633.34000000003</v>
      </c>
      <c r="XT85" s="79">
        <v>2432</v>
      </c>
      <c r="XU85" s="78">
        <v>502159.71</v>
      </c>
      <c r="XV85" s="79">
        <v>80486</v>
      </c>
      <c r="XW85" s="78">
        <v>885606.24</v>
      </c>
      <c r="XX85" s="79">
        <v>1348</v>
      </c>
      <c r="XY85" s="78">
        <v>70378.31</v>
      </c>
      <c r="XZ85" s="77">
        <v>6</v>
      </c>
      <c r="YA85" s="78">
        <v>44.27</v>
      </c>
      <c r="YD85" s="77">
        <v>2</v>
      </c>
      <c r="YE85" s="78">
        <v>159.28</v>
      </c>
      <c r="YF85" s="77">
        <v>2</v>
      </c>
      <c r="YG85" s="78">
        <v>48.32</v>
      </c>
      <c r="YH85" s="79">
        <v>17099</v>
      </c>
      <c r="YI85" s="78">
        <v>1246634.07</v>
      </c>
      <c r="YP85" s="79">
        <v>7060</v>
      </c>
      <c r="YQ85" s="78">
        <v>176126.97</v>
      </c>
      <c r="YT85" s="79">
        <v>2517</v>
      </c>
      <c r="YU85" s="78">
        <v>314253.67</v>
      </c>
      <c r="YV85" s="77">
        <v>153</v>
      </c>
      <c r="YW85" s="78">
        <v>15201.96</v>
      </c>
      <c r="YX85" s="79">
        <v>124911</v>
      </c>
      <c r="YY85" s="78">
        <v>3162616.35</v>
      </c>
      <c r="YZ85" s="79">
        <v>28144</v>
      </c>
      <c r="ZA85" s="78">
        <v>1332287.74</v>
      </c>
      <c r="ZF85" s="79">
        <v>1437</v>
      </c>
      <c r="ZG85" s="78">
        <v>120687.41</v>
      </c>
      <c r="ZH85" s="77">
        <v>631</v>
      </c>
      <c r="ZI85" s="78">
        <v>49763.33</v>
      </c>
      <c r="ZJ85" s="79">
        <v>54365</v>
      </c>
      <c r="ZK85" s="78">
        <v>9542871.6999999993</v>
      </c>
      <c r="ZL85" s="79">
        <v>48300</v>
      </c>
      <c r="ZM85" s="78">
        <v>5811562.3399999999</v>
      </c>
      <c r="ZR85" s="77">
        <v>98</v>
      </c>
      <c r="ZS85" s="78">
        <v>581.26</v>
      </c>
      <c r="ZT85" s="77">
        <v>190</v>
      </c>
      <c r="ZU85" s="78">
        <v>1036.06</v>
      </c>
      <c r="ZX85" s="77">
        <v>5</v>
      </c>
      <c r="ZY85" s="78">
        <v>110.46</v>
      </c>
      <c r="AAB85" s="77">
        <v>114</v>
      </c>
      <c r="AAC85" s="78">
        <v>964.24</v>
      </c>
      <c r="AAD85" s="77">
        <v>2</v>
      </c>
      <c r="AAE85" s="78">
        <v>5.5</v>
      </c>
      <c r="AAF85" s="77">
        <v>71</v>
      </c>
      <c r="AAG85" s="78">
        <v>857.09</v>
      </c>
      <c r="AAH85" s="77">
        <v>111</v>
      </c>
      <c r="AAI85" s="78">
        <v>645.91</v>
      </c>
      <c r="AAJ85" s="77">
        <v>2</v>
      </c>
      <c r="AAK85" s="78">
        <v>124.54</v>
      </c>
      <c r="AAN85" s="77">
        <v>7</v>
      </c>
      <c r="AAO85" s="78">
        <v>400.09</v>
      </c>
      <c r="AAP85" s="79">
        <v>1714</v>
      </c>
      <c r="AAQ85" s="78">
        <v>7359.2</v>
      </c>
      <c r="AAV85" s="79">
        <v>1760</v>
      </c>
      <c r="AAW85" s="78">
        <v>109379.43</v>
      </c>
      <c r="ABD85" s="79">
        <v>1773</v>
      </c>
      <c r="ABE85" s="78">
        <v>259865.07</v>
      </c>
      <c r="ABP85" s="79">
        <v>3974</v>
      </c>
      <c r="ABQ85" s="78">
        <v>241408.9</v>
      </c>
      <c r="ABR85" s="79">
        <v>1907</v>
      </c>
      <c r="ABS85" s="78">
        <v>83391.25</v>
      </c>
      <c r="ABT85" s="79">
        <v>5249</v>
      </c>
      <c r="ABU85" s="78">
        <v>77231.710000000006</v>
      </c>
      <c r="ABV85" s="79">
        <v>5568</v>
      </c>
      <c r="ABW85" s="78">
        <v>136922.87</v>
      </c>
      <c r="ABX85" s="77">
        <v>587</v>
      </c>
      <c r="ABY85" s="78">
        <v>16030.91</v>
      </c>
      <c r="ACD85" s="77">
        <v>180</v>
      </c>
      <c r="ACE85" s="78">
        <v>8960.11</v>
      </c>
      <c r="ACF85" s="79">
        <v>19954</v>
      </c>
      <c r="ACG85" s="78">
        <v>669679.1</v>
      </c>
      <c r="ACH85" s="79">
        <v>4754</v>
      </c>
      <c r="ACI85" s="78">
        <v>247543.28</v>
      </c>
      <c r="ACJ85" s="79">
        <v>23544</v>
      </c>
      <c r="ACK85" s="78">
        <v>295026.25</v>
      </c>
      <c r="ACN85" s="77">
        <v>2</v>
      </c>
      <c r="ACO85" s="78">
        <v>46.44</v>
      </c>
      <c r="ACP85" s="79">
        <v>11619</v>
      </c>
      <c r="ACQ85" s="78">
        <v>466438.19</v>
      </c>
      <c r="ACV85" s="79">
        <v>6292</v>
      </c>
      <c r="ACW85" s="78">
        <v>196018.27</v>
      </c>
      <c r="ACX85" s="79">
        <v>37091</v>
      </c>
      <c r="ACY85" s="78">
        <v>1444551.11</v>
      </c>
      <c r="ACZ85" s="77">
        <v>139</v>
      </c>
      <c r="ADA85" s="78">
        <v>7153.25</v>
      </c>
      <c r="ADB85" s="79">
        <v>15299</v>
      </c>
      <c r="ADC85" s="78">
        <v>981430.15</v>
      </c>
      <c r="ADF85" s="79">
        <v>3878</v>
      </c>
      <c r="ADG85" s="78">
        <v>595642.81000000006</v>
      </c>
      <c r="ADJ85" s="77">
        <v>1</v>
      </c>
      <c r="ADK85" s="78">
        <v>12.96</v>
      </c>
      <c r="ADL85" s="79">
        <v>1115</v>
      </c>
      <c r="ADM85" s="78">
        <v>177107.62</v>
      </c>
      <c r="ADN85" s="77">
        <v>2</v>
      </c>
      <c r="ADO85" s="78">
        <v>8.76</v>
      </c>
      <c r="ADX85" s="79">
        <v>4272</v>
      </c>
      <c r="ADY85" s="78">
        <v>304596.08</v>
      </c>
      <c r="ADZ85" s="79">
        <v>1334</v>
      </c>
      <c r="AEA85" s="78">
        <v>45022.19</v>
      </c>
      <c r="AEB85" s="77">
        <v>18</v>
      </c>
      <c r="AEC85" s="78">
        <v>784.33</v>
      </c>
      <c r="AED85" s="77">
        <v>6</v>
      </c>
      <c r="AEE85" s="78">
        <v>313.58</v>
      </c>
      <c r="AEL85" s="77">
        <v>87</v>
      </c>
      <c r="AEM85" s="78">
        <v>664.69</v>
      </c>
      <c r="AER85" s="79">
        <v>17354</v>
      </c>
      <c r="AES85" s="78">
        <v>905124.72</v>
      </c>
      <c r="AET85" s="79">
        <v>4006</v>
      </c>
      <c r="AEU85" s="78">
        <v>136708.85</v>
      </c>
      <c r="AEV85" s="77">
        <v>3</v>
      </c>
      <c r="AEW85" s="78">
        <v>483.86</v>
      </c>
      <c r="AEZ85" s="77">
        <v>58</v>
      </c>
      <c r="AFA85" s="78">
        <v>6341.67</v>
      </c>
      <c r="AFB85" s="79">
        <v>9573</v>
      </c>
      <c r="AFC85" s="78">
        <v>508415.72</v>
      </c>
      <c r="AFD85" s="77">
        <v>17</v>
      </c>
      <c r="AFE85" s="78">
        <v>627.03</v>
      </c>
      <c r="AFH85" s="77">
        <v>7</v>
      </c>
      <c r="AFI85" s="78">
        <v>529.55999999999995</v>
      </c>
      <c r="AFN85" s="79">
        <v>3344</v>
      </c>
      <c r="AFO85" s="78">
        <v>1138346.99</v>
      </c>
      <c r="AFP85" s="77">
        <v>171</v>
      </c>
      <c r="AFQ85" s="78">
        <v>8333.4500000000007</v>
      </c>
      <c r="AFT85" s="77">
        <v>2</v>
      </c>
      <c r="AFU85" s="78">
        <v>41.36</v>
      </c>
      <c r="AFV85" s="79">
        <v>46138</v>
      </c>
      <c r="AFW85" s="78">
        <v>1480342.81</v>
      </c>
      <c r="AFX85" s="79">
        <v>4375</v>
      </c>
      <c r="AFY85" s="78">
        <v>148017.35999999999</v>
      </c>
      <c r="AFZ85" s="77">
        <v>491</v>
      </c>
      <c r="AGA85" s="78">
        <v>51488.38</v>
      </c>
      <c r="AGB85" s="77">
        <v>6</v>
      </c>
      <c r="AGC85" s="78">
        <v>328.8</v>
      </c>
      <c r="AGF85" s="77">
        <v>180</v>
      </c>
      <c r="AGG85" s="78">
        <v>1303.17</v>
      </c>
      <c r="AGL85" s="77">
        <v>20</v>
      </c>
      <c r="AGM85" s="78">
        <v>17696.72</v>
      </c>
      <c r="AGP85" s="79">
        <v>163924</v>
      </c>
      <c r="AGQ85" s="78">
        <v>31506378.879999999</v>
      </c>
      <c r="AGR85" s="77">
        <v>174</v>
      </c>
      <c r="AGS85" s="78">
        <v>143100.07999999999</v>
      </c>
      <c r="AGT85" s="79">
        <v>9728</v>
      </c>
      <c r="AGU85" s="78">
        <v>5537072.5700000003</v>
      </c>
      <c r="AGV85" s="79">
        <v>9705</v>
      </c>
      <c r="AGW85" s="78">
        <v>3476679.7</v>
      </c>
      <c r="AGX85" s="79">
        <v>1544</v>
      </c>
      <c r="AGY85" s="78">
        <v>98514.97</v>
      </c>
      <c r="AGZ85" s="77">
        <v>164</v>
      </c>
      <c r="AHA85" s="78">
        <v>18580.72</v>
      </c>
      <c r="AHB85" s="79">
        <v>1140</v>
      </c>
      <c r="AHC85" s="78">
        <v>151144.63</v>
      </c>
      <c r="AHF85" s="77">
        <v>8</v>
      </c>
      <c r="AHG85" s="78">
        <v>5018.16</v>
      </c>
      <c r="AHH85" s="77">
        <v>68</v>
      </c>
      <c r="AHI85" s="78">
        <v>51602.21</v>
      </c>
      <c r="AHJ85" s="79">
        <v>4153</v>
      </c>
      <c r="AHK85" s="78">
        <v>374841.53</v>
      </c>
      <c r="AHL85" s="79">
        <v>3871</v>
      </c>
      <c r="AHM85" s="78">
        <v>239866.48</v>
      </c>
      <c r="AHN85" s="77">
        <v>2</v>
      </c>
      <c r="AHO85" s="78">
        <v>318.56</v>
      </c>
      <c r="AHP85" s="77">
        <v>3</v>
      </c>
      <c r="AHQ85" s="78">
        <v>65.34</v>
      </c>
      <c r="AHT85" s="77">
        <v>4</v>
      </c>
      <c r="AHU85" s="78">
        <v>2094.42</v>
      </c>
      <c r="AHV85" s="79">
        <v>1025</v>
      </c>
      <c r="AHW85" s="78">
        <v>129227.82</v>
      </c>
      <c r="AHZ85" s="77">
        <v>147</v>
      </c>
      <c r="AIA85" s="78">
        <v>53566.91</v>
      </c>
      <c r="AIL85" s="77">
        <v>5</v>
      </c>
      <c r="AIM85" s="78">
        <v>705.14</v>
      </c>
      <c r="AIP85" s="79">
        <v>57160</v>
      </c>
      <c r="AIQ85" s="78">
        <v>509613.24</v>
      </c>
      <c r="AIT85" s="77">
        <v>26</v>
      </c>
      <c r="AIU85" s="78">
        <v>238.2</v>
      </c>
      <c r="AIX85" s="79">
        <v>6944</v>
      </c>
      <c r="AIY85" s="78">
        <v>506275.09</v>
      </c>
      <c r="AIZ85" s="77">
        <v>4</v>
      </c>
      <c r="AJA85" s="78">
        <v>35.270000000000003</v>
      </c>
      <c r="AJB85" s="79">
        <v>9945</v>
      </c>
      <c r="AJC85" s="78">
        <v>197375.5</v>
      </c>
      <c r="AJD85" s="77">
        <v>13</v>
      </c>
      <c r="AJE85" s="78">
        <v>21.22</v>
      </c>
      <c r="AJF85" s="79">
        <v>12034</v>
      </c>
      <c r="AJG85" s="78">
        <v>554157.66</v>
      </c>
      <c r="AJL85" s="77">
        <v>5</v>
      </c>
      <c r="AJM85" s="78">
        <v>56.17</v>
      </c>
      <c r="AJN85" s="79">
        <v>2048</v>
      </c>
      <c r="AJO85" s="78">
        <v>327173.90999999997</v>
      </c>
      <c r="AJX85" s="79">
        <v>68305</v>
      </c>
      <c r="AJY85" s="78">
        <v>885240.33</v>
      </c>
      <c r="AJZ85" s="77">
        <v>267</v>
      </c>
      <c r="AKA85" s="78">
        <v>35623.61</v>
      </c>
      <c r="AKF85" s="77">
        <v>4</v>
      </c>
      <c r="AKG85" s="78">
        <v>9.48</v>
      </c>
      <c r="AKN85" s="77">
        <v>26</v>
      </c>
      <c r="AKO85" s="78">
        <v>356.61</v>
      </c>
      <c r="AKV85" s="79">
        <v>8728</v>
      </c>
      <c r="AKW85" s="78">
        <v>217136.43</v>
      </c>
      <c r="AKZ85" s="79">
        <v>115849</v>
      </c>
      <c r="ALA85" s="78">
        <v>1593720.53</v>
      </c>
      <c r="ALJ85" s="77">
        <v>1</v>
      </c>
      <c r="ALK85" s="78">
        <v>1.39</v>
      </c>
      <c r="ALL85" s="77">
        <v>4</v>
      </c>
      <c r="ALM85" s="78">
        <v>89.1</v>
      </c>
      <c r="ALX85" s="79">
        <v>6552</v>
      </c>
      <c r="ALY85" s="78">
        <v>322443.39</v>
      </c>
      <c r="ALZ85" s="77">
        <v>344</v>
      </c>
      <c r="AMA85" s="78">
        <v>898.84</v>
      </c>
      <c r="AMB85" s="79">
        <v>1453</v>
      </c>
      <c r="AMC85" s="78">
        <v>97377.42</v>
      </c>
      <c r="AMF85" s="77">
        <v>159</v>
      </c>
      <c r="AMG85" s="78">
        <v>4530.37</v>
      </c>
      <c r="AMH85" s="77">
        <v>18</v>
      </c>
      <c r="AMI85" s="78">
        <v>7848.2</v>
      </c>
      <c r="AMJ85" s="79">
        <v>1645</v>
      </c>
      <c r="AMK85" s="78">
        <v>115054.51</v>
      </c>
      <c r="AML85" s="79">
        <v>12560</v>
      </c>
      <c r="AMM85" s="78">
        <v>1194182.3400000001</v>
      </c>
      <c r="AMN85" s="77">
        <v>156</v>
      </c>
      <c r="AMO85" s="78">
        <v>165543.04000000001</v>
      </c>
      <c r="AMP85" s="77">
        <v>1</v>
      </c>
      <c r="AMQ85" s="78">
        <v>60.85</v>
      </c>
      <c r="AMX85" s="77">
        <v>390</v>
      </c>
      <c r="AMY85" s="78">
        <v>15437.98</v>
      </c>
      <c r="AMZ85" s="77">
        <v>2</v>
      </c>
      <c r="ANA85" s="78">
        <v>3.96</v>
      </c>
      <c r="AND85" s="77">
        <v>2</v>
      </c>
      <c r="ANE85" s="78">
        <v>4.74</v>
      </c>
      <c r="ANF85" s="77">
        <v>997</v>
      </c>
      <c r="ANG85" s="78">
        <v>1221596.6299999999</v>
      </c>
      <c r="ANH85" s="79">
        <v>3300</v>
      </c>
      <c r="ANI85" s="78">
        <v>241356.72</v>
      </c>
      <c r="ANJ85" s="77">
        <v>1</v>
      </c>
      <c r="ANK85" s="78">
        <v>38.659999999999997</v>
      </c>
      <c r="ANL85" s="77">
        <v>706</v>
      </c>
      <c r="ANM85" s="78">
        <v>16981.080000000002</v>
      </c>
      <c r="ANP85" s="79">
        <v>2187</v>
      </c>
      <c r="ANQ85" s="78">
        <v>291622.71000000002</v>
      </c>
      <c r="ANR85" s="77">
        <v>326</v>
      </c>
      <c r="ANS85" s="78">
        <v>62050.11</v>
      </c>
      <c r="ANT85" s="79">
        <v>13611</v>
      </c>
      <c r="ANU85" s="78">
        <v>2185996.62</v>
      </c>
      <c r="ANZ85" s="77">
        <v>501</v>
      </c>
      <c r="AOA85" s="78">
        <v>256722.19</v>
      </c>
      <c r="AOB85" s="77">
        <v>65</v>
      </c>
      <c r="AOC85" s="78">
        <v>109019.15</v>
      </c>
      <c r="AOD85" s="77">
        <v>405</v>
      </c>
      <c r="AOE85" s="78">
        <v>1273619.76</v>
      </c>
      <c r="AOH85" s="77">
        <v>1</v>
      </c>
      <c r="AOI85" s="78">
        <v>39.75</v>
      </c>
      <c r="AOJ85" s="77">
        <v>3</v>
      </c>
      <c r="AOK85" s="78">
        <v>8.2899999999999991</v>
      </c>
      <c r="AOP85" s="77">
        <v>73</v>
      </c>
      <c r="AOQ85" s="78">
        <v>6504.07</v>
      </c>
      <c r="AOR85" s="77">
        <v>7</v>
      </c>
      <c r="AOS85" s="78">
        <v>60.34</v>
      </c>
      <c r="AOV85" s="77">
        <v>937</v>
      </c>
      <c r="AOW85" s="78">
        <v>127189.56</v>
      </c>
      <c r="AOX85" s="77">
        <v>373</v>
      </c>
      <c r="AOY85" s="78">
        <v>4288.4399999999996</v>
      </c>
      <c r="AOZ85" s="77">
        <v>1</v>
      </c>
      <c r="APA85" s="78">
        <v>75</v>
      </c>
      <c r="APB85" s="77">
        <v>239</v>
      </c>
      <c r="APC85" s="78">
        <v>2857.69</v>
      </c>
      <c r="APD85" s="77">
        <v>3</v>
      </c>
      <c r="APE85" s="78">
        <v>56.8</v>
      </c>
      <c r="APH85" s="79">
        <v>13176</v>
      </c>
      <c r="API85" s="78">
        <v>2897481.15</v>
      </c>
      <c r="APJ85" s="79">
        <v>15882</v>
      </c>
      <c r="APK85" s="78">
        <v>235827.11</v>
      </c>
      <c r="APP85" s="79">
        <v>2417</v>
      </c>
      <c r="APQ85" s="78">
        <v>1002295.9</v>
      </c>
      <c r="APR85" s="77">
        <v>169</v>
      </c>
      <c r="APS85" s="78">
        <v>73421.78</v>
      </c>
      <c r="APT85" s="79">
        <v>2133</v>
      </c>
      <c r="APU85" s="78">
        <v>975938.83</v>
      </c>
      <c r="APV85" s="77">
        <v>673</v>
      </c>
      <c r="APW85" s="78">
        <v>302711.64</v>
      </c>
      <c r="APX85" s="77">
        <v>695</v>
      </c>
      <c r="APY85" s="78">
        <v>268427.48</v>
      </c>
      <c r="APZ85" s="77">
        <v>150</v>
      </c>
      <c r="AQA85" s="78">
        <v>58068.99</v>
      </c>
      <c r="AQB85" s="79">
        <v>14060</v>
      </c>
      <c r="AQC85" s="78">
        <v>2809043.66</v>
      </c>
      <c r="AQD85" s="77">
        <v>8</v>
      </c>
      <c r="AQE85" s="78">
        <v>989.9</v>
      </c>
      <c r="AQH85" s="77">
        <v>170</v>
      </c>
      <c r="AQI85" s="78">
        <v>50168.24</v>
      </c>
      <c r="AQJ85" s="79">
        <v>3470</v>
      </c>
      <c r="AQK85" s="78">
        <v>55977.09</v>
      </c>
      <c r="AQP85" s="79">
        <v>2841</v>
      </c>
      <c r="AQQ85" s="78">
        <v>719649.05</v>
      </c>
      <c r="AQR85" s="79">
        <v>2495</v>
      </c>
      <c r="AQS85" s="78">
        <v>1267592.9099999999</v>
      </c>
      <c r="AQZ85" s="77">
        <v>92</v>
      </c>
      <c r="ARA85" s="78">
        <v>614253.73</v>
      </c>
      <c r="ARD85" s="77">
        <v>3</v>
      </c>
      <c r="ARE85" s="78">
        <v>33.43</v>
      </c>
      <c r="ARL85" s="79">
        <v>5512</v>
      </c>
      <c r="ARM85" s="78">
        <v>712706.75</v>
      </c>
      <c r="ARN85" s="79">
        <v>18066</v>
      </c>
      <c r="ARO85" s="78">
        <v>2184434.75</v>
      </c>
      <c r="ARP85" s="79">
        <v>25919</v>
      </c>
      <c r="ARQ85" s="78">
        <v>3226898.16</v>
      </c>
      <c r="ARR85" s="79">
        <v>5515</v>
      </c>
      <c r="ARS85" s="78">
        <v>670248.01</v>
      </c>
      <c r="ART85" s="79">
        <v>18726</v>
      </c>
      <c r="ARU85" s="78">
        <v>421595.22</v>
      </c>
      <c r="ARX85" s="79">
        <v>48605</v>
      </c>
      <c r="ARY85" s="78">
        <v>3891393.99</v>
      </c>
      <c r="ARZ85" s="77">
        <v>149</v>
      </c>
      <c r="ASA85" s="78">
        <v>54058.85</v>
      </c>
      <c r="ASD85" s="79">
        <v>4064</v>
      </c>
      <c r="ASE85" s="78">
        <v>319769.28999999998</v>
      </c>
      <c r="ASJ85" s="77">
        <v>3</v>
      </c>
      <c r="ASK85" s="78">
        <v>353.75</v>
      </c>
      <c r="AST85" s="77">
        <v>3</v>
      </c>
      <c r="ASU85" s="78">
        <v>11.75</v>
      </c>
      <c r="ASX85" s="77">
        <v>9</v>
      </c>
      <c r="ASY85" s="78">
        <v>202.68</v>
      </c>
      <c r="ASZ85" s="77">
        <v>976</v>
      </c>
      <c r="ATA85" s="78">
        <v>20319.48</v>
      </c>
      <c r="ATB85" s="77">
        <v>129</v>
      </c>
      <c r="ATC85" s="78">
        <v>11440.82</v>
      </c>
      <c r="ATF85" s="77">
        <v>4</v>
      </c>
      <c r="ATG85" s="78">
        <v>36.4</v>
      </c>
      <c r="ATN85" s="79">
        <v>1145</v>
      </c>
      <c r="ATO85" s="78">
        <v>57735.28</v>
      </c>
      <c r="ATP85" s="77">
        <v>33</v>
      </c>
      <c r="ATQ85" s="78">
        <v>1546.61</v>
      </c>
      <c r="ATR85" s="77">
        <v>3</v>
      </c>
      <c r="ATS85" s="78">
        <v>157.30000000000001</v>
      </c>
      <c r="ATT85" s="79">
        <v>13899</v>
      </c>
      <c r="ATU85" s="78">
        <v>618474.94999999995</v>
      </c>
      <c r="ATV85" s="77">
        <v>15</v>
      </c>
      <c r="ATW85" s="78">
        <v>569.30999999999995</v>
      </c>
      <c r="ATX85" s="77">
        <v>27</v>
      </c>
      <c r="ATY85" s="78">
        <v>1244.1500000000001</v>
      </c>
      <c r="ATZ85" s="77">
        <v>2</v>
      </c>
      <c r="AUA85" s="78">
        <v>11.58</v>
      </c>
      <c r="AUB85" s="77">
        <v>16</v>
      </c>
      <c r="AUC85" s="78">
        <v>73.77</v>
      </c>
      <c r="AUD85" s="77">
        <v>4</v>
      </c>
      <c r="AUE85" s="78">
        <v>18.88</v>
      </c>
      <c r="AUH85" s="77">
        <v>5</v>
      </c>
      <c r="AUI85" s="78">
        <v>15.21</v>
      </c>
      <c r="AUN85" s="79">
        <v>176622</v>
      </c>
      <c r="AUO85" s="78">
        <v>2838613.3</v>
      </c>
      <c r="AUP85" s="77">
        <v>11</v>
      </c>
      <c r="AUQ85" s="78">
        <v>209.66</v>
      </c>
      <c r="AUR85" s="79">
        <v>1936</v>
      </c>
      <c r="AUS85" s="78">
        <v>97991.63</v>
      </c>
      <c r="AUV85" s="77">
        <v>29</v>
      </c>
      <c r="AUW85" s="78">
        <v>261.05</v>
      </c>
      <c r="AVB85" s="77">
        <v>230</v>
      </c>
      <c r="AVC85" s="78">
        <v>188343.4</v>
      </c>
      <c r="AVH85" s="77">
        <v>1</v>
      </c>
      <c r="AVI85" s="78">
        <v>9.2200000000000006</v>
      </c>
      <c r="AVT85" s="77">
        <v>1</v>
      </c>
      <c r="AVU85" s="78">
        <v>9.73</v>
      </c>
      <c r="AVX85" s="77">
        <v>5</v>
      </c>
      <c r="AVY85" s="78">
        <v>40.65</v>
      </c>
      <c r="AVZ85" s="77">
        <v>30</v>
      </c>
      <c r="AWA85" s="78">
        <v>255.38</v>
      </c>
      <c r="AWB85" s="77">
        <v>5</v>
      </c>
      <c r="AWC85" s="78">
        <v>163.26</v>
      </c>
      <c r="AWF85" s="77">
        <v>2</v>
      </c>
      <c r="AWG85" s="78">
        <v>3547.18</v>
      </c>
      <c r="AWH85" s="77">
        <v>5</v>
      </c>
      <c r="AWI85" s="78">
        <v>3.83</v>
      </c>
      <c r="AWL85" s="77">
        <v>6</v>
      </c>
      <c r="AWM85" s="78">
        <v>32.14</v>
      </c>
      <c r="AWN85" s="77">
        <v>95</v>
      </c>
      <c r="AWO85" s="78">
        <v>6420.7</v>
      </c>
      <c r="AWP85" s="77">
        <v>361</v>
      </c>
      <c r="AWQ85" s="78">
        <v>53277.599999999999</v>
      </c>
      <c r="AWR85" s="77">
        <v>155</v>
      </c>
      <c r="AWS85" s="78">
        <v>50477.71</v>
      </c>
      <c r="AWT85" s="77">
        <v>331</v>
      </c>
      <c r="AWU85" s="78">
        <v>27324.57</v>
      </c>
      <c r="AWV85" s="79">
        <v>1016</v>
      </c>
      <c r="AWW85" s="78">
        <v>14393.04</v>
      </c>
      <c r="AWX85" s="77">
        <v>475</v>
      </c>
      <c r="AWY85" s="78">
        <v>227940.8</v>
      </c>
      <c r="AXD85" s="77">
        <v>19</v>
      </c>
      <c r="AXE85" s="78">
        <v>281.45999999999998</v>
      </c>
      <c r="AXX85" s="77">
        <v>1</v>
      </c>
      <c r="AXY85" s="78">
        <v>51.5</v>
      </c>
      <c r="AYB85" s="77">
        <v>274</v>
      </c>
      <c r="AYC85" s="78">
        <v>22637.67</v>
      </c>
      <c r="AYD85" s="77">
        <v>21</v>
      </c>
      <c r="AYE85" s="78">
        <v>145.41999999999999</v>
      </c>
      <c r="AYF85" s="77">
        <v>9</v>
      </c>
      <c r="AYG85" s="78">
        <v>53.75</v>
      </c>
      <c r="AYL85" s="77">
        <v>13</v>
      </c>
      <c r="AYM85" s="78">
        <v>103</v>
      </c>
      <c r="AYT85" s="77">
        <v>29</v>
      </c>
      <c r="AYU85" s="78">
        <v>89.97</v>
      </c>
      <c r="AYV85" s="77">
        <v>128</v>
      </c>
      <c r="AYW85" s="78">
        <v>16959.37</v>
      </c>
      <c r="AYZ85" s="77">
        <v>2</v>
      </c>
      <c r="AZA85" s="78">
        <v>21.26</v>
      </c>
      <c r="AZV85" s="77">
        <v>38</v>
      </c>
      <c r="AZW85" s="78">
        <v>39.549999999999997</v>
      </c>
    </row>
    <row r="86" spans="1:1377" x14ac:dyDescent="0.25">
      <c r="A86" s="87">
        <v>39892</v>
      </c>
      <c r="B86" s="83">
        <v>315718</v>
      </c>
      <c r="C86" s="84">
        <v>37953587.219999999</v>
      </c>
      <c r="D86" s="83">
        <v>266964</v>
      </c>
      <c r="E86" s="84">
        <v>36769757.710000001</v>
      </c>
      <c r="F86" s="84"/>
      <c r="G86" s="84"/>
      <c r="H86" s="83">
        <v>182405</v>
      </c>
      <c r="I86" s="84">
        <v>16646619.779999999</v>
      </c>
      <c r="J86" s="83">
        <v>255303</v>
      </c>
      <c r="K86" s="84">
        <v>21320942.23</v>
      </c>
      <c r="L86" s="83">
        <v>2935</v>
      </c>
      <c r="M86" s="78">
        <v>12708641.33</v>
      </c>
      <c r="N86" s="79">
        <v>23850</v>
      </c>
      <c r="O86" s="78">
        <v>12120800.07</v>
      </c>
      <c r="P86" s="79">
        <v>159386</v>
      </c>
      <c r="Q86" s="78">
        <v>9600955.1699999999</v>
      </c>
      <c r="R86" s="79">
        <v>195797</v>
      </c>
      <c r="S86" s="78">
        <v>10864759.029999999</v>
      </c>
      <c r="V86" s="79">
        <v>23051</v>
      </c>
      <c r="W86" s="78">
        <v>6257391.3799999999</v>
      </c>
      <c r="X86" s="79">
        <v>42985</v>
      </c>
      <c r="Y86" s="78">
        <v>6167109.71</v>
      </c>
      <c r="Z86" s="79">
        <v>165400</v>
      </c>
      <c r="AA86" s="78">
        <v>6328292.6299999999</v>
      </c>
      <c r="AB86" s="79">
        <v>89589</v>
      </c>
      <c r="AC86" s="78">
        <v>8685150.1500000004</v>
      </c>
      <c r="AD86" s="79">
        <v>27663</v>
      </c>
      <c r="AE86" s="78">
        <v>5203162.09</v>
      </c>
      <c r="AH86" s="79">
        <v>74302</v>
      </c>
      <c r="AI86" s="78">
        <v>7674704.5700000003</v>
      </c>
      <c r="AJ86" s="79">
        <v>166645</v>
      </c>
      <c r="AK86" s="78">
        <v>6015757.0199999996</v>
      </c>
      <c r="AL86" s="79">
        <v>45964</v>
      </c>
      <c r="AM86" s="78">
        <v>4835877.72</v>
      </c>
      <c r="AN86" s="79">
        <v>43672</v>
      </c>
      <c r="AO86" s="78">
        <v>4112412.39</v>
      </c>
      <c r="AP86" s="79">
        <v>57082</v>
      </c>
      <c r="AQ86" s="78">
        <v>4451731.92</v>
      </c>
      <c r="AR86" s="79">
        <v>34572</v>
      </c>
      <c r="AS86" s="78">
        <v>4954580.88</v>
      </c>
      <c r="AT86" s="79">
        <v>11352</v>
      </c>
      <c r="AU86" s="78">
        <v>1030532.35</v>
      </c>
      <c r="AV86" s="77">
        <v>877</v>
      </c>
      <c r="AW86" s="78">
        <v>3557577.16</v>
      </c>
      <c r="AX86" s="77">
        <v>458</v>
      </c>
      <c r="AY86" s="78">
        <v>1736672.46</v>
      </c>
      <c r="AZ86" s="79">
        <v>2586</v>
      </c>
      <c r="BA86" s="78">
        <v>1850647.68</v>
      </c>
      <c r="BB86" s="79">
        <v>10935</v>
      </c>
      <c r="BC86" s="78">
        <v>3715921.63</v>
      </c>
      <c r="BD86" s="79">
        <v>2717</v>
      </c>
      <c r="BE86" s="78">
        <v>1412439.12</v>
      </c>
      <c r="BF86" s="79">
        <v>13422</v>
      </c>
      <c r="BG86" s="78">
        <v>1771567.42</v>
      </c>
      <c r="BH86" s="79">
        <v>256131</v>
      </c>
      <c r="BI86" s="78">
        <v>2314272.64</v>
      </c>
      <c r="BJ86" s="79">
        <v>3281</v>
      </c>
      <c r="BK86" s="78">
        <v>1397117.15</v>
      </c>
      <c r="BL86" s="79">
        <v>47594</v>
      </c>
      <c r="BM86" s="78">
        <v>2031838.89</v>
      </c>
      <c r="BP86" s="79">
        <v>48954</v>
      </c>
      <c r="BQ86" s="78">
        <v>986959.38</v>
      </c>
      <c r="BR86" s="79">
        <v>6634</v>
      </c>
      <c r="BS86" s="78">
        <v>444121.75</v>
      </c>
      <c r="BT86" s="79">
        <v>8410</v>
      </c>
      <c r="BU86" s="78">
        <v>502665.48</v>
      </c>
      <c r="BV86" s="79">
        <v>10239</v>
      </c>
      <c r="BW86" s="78">
        <v>353665.99</v>
      </c>
      <c r="BX86" s="77">
        <v>173</v>
      </c>
      <c r="BY86" s="78">
        <v>174186.85</v>
      </c>
      <c r="CD86" s="77">
        <v>1</v>
      </c>
      <c r="CE86" s="78">
        <v>2.2400000000000002</v>
      </c>
      <c r="CL86" s="77">
        <v>7</v>
      </c>
      <c r="CM86" s="78">
        <v>2969.47</v>
      </c>
      <c r="CN86" s="77">
        <v>12</v>
      </c>
      <c r="CO86" s="78">
        <v>279.3</v>
      </c>
      <c r="CP86" s="79">
        <v>6280</v>
      </c>
      <c r="CQ86" s="78">
        <v>68486.52</v>
      </c>
      <c r="CT86" s="77">
        <v>23</v>
      </c>
      <c r="CU86" s="78">
        <v>17436.73</v>
      </c>
      <c r="CX86" s="77">
        <v>2</v>
      </c>
      <c r="CY86" s="78">
        <v>58</v>
      </c>
      <c r="DD86" s="77">
        <v>1</v>
      </c>
      <c r="DE86" s="78">
        <v>69.849999999999994</v>
      </c>
      <c r="DF86" s="77">
        <v>1</v>
      </c>
      <c r="DG86" s="78">
        <v>22.34</v>
      </c>
      <c r="DL86" s="77">
        <v>5</v>
      </c>
      <c r="DM86" s="78">
        <v>135.15</v>
      </c>
      <c r="DN86" s="77">
        <v>2</v>
      </c>
      <c r="DO86" s="78">
        <v>3</v>
      </c>
      <c r="DP86" s="77">
        <v>62</v>
      </c>
      <c r="DQ86" s="78">
        <v>264.39</v>
      </c>
      <c r="DZ86" s="79">
        <v>11050</v>
      </c>
      <c r="EA86" s="78">
        <v>1000955.72</v>
      </c>
      <c r="ED86" s="77">
        <v>3</v>
      </c>
      <c r="EE86" s="78">
        <v>3.36</v>
      </c>
      <c r="EF86" s="77">
        <v>25</v>
      </c>
      <c r="EG86" s="78">
        <v>517.12</v>
      </c>
      <c r="EH86" s="77">
        <v>10</v>
      </c>
      <c r="EI86" s="78">
        <v>31</v>
      </c>
      <c r="ER86" s="79">
        <v>12668</v>
      </c>
      <c r="ES86" s="78">
        <v>487234.04</v>
      </c>
      <c r="EV86" s="79">
        <v>1225</v>
      </c>
      <c r="EW86" s="78">
        <v>75810.25</v>
      </c>
      <c r="EX86" s="77">
        <v>2</v>
      </c>
      <c r="EY86" s="78">
        <v>13.4</v>
      </c>
      <c r="FF86" s="77">
        <v>14</v>
      </c>
      <c r="FG86" s="78">
        <v>30.48</v>
      </c>
      <c r="FH86" s="79">
        <v>25083</v>
      </c>
      <c r="FI86" s="78">
        <v>1226736.03</v>
      </c>
      <c r="FJ86" s="79">
        <v>15379</v>
      </c>
      <c r="FK86" s="78">
        <v>706562.63</v>
      </c>
      <c r="FL86" s="77">
        <v>18</v>
      </c>
      <c r="FM86" s="78">
        <v>279.44</v>
      </c>
      <c r="FN86" s="77">
        <v>2</v>
      </c>
      <c r="FO86" s="78">
        <v>17.579999999999998</v>
      </c>
      <c r="FP86" s="77">
        <v>5</v>
      </c>
      <c r="FQ86" s="78">
        <v>18.98</v>
      </c>
      <c r="FR86" s="79">
        <v>2402</v>
      </c>
      <c r="FS86" s="78">
        <v>351409.91</v>
      </c>
      <c r="FT86" s="77">
        <v>2</v>
      </c>
      <c r="FU86" s="78">
        <v>3</v>
      </c>
      <c r="FV86" s="79">
        <v>3924</v>
      </c>
      <c r="FW86" s="78">
        <v>101536.17</v>
      </c>
      <c r="FX86" s="77">
        <v>618</v>
      </c>
      <c r="FY86" s="78">
        <v>24266.400000000001</v>
      </c>
      <c r="GF86" s="77">
        <v>107</v>
      </c>
      <c r="GG86" s="78">
        <v>8684.77</v>
      </c>
      <c r="GL86" s="79">
        <v>2742</v>
      </c>
      <c r="GM86" s="78">
        <v>374322.72</v>
      </c>
      <c r="GT86" s="77">
        <v>1</v>
      </c>
      <c r="GU86" s="78">
        <v>3.36</v>
      </c>
      <c r="GX86" s="77">
        <v>303</v>
      </c>
      <c r="GY86" s="78">
        <v>25002.37</v>
      </c>
      <c r="GZ86" s="77">
        <v>28</v>
      </c>
      <c r="HA86" s="78">
        <v>1051.6500000000001</v>
      </c>
      <c r="HD86" s="77">
        <v>18</v>
      </c>
      <c r="HE86" s="78">
        <v>87.84</v>
      </c>
      <c r="HH86" s="77">
        <v>150</v>
      </c>
      <c r="HI86" s="78">
        <v>5509.96</v>
      </c>
      <c r="HJ86" s="77">
        <v>672</v>
      </c>
      <c r="HK86" s="78">
        <v>88307.91</v>
      </c>
      <c r="HL86" s="77">
        <v>427</v>
      </c>
      <c r="HM86" s="78">
        <v>70876.5</v>
      </c>
      <c r="HN86" s="77">
        <v>766</v>
      </c>
      <c r="HO86" s="78">
        <v>104450.89</v>
      </c>
      <c r="HR86" s="77">
        <v>76</v>
      </c>
      <c r="HS86" s="78">
        <v>23796.74</v>
      </c>
      <c r="HT86" s="77">
        <v>603</v>
      </c>
      <c r="HU86" s="78">
        <v>23751.34</v>
      </c>
      <c r="HV86" s="77">
        <v>31</v>
      </c>
      <c r="HW86" s="78">
        <v>1796.17</v>
      </c>
      <c r="HX86" s="77">
        <v>1</v>
      </c>
      <c r="HY86" s="78">
        <v>284.62</v>
      </c>
      <c r="IB86" s="79">
        <v>6925</v>
      </c>
      <c r="IC86" s="78">
        <v>505315.64</v>
      </c>
      <c r="ID86" s="77">
        <v>27</v>
      </c>
      <c r="IE86" s="78">
        <v>7915.95</v>
      </c>
      <c r="IF86" s="77">
        <v>244</v>
      </c>
      <c r="IG86" s="78">
        <v>54438.34</v>
      </c>
      <c r="IN86" s="79">
        <v>2227</v>
      </c>
      <c r="IO86" s="78">
        <v>103673.18</v>
      </c>
      <c r="IP86" s="77">
        <v>6</v>
      </c>
      <c r="IQ86" s="78">
        <v>24.56</v>
      </c>
      <c r="IR86" s="77">
        <v>3</v>
      </c>
      <c r="IS86" s="78">
        <v>8.02</v>
      </c>
      <c r="IT86" s="77">
        <v>2</v>
      </c>
      <c r="IU86" s="78">
        <v>27</v>
      </c>
      <c r="IX86" s="77">
        <v>1</v>
      </c>
      <c r="IY86" s="78">
        <v>1.08</v>
      </c>
      <c r="IZ86" s="79">
        <v>4087</v>
      </c>
      <c r="JA86" s="78">
        <v>162660.82999999999</v>
      </c>
      <c r="JD86" s="77">
        <v>2</v>
      </c>
      <c r="JE86" s="78">
        <v>7.26</v>
      </c>
      <c r="JH86" s="79">
        <v>10206</v>
      </c>
      <c r="JI86" s="78">
        <v>1359875.22</v>
      </c>
      <c r="JJ86" s="79">
        <v>2608</v>
      </c>
      <c r="JK86" s="78">
        <v>327224.65999999997</v>
      </c>
      <c r="JN86" s="77">
        <v>689</v>
      </c>
      <c r="JO86" s="78">
        <v>85573.62</v>
      </c>
      <c r="JP86" s="79">
        <v>3646</v>
      </c>
      <c r="JQ86" s="78">
        <v>280526.59999999998</v>
      </c>
      <c r="JR86" s="77">
        <v>33</v>
      </c>
      <c r="JS86" s="78">
        <v>1993.35</v>
      </c>
      <c r="JV86" s="79">
        <v>2754</v>
      </c>
      <c r="JW86" s="78">
        <v>224434.61</v>
      </c>
      <c r="JX86" s="77">
        <v>217</v>
      </c>
      <c r="JY86" s="78">
        <v>19624.310000000001</v>
      </c>
      <c r="JZ86" s="77">
        <v>486</v>
      </c>
      <c r="KA86" s="78">
        <v>9331.18</v>
      </c>
      <c r="KB86" s="79">
        <v>8513</v>
      </c>
      <c r="KC86" s="78">
        <v>324283.12</v>
      </c>
      <c r="KD86" s="77">
        <v>5</v>
      </c>
      <c r="KE86" s="78">
        <v>77.73</v>
      </c>
      <c r="KF86" s="77">
        <v>445</v>
      </c>
      <c r="KG86" s="78">
        <v>48534.62</v>
      </c>
      <c r="KH86" s="79">
        <v>17188</v>
      </c>
      <c r="KI86" s="78">
        <v>617129.17000000004</v>
      </c>
      <c r="KJ86" s="77">
        <v>1</v>
      </c>
      <c r="KK86" s="78">
        <v>7.85</v>
      </c>
      <c r="KL86" s="77">
        <v>1</v>
      </c>
      <c r="KM86" s="78">
        <v>8.09</v>
      </c>
      <c r="KN86" s="79">
        <v>1291</v>
      </c>
      <c r="KO86" s="78">
        <v>692565.13</v>
      </c>
      <c r="KR86" s="79">
        <v>5114</v>
      </c>
      <c r="KS86" s="78">
        <v>392330.02</v>
      </c>
      <c r="KZ86" s="77">
        <v>12</v>
      </c>
      <c r="LA86" s="78">
        <v>4947.6000000000004</v>
      </c>
      <c r="LB86" s="77">
        <v>7</v>
      </c>
      <c r="LC86" s="78">
        <v>18.989999999999998</v>
      </c>
      <c r="LD86" s="79">
        <v>1098</v>
      </c>
      <c r="LE86" s="78">
        <v>100955.31</v>
      </c>
      <c r="LF86" s="77">
        <v>428</v>
      </c>
      <c r="LG86" s="78">
        <v>68108.929999999993</v>
      </c>
      <c r="LH86" s="77">
        <v>475</v>
      </c>
      <c r="LI86" s="78">
        <v>123328.85</v>
      </c>
      <c r="LR86" s="77">
        <v>5</v>
      </c>
      <c r="LS86" s="78">
        <v>4.01</v>
      </c>
      <c r="LT86" s="79">
        <v>8215</v>
      </c>
      <c r="LU86" s="78">
        <v>360915.76</v>
      </c>
      <c r="LV86" s="77">
        <v>74</v>
      </c>
      <c r="LW86" s="78">
        <v>416.66</v>
      </c>
      <c r="LX86" s="77">
        <v>5</v>
      </c>
      <c r="LY86" s="78">
        <v>2591.88</v>
      </c>
      <c r="MB86" s="79">
        <v>5583</v>
      </c>
      <c r="MC86" s="78">
        <v>244448.02</v>
      </c>
      <c r="MF86" s="77">
        <v>8</v>
      </c>
      <c r="MG86" s="78">
        <v>419.64</v>
      </c>
      <c r="MN86" s="77">
        <v>4</v>
      </c>
      <c r="MO86" s="78">
        <v>42.28</v>
      </c>
      <c r="MP86" s="79">
        <v>4440</v>
      </c>
      <c r="MQ86" s="78">
        <v>318569.56</v>
      </c>
      <c r="MR86" s="79">
        <v>1641</v>
      </c>
      <c r="MS86" s="78">
        <v>45682.15</v>
      </c>
      <c r="MT86" s="77">
        <v>1</v>
      </c>
      <c r="MU86" s="78">
        <v>1.82</v>
      </c>
      <c r="MV86" s="77">
        <v>2</v>
      </c>
      <c r="MW86" s="78">
        <v>10.08</v>
      </c>
      <c r="MX86" s="77">
        <v>2</v>
      </c>
      <c r="MY86" s="78">
        <v>18.8</v>
      </c>
      <c r="ND86" s="79">
        <v>14128</v>
      </c>
      <c r="NE86" s="78">
        <v>43919.89</v>
      </c>
      <c r="NF86" s="77">
        <v>82</v>
      </c>
      <c r="NG86" s="78">
        <v>1657.85</v>
      </c>
      <c r="NN86" s="79">
        <v>4635</v>
      </c>
      <c r="NO86" s="78">
        <v>719832.6</v>
      </c>
      <c r="NP86" s="77">
        <v>9</v>
      </c>
      <c r="NQ86" s="78">
        <v>17.350000000000001</v>
      </c>
      <c r="NR86" s="77">
        <v>3</v>
      </c>
      <c r="NS86" s="78">
        <v>10.17</v>
      </c>
      <c r="NT86" s="77">
        <v>121</v>
      </c>
      <c r="NU86" s="78">
        <v>353.67</v>
      </c>
      <c r="NV86" s="79">
        <v>1217</v>
      </c>
      <c r="NW86" s="78">
        <v>147061.91</v>
      </c>
      <c r="NX86" s="77">
        <v>4</v>
      </c>
      <c r="NY86" s="78">
        <v>162.33000000000001</v>
      </c>
      <c r="NZ86" s="77">
        <v>7</v>
      </c>
      <c r="OA86" s="78">
        <v>283.45999999999998</v>
      </c>
      <c r="OF86" s="77">
        <v>312</v>
      </c>
      <c r="OG86" s="78">
        <v>23483.42</v>
      </c>
      <c r="OH86" s="77">
        <v>562</v>
      </c>
      <c r="OI86" s="78">
        <v>31905.54</v>
      </c>
      <c r="OJ86" s="77">
        <v>129</v>
      </c>
      <c r="OK86" s="78">
        <v>791.99</v>
      </c>
      <c r="OP86" s="79">
        <v>14450</v>
      </c>
      <c r="OQ86" s="78">
        <v>2445423.5699999998</v>
      </c>
      <c r="OR86" s="77">
        <v>206</v>
      </c>
      <c r="OS86" s="78">
        <v>6645.33</v>
      </c>
      <c r="OT86" s="79">
        <v>4098</v>
      </c>
      <c r="OU86" s="78">
        <v>188530.77</v>
      </c>
      <c r="OV86" s="77">
        <v>100</v>
      </c>
      <c r="OW86" s="78">
        <v>5778.8</v>
      </c>
      <c r="OZ86" s="79">
        <v>4434</v>
      </c>
      <c r="PA86" s="78">
        <v>409360.96</v>
      </c>
      <c r="PD86" s="77">
        <v>1</v>
      </c>
      <c r="PE86" s="78">
        <v>6.91</v>
      </c>
      <c r="PJ86" s="79">
        <v>3667</v>
      </c>
      <c r="PK86" s="78">
        <v>326070.92</v>
      </c>
      <c r="PL86" s="77">
        <v>113</v>
      </c>
      <c r="PM86" s="78">
        <v>1101.5</v>
      </c>
      <c r="PN86" s="77">
        <v>61</v>
      </c>
      <c r="PO86" s="78">
        <v>8222.2000000000007</v>
      </c>
      <c r="PP86" s="79">
        <v>9582</v>
      </c>
      <c r="PQ86" s="78">
        <v>625638.25</v>
      </c>
      <c r="PV86" s="77">
        <v>34</v>
      </c>
      <c r="PW86" s="78">
        <v>378.67</v>
      </c>
      <c r="PX86" s="77">
        <v>2</v>
      </c>
      <c r="PY86" s="78">
        <v>201.56</v>
      </c>
      <c r="PZ86" s="77">
        <v>688</v>
      </c>
      <c r="QA86" s="78">
        <v>247026.26</v>
      </c>
      <c r="QF86" s="79">
        <v>11971</v>
      </c>
      <c r="QG86" s="78">
        <v>3802863.24</v>
      </c>
      <c r="QJ86" s="77">
        <v>7</v>
      </c>
      <c r="QK86" s="78">
        <v>14.7</v>
      </c>
      <c r="QL86" s="77">
        <v>52</v>
      </c>
      <c r="QM86" s="78">
        <v>44.38</v>
      </c>
      <c r="QN86" s="77">
        <v>2</v>
      </c>
      <c r="QO86" s="78">
        <v>47.1</v>
      </c>
      <c r="RB86" s="77">
        <v>10</v>
      </c>
      <c r="RC86" s="78">
        <v>248.32</v>
      </c>
      <c r="RD86" s="77">
        <v>10</v>
      </c>
      <c r="RE86" s="78">
        <v>3107.8</v>
      </c>
      <c r="RJ86" s="77">
        <v>2</v>
      </c>
      <c r="RK86" s="78">
        <v>45.72</v>
      </c>
      <c r="RL86" s="79">
        <v>123298</v>
      </c>
      <c r="RM86" s="78">
        <v>17337809.829999998</v>
      </c>
      <c r="RN86" s="79">
        <v>2025</v>
      </c>
      <c r="RO86" s="78">
        <v>93848.8</v>
      </c>
      <c r="RT86" s="77">
        <v>169</v>
      </c>
      <c r="RU86" s="78">
        <v>29339.57</v>
      </c>
      <c r="RV86" s="77">
        <v>329</v>
      </c>
      <c r="RW86" s="78">
        <v>16718.18</v>
      </c>
      <c r="RX86" s="77">
        <v>413</v>
      </c>
      <c r="RY86" s="78">
        <v>12358.63</v>
      </c>
      <c r="RZ86" s="77">
        <v>602</v>
      </c>
      <c r="SA86" s="78">
        <v>64697.39</v>
      </c>
      <c r="SD86" s="79">
        <v>5962</v>
      </c>
      <c r="SE86" s="78">
        <v>420032.71</v>
      </c>
      <c r="SF86" s="79">
        <v>49571</v>
      </c>
      <c r="SG86" s="78">
        <v>8431238.4900000002</v>
      </c>
      <c r="SJ86" s="79">
        <v>1321</v>
      </c>
      <c r="SK86" s="78">
        <v>51228.800000000003</v>
      </c>
      <c r="SL86" s="79">
        <v>3212</v>
      </c>
      <c r="SM86" s="78">
        <v>246213.5</v>
      </c>
      <c r="SN86" s="79">
        <v>8430</v>
      </c>
      <c r="SO86" s="78">
        <v>260810.85</v>
      </c>
      <c r="SP86" s="77">
        <v>7</v>
      </c>
      <c r="SQ86" s="78">
        <v>905.76</v>
      </c>
      <c r="SR86" s="79">
        <v>88097</v>
      </c>
      <c r="SS86" s="78">
        <v>550478.02</v>
      </c>
      <c r="ST86" s="79">
        <v>3973</v>
      </c>
      <c r="SU86" s="78">
        <v>363128.43</v>
      </c>
      <c r="SV86" s="77">
        <v>77</v>
      </c>
      <c r="SW86" s="78">
        <v>506.82</v>
      </c>
      <c r="SZ86" s="77">
        <v>2</v>
      </c>
      <c r="TA86" s="78">
        <v>17</v>
      </c>
      <c r="TD86" s="77">
        <v>770</v>
      </c>
      <c r="TE86" s="78">
        <v>8045.11</v>
      </c>
      <c r="TF86" s="79">
        <v>2394</v>
      </c>
      <c r="TG86" s="78">
        <v>93078.61</v>
      </c>
      <c r="TH86" s="79">
        <v>26876</v>
      </c>
      <c r="TI86" s="78">
        <v>717029.52</v>
      </c>
      <c r="TJ86" s="79">
        <v>2099</v>
      </c>
      <c r="TK86" s="78">
        <v>233490.54</v>
      </c>
      <c r="TL86" s="79">
        <v>45369</v>
      </c>
      <c r="TM86" s="78">
        <v>2167764.25</v>
      </c>
      <c r="TN86" s="79">
        <v>5211</v>
      </c>
      <c r="TO86" s="78">
        <v>422377.14</v>
      </c>
      <c r="TP86" s="77">
        <v>2</v>
      </c>
      <c r="TQ86" s="78">
        <v>6.18</v>
      </c>
      <c r="UB86" s="79">
        <v>8039</v>
      </c>
      <c r="UC86" s="78">
        <v>358650.55</v>
      </c>
      <c r="UF86" s="77">
        <v>1</v>
      </c>
      <c r="UG86" s="78">
        <v>19.87</v>
      </c>
      <c r="UH86" s="77">
        <v>6</v>
      </c>
      <c r="UI86" s="78">
        <v>74.84</v>
      </c>
      <c r="UP86" s="77">
        <v>5</v>
      </c>
      <c r="UQ86" s="78">
        <v>3.18</v>
      </c>
      <c r="UR86" s="77">
        <v>1</v>
      </c>
      <c r="US86" s="78">
        <v>2.0499999999999998</v>
      </c>
      <c r="UV86" s="77">
        <v>7</v>
      </c>
      <c r="UW86" s="78">
        <v>38.909999999999997</v>
      </c>
      <c r="UZ86" s="77">
        <v>3</v>
      </c>
      <c r="VA86" s="78">
        <v>17.88</v>
      </c>
      <c r="VB86" s="77">
        <v>59</v>
      </c>
      <c r="VC86" s="78">
        <v>1270.27</v>
      </c>
      <c r="VD86" s="79">
        <v>19745</v>
      </c>
      <c r="VE86" s="78">
        <v>1129781.3899999999</v>
      </c>
      <c r="VF86" s="77">
        <v>6</v>
      </c>
      <c r="VG86" s="78">
        <v>37.14</v>
      </c>
      <c r="VH86" s="79">
        <v>35260</v>
      </c>
      <c r="VI86" s="78">
        <v>566201.28</v>
      </c>
      <c r="VJ86" s="77">
        <v>168</v>
      </c>
      <c r="VK86" s="78">
        <v>1683.84</v>
      </c>
      <c r="VN86" s="77">
        <v>6</v>
      </c>
      <c r="VO86" s="78">
        <v>42.8</v>
      </c>
      <c r="VP86" s="79">
        <v>12549</v>
      </c>
      <c r="VQ86" s="78">
        <v>677368.23</v>
      </c>
      <c r="VR86" s="79">
        <v>16579</v>
      </c>
      <c r="VS86" s="78">
        <v>1496857.94</v>
      </c>
      <c r="WB86" s="79">
        <v>14239</v>
      </c>
      <c r="WC86" s="78">
        <v>1999293.33</v>
      </c>
      <c r="WD86" s="77">
        <v>21</v>
      </c>
      <c r="WE86" s="78">
        <v>38073.4</v>
      </c>
      <c r="WH86" s="79">
        <v>2763</v>
      </c>
      <c r="WI86" s="78">
        <v>11705.92</v>
      </c>
      <c r="WJ86" s="79">
        <v>6984</v>
      </c>
      <c r="WK86" s="78">
        <v>108547.75</v>
      </c>
      <c r="WL86" s="77">
        <v>186</v>
      </c>
      <c r="WM86" s="78">
        <v>20388</v>
      </c>
      <c r="WN86" s="79">
        <v>2221</v>
      </c>
      <c r="WO86" s="78">
        <v>901084.24</v>
      </c>
      <c r="WR86" s="79">
        <v>6282</v>
      </c>
      <c r="WS86" s="78">
        <v>181079.66</v>
      </c>
      <c r="WV86" s="77">
        <v>1</v>
      </c>
      <c r="WW86" s="78">
        <v>29.38</v>
      </c>
      <c r="WX86" s="77">
        <v>7</v>
      </c>
      <c r="WY86" s="78">
        <v>41.36</v>
      </c>
      <c r="WZ86" s="77">
        <v>10</v>
      </c>
      <c r="XA86" s="78">
        <v>96.05</v>
      </c>
      <c r="XD86" s="79">
        <v>38320</v>
      </c>
      <c r="XE86" s="78">
        <v>2185634.79</v>
      </c>
      <c r="XF86" s="77">
        <v>1</v>
      </c>
      <c r="XG86" s="78">
        <v>26.47</v>
      </c>
      <c r="XH86" s="77">
        <v>506</v>
      </c>
      <c r="XI86" s="78">
        <v>220338.28</v>
      </c>
      <c r="XJ86" s="77">
        <v>456</v>
      </c>
      <c r="XK86" s="78">
        <v>5489.87</v>
      </c>
      <c r="XN86" s="79">
        <v>6790</v>
      </c>
      <c r="XO86" s="78">
        <v>873943.06</v>
      </c>
      <c r="XP86" s="79">
        <v>15824</v>
      </c>
      <c r="XQ86" s="78">
        <v>2660335.54</v>
      </c>
      <c r="XR86" s="79">
        <v>1241</v>
      </c>
      <c r="XS86" s="78">
        <v>314487.44</v>
      </c>
      <c r="XT86" s="79">
        <v>2408</v>
      </c>
      <c r="XU86" s="78">
        <v>509596.03</v>
      </c>
      <c r="XV86" s="79">
        <v>82046</v>
      </c>
      <c r="XW86" s="78">
        <v>899502.65</v>
      </c>
      <c r="XX86" s="79">
        <v>1337</v>
      </c>
      <c r="XY86" s="78">
        <v>70331.23</v>
      </c>
      <c r="XZ86" s="77">
        <v>3</v>
      </c>
      <c r="YA86" s="78">
        <v>34.53</v>
      </c>
      <c r="YF86" s="77">
        <v>1</v>
      </c>
      <c r="YG86" s="78">
        <v>26.35</v>
      </c>
      <c r="YH86" s="79">
        <v>14249</v>
      </c>
      <c r="YI86" s="78">
        <v>990401.78</v>
      </c>
      <c r="YP86" s="79">
        <v>7739</v>
      </c>
      <c r="YQ86" s="78">
        <v>184785.98</v>
      </c>
      <c r="YT86" s="79">
        <v>2492</v>
      </c>
      <c r="YU86" s="78">
        <v>306107.40999999997</v>
      </c>
      <c r="YV86" s="77">
        <v>146</v>
      </c>
      <c r="YW86" s="78">
        <v>13620.14</v>
      </c>
      <c r="YX86" s="79">
        <v>118259</v>
      </c>
      <c r="YY86" s="78">
        <v>2988492.28</v>
      </c>
      <c r="YZ86" s="79">
        <v>28911</v>
      </c>
      <c r="ZA86" s="78">
        <v>1373491.64</v>
      </c>
      <c r="ZF86" s="79">
        <v>1488</v>
      </c>
      <c r="ZG86" s="78">
        <v>125108.1</v>
      </c>
      <c r="ZH86" s="77">
        <v>664</v>
      </c>
      <c r="ZI86" s="78">
        <v>47708.47</v>
      </c>
      <c r="ZJ86" s="79">
        <v>55578</v>
      </c>
      <c r="ZK86" s="78">
        <v>9745622.8399999999</v>
      </c>
      <c r="ZL86" s="79">
        <v>48476</v>
      </c>
      <c r="ZM86" s="78">
        <v>5743593.0199999996</v>
      </c>
      <c r="ZP86" s="77">
        <v>1</v>
      </c>
      <c r="ZQ86" s="78">
        <v>18.690000000000001</v>
      </c>
      <c r="ZR86" s="77">
        <v>124</v>
      </c>
      <c r="ZS86" s="78">
        <v>851.4</v>
      </c>
      <c r="ZT86" s="77">
        <v>212</v>
      </c>
      <c r="ZU86" s="78">
        <v>1022.62</v>
      </c>
      <c r="AAB86" s="77">
        <v>108</v>
      </c>
      <c r="AAC86" s="78">
        <v>974.38</v>
      </c>
      <c r="AAD86" s="77">
        <v>5</v>
      </c>
      <c r="AAE86" s="78">
        <v>9.2899999999999991</v>
      </c>
      <c r="AAF86" s="77">
        <v>69</v>
      </c>
      <c r="AAG86" s="78">
        <v>953.82</v>
      </c>
      <c r="AAH86" s="77">
        <v>117</v>
      </c>
      <c r="AAI86" s="78">
        <v>756.49</v>
      </c>
      <c r="AAJ86" s="77">
        <v>1</v>
      </c>
      <c r="AAK86" s="78">
        <v>10.08</v>
      </c>
      <c r="AAN86" s="77">
        <v>14</v>
      </c>
      <c r="AAO86" s="78">
        <v>778.2</v>
      </c>
      <c r="AAP86" s="79">
        <v>1636</v>
      </c>
      <c r="AAQ86" s="78">
        <v>7415.36</v>
      </c>
      <c r="AAV86" s="79">
        <v>1692</v>
      </c>
      <c r="AAW86" s="78">
        <v>98367.02</v>
      </c>
      <c r="ABB86" s="77">
        <v>1</v>
      </c>
      <c r="ABC86" s="78">
        <v>14.27</v>
      </c>
      <c r="ABD86" s="79">
        <v>1869</v>
      </c>
      <c r="ABE86" s="78">
        <v>280743.40999999997</v>
      </c>
      <c r="ABH86" s="77">
        <v>2</v>
      </c>
      <c r="ABI86" s="78">
        <v>22.5</v>
      </c>
      <c r="ABP86" s="79">
        <v>4078</v>
      </c>
      <c r="ABQ86" s="78">
        <v>249514.94</v>
      </c>
      <c r="ABR86" s="79">
        <v>1782</v>
      </c>
      <c r="ABS86" s="78">
        <v>80012.11</v>
      </c>
      <c r="ABT86" s="79">
        <v>5108</v>
      </c>
      <c r="ABU86" s="78">
        <v>77631.149999999994</v>
      </c>
      <c r="ABV86" s="79">
        <v>5837</v>
      </c>
      <c r="ABW86" s="78">
        <v>145547.74</v>
      </c>
      <c r="ABX86" s="77">
        <v>730</v>
      </c>
      <c r="ABY86" s="78">
        <v>23677.45</v>
      </c>
      <c r="ACD86" s="77">
        <v>152</v>
      </c>
      <c r="ACE86" s="78">
        <v>7782.07</v>
      </c>
      <c r="ACF86" s="79">
        <v>20287</v>
      </c>
      <c r="ACG86" s="78">
        <v>686128.16</v>
      </c>
      <c r="ACH86" s="79">
        <v>4739</v>
      </c>
      <c r="ACI86" s="78">
        <v>246062.18</v>
      </c>
      <c r="ACJ86" s="79">
        <v>22836</v>
      </c>
      <c r="ACK86" s="78">
        <v>286704.90999999997</v>
      </c>
      <c r="ACN86" s="77">
        <v>3</v>
      </c>
      <c r="ACO86" s="78">
        <v>22.04</v>
      </c>
      <c r="ACP86" s="79">
        <v>11807</v>
      </c>
      <c r="ACQ86" s="78">
        <v>483551.68</v>
      </c>
      <c r="ACV86" s="79">
        <v>7403</v>
      </c>
      <c r="ACW86" s="78">
        <v>236774.5</v>
      </c>
      <c r="ACX86" s="79">
        <v>39677</v>
      </c>
      <c r="ACY86" s="78">
        <v>1531125.15</v>
      </c>
      <c r="ACZ86" s="77">
        <v>143</v>
      </c>
      <c r="ADA86" s="78">
        <v>6681.77</v>
      </c>
      <c r="ADB86" s="79">
        <v>15148</v>
      </c>
      <c r="ADC86" s="78">
        <v>978081.43</v>
      </c>
      <c r="ADD86" s="77">
        <v>3</v>
      </c>
      <c r="ADE86" s="78">
        <v>190.31</v>
      </c>
      <c r="ADF86" s="79">
        <v>4004</v>
      </c>
      <c r="ADG86" s="78">
        <v>621734.81000000006</v>
      </c>
      <c r="ADL86" s="79">
        <v>1081</v>
      </c>
      <c r="ADM86" s="78">
        <v>176267.4</v>
      </c>
      <c r="ADT86" s="77">
        <v>1</v>
      </c>
      <c r="ADU86" s="78">
        <v>50.56</v>
      </c>
      <c r="ADX86" s="79">
        <v>4081</v>
      </c>
      <c r="ADY86" s="78">
        <v>285437.59000000003</v>
      </c>
      <c r="ADZ86" s="79">
        <v>1232</v>
      </c>
      <c r="AEA86" s="78">
        <v>43548.46</v>
      </c>
      <c r="AEB86" s="77">
        <v>6</v>
      </c>
      <c r="AEC86" s="78">
        <v>131.06</v>
      </c>
      <c r="AED86" s="77">
        <v>7</v>
      </c>
      <c r="AEE86" s="78">
        <v>627.02</v>
      </c>
      <c r="AEL86" s="77">
        <v>88</v>
      </c>
      <c r="AEM86" s="78">
        <v>690.64</v>
      </c>
      <c r="AEN86" s="77">
        <v>2</v>
      </c>
      <c r="AEO86" s="78">
        <v>60.64</v>
      </c>
      <c r="AER86" s="79">
        <v>17286</v>
      </c>
      <c r="AES86" s="78">
        <v>897481.28</v>
      </c>
      <c r="AET86" s="79">
        <v>3768</v>
      </c>
      <c r="AEU86" s="78">
        <v>129897.44</v>
      </c>
      <c r="AEV86" s="77">
        <v>11</v>
      </c>
      <c r="AEW86" s="78">
        <v>2783.88</v>
      </c>
      <c r="AEZ86" s="77">
        <v>56</v>
      </c>
      <c r="AFA86" s="78">
        <v>6457.09</v>
      </c>
      <c r="AFB86" s="79">
        <v>9311</v>
      </c>
      <c r="AFC86" s="78">
        <v>515575.37</v>
      </c>
      <c r="AFD86" s="77">
        <v>13</v>
      </c>
      <c r="AFE86" s="78">
        <v>387.78</v>
      </c>
      <c r="AFH86" s="77">
        <v>8</v>
      </c>
      <c r="AFI86" s="78">
        <v>731.53</v>
      </c>
      <c r="AFN86" s="79">
        <v>3419</v>
      </c>
      <c r="AFO86" s="78">
        <v>1197555.43</v>
      </c>
      <c r="AFP86" s="77">
        <v>189</v>
      </c>
      <c r="AFQ86" s="78">
        <v>9204.61</v>
      </c>
      <c r="AFT86" s="77">
        <v>3</v>
      </c>
      <c r="AFU86" s="78">
        <v>19.920000000000002</v>
      </c>
      <c r="AFV86" s="79">
        <v>45359</v>
      </c>
      <c r="AFW86" s="78">
        <v>1479294.91</v>
      </c>
      <c r="AFX86" s="79">
        <v>4313</v>
      </c>
      <c r="AFY86" s="78">
        <v>127001.4</v>
      </c>
      <c r="AFZ86" s="77">
        <v>495</v>
      </c>
      <c r="AGA86" s="78">
        <v>52416.79</v>
      </c>
      <c r="AGB86" s="77">
        <v>6</v>
      </c>
      <c r="AGC86" s="78">
        <v>460.98</v>
      </c>
      <c r="AGD86" s="77">
        <v>1</v>
      </c>
      <c r="AGE86" s="78">
        <v>9.08</v>
      </c>
      <c r="AGF86" s="77">
        <v>175</v>
      </c>
      <c r="AGG86" s="78">
        <v>1204.04</v>
      </c>
      <c r="AGL86" s="77">
        <v>22</v>
      </c>
      <c r="AGM86" s="78">
        <v>18827.68</v>
      </c>
      <c r="AGP86" s="79">
        <v>165183</v>
      </c>
      <c r="AGQ86" s="78">
        <v>31779422.48</v>
      </c>
      <c r="AGR86" s="77">
        <v>153</v>
      </c>
      <c r="AGS86" s="78">
        <v>125275.66</v>
      </c>
      <c r="AGT86" s="79">
        <v>9847</v>
      </c>
      <c r="AGU86" s="78">
        <v>5351663.1399999997</v>
      </c>
      <c r="AGV86" s="79">
        <v>9866</v>
      </c>
      <c r="AGW86" s="78">
        <v>3407792.99</v>
      </c>
      <c r="AGX86" s="79">
        <v>1504</v>
      </c>
      <c r="AGY86" s="78">
        <v>105011.95</v>
      </c>
      <c r="AGZ86" s="77">
        <v>176</v>
      </c>
      <c r="AHA86" s="78">
        <v>17919.689999999999</v>
      </c>
      <c r="AHB86" s="79">
        <v>1101</v>
      </c>
      <c r="AHC86" s="78">
        <v>147354.74</v>
      </c>
      <c r="AHF86" s="77">
        <v>9</v>
      </c>
      <c r="AHG86" s="78">
        <v>3496.38</v>
      </c>
      <c r="AHH86" s="77">
        <v>69</v>
      </c>
      <c r="AHI86" s="78">
        <v>44961.11</v>
      </c>
      <c r="AHJ86" s="79">
        <v>4197</v>
      </c>
      <c r="AHK86" s="78">
        <v>382480.29</v>
      </c>
      <c r="AHL86" s="79">
        <v>3982</v>
      </c>
      <c r="AHM86" s="78">
        <v>247840.68</v>
      </c>
      <c r="AHN86" s="77">
        <v>1</v>
      </c>
      <c r="AHO86" s="78">
        <v>19.68</v>
      </c>
      <c r="AHT86" s="77">
        <v>2</v>
      </c>
      <c r="AHU86" s="78">
        <v>223.9</v>
      </c>
      <c r="AHV86" s="77">
        <v>969</v>
      </c>
      <c r="AHW86" s="78">
        <v>118166.28</v>
      </c>
      <c r="AHZ86" s="77">
        <v>109</v>
      </c>
      <c r="AIA86" s="78">
        <v>41457.1</v>
      </c>
      <c r="AIL86" s="77">
        <v>2</v>
      </c>
      <c r="AIM86" s="78">
        <v>320.52</v>
      </c>
      <c r="AIP86" s="79">
        <v>57050</v>
      </c>
      <c r="AIQ86" s="78">
        <v>507329.52</v>
      </c>
      <c r="AIT86" s="77">
        <v>18</v>
      </c>
      <c r="AIU86" s="78">
        <v>186.25</v>
      </c>
      <c r="AIX86" s="79">
        <v>7057</v>
      </c>
      <c r="AIY86" s="78">
        <v>523311.3</v>
      </c>
      <c r="AIZ86" s="77">
        <v>3</v>
      </c>
      <c r="AJA86" s="78">
        <v>19.329999999999998</v>
      </c>
      <c r="AJB86" s="79">
        <v>9576</v>
      </c>
      <c r="AJC86" s="78">
        <v>192208.09</v>
      </c>
      <c r="AJD86" s="77">
        <v>5</v>
      </c>
      <c r="AJE86" s="78">
        <v>4.58</v>
      </c>
      <c r="AJF86" s="79">
        <v>11734</v>
      </c>
      <c r="AJG86" s="78">
        <v>542633.30000000005</v>
      </c>
      <c r="AJL86" s="77">
        <v>13</v>
      </c>
      <c r="AJM86" s="78">
        <v>161.32</v>
      </c>
      <c r="AJN86" s="79">
        <v>2029</v>
      </c>
      <c r="AJO86" s="78">
        <v>325144.28000000003</v>
      </c>
      <c r="AJX86" s="79">
        <v>65611</v>
      </c>
      <c r="AJY86" s="78">
        <v>820723.03</v>
      </c>
      <c r="AJZ86" s="77">
        <v>293</v>
      </c>
      <c r="AKA86" s="78">
        <v>34703.25</v>
      </c>
      <c r="AKB86" s="77">
        <v>1</v>
      </c>
      <c r="AKC86" s="78">
        <v>12.67</v>
      </c>
      <c r="AKF86" s="77">
        <v>5</v>
      </c>
      <c r="AKG86" s="78">
        <v>13.37</v>
      </c>
      <c r="AKN86" s="77">
        <v>23</v>
      </c>
      <c r="AKO86" s="78">
        <v>290.08</v>
      </c>
      <c r="AKV86" s="79">
        <v>8505</v>
      </c>
      <c r="AKW86" s="78">
        <v>209131.94</v>
      </c>
      <c r="AKX86" s="77">
        <v>3</v>
      </c>
      <c r="AKY86" s="78">
        <v>8451.9</v>
      </c>
      <c r="AKZ86" s="79">
        <v>117745</v>
      </c>
      <c r="ALA86" s="78">
        <v>1601724.41</v>
      </c>
      <c r="ALH86" s="77">
        <v>2</v>
      </c>
      <c r="ALI86" s="78">
        <v>7.7</v>
      </c>
      <c r="ALJ86" s="77">
        <v>2</v>
      </c>
      <c r="ALK86" s="78">
        <v>15.4</v>
      </c>
      <c r="ALR86" s="77">
        <v>3</v>
      </c>
      <c r="ALS86" s="78">
        <v>43.91</v>
      </c>
      <c r="ALX86" s="79">
        <v>6417</v>
      </c>
      <c r="ALY86" s="78">
        <v>310817.57</v>
      </c>
      <c r="ALZ86" s="77">
        <v>369</v>
      </c>
      <c r="AMA86" s="78">
        <v>974.47</v>
      </c>
      <c r="AMB86" s="79">
        <v>1347</v>
      </c>
      <c r="AMC86" s="78">
        <v>87923.82</v>
      </c>
      <c r="AMF86" s="77">
        <v>163</v>
      </c>
      <c r="AMG86" s="78">
        <v>4168.21</v>
      </c>
      <c r="AMH86" s="77">
        <v>17</v>
      </c>
      <c r="AMI86" s="78">
        <v>6891.99</v>
      </c>
      <c r="AMJ86" s="79">
        <v>1615</v>
      </c>
      <c r="AMK86" s="78">
        <v>119549.06</v>
      </c>
      <c r="AML86" s="79">
        <v>12490</v>
      </c>
      <c r="AMM86" s="78">
        <v>1198184.67</v>
      </c>
      <c r="AMN86" s="77">
        <v>166</v>
      </c>
      <c r="AMO86" s="78">
        <v>187415.12</v>
      </c>
      <c r="AMX86" s="77">
        <v>384</v>
      </c>
      <c r="AMY86" s="78">
        <v>15421.11</v>
      </c>
      <c r="AMZ86" s="77">
        <v>1</v>
      </c>
      <c r="ANA86" s="78">
        <v>1.32</v>
      </c>
      <c r="AND86" s="77">
        <v>2</v>
      </c>
      <c r="ANE86" s="78">
        <v>5.47</v>
      </c>
      <c r="ANF86" s="77">
        <v>926</v>
      </c>
      <c r="ANG86" s="78">
        <v>1165601.3999999999</v>
      </c>
      <c r="ANH86" s="79">
        <v>3296</v>
      </c>
      <c r="ANI86" s="78">
        <v>245325.7</v>
      </c>
      <c r="ANL86" s="79">
        <v>1134</v>
      </c>
      <c r="ANM86" s="78">
        <v>25478.91</v>
      </c>
      <c r="ANP86" s="79">
        <v>2352</v>
      </c>
      <c r="ANQ86" s="78">
        <v>290402.96000000002</v>
      </c>
      <c r="ANR86" s="77">
        <v>339</v>
      </c>
      <c r="ANS86" s="78">
        <v>60291.89</v>
      </c>
      <c r="ANT86" s="79">
        <v>13657</v>
      </c>
      <c r="ANU86" s="78">
        <v>2203631.9700000002</v>
      </c>
      <c r="ANZ86" s="77">
        <v>522</v>
      </c>
      <c r="AOA86" s="78">
        <v>283742.17</v>
      </c>
      <c r="AOB86" s="77">
        <v>62</v>
      </c>
      <c r="AOC86" s="78">
        <v>126963.68</v>
      </c>
      <c r="AOD86" s="77">
        <v>351</v>
      </c>
      <c r="AOE86" s="78">
        <v>1101362.47</v>
      </c>
      <c r="AOP86" s="77">
        <v>53</v>
      </c>
      <c r="AOQ86" s="78">
        <v>4803.22</v>
      </c>
      <c r="AOR86" s="77">
        <v>7</v>
      </c>
      <c r="AOS86" s="78">
        <v>60.34</v>
      </c>
      <c r="AOV86" s="77">
        <v>939</v>
      </c>
      <c r="AOW86" s="78">
        <v>128130.08</v>
      </c>
      <c r="AOX86" s="77">
        <v>357</v>
      </c>
      <c r="AOY86" s="78">
        <v>4046.18</v>
      </c>
      <c r="AOZ86" s="77">
        <v>5</v>
      </c>
      <c r="APA86" s="78">
        <v>86.88</v>
      </c>
      <c r="APB86" s="77">
        <v>231</v>
      </c>
      <c r="APC86" s="78">
        <v>2802.08</v>
      </c>
      <c r="APH86" s="79">
        <v>13487</v>
      </c>
      <c r="API86" s="78">
        <v>3023046.03</v>
      </c>
      <c r="APJ86" s="79">
        <v>15673</v>
      </c>
      <c r="APK86" s="78">
        <v>236062.76</v>
      </c>
      <c r="APN86" s="77">
        <v>2</v>
      </c>
      <c r="APO86" s="78">
        <v>17.559999999999999</v>
      </c>
      <c r="APP86" s="79">
        <v>2643</v>
      </c>
      <c r="APQ86" s="78">
        <v>1120963.05</v>
      </c>
      <c r="APR86" s="77">
        <v>182</v>
      </c>
      <c r="APS86" s="78">
        <v>90541.55</v>
      </c>
      <c r="APT86" s="79">
        <v>2115</v>
      </c>
      <c r="APU86" s="78">
        <v>953287.13</v>
      </c>
      <c r="APV86" s="77">
        <v>649</v>
      </c>
      <c r="APW86" s="78">
        <v>269797.68</v>
      </c>
      <c r="APX86" s="77">
        <v>685</v>
      </c>
      <c r="APY86" s="78">
        <v>254688.04</v>
      </c>
      <c r="APZ86" s="77">
        <v>144</v>
      </c>
      <c r="AQA86" s="78">
        <v>55571.8</v>
      </c>
      <c r="AQB86" s="79">
        <v>14129</v>
      </c>
      <c r="AQC86" s="78">
        <v>2831528.21</v>
      </c>
      <c r="AQD86" s="77">
        <v>12</v>
      </c>
      <c r="AQE86" s="78">
        <v>533.52</v>
      </c>
      <c r="AQH86" s="77">
        <v>152</v>
      </c>
      <c r="AQI86" s="78">
        <v>50611.13</v>
      </c>
      <c r="AQJ86" s="79">
        <v>3410</v>
      </c>
      <c r="AQK86" s="78">
        <v>55477.04</v>
      </c>
      <c r="AQP86" s="79">
        <v>2847</v>
      </c>
      <c r="AQQ86" s="78">
        <v>706103.35</v>
      </c>
      <c r="AQR86" s="79">
        <v>2596</v>
      </c>
      <c r="AQS86" s="78">
        <v>1341027.82</v>
      </c>
      <c r="AQZ86" s="77">
        <v>83</v>
      </c>
      <c r="ARA86" s="78">
        <v>525389.72</v>
      </c>
      <c r="ARD86" s="77">
        <v>2</v>
      </c>
      <c r="ARE86" s="78">
        <v>41.4</v>
      </c>
      <c r="ARH86" s="77">
        <v>2</v>
      </c>
      <c r="ARI86" s="78">
        <v>30.92</v>
      </c>
      <c r="ARL86" s="79">
        <v>5486</v>
      </c>
      <c r="ARM86" s="78">
        <v>688044.55</v>
      </c>
      <c r="ARN86" s="79">
        <v>18225</v>
      </c>
      <c r="ARO86" s="78">
        <v>2194846.41</v>
      </c>
      <c r="ARP86" s="79">
        <v>26244</v>
      </c>
      <c r="ARQ86" s="78">
        <v>3234700.53</v>
      </c>
      <c r="ARR86" s="79">
        <v>5481</v>
      </c>
      <c r="ARS86" s="78">
        <v>664082.11</v>
      </c>
      <c r="ART86" s="79">
        <v>18859</v>
      </c>
      <c r="ARU86" s="78">
        <v>419650.99</v>
      </c>
      <c r="ARX86" s="79">
        <v>48878</v>
      </c>
      <c r="ARY86" s="78">
        <v>3902849.11</v>
      </c>
      <c r="ARZ86" s="77">
        <v>131</v>
      </c>
      <c r="ASA86" s="78">
        <v>49893.79</v>
      </c>
      <c r="ASD86" s="79">
        <v>3950</v>
      </c>
      <c r="ASE86" s="78">
        <v>306957.59999999998</v>
      </c>
      <c r="ASX86" s="77">
        <v>13</v>
      </c>
      <c r="ASY86" s="78">
        <v>518</v>
      </c>
      <c r="ASZ86" s="77">
        <v>999</v>
      </c>
      <c r="ATA86" s="78">
        <v>22795.759999999998</v>
      </c>
      <c r="ATB86" s="77">
        <v>112</v>
      </c>
      <c r="ATC86" s="78">
        <v>8393.3700000000008</v>
      </c>
      <c r="ATF86" s="77">
        <v>1</v>
      </c>
      <c r="ATG86" s="78">
        <v>9.1</v>
      </c>
      <c r="ATN86" s="79">
        <v>1067</v>
      </c>
      <c r="ATO86" s="78">
        <v>56219.02</v>
      </c>
      <c r="ATP86" s="77">
        <v>55</v>
      </c>
      <c r="ATQ86" s="78">
        <v>1969.37</v>
      </c>
      <c r="ATR86" s="77">
        <v>2</v>
      </c>
      <c r="ATS86" s="78">
        <v>117.32</v>
      </c>
      <c r="ATT86" s="79">
        <v>14594</v>
      </c>
      <c r="ATU86" s="78">
        <v>641110.14</v>
      </c>
      <c r="ATV86" s="77">
        <v>14</v>
      </c>
      <c r="ATW86" s="78">
        <v>286.24</v>
      </c>
      <c r="ATX86" s="77">
        <v>14</v>
      </c>
      <c r="ATY86" s="78">
        <v>727.82</v>
      </c>
      <c r="ATZ86" s="77">
        <v>3</v>
      </c>
      <c r="AUA86" s="78">
        <v>377.33</v>
      </c>
      <c r="AUB86" s="77">
        <v>16</v>
      </c>
      <c r="AUC86" s="78">
        <v>96.96</v>
      </c>
      <c r="AUD86" s="77">
        <v>3</v>
      </c>
      <c r="AUE86" s="78">
        <v>14.16</v>
      </c>
      <c r="AUH86" s="77">
        <v>2</v>
      </c>
      <c r="AUI86" s="78">
        <v>5.62</v>
      </c>
      <c r="AUN86" s="79">
        <v>180643</v>
      </c>
      <c r="AUO86" s="78">
        <v>2891373.39</v>
      </c>
      <c r="AUP86" s="77">
        <v>5</v>
      </c>
      <c r="AUQ86" s="78">
        <v>86.16</v>
      </c>
      <c r="AUR86" s="79">
        <v>2010</v>
      </c>
      <c r="AUS86" s="78">
        <v>111818.23</v>
      </c>
      <c r="AUV86" s="77">
        <v>46</v>
      </c>
      <c r="AUW86" s="78">
        <v>364.49</v>
      </c>
      <c r="AVB86" s="77">
        <v>235</v>
      </c>
      <c r="AVC86" s="78">
        <v>192702.9</v>
      </c>
      <c r="AVN86" s="77">
        <v>1</v>
      </c>
      <c r="AVO86" s="78">
        <v>18.16</v>
      </c>
      <c r="AVV86" s="77">
        <v>1</v>
      </c>
      <c r="AVW86" s="78">
        <v>15.03</v>
      </c>
      <c r="AVX86" s="77">
        <v>10</v>
      </c>
      <c r="AVY86" s="78">
        <v>81.3</v>
      </c>
      <c r="AVZ86" s="77">
        <v>34</v>
      </c>
      <c r="AWA86" s="78">
        <v>387.1</v>
      </c>
      <c r="AWB86" s="77">
        <v>5</v>
      </c>
      <c r="AWC86" s="78">
        <v>55.66</v>
      </c>
      <c r="AWH86" s="77">
        <v>10</v>
      </c>
      <c r="AWI86" s="78">
        <v>8.68</v>
      </c>
      <c r="AWJ86" s="77">
        <v>2</v>
      </c>
      <c r="AWK86" s="78">
        <v>1.22</v>
      </c>
      <c r="AWL86" s="77">
        <v>7</v>
      </c>
      <c r="AWM86" s="78">
        <v>30.48</v>
      </c>
      <c r="AWN86" s="77">
        <v>107</v>
      </c>
      <c r="AWO86" s="78">
        <v>8170.87</v>
      </c>
      <c r="AWP86" s="77">
        <v>345</v>
      </c>
      <c r="AWQ86" s="78">
        <v>63458.49</v>
      </c>
      <c r="AWR86" s="77">
        <v>149</v>
      </c>
      <c r="AWS86" s="78">
        <v>50311.98</v>
      </c>
      <c r="AWT86" s="77">
        <v>300</v>
      </c>
      <c r="AWU86" s="78">
        <v>25141.37</v>
      </c>
      <c r="AWV86" s="77">
        <v>943</v>
      </c>
      <c r="AWW86" s="78">
        <v>13271.96</v>
      </c>
      <c r="AWX86" s="77">
        <v>283</v>
      </c>
      <c r="AWY86" s="78">
        <v>119135.58</v>
      </c>
      <c r="AXD86" s="77">
        <v>17</v>
      </c>
      <c r="AXE86" s="78">
        <v>402.1</v>
      </c>
      <c r="AXH86" s="77">
        <v>2</v>
      </c>
      <c r="AXI86" s="78">
        <v>0.26</v>
      </c>
      <c r="AXL86" s="77">
        <v>1</v>
      </c>
      <c r="AXM86" s="78">
        <v>15.36</v>
      </c>
      <c r="AXV86" s="77">
        <v>8</v>
      </c>
      <c r="AXW86" s="78">
        <v>83.94</v>
      </c>
      <c r="AYB86" s="77">
        <v>269</v>
      </c>
      <c r="AYC86" s="78">
        <v>20110.22</v>
      </c>
      <c r="AYD86" s="77">
        <v>38</v>
      </c>
      <c r="AYE86" s="78">
        <v>204.06</v>
      </c>
      <c r="AYF86" s="77">
        <v>10</v>
      </c>
      <c r="AYG86" s="78">
        <v>89.61</v>
      </c>
      <c r="AYL86" s="77">
        <v>10</v>
      </c>
      <c r="AYM86" s="78">
        <v>53.28</v>
      </c>
      <c r="AYR86" s="77">
        <v>1</v>
      </c>
      <c r="AYS86" s="78">
        <v>1.77</v>
      </c>
      <c r="AYT86" s="77">
        <v>29</v>
      </c>
      <c r="AYU86" s="78">
        <v>67.290000000000006</v>
      </c>
      <c r="AYV86" s="77">
        <v>110</v>
      </c>
      <c r="AYW86" s="78">
        <v>11383.09</v>
      </c>
      <c r="AZV86" s="77">
        <v>26</v>
      </c>
      <c r="AZW86" s="78">
        <v>23.35</v>
      </c>
    </row>
    <row r="87" spans="1:1377" x14ac:dyDescent="0.25">
      <c r="A87" s="87">
        <v>39885</v>
      </c>
      <c r="B87" s="83">
        <v>323434</v>
      </c>
      <c r="C87" s="84">
        <v>38519694.869999997</v>
      </c>
      <c r="D87" s="83">
        <v>271705</v>
      </c>
      <c r="E87" s="84">
        <v>37089469.390000001</v>
      </c>
      <c r="F87" s="84"/>
      <c r="G87" s="84"/>
      <c r="H87" s="83">
        <v>195182</v>
      </c>
      <c r="I87" s="84">
        <v>17750027.469999999</v>
      </c>
      <c r="J87" s="83">
        <v>271329</v>
      </c>
      <c r="K87" s="84">
        <v>22770063.59</v>
      </c>
      <c r="L87" s="83">
        <v>3038</v>
      </c>
      <c r="M87" s="78">
        <v>13257015.539999999</v>
      </c>
      <c r="N87" s="79">
        <v>23726</v>
      </c>
      <c r="O87" s="78">
        <v>11919560.699999999</v>
      </c>
      <c r="P87" s="79">
        <v>156975</v>
      </c>
      <c r="Q87" s="78">
        <v>9253979</v>
      </c>
      <c r="R87" s="79">
        <v>207985</v>
      </c>
      <c r="S87" s="78">
        <v>11710421.6</v>
      </c>
      <c r="V87" s="79">
        <v>23137</v>
      </c>
      <c r="W87" s="78">
        <v>6254477.1299999999</v>
      </c>
      <c r="X87" s="79">
        <v>43618</v>
      </c>
      <c r="Y87" s="78">
        <v>6194165.75</v>
      </c>
      <c r="Z87" s="79">
        <v>190225</v>
      </c>
      <c r="AA87" s="78">
        <v>7319683.5300000003</v>
      </c>
      <c r="AB87" s="79">
        <v>95845</v>
      </c>
      <c r="AC87" s="78">
        <v>9399525.4900000002</v>
      </c>
      <c r="AD87" s="79">
        <v>28884</v>
      </c>
      <c r="AE87" s="78">
        <v>5426590.3799999999</v>
      </c>
      <c r="AH87" s="79">
        <v>78690</v>
      </c>
      <c r="AI87" s="78">
        <v>8079000.0300000003</v>
      </c>
      <c r="AJ87" s="79">
        <v>173746</v>
      </c>
      <c r="AK87" s="78">
        <v>6219195.9400000004</v>
      </c>
      <c r="AL87" s="79">
        <v>46767</v>
      </c>
      <c r="AM87" s="78">
        <v>4881549.53</v>
      </c>
      <c r="AN87" s="79">
        <v>46034</v>
      </c>
      <c r="AO87" s="78">
        <v>4342125.95</v>
      </c>
      <c r="AP87" s="79">
        <v>58001</v>
      </c>
      <c r="AQ87" s="78">
        <v>4507837.76</v>
      </c>
      <c r="AR87" s="79">
        <v>34644</v>
      </c>
      <c r="AS87" s="78">
        <v>4956592.1100000003</v>
      </c>
      <c r="AT87" s="79">
        <v>12268</v>
      </c>
      <c r="AU87" s="78">
        <v>1089653.43</v>
      </c>
      <c r="AV87" s="77">
        <v>830</v>
      </c>
      <c r="AW87" s="78">
        <v>3266541.73</v>
      </c>
      <c r="AX87" s="77">
        <v>348</v>
      </c>
      <c r="AY87" s="78">
        <v>1375092.87</v>
      </c>
      <c r="AZ87" s="79">
        <v>2867</v>
      </c>
      <c r="BA87" s="78">
        <v>2061521.57</v>
      </c>
      <c r="BB87" s="79">
        <v>11183</v>
      </c>
      <c r="BC87" s="78">
        <v>3648004.3</v>
      </c>
      <c r="BD87" s="79">
        <v>2883</v>
      </c>
      <c r="BE87" s="78">
        <v>1487376.91</v>
      </c>
      <c r="BF87" s="79">
        <v>13836</v>
      </c>
      <c r="BG87" s="78">
        <v>1851359.23</v>
      </c>
      <c r="BH87" s="79">
        <v>276568</v>
      </c>
      <c r="BI87" s="78">
        <v>2483171</v>
      </c>
      <c r="BJ87" s="79">
        <v>3230</v>
      </c>
      <c r="BK87" s="78">
        <v>1325592.78</v>
      </c>
      <c r="BL87" s="79">
        <v>50503</v>
      </c>
      <c r="BM87" s="78">
        <v>2160574.7400000002</v>
      </c>
      <c r="BP87" s="79">
        <v>50823</v>
      </c>
      <c r="BQ87" s="78">
        <v>1016835.92</v>
      </c>
      <c r="BR87" s="79">
        <v>7644</v>
      </c>
      <c r="BS87" s="78">
        <v>510339.43</v>
      </c>
      <c r="BT87" s="79">
        <v>8771</v>
      </c>
      <c r="BU87" s="78">
        <v>521906.71</v>
      </c>
      <c r="BV87" s="79">
        <v>12322</v>
      </c>
      <c r="BW87" s="78">
        <v>371367.85</v>
      </c>
      <c r="BX87" s="77">
        <v>195</v>
      </c>
      <c r="BY87" s="78">
        <v>190983.08</v>
      </c>
      <c r="CL87" s="77">
        <v>8</v>
      </c>
      <c r="CM87" s="78">
        <v>923.04</v>
      </c>
      <c r="CN87" s="77">
        <v>2</v>
      </c>
      <c r="CO87" s="78">
        <v>23.36</v>
      </c>
      <c r="CP87" s="79">
        <v>6377</v>
      </c>
      <c r="CQ87" s="78">
        <v>70787.14</v>
      </c>
      <c r="CT87" s="77">
        <v>15</v>
      </c>
      <c r="CU87" s="78">
        <v>9560.6200000000008</v>
      </c>
      <c r="CX87" s="77">
        <v>4</v>
      </c>
      <c r="CY87" s="78">
        <v>174</v>
      </c>
      <c r="CZ87" s="77">
        <v>1</v>
      </c>
      <c r="DA87" s="78">
        <v>3.31</v>
      </c>
      <c r="DJ87" s="77">
        <v>1</v>
      </c>
      <c r="DK87" s="78">
        <v>874.58</v>
      </c>
      <c r="DL87" s="77">
        <v>1</v>
      </c>
      <c r="DM87" s="78">
        <v>65</v>
      </c>
      <c r="DN87" s="77">
        <v>4</v>
      </c>
      <c r="DO87" s="78">
        <v>7.76</v>
      </c>
      <c r="DP87" s="77">
        <v>41</v>
      </c>
      <c r="DQ87" s="78">
        <v>166.68</v>
      </c>
      <c r="DR87" s="77">
        <v>5</v>
      </c>
      <c r="DS87" s="78">
        <v>19.32</v>
      </c>
      <c r="DZ87" s="79">
        <v>11511</v>
      </c>
      <c r="EA87" s="78">
        <v>1036085.49</v>
      </c>
      <c r="EF87" s="77">
        <v>20</v>
      </c>
      <c r="EG87" s="78">
        <v>297.11</v>
      </c>
      <c r="EH87" s="77">
        <v>1</v>
      </c>
      <c r="EI87" s="78">
        <v>5.8</v>
      </c>
      <c r="ER87" s="79">
        <v>12958</v>
      </c>
      <c r="ES87" s="78">
        <v>505343.45</v>
      </c>
      <c r="ET87" s="77">
        <v>6</v>
      </c>
      <c r="EU87" s="78">
        <v>30.24</v>
      </c>
      <c r="EV87" s="79">
        <v>1175</v>
      </c>
      <c r="EW87" s="78">
        <v>70812.44</v>
      </c>
      <c r="EX87" s="77">
        <v>1</v>
      </c>
      <c r="EY87" s="78">
        <v>6.7</v>
      </c>
      <c r="FB87" s="77">
        <v>2</v>
      </c>
      <c r="FC87" s="78">
        <v>95.16</v>
      </c>
      <c r="FF87" s="77">
        <v>13</v>
      </c>
      <c r="FG87" s="78">
        <v>9.4600000000000009</v>
      </c>
      <c r="FH87" s="79">
        <v>25499</v>
      </c>
      <c r="FI87" s="78">
        <v>1246506.2</v>
      </c>
      <c r="FJ87" s="79">
        <v>15235</v>
      </c>
      <c r="FK87" s="78">
        <v>703816.24</v>
      </c>
      <c r="FL87" s="77">
        <v>12</v>
      </c>
      <c r="FM87" s="78">
        <v>219.96</v>
      </c>
      <c r="FN87" s="77">
        <v>4</v>
      </c>
      <c r="FO87" s="78">
        <v>25.94</v>
      </c>
      <c r="FP87" s="77">
        <v>20</v>
      </c>
      <c r="FQ87" s="78">
        <v>95.45</v>
      </c>
      <c r="FR87" s="79">
        <v>2500</v>
      </c>
      <c r="FS87" s="78">
        <v>357922.3</v>
      </c>
      <c r="FT87" s="77">
        <v>7</v>
      </c>
      <c r="FU87" s="78">
        <v>10.220000000000001</v>
      </c>
      <c r="FV87" s="79">
        <v>4279</v>
      </c>
      <c r="FW87" s="78">
        <v>111334.84</v>
      </c>
      <c r="FX87" s="77">
        <v>617</v>
      </c>
      <c r="FY87" s="78">
        <v>21594.97</v>
      </c>
      <c r="FZ87" s="77">
        <v>1</v>
      </c>
      <c r="GA87" s="78">
        <v>2.13</v>
      </c>
      <c r="GF87" s="77">
        <v>86</v>
      </c>
      <c r="GG87" s="78">
        <v>6491</v>
      </c>
      <c r="GL87" s="79">
        <v>2837</v>
      </c>
      <c r="GM87" s="78">
        <v>384504.62</v>
      </c>
      <c r="GT87" s="77">
        <v>4</v>
      </c>
      <c r="GU87" s="78">
        <v>10.92</v>
      </c>
      <c r="GX87" s="77">
        <v>254</v>
      </c>
      <c r="GY87" s="78">
        <v>29582.87</v>
      </c>
      <c r="GZ87" s="77">
        <v>35</v>
      </c>
      <c r="HA87" s="78">
        <v>2127.2199999999998</v>
      </c>
      <c r="HD87" s="77">
        <v>14</v>
      </c>
      <c r="HE87" s="78">
        <v>44.94</v>
      </c>
      <c r="HH87" s="77">
        <v>139</v>
      </c>
      <c r="HI87" s="78">
        <v>4046.92</v>
      </c>
      <c r="HJ87" s="77">
        <v>662</v>
      </c>
      <c r="HK87" s="78">
        <v>81653.240000000005</v>
      </c>
      <c r="HL87" s="77">
        <v>473</v>
      </c>
      <c r="HM87" s="78">
        <v>77250.69</v>
      </c>
      <c r="HN87" s="77">
        <v>774</v>
      </c>
      <c r="HO87" s="78">
        <v>106819.76</v>
      </c>
      <c r="HR87" s="77">
        <v>82</v>
      </c>
      <c r="HS87" s="78">
        <v>23528.11</v>
      </c>
      <c r="HT87" s="77">
        <v>536</v>
      </c>
      <c r="HU87" s="78">
        <v>23135.37</v>
      </c>
      <c r="HV87" s="77">
        <v>44</v>
      </c>
      <c r="HW87" s="78">
        <v>4775.3500000000004</v>
      </c>
      <c r="IB87" s="79">
        <v>7372</v>
      </c>
      <c r="IC87" s="78">
        <v>542645.46</v>
      </c>
      <c r="ID87" s="77">
        <v>27</v>
      </c>
      <c r="IE87" s="78">
        <v>5611.21</v>
      </c>
      <c r="IF87" s="77">
        <v>252</v>
      </c>
      <c r="IG87" s="78">
        <v>46758.65</v>
      </c>
      <c r="IN87" s="79">
        <v>2233</v>
      </c>
      <c r="IO87" s="78">
        <v>105279.65</v>
      </c>
      <c r="IP87" s="77">
        <v>10</v>
      </c>
      <c r="IQ87" s="78">
        <v>1.39</v>
      </c>
      <c r="IX87" s="77">
        <v>11</v>
      </c>
      <c r="IY87" s="78">
        <v>42.32</v>
      </c>
      <c r="IZ87" s="79">
        <v>4301</v>
      </c>
      <c r="JA87" s="78">
        <v>172888.54</v>
      </c>
      <c r="JH87" s="79">
        <v>10051</v>
      </c>
      <c r="JI87" s="78">
        <v>1323679.6399999999</v>
      </c>
      <c r="JJ87" s="79">
        <v>2614</v>
      </c>
      <c r="JK87" s="78">
        <v>314110.12</v>
      </c>
      <c r="JN87" s="77">
        <v>712</v>
      </c>
      <c r="JO87" s="78">
        <v>89490.14</v>
      </c>
      <c r="JP87" s="79">
        <v>3841</v>
      </c>
      <c r="JQ87" s="78">
        <v>296167.83</v>
      </c>
      <c r="JR87" s="77">
        <v>28</v>
      </c>
      <c r="JS87" s="78">
        <v>2345.37</v>
      </c>
      <c r="JV87" s="79">
        <v>3064</v>
      </c>
      <c r="JW87" s="78">
        <v>236664.92</v>
      </c>
      <c r="JX87" s="77">
        <v>247</v>
      </c>
      <c r="JY87" s="78">
        <v>21947.74</v>
      </c>
      <c r="JZ87" s="77">
        <v>515</v>
      </c>
      <c r="KA87" s="78">
        <v>9594.0300000000007</v>
      </c>
      <c r="KB87" s="79">
        <v>8668</v>
      </c>
      <c r="KC87" s="78">
        <v>314277.24</v>
      </c>
      <c r="KD87" s="77">
        <v>5</v>
      </c>
      <c r="KE87" s="78">
        <v>76.27</v>
      </c>
      <c r="KF87" s="77">
        <v>412</v>
      </c>
      <c r="KG87" s="78">
        <v>44393.79</v>
      </c>
      <c r="KH87" s="79">
        <v>18226</v>
      </c>
      <c r="KI87" s="78">
        <v>670190.84</v>
      </c>
      <c r="KN87" s="79">
        <v>1285</v>
      </c>
      <c r="KO87" s="78">
        <v>723181.03</v>
      </c>
      <c r="KR87" s="79">
        <v>5205</v>
      </c>
      <c r="KS87" s="78">
        <v>393185.03</v>
      </c>
      <c r="KZ87" s="77">
        <v>9</v>
      </c>
      <c r="LA87" s="78">
        <v>2158.35</v>
      </c>
      <c r="LB87" s="77">
        <v>11</v>
      </c>
      <c r="LC87" s="78">
        <v>21.4</v>
      </c>
      <c r="LD87" s="79">
        <v>1012</v>
      </c>
      <c r="LE87" s="78">
        <v>100800.55</v>
      </c>
      <c r="LF87" s="77">
        <v>420</v>
      </c>
      <c r="LG87" s="78">
        <v>75579.990000000005</v>
      </c>
      <c r="LH87" s="77">
        <v>432</v>
      </c>
      <c r="LI87" s="78">
        <v>95922.41</v>
      </c>
      <c r="LN87" s="77">
        <v>1</v>
      </c>
      <c r="LO87" s="78">
        <v>100.91</v>
      </c>
      <c r="LT87" s="79">
        <v>8031</v>
      </c>
      <c r="LU87" s="78">
        <v>361461.24</v>
      </c>
      <c r="LV87" s="77">
        <v>60</v>
      </c>
      <c r="LW87" s="78">
        <v>334.54</v>
      </c>
      <c r="LX87" s="77">
        <v>4</v>
      </c>
      <c r="LY87" s="78">
        <v>1412.44</v>
      </c>
      <c r="LZ87" s="77">
        <v>2</v>
      </c>
      <c r="MA87" s="78">
        <v>222.26</v>
      </c>
      <c r="MB87" s="79">
        <v>5438</v>
      </c>
      <c r="MC87" s="78">
        <v>238950.58</v>
      </c>
      <c r="MJ87" s="77">
        <v>1</v>
      </c>
      <c r="MK87" s="78">
        <v>10.59</v>
      </c>
      <c r="MN87" s="77">
        <v>1</v>
      </c>
      <c r="MO87" s="78">
        <v>8.69</v>
      </c>
      <c r="MP87" s="79">
        <v>4480</v>
      </c>
      <c r="MQ87" s="78">
        <v>320166.11</v>
      </c>
      <c r="MR87" s="79">
        <v>1520</v>
      </c>
      <c r="MS87" s="78">
        <v>42613.599999999999</v>
      </c>
      <c r="MV87" s="77">
        <v>2</v>
      </c>
      <c r="MW87" s="78">
        <v>10.08</v>
      </c>
      <c r="MX87" s="77">
        <v>2</v>
      </c>
      <c r="MY87" s="78">
        <v>9.4</v>
      </c>
      <c r="ND87" s="79">
        <v>14235</v>
      </c>
      <c r="NE87" s="78">
        <v>44562.31</v>
      </c>
      <c r="NF87" s="77">
        <v>83</v>
      </c>
      <c r="NG87" s="78">
        <v>1266.73</v>
      </c>
      <c r="NH87" s="77">
        <v>4</v>
      </c>
      <c r="NI87" s="78">
        <v>35.26</v>
      </c>
      <c r="NN87" s="79">
        <v>4842</v>
      </c>
      <c r="NO87" s="78">
        <v>741250.63</v>
      </c>
      <c r="NP87" s="77">
        <v>8</v>
      </c>
      <c r="NQ87" s="78">
        <v>34.86</v>
      </c>
      <c r="NR87" s="77">
        <v>1</v>
      </c>
      <c r="NS87" s="78">
        <v>1.7</v>
      </c>
      <c r="NT87" s="77">
        <v>91</v>
      </c>
      <c r="NU87" s="78">
        <v>253.89</v>
      </c>
      <c r="NV87" s="77">
        <v>997</v>
      </c>
      <c r="NW87" s="78">
        <v>127421.94</v>
      </c>
      <c r="NZ87" s="77">
        <v>3</v>
      </c>
      <c r="OA87" s="78">
        <v>90.09</v>
      </c>
      <c r="OF87" s="77">
        <v>303</v>
      </c>
      <c r="OG87" s="78">
        <v>23905.439999999999</v>
      </c>
      <c r="OH87" s="77">
        <v>606</v>
      </c>
      <c r="OI87" s="78">
        <v>33629.42</v>
      </c>
      <c r="OJ87" s="77">
        <v>133</v>
      </c>
      <c r="OK87" s="78">
        <v>846.77</v>
      </c>
      <c r="OP87" s="79">
        <v>14335</v>
      </c>
      <c r="OQ87" s="78">
        <v>2440761.0299999998</v>
      </c>
      <c r="OR87" s="77">
        <v>256</v>
      </c>
      <c r="OS87" s="78">
        <v>10236.530000000001</v>
      </c>
      <c r="OT87" s="79">
        <v>4251</v>
      </c>
      <c r="OU87" s="78">
        <v>193008.15</v>
      </c>
      <c r="OV87" s="77">
        <v>71</v>
      </c>
      <c r="OW87" s="78">
        <v>3951.06</v>
      </c>
      <c r="OZ87" s="79">
        <v>4301</v>
      </c>
      <c r="PA87" s="78">
        <v>393405.55</v>
      </c>
      <c r="PH87" s="77">
        <v>1</v>
      </c>
      <c r="PI87" s="78">
        <v>4.75</v>
      </c>
      <c r="PJ87" s="79">
        <v>3703</v>
      </c>
      <c r="PK87" s="78">
        <v>321065.94</v>
      </c>
      <c r="PL87" s="77">
        <v>124</v>
      </c>
      <c r="PM87" s="78">
        <v>1051.1400000000001</v>
      </c>
      <c r="PN87" s="77">
        <v>84</v>
      </c>
      <c r="PO87" s="78">
        <v>12191.57</v>
      </c>
      <c r="PP87" s="79">
        <v>9505</v>
      </c>
      <c r="PQ87" s="78">
        <v>636242.9</v>
      </c>
      <c r="PV87" s="77">
        <v>41</v>
      </c>
      <c r="PW87" s="78">
        <v>435.5</v>
      </c>
      <c r="PX87" s="77">
        <v>3</v>
      </c>
      <c r="PY87" s="78">
        <v>112.63</v>
      </c>
      <c r="PZ87" s="77">
        <v>679</v>
      </c>
      <c r="QA87" s="78">
        <v>263177.59999999998</v>
      </c>
      <c r="QF87" s="79">
        <v>12291</v>
      </c>
      <c r="QG87" s="78">
        <v>3897078.44</v>
      </c>
      <c r="QH87" s="77">
        <v>1</v>
      </c>
      <c r="QI87" s="78">
        <v>2.48</v>
      </c>
      <c r="QJ87" s="77">
        <v>9</v>
      </c>
      <c r="QK87" s="78">
        <v>8.24</v>
      </c>
      <c r="QL87" s="77">
        <v>44</v>
      </c>
      <c r="QM87" s="78">
        <v>56.68</v>
      </c>
      <c r="RB87" s="77">
        <v>4</v>
      </c>
      <c r="RC87" s="78">
        <v>235.52</v>
      </c>
      <c r="RD87" s="77">
        <v>5</v>
      </c>
      <c r="RE87" s="78">
        <v>3853.56</v>
      </c>
      <c r="RH87" s="77">
        <v>1</v>
      </c>
      <c r="RI87" s="78">
        <v>12.75</v>
      </c>
      <c r="RJ87" s="77">
        <v>1</v>
      </c>
      <c r="RK87" s="78">
        <v>22.86</v>
      </c>
      <c r="RL87" s="79">
        <v>127071</v>
      </c>
      <c r="RM87" s="78">
        <v>17895865</v>
      </c>
      <c r="RN87" s="79">
        <v>2047</v>
      </c>
      <c r="RO87" s="78">
        <v>93936.5</v>
      </c>
      <c r="RT87" s="77">
        <v>155</v>
      </c>
      <c r="RU87" s="78">
        <v>24578.83</v>
      </c>
      <c r="RV87" s="77">
        <v>330</v>
      </c>
      <c r="RW87" s="78">
        <v>16628.900000000001</v>
      </c>
      <c r="RX87" s="77">
        <v>758</v>
      </c>
      <c r="RY87" s="78">
        <v>21759.9</v>
      </c>
      <c r="RZ87" s="77">
        <v>688</v>
      </c>
      <c r="SA87" s="78">
        <v>70171.7</v>
      </c>
      <c r="SD87" s="79">
        <v>5965</v>
      </c>
      <c r="SE87" s="78">
        <v>419403.53</v>
      </c>
      <c r="SF87" s="79">
        <v>52045</v>
      </c>
      <c r="SG87" s="78">
        <v>8886115.5999999996</v>
      </c>
      <c r="SH87" s="77">
        <v>3</v>
      </c>
      <c r="SI87" s="78">
        <v>23.9</v>
      </c>
      <c r="SJ87" s="79">
        <v>1310</v>
      </c>
      <c r="SK87" s="78">
        <v>49344.01</v>
      </c>
      <c r="SL87" s="79">
        <v>3164</v>
      </c>
      <c r="SM87" s="78">
        <v>239107.04</v>
      </c>
      <c r="SN87" s="79">
        <v>8678</v>
      </c>
      <c r="SO87" s="78">
        <v>264222.14</v>
      </c>
      <c r="SP87" s="77">
        <v>3</v>
      </c>
      <c r="SQ87" s="78">
        <v>2544</v>
      </c>
      <c r="SR87" s="79">
        <v>89353</v>
      </c>
      <c r="SS87" s="78">
        <v>559135.47</v>
      </c>
      <c r="ST87" s="79">
        <v>4689</v>
      </c>
      <c r="SU87" s="78">
        <v>432084.23</v>
      </c>
      <c r="SV87" s="77">
        <v>80</v>
      </c>
      <c r="SW87" s="78">
        <v>452.42</v>
      </c>
      <c r="TD87" s="77">
        <v>749</v>
      </c>
      <c r="TE87" s="78">
        <v>7239.33</v>
      </c>
      <c r="TF87" s="79">
        <v>2344</v>
      </c>
      <c r="TG87" s="78">
        <v>91540.17</v>
      </c>
      <c r="TH87" s="79">
        <v>30975</v>
      </c>
      <c r="TI87" s="78">
        <v>829361.06</v>
      </c>
      <c r="TJ87" s="79">
        <v>2264</v>
      </c>
      <c r="TK87" s="78">
        <v>262923.23</v>
      </c>
      <c r="TL87" s="79">
        <v>46085</v>
      </c>
      <c r="TM87" s="78">
        <v>2241354.44</v>
      </c>
      <c r="TN87" s="79">
        <v>5798</v>
      </c>
      <c r="TO87" s="78">
        <v>463304.85</v>
      </c>
      <c r="UB87" s="79">
        <v>8430</v>
      </c>
      <c r="UC87" s="78">
        <v>382839.09</v>
      </c>
      <c r="UF87" s="77">
        <v>4</v>
      </c>
      <c r="UG87" s="78">
        <v>59.72</v>
      </c>
      <c r="UH87" s="77">
        <v>2</v>
      </c>
      <c r="UI87" s="78">
        <v>39.69</v>
      </c>
      <c r="UN87" s="77">
        <v>1</v>
      </c>
      <c r="UO87" s="78">
        <v>3.23</v>
      </c>
      <c r="UP87" s="77">
        <v>3</v>
      </c>
      <c r="UQ87" s="78">
        <v>8.6999999999999993</v>
      </c>
      <c r="UT87" s="77">
        <v>2</v>
      </c>
      <c r="UU87" s="78">
        <v>0.22</v>
      </c>
      <c r="UV87" s="77">
        <v>2</v>
      </c>
      <c r="UW87" s="78">
        <v>31.68</v>
      </c>
      <c r="VB87" s="77">
        <v>37</v>
      </c>
      <c r="VC87" s="78">
        <v>938.5</v>
      </c>
      <c r="VD87" s="79">
        <v>20228</v>
      </c>
      <c r="VE87" s="78">
        <v>1174535.21</v>
      </c>
      <c r="VH87" s="79">
        <v>36102</v>
      </c>
      <c r="VI87" s="78">
        <v>578749.61</v>
      </c>
      <c r="VJ87" s="77">
        <v>126</v>
      </c>
      <c r="VK87" s="78">
        <v>1255.77</v>
      </c>
      <c r="VN87" s="77">
        <v>11</v>
      </c>
      <c r="VO87" s="78">
        <v>54.6</v>
      </c>
      <c r="VP87" s="79">
        <v>12839</v>
      </c>
      <c r="VQ87" s="78">
        <v>696065.6</v>
      </c>
      <c r="VR87" s="79">
        <v>16763</v>
      </c>
      <c r="VS87" s="78">
        <v>1497924.27</v>
      </c>
      <c r="VV87" s="77">
        <v>2</v>
      </c>
      <c r="VW87" s="78">
        <v>37.119999999999997</v>
      </c>
      <c r="WB87" s="79">
        <v>14361</v>
      </c>
      <c r="WC87" s="78">
        <v>2008250.27</v>
      </c>
      <c r="WD87" s="77">
        <v>30</v>
      </c>
      <c r="WE87" s="78">
        <v>63343.16</v>
      </c>
      <c r="WH87" s="79">
        <v>2843</v>
      </c>
      <c r="WI87" s="78">
        <v>11902.68</v>
      </c>
      <c r="WJ87" s="79">
        <v>7127</v>
      </c>
      <c r="WK87" s="78">
        <v>113581.65</v>
      </c>
      <c r="WL87" s="77">
        <v>183</v>
      </c>
      <c r="WM87" s="78">
        <v>20497.55</v>
      </c>
      <c r="WN87" s="79">
        <v>2191</v>
      </c>
      <c r="WO87" s="78">
        <v>868040.62</v>
      </c>
      <c r="WR87" s="79">
        <v>6457</v>
      </c>
      <c r="WS87" s="78">
        <v>186939.12</v>
      </c>
      <c r="WX87" s="77">
        <v>3</v>
      </c>
      <c r="WY87" s="78">
        <v>20.010000000000002</v>
      </c>
      <c r="WZ87" s="77">
        <v>9</v>
      </c>
      <c r="XA87" s="78">
        <v>71.88</v>
      </c>
      <c r="XD87" s="79">
        <v>37740</v>
      </c>
      <c r="XE87" s="78">
        <v>2131195.0299999998</v>
      </c>
      <c r="XF87" s="77">
        <v>3</v>
      </c>
      <c r="XG87" s="78">
        <v>21.94</v>
      </c>
      <c r="XH87" s="77">
        <v>487</v>
      </c>
      <c r="XI87" s="78">
        <v>211040.39</v>
      </c>
      <c r="XJ87" s="77">
        <v>488</v>
      </c>
      <c r="XK87" s="78">
        <v>6173.8</v>
      </c>
      <c r="XN87" s="79">
        <v>6919</v>
      </c>
      <c r="XO87" s="78">
        <v>886665.6</v>
      </c>
      <c r="XP87" s="79">
        <v>16191</v>
      </c>
      <c r="XQ87" s="78">
        <v>2716530.7</v>
      </c>
      <c r="XR87" s="79">
        <v>1272</v>
      </c>
      <c r="XS87" s="78">
        <v>341777.86</v>
      </c>
      <c r="XT87" s="79">
        <v>2156</v>
      </c>
      <c r="XU87" s="78">
        <v>474931.61</v>
      </c>
      <c r="XV87" s="79">
        <v>85131</v>
      </c>
      <c r="XW87" s="78">
        <v>921151.84</v>
      </c>
      <c r="XX87" s="79">
        <v>1500</v>
      </c>
      <c r="XY87" s="78">
        <v>76138.06</v>
      </c>
      <c r="XZ87" s="77">
        <v>3</v>
      </c>
      <c r="YA87" s="78">
        <v>22.74</v>
      </c>
      <c r="YD87" s="77">
        <v>1</v>
      </c>
      <c r="YE87" s="78">
        <v>56.16</v>
      </c>
      <c r="YF87" s="77">
        <v>2</v>
      </c>
      <c r="YG87" s="78">
        <v>49</v>
      </c>
      <c r="YH87" s="79">
        <v>12684</v>
      </c>
      <c r="YI87" s="78">
        <v>862959.65</v>
      </c>
      <c r="YP87" s="79">
        <v>8480</v>
      </c>
      <c r="YQ87" s="78">
        <v>199242.1</v>
      </c>
      <c r="YT87" s="79">
        <v>2630</v>
      </c>
      <c r="YU87" s="78">
        <v>327396.94</v>
      </c>
      <c r="YV87" s="77">
        <v>145</v>
      </c>
      <c r="YW87" s="78">
        <v>16180.25</v>
      </c>
      <c r="YX87" s="79">
        <v>118625</v>
      </c>
      <c r="YY87" s="78">
        <v>2983779.98</v>
      </c>
      <c r="YZ87" s="79">
        <v>29916</v>
      </c>
      <c r="ZA87" s="78">
        <v>1443584.67</v>
      </c>
      <c r="ZF87" s="79">
        <v>1535</v>
      </c>
      <c r="ZG87" s="78">
        <v>132932.66</v>
      </c>
      <c r="ZH87" s="77">
        <v>681</v>
      </c>
      <c r="ZI87" s="78">
        <v>52732.42</v>
      </c>
      <c r="ZJ87" s="79">
        <v>57209</v>
      </c>
      <c r="ZK87" s="78">
        <v>9955146.7100000009</v>
      </c>
      <c r="ZL87" s="79">
        <v>51391</v>
      </c>
      <c r="ZM87" s="78">
        <v>6045478.9000000004</v>
      </c>
      <c r="ZR87" s="77">
        <v>76</v>
      </c>
      <c r="ZS87" s="78">
        <v>392.76</v>
      </c>
      <c r="ZT87" s="77">
        <v>219</v>
      </c>
      <c r="ZU87" s="78">
        <v>1046.81</v>
      </c>
      <c r="AAB87" s="77">
        <v>127</v>
      </c>
      <c r="AAC87" s="78">
        <v>1026.1099999999999</v>
      </c>
      <c r="AAD87" s="77">
        <v>2</v>
      </c>
      <c r="AAE87" s="78">
        <v>1.74</v>
      </c>
      <c r="AAF87" s="77">
        <v>49</v>
      </c>
      <c r="AAG87" s="78">
        <v>555.92999999999995</v>
      </c>
      <c r="AAH87" s="77">
        <v>107</v>
      </c>
      <c r="AAI87" s="78">
        <v>734.94</v>
      </c>
      <c r="AAN87" s="77">
        <v>3</v>
      </c>
      <c r="AAO87" s="78">
        <v>139.30000000000001</v>
      </c>
      <c r="AAP87" s="79">
        <v>1763</v>
      </c>
      <c r="AAQ87" s="78">
        <v>7521.23</v>
      </c>
      <c r="AAV87" s="79">
        <v>1742</v>
      </c>
      <c r="AAW87" s="78">
        <v>102511.93</v>
      </c>
      <c r="ABB87" s="77">
        <v>4</v>
      </c>
      <c r="ABC87" s="78">
        <v>67.48</v>
      </c>
      <c r="ABD87" s="79">
        <v>3252</v>
      </c>
      <c r="ABE87" s="78">
        <v>535560.22</v>
      </c>
      <c r="ABP87" s="79">
        <v>4111</v>
      </c>
      <c r="ABQ87" s="78">
        <v>252064.16</v>
      </c>
      <c r="ABR87" s="79">
        <v>1858</v>
      </c>
      <c r="ABS87" s="78">
        <v>82028.77</v>
      </c>
      <c r="ABT87" s="79">
        <v>5646</v>
      </c>
      <c r="ABU87" s="78">
        <v>85261.7</v>
      </c>
      <c r="ABV87" s="79">
        <v>6159</v>
      </c>
      <c r="ABW87" s="78">
        <v>149295.67000000001</v>
      </c>
      <c r="ABX87" s="77">
        <v>748</v>
      </c>
      <c r="ABY87" s="78">
        <v>23394.2</v>
      </c>
      <c r="ACB87" s="77">
        <v>1</v>
      </c>
      <c r="ACC87" s="78">
        <v>17.7</v>
      </c>
      <c r="ACD87" s="77">
        <v>169</v>
      </c>
      <c r="ACE87" s="78">
        <v>10231.33</v>
      </c>
      <c r="ACF87" s="79">
        <v>18503</v>
      </c>
      <c r="ACG87" s="78">
        <v>619430.29</v>
      </c>
      <c r="ACH87" s="79">
        <v>5057</v>
      </c>
      <c r="ACI87" s="78">
        <v>264011.90000000002</v>
      </c>
      <c r="ACJ87" s="79">
        <v>24498</v>
      </c>
      <c r="ACK87" s="78">
        <v>303469.96000000002</v>
      </c>
      <c r="ACN87" s="77">
        <v>11</v>
      </c>
      <c r="ACO87" s="78">
        <v>232.57</v>
      </c>
      <c r="ACP87" s="79">
        <v>12101</v>
      </c>
      <c r="ACQ87" s="78">
        <v>494083.77</v>
      </c>
      <c r="ACV87" s="79">
        <v>7224</v>
      </c>
      <c r="ACW87" s="78">
        <v>229308.24</v>
      </c>
      <c r="ACX87" s="79">
        <v>47858</v>
      </c>
      <c r="ACY87" s="78">
        <v>1843814.37</v>
      </c>
      <c r="ACZ87" s="77">
        <v>136</v>
      </c>
      <c r="ADA87" s="78">
        <v>7040.14</v>
      </c>
      <c r="ADB87" s="79">
        <v>15568</v>
      </c>
      <c r="ADC87" s="78">
        <v>1000834.65</v>
      </c>
      <c r="ADD87" s="77">
        <v>1</v>
      </c>
      <c r="ADE87" s="78">
        <v>41.95</v>
      </c>
      <c r="ADF87" s="79">
        <v>4141</v>
      </c>
      <c r="ADG87" s="78">
        <v>626130.51</v>
      </c>
      <c r="ADL87" s="79">
        <v>1048</v>
      </c>
      <c r="ADM87" s="78">
        <v>170264.8</v>
      </c>
      <c r="ADN87" s="77">
        <v>2</v>
      </c>
      <c r="ADO87" s="78">
        <v>5.5</v>
      </c>
      <c r="ADX87" s="79">
        <v>4453</v>
      </c>
      <c r="ADY87" s="78">
        <v>316625.27</v>
      </c>
      <c r="ADZ87" s="79">
        <v>1198</v>
      </c>
      <c r="AEA87" s="78">
        <v>41282.660000000003</v>
      </c>
      <c r="AEB87" s="77">
        <v>13</v>
      </c>
      <c r="AEC87" s="78">
        <v>869.26</v>
      </c>
      <c r="AED87" s="77">
        <v>2</v>
      </c>
      <c r="AEE87" s="78">
        <v>278.69</v>
      </c>
      <c r="AEL87" s="77">
        <v>73</v>
      </c>
      <c r="AEM87" s="78">
        <v>647.54999999999995</v>
      </c>
      <c r="AER87" s="79">
        <v>17953</v>
      </c>
      <c r="AES87" s="78">
        <v>900618.36</v>
      </c>
      <c r="AET87" s="79">
        <v>3632</v>
      </c>
      <c r="AEU87" s="78">
        <v>128716.74</v>
      </c>
      <c r="AEV87" s="77">
        <v>8</v>
      </c>
      <c r="AEW87" s="78">
        <v>12607.14</v>
      </c>
      <c r="AEZ87" s="77">
        <v>67</v>
      </c>
      <c r="AFA87" s="78">
        <v>8082.86</v>
      </c>
      <c r="AFB87" s="79">
        <v>9782</v>
      </c>
      <c r="AFC87" s="78">
        <v>537600.44999999995</v>
      </c>
      <c r="AFD87" s="77">
        <v>15</v>
      </c>
      <c r="AFE87" s="78">
        <v>564.79999999999995</v>
      </c>
      <c r="AFH87" s="77">
        <v>11</v>
      </c>
      <c r="AFI87" s="78">
        <v>1065.83</v>
      </c>
      <c r="AFN87" s="79">
        <v>3270</v>
      </c>
      <c r="AFO87" s="78">
        <v>1122759.3600000001</v>
      </c>
      <c r="AFP87" s="77">
        <v>161</v>
      </c>
      <c r="AFQ87" s="78">
        <v>7936.42</v>
      </c>
      <c r="AFT87" s="77">
        <v>8</v>
      </c>
      <c r="AFU87" s="78">
        <v>162.19999999999999</v>
      </c>
      <c r="AFV87" s="79">
        <v>42919</v>
      </c>
      <c r="AFW87" s="78">
        <v>1426233.6</v>
      </c>
      <c r="AFX87" s="79">
        <v>4041</v>
      </c>
      <c r="AFY87" s="78">
        <v>72885.06</v>
      </c>
      <c r="AFZ87" s="77">
        <v>463</v>
      </c>
      <c r="AGA87" s="78">
        <v>45045.32</v>
      </c>
      <c r="AGB87" s="77">
        <v>4</v>
      </c>
      <c r="AGC87" s="78">
        <v>234.04</v>
      </c>
      <c r="AGF87" s="77">
        <v>168</v>
      </c>
      <c r="AGG87" s="78">
        <v>1262.83</v>
      </c>
      <c r="AGL87" s="77">
        <v>28</v>
      </c>
      <c r="AGM87" s="78">
        <v>25894.799999999999</v>
      </c>
      <c r="AGN87" s="77">
        <v>1</v>
      </c>
      <c r="AGO87" s="78">
        <v>51.84</v>
      </c>
      <c r="AGP87" s="79">
        <v>172771</v>
      </c>
      <c r="AGQ87" s="78">
        <v>32927085.559999999</v>
      </c>
      <c r="AGR87" s="77">
        <v>180</v>
      </c>
      <c r="AGS87" s="78">
        <v>198500.06</v>
      </c>
      <c r="AGT87" s="79">
        <v>10242</v>
      </c>
      <c r="AGU87" s="78">
        <v>5652491.8200000003</v>
      </c>
      <c r="AGV87" s="79">
        <v>11507</v>
      </c>
      <c r="AGW87" s="78">
        <v>4020210.11</v>
      </c>
      <c r="AGX87" s="79">
        <v>1509</v>
      </c>
      <c r="AGY87" s="78">
        <v>99493.75</v>
      </c>
      <c r="AGZ87" s="77">
        <v>198</v>
      </c>
      <c r="AHA87" s="78">
        <v>20240.27</v>
      </c>
      <c r="AHB87" s="79">
        <v>1087</v>
      </c>
      <c r="AHC87" s="78">
        <v>146437.47</v>
      </c>
      <c r="AHF87" s="77">
        <v>2</v>
      </c>
      <c r="AHG87" s="78">
        <v>1200.9000000000001</v>
      </c>
      <c r="AHH87" s="77">
        <v>88</v>
      </c>
      <c r="AHI87" s="78">
        <v>56163.19</v>
      </c>
      <c r="AHJ87" s="79">
        <v>4280</v>
      </c>
      <c r="AHK87" s="78">
        <v>401327.57</v>
      </c>
      <c r="AHL87" s="79">
        <v>4065</v>
      </c>
      <c r="AHM87" s="78">
        <v>261681.18</v>
      </c>
      <c r="AHN87" s="77">
        <v>2</v>
      </c>
      <c r="AHO87" s="78">
        <v>73.44</v>
      </c>
      <c r="AHT87" s="77">
        <v>4</v>
      </c>
      <c r="AHU87" s="78">
        <v>2856.32</v>
      </c>
      <c r="AHV87" s="79">
        <v>1006</v>
      </c>
      <c r="AHW87" s="78">
        <v>127514.86</v>
      </c>
      <c r="AHX87" s="77">
        <v>1</v>
      </c>
      <c r="AHY87" s="78">
        <v>0.39</v>
      </c>
      <c r="AHZ87" s="77">
        <v>106</v>
      </c>
      <c r="AIA87" s="78">
        <v>32133.71</v>
      </c>
      <c r="AIB87" s="77">
        <v>1</v>
      </c>
      <c r="AIC87" s="78">
        <v>84.54</v>
      </c>
      <c r="AIP87" s="79">
        <v>59487</v>
      </c>
      <c r="AIQ87" s="78">
        <v>530276.84</v>
      </c>
      <c r="AIT87" s="77">
        <v>16</v>
      </c>
      <c r="AIU87" s="78">
        <v>125.07</v>
      </c>
      <c r="AIX87" s="79">
        <v>7267</v>
      </c>
      <c r="AIY87" s="78">
        <v>538921.06999999995</v>
      </c>
      <c r="AIZ87" s="77">
        <v>3</v>
      </c>
      <c r="AJA87" s="78">
        <v>22.41</v>
      </c>
      <c r="AJB87" s="79">
        <v>9934</v>
      </c>
      <c r="AJC87" s="78">
        <v>198488.79</v>
      </c>
      <c r="AJD87" s="77">
        <v>3</v>
      </c>
      <c r="AJE87" s="78">
        <v>1.98</v>
      </c>
      <c r="AJF87" s="79">
        <v>12242</v>
      </c>
      <c r="AJG87" s="78">
        <v>563351.22</v>
      </c>
      <c r="AJL87" s="77">
        <v>6</v>
      </c>
      <c r="AJM87" s="78">
        <v>72.78</v>
      </c>
      <c r="AJN87" s="79">
        <v>2025</v>
      </c>
      <c r="AJO87" s="78">
        <v>332417.53000000003</v>
      </c>
      <c r="AJX87" s="79">
        <v>63345</v>
      </c>
      <c r="AJY87" s="78">
        <v>743870.79</v>
      </c>
      <c r="AJZ87" s="77">
        <v>308</v>
      </c>
      <c r="AKA87" s="78">
        <v>32616.720000000001</v>
      </c>
      <c r="AKF87" s="77">
        <v>2</v>
      </c>
      <c r="AKG87" s="78">
        <v>2.4500000000000002</v>
      </c>
      <c r="AKN87" s="77">
        <v>17</v>
      </c>
      <c r="AKO87" s="78">
        <v>192.32</v>
      </c>
      <c r="AKV87" s="79">
        <v>9098</v>
      </c>
      <c r="AKW87" s="78">
        <v>227914.3</v>
      </c>
      <c r="AKZ87" s="79">
        <v>123920</v>
      </c>
      <c r="ALA87" s="78">
        <v>1670245.38</v>
      </c>
      <c r="ALF87" s="77">
        <v>1</v>
      </c>
      <c r="ALG87" s="78">
        <v>7.42</v>
      </c>
      <c r="ALH87" s="77">
        <v>2</v>
      </c>
      <c r="ALI87" s="78">
        <v>7.7</v>
      </c>
      <c r="ALJ87" s="77">
        <v>1</v>
      </c>
      <c r="ALK87" s="78">
        <v>4.6500000000000004</v>
      </c>
      <c r="ALR87" s="77">
        <v>5</v>
      </c>
      <c r="ALS87" s="78">
        <v>22.36</v>
      </c>
      <c r="ALX87" s="79">
        <v>7420</v>
      </c>
      <c r="ALY87" s="78">
        <v>342692.39</v>
      </c>
      <c r="ALZ87" s="77">
        <v>431</v>
      </c>
      <c r="AMA87" s="78">
        <v>1171.19</v>
      </c>
      <c r="AMB87" s="79">
        <v>1421</v>
      </c>
      <c r="AMC87" s="78">
        <v>93567.43</v>
      </c>
      <c r="AMF87" s="77">
        <v>163</v>
      </c>
      <c r="AMG87" s="78">
        <v>4007.85</v>
      </c>
      <c r="AMH87" s="77">
        <v>13</v>
      </c>
      <c r="AMI87" s="78">
        <v>4962.38</v>
      </c>
      <c r="AMJ87" s="79">
        <v>1589</v>
      </c>
      <c r="AMK87" s="78">
        <v>108681.91</v>
      </c>
      <c r="AML87" s="79">
        <v>12848</v>
      </c>
      <c r="AMM87" s="78">
        <v>1233032.25</v>
      </c>
      <c r="AMN87" s="77">
        <v>166</v>
      </c>
      <c r="AMO87" s="78">
        <v>183252.69</v>
      </c>
      <c r="AMX87" s="77">
        <v>433</v>
      </c>
      <c r="AMY87" s="78">
        <v>16960.55</v>
      </c>
      <c r="AMZ87" s="77">
        <v>1</v>
      </c>
      <c r="ANA87" s="78">
        <v>1.55</v>
      </c>
      <c r="ANF87" s="77">
        <v>975</v>
      </c>
      <c r="ANG87" s="78">
        <v>1240843.5</v>
      </c>
      <c r="ANH87" s="79">
        <v>3473</v>
      </c>
      <c r="ANI87" s="78">
        <v>255913.51</v>
      </c>
      <c r="ANJ87" s="77">
        <v>2</v>
      </c>
      <c r="ANK87" s="78">
        <v>96.66</v>
      </c>
      <c r="ANL87" s="79">
        <v>1915</v>
      </c>
      <c r="ANM87" s="78">
        <v>40831.1</v>
      </c>
      <c r="ANP87" s="79">
        <v>2409</v>
      </c>
      <c r="ANQ87" s="78">
        <v>306593.14</v>
      </c>
      <c r="ANR87" s="77">
        <v>310</v>
      </c>
      <c r="ANS87" s="78">
        <v>55936.46</v>
      </c>
      <c r="ANT87" s="79">
        <v>14160</v>
      </c>
      <c r="ANU87" s="78">
        <v>2274680.5499999998</v>
      </c>
      <c r="ANZ87" s="77">
        <v>560</v>
      </c>
      <c r="AOA87" s="78">
        <v>301844.78000000003</v>
      </c>
      <c r="AOB87" s="77">
        <v>75</v>
      </c>
      <c r="AOC87" s="78">
        <v>136635.62</v>
      </c>
      <c r="AOD87" s="77">
        <v>385</v>
      </c>
      <c r="AOE87" s="78">
        <v>1195658.58</v>
      </c>
      <c r="AOH87" s="77">
        <v>1</v>
      </c>
      <c r="AOI87" s="78">
        <v>170.36</v>
      </c>
      <c r="AOL87" s="77">
        <v>1</v>
      </c>
      <c r="AOM87" s="78">
        <v>17.86</v>
      </c>
      <c r="AOP87" s="77">
        <v>59</v>
      </c>
      <c r="AOQ87" s="78">
        <v>5027.8999999999996</v>
      </c>
      <c r="AOR87" s="77">
        <v>4</v>
      </c>
      <c r="AOS87" s="78">
        <v>34.479999999999997</v>
      </c>
      <c r="AOV87" s="79">
        <v>1004</v>
      </c>
      <c r="AOW87" s="78">
        <v>130539.44</v>
      </c>
      <c r="AOX87" s="77">
        <v>374</v>
      </c>
      <c r="AOY87" s="78">
        <v>4311.2700000000004</v>
      </c>
      <c r="APB87" s="77">
        <v>208</v>
      </c>
      <c r="APC87" s="78">
        <v>2696.66</v>
      </c>
      <c r="APH87" s="79">
        <v>13843</v>
      </c>
      <c r="API87" s="78">
        <v>3036464.67</v>
      </c>
      <c r="APJ87" s="79">
        <v>15994</v>
      </c>
      <c r="APK87" s="78">
        <v>237372.45</v>
      </c>
      <c r="APL87" s="77">
        <v>2</v>
      </c>
      <c r="APM87" s="78">
        <v>5.58</v>
      </c>
      <c r="APN87" s="77">
        <v>7</v>
      </c>
      <c r="APO87" s="78">
        <v>114.14</v>
      </c>
      <c r="APP87" s="79">
        <v>2645</v>
      </c>
      <c r="APQ87" s="78">
        <v>1128271.52</v>
      </c>
      <c r="APR87" s="77">
        <v>151</v>
      </c>
      <c r="APS87" s="78">
        <v>65743.48</v>
      </c>
      <c r="APT87" s="79">
        <v>2208</v>
      </c>
      <c r="APU87" s="78">
        <v>985813.65</v>
      </c>
      <c r="APV87" s="77">
        <v>635</v>
      </c>
      <c r="APW87" s="78">
        <v>280327.59999999998</v>
      </c>
      <c r="APX87" s="77">
        <v>713</v>
      </c>
      <c r="APY87" s="78">
        <v>262922.69</v>
      </c>
      <c r="APZ87" s="77">
        <v>132</v>
      </c>
      <c r="AQA87" s="78">
        <v>45038.51</v>
      </c>
      <c r="AQB87" s="79">
        <v>14694</v>
      </c>
      <c r="AQC87" s="78">
        <v>2920281.95</v>
      </c>
      <c r="AQD87" s="77">
        <v>9</v>
      </c>
      <c r="AQE87" s="78">
        <v>569.22</v>
      </c>
      <c r="AQH87" s="77">
        <v>148</v>
      </c>
      <c r="AQI87" s="78">
        <v>42760.52</v>
      </c>
      <c r="AQJ87" s="79">
        <v>3278</v>
      </c>
      <c r="AQK87" s="78">
        <v>54418.27</v>
      </c>
      <c r="AQP87" s="79">
        <v>2660</v>
      </c>
      <c r="AQQ87" s="78">
        <v>666801.15</v>
      </c>
      <c r="AQR87" s="79">
        <v>2516</v>
      </c>
      <c r="AQS87" s="78">
        <v>1291237.69</v>
      </c>
      <c r="AQZ87" s="77">
        <v>85</v>
      </c>
      <c r="ARA87" s="78">
        <v>543957.56999999995</v>
      </c>
      <c r="ARD87" s="77">
        <v>2</v>
      </c>
      <c r="ARE87" s="78">
        <v>34.83</v>
      </c>
      <c r="ARH87" s="77">
        <v>1</v>
      </c>
      <c r="ARI87" s="78">
        <v>18.36</v>
      </c>
      <c r="ARJ87" s="77">
        <v>2</v>
      </c>
      <c r="ARK87" s="78">
        <v>18.78</v>
      </c>
      <c r="ARL87" s="79">
        <v>5504</v>
      </c>
      <c r="ARM87" s="78">
        <v>675843.1</v>
      </c>
      <c r="ARN87" s="79">
        <v>18473</v>
      </c>
      <c r="ARO87" s="78">
        <v>2201945.52</v>
      </c>
      <c r="ARP87" s="79">
        <v>26790</v>
      </c>
      <c r="ARQ87" s="78">
        <v>3312063.9</v>
      </c>
      <c r="ARR87" s="79">
        <v>5644</v>
      </c>
      <c r="ARS87" s="78">
        <v>671442.19</v>
      </c>
      <c r="ART87" s="79">
        <v>19462</v>
      </c>
      <c r="ARU87" s="78">
        <v>440429.5</v>
      </c>
      <c r="ARX87" s="79">
        <v>50668</v>
      </c>
      <c r="ARY87" s="78">
        <v>4013819.27</v>
      </c>
      <c r="ARZ87" s="77">
        <v>158</v>
      </c>
      <c r="ASA87" s="78">
        <v>52445.29</v>
      </c>
      <c r="ASD87" s="79">
        <v>4131</v>
      </c>
      <c r="ASE87" s="78">
        <v>323507.34000000003</v>
      </c>
      <c r="ASJ87" s="77">
        <v>6</v>
      </c>
      <c r="ASK87" s="78">
        <v>1769.38</v>
      </c>
      <c r="ASN87" s="77">
        <v>1</v>
      </c>
      <c r="ASO87" s="78">
        <v>5.94</v>
      </c>
      <c r="AST87" s="77">
        <v>1</v>
      </c>
      <c r="ASU87" s="78">
        <v>7.32</v>
      </c>
      <c r="ASV87" s="77">
        <v>1</v>
      </c>
      <c r="ASW87" s="78">
        <v>0.89</v>
      </c>
      <c r="ASX87" s="77">
        <v>16</v>
      </c>
      <c r="ASY87" s="78">
        <v>582.16</v>
      </c>
      <c r="ASZ87" s="77">
        <v>919</v>
      </c>
      <c r="ATA87" s="78">
        <v>18127.830000000002</v>
      </c>
      <c r="ATB87" s="77">
        <v>98</v>
      </c>
      <c r="ATC87" s="78">
        <v>7752.3</v>
      </c>
      <c r="ATN87" s="79">
        <v>1111</v>
      </c>
      <c r="ATO87" s="78">
        <v>60093.42</v>
      </c>
      <c r="ATP87" s="77">
        <v>60</v>
      </c>
      <c r="ATQ87" s="78">
        <v>2106.92</v>
      </c>
      <c r="ATT87" s="79">
        <v>14987</v>
      </c>
      <c r="ATU87" s="78">
        <v>665022.81999999995</v>
      </c>
      <c r="ATV87" s="77">
        <v>6</v>
      </c>
      <c r="ATW87" s="78">
        <v>251.58</v>
      </c>
      <c r="ATX87" s="77">
        <v>24</v>
      </c>
      <c r="ATY87" s="78">
        <v>929.22</v>
      </c>
      <c r="ATZ87" s="77">
        <v>3</v>
      </c>
      <c r="AUA87" s="78">
        <v>91.25</v>
      </c>
      <c r="AUB87" s="77">
        <v>20</v>
      </c>
      <c r="AUC87" s="78">
        <v>121.21</v>
      </c>
      <c r="AUD87" s="77">
        <v>4</v>
      </c>
      <c r="AUE87" s="78">
        <v>9.7799999999999994</v>
      </c>
      <c r="AUN87" s="79">
        <v>185104</v>
      </c>
      <c r="AUO87" s="78">
        <v>2977539.35</v>
      </c>
      <c r="AUP87" s="77">
        <v>14</v>
      </c>
      <c r="AUQ87" s="78">
        <v>220.77</v>
      </c>
      <c r="AUR87" s="79">
        <v>2153</v>
      </c>
      <c r="AUS87" s="78">
        <v>123899.25</v>
      </c>
      <c r="AUV87" s="77">
        <v>43</v>
      </c>
      <c r="AUW87" s="78">
        <v>336.87</v>
      </c>
      <c r="AUZ87" s="77">
        <v>3</v>
      </c>
      <c r="AVA87" s="78">
        <v>8.07</v>
      </c>
      <c r="AVB87" s="77">
        <v>232</v>
      </c>
      <c r="AVC87" s="78">
        <v>201959.11</v>
      </c>
      <c r="AVH87" s="77">
        <v>1</v>
      </c>
      <c r="AVI87" s="78">
        <v>36.1</v>
      </c>
      <c r="AVX87" s="77">
        <v>6</v>
      </c>
      <c r="AVY87" s="78">
        <v>48.78</v>
      </c>
      <c r="AVZ87" s="77">
        <v>36</v>
      </c>
      <c r="AWA87" s="78">
        <v>379.51</v>
      </c>
      <c r="AWB87" s="77">
        <v>5</v>
      </c>
      <c r="AWC87" s="78">
        <v>74.7</v>
      </c>
      <c r="AWH87" s="77">
        <v>4</v>
      </c>
      <c r="AWI87" s="78">
        <v>3.55</v>
      </c>
      <c r="AWJ87" s="77">
        <v>2</v>
      </c>
      <c r="AWK87" s="78">
        <v>4.68</v>
      </c>
      <c r="AWL87" s="77">
        <v>8</v>
      </c>
      <c r="AWM87" s="78">
        <v>35.520000000000003</v>
      </c>
      <c r="AWN87" s="77">
        <v>132</v>
      </c>
      <c r="AWO87" s="78">
        <v>9080.39</v>
      </c>
      <c r="AWP87" s="77">
        <v>311</v>
      </c>
      <c r="AWQ87" s="78">
        <v>50129.7</v>
      </c>
      <c r="AWR87" s="77">
        <v>183</v>
      </c>
      <c r="AWS87" s="78">
        <v>61547.32</v>
      </c>
      <c r="AWT87" s="77">
        <v>322</v>
      </c>
      <c r="AWU87" s="78">
        <v>26642.3</v>
      </c>
      <c r="AWV87" s="77">
        <v>846</v>
      </c>
      <c r="AWW87" s="78">
        <v>11652.88</v>
      </c>
      <c r="AWX87" s="77">
        <v>62</v>
      </c>
      <c r="AWY87" s="78">
        <v>10268.540000000001</v>
      </c>
      <c r="AXD87" s="77">
        <v>26</v>
      </c>
      <c r="AXE87" s="78">
        <v>394.39</v>
      </c>
      <c r="AXV87" s="77">
        <v>6</v>
      </c>
      <c r="AXW87" s="78">
        <v>81.56</v>
      </c>
      <c r="AYB87" s="77">
        <v>275</v>
      </c>
      <c r="AYC87" s="78">
        <v>21194.04</v>
      </c>
      <c r="AYD87" s="77">
        <v>46</v>
      </c>
      <c r="AYE87" s="78">
        <v>320.69</v>
      </c>
      <c r="AYF87" s="77">
        <v>22</v>
      </c>
      <c r="AYG87" s="78">
        <v>212.26</v>
      </c>
      <c r="AYL87" s="77">
        <v>18</v>
      </c>
      <c r="AYM87" s="78">
        <v>106.94</v>
      </c>
      <c r="AYN87" s="77">
        <v>3</v>
      </c>
      <c r="AYO87" s="78">
        <v>17.77</v>
      </c>
      <c r="AYP87" s="77">
        <v>2</v>
      </c>
      <c r="AYQ87" s="78">
        <v>337.44</v>
      </c>
      <c r="AYT87" s="77">
        <v>23</v>
      </c>
      <c r="AYU87" s="78">
        <v>47.51</v>
      </c>
      <c r="AYV87" s="77">
        <v>101</v>
      </c>
      <c r="AYW87" s="78">
        <v>8887.75</v>
      </c>
      <c r="AZF87" s="77">
        <v>2</v>
      </c>
      <c r="AZG87" s="78">
        <v>51</v>
      </c>
      <c r="AZH87" s="77">
        <v>2</v>
      </c>
      <c r="AZI87" s="78">
        <v>7.4</v>
      </c>
      <c r="AZJ87" s="77">
        <v>1</v>
      </c>
      <c r="AZK87" s="78">
        <v>4</v>
      </c>
      <c r="AZN87" s="77">
        <v>1</v>
      </c>
      <c r="AZO87" s="78">
        <v>3.22</v>
      </c>
      <c r="AZV87" s="77">
        <v>27</v>
      </c>
      <c r="AZW87" s="78">
        <v>22.49</v>
      </c>
      <c r="AZX87" s="77">
        <v>2</v>
      </c>
      <c r="AZY87" s="78">
        <v>1.76</v>
      </c>
    </row>
    <row r="88" spans="1:1377" x14ac:dyDescent="0.25">
      <c r="A88" s="87">
        <v>39878</v>
      </c>
      <c r="B88" s="83">
        <v>341865</v>
      </c>
      <c r="C88" s="84">
        <v>40204467.840000004</v>
      </c>
      <c r="D88" s="83">
        <v>287713</v>
      </c>
      <c r="E88" s="84">
        <v>38959403.310000002</v>
      </c>
      <c r="F88" s="84"/>
      <c r="G88" s="84"/>
      <c r="H88" s="83">
        <v>189451</v>
      </c>
      <c r="I88" s="84">
        <v>17232969.16</v>
      </c>
      <c r="J88" s="83">
        <v>281872</v>
      </c>
      <c r="K88" s="84">
        <v>23713477.420000002</v>
      </c>
      <c r="L88" s="83">
        <v>3147</v>
      </c>
      <c r="M88" s="78">
        <v>13831743.43</v>
      </c>
      <c r="N88" s="79">
        <v>25368</v>
      </c>
      <c r="O88" s="78">
        <v>12701157.85</v>
      </c>
      <c r="P88" s="79">
        <v>173814</v>
      </c>
      <c r="Q88" s="78">
        <v>9808315.4299999997</v>
      </c>
      <c r="R88" s="79">
        <v>238636</v>
      </c>
      <c r="S88" s="78">
        <v>13710221.890000001</v>
      </c>
      <c r="V88" s="79">
        <v>23819</v>
      </c>
      <c r="W88" s="78">
        <v>6382206.4400000004</v>
      </c>
      <c r="X88" s="79">
        <v>44330</v>
      </c>
      <c r="Y88" s="78">
        <v>6278111.8899999997</v>
      </c>
      <c r="Z88" s="79">
        <v>194447</v>
      </c>
      <c r="AA88" s="78">
        <v>7443592.0300000003</v>
      </c>
      <c r="AB88" s="79">
        <v>99313</v>
      </c>
      <c r="AC88" s="78">
        <v>9709444.6500000004</v>
      </c>
      <c r="AD88" s="79">
        <v>30340</v>
      </c>
      <c r="AE88" s="78">
        <v>5623534.8700000001</v>
      </c>
      <c r="AH88" s="79">
        <v>81333</v>
      </c>
      <c r="AI88" s="78">
        <v>8249686.7300000004</v>
      </c>
      <c r="AJ88" s="79">
        <v>187646</v>
      </c>
      <c r="AK88" s="78">
        <v>6691901.8700000001</v>
      </c>
      <c r="AL88" s="79">
        <v>48290</v>
      </c>
      <c r="AM88" s="78">
        <v>5117375.4000000004</v>
      </c>
      <c r="AN88" s="79">
        <v>45581</v>
      </c>
      <c r="AO88" s="78">
        <v>4273895.6100000003</v>
      </c>
      <c r="AP88" s="79">
        <v>58792</v>
      </c>
      <c r="AQ88" s="78">
        <v>4565329.47</v>
      </c>
      <c r="AR88" s="79">
        <v>36691</v>
      </c>
      <c r="AS88" s="78">
        <v>5161388.8499999996</v>
      </c>
      <c r="AT88" s="79">
        <v>12997</v>
      </c>
      <c r="AU88" s="78">
        <v>1179509.73</v>
      </c>
      <c r="AV88" s="77">
        <v>933</v>
      </c>
      <c r="AW88" s="78">
        <v>3748567.28</v>
      </c>
      <c r="AX88" s="77">
        <v>333</v>
      </c>
      <c r="AY88" s="78">
        <v>1252036.6399999999</v>
      </c>
      <c r="AZ88" s="79">
        <v>2962</v>
      </c>
      <c r="BA88" s="78">
        <v>2067981.87</v>
      </c>
      <c r="BB88" s="79">
        <v>11556</v>
      </c>
      <c r="BC88" s="78">
        <v>3817170.28</v>
      </c>
      <c r="BD88" s="79">
        <v>2863</v>
      </c>
      <c r="BE88" s="78">
        <v>1455516.04</v>
      </c>
      <c r="BF88" s="79">
        <v>13996</v>
      </c>
      <c r="BG88" s="78">
        <v>1877751.75</v>
      </c>
      <c r="BH88" s="79">
        <v>280716</v>
      </c>
      <c r="BI88" s="78">
        <v>2495002.88</v>
      </c>
      <c r="BJ88" s="79">
        <v>3583</v>
      </c>
      <c r="BK88" s="78">
        <v>1469733.07</v>
      </c>
      <c r="BL88" s="79">
        <v>50789</v>
      </c>
      <c r="BM88" s="78">
        <v>2159668.98</v>
      </c>
      <c r="BP88" s="79">
        <v>54650</v>
      </c>
      <c r="BQ88" s="78">
        <v>1092354.29</v>
      </c>
      <c r="BR88" s="79">
        <v>8077</v>
      </c>
      <c r="BS88" s="78">
        <v>540663.14</v>
      </c>
      <c r="BT88" s="79">
        <v>8936</v>
      </c>
      <c r="BU88" s="78">
        <v>532888.92000000004</v>
      </c>
      <c r="BV88" s="79">
        <v>13375</v>
      </c>
      <c r="BW88" s="78">
        <v>370398.97</v>
      </c>
      <c r="BX88" s="77">
        <v>222</v>
      </c>
      <c r="BY88" s="78">
        <v>219395.5</v>
      </c>
      <c r="CL88" s="77">
        <v>9</v>
      </c>
      <c r="CM88" s="78">
        <v>983.68</v>
      </c>
      <c r="CN88" s="77">
        <v>11</v>
      </c>
      <c r="CO88" s="78">
        <v>432.41</v>
      </c>
      <c r="CP88" s="79">
        <v>6292</v>
      </c>
      <c r="CQ88" s="78">
        <v>68799.39</v>
      </c>
      <c r="CT88" s="77">
        <v>10</v>
      </c>
      <c r="CU88" s="78">
        <v>7210.47</v>
      </c>
      <c r="CX88" s="77">
        <v>6</v>
      </c>
      <c r="CY88" s="78">
        <v>110.98</v>
      </c>
      <c r="CZ88" s="77">
        <v>1</v>
      </c>
      <c r="DA88" s="78">
        <v>2.4500000000000002</v>
      </c>
      <c r="DD88" s="77">
        <v>2</v>
      </c>
      <c r="DE88" s="78">
        <v>279.39999999999998</v>
      </c>
      <c r="DJ88" s="77">
        <v>4</v>
      </c>
      <c r="DK88" s="78">
        <v>2746.2</v>
      </c>
      <c r="DL88" s="77">
        <v>4</v>
      </c>
      <c r="DM88" s="78">
        <v>535.72</v>
      </c>
      <c r="DN88" s="77">
        <v>10</v>
      </c>
      <c r="DO88" s="78">
        <v>14.18</v>
      </c>
      <c r="DP88" s="77">
        <v>68</v>
      </c>
      <c r="DQ88" s="78">
        <v>242.98</v>
      </c>
      <c r="DR88" s="77">
        <v>2</v>
      </c>
      <c r="DS88" s="78">
        <v>11.38</v>
      </c>
      <c r="DZ88" s="79">
        <v>12059</v>
      </c>
      <c r="EA88" s="78">
        <v>1081909.55</v>
      </c>
      <c r="ED88" s="77">
        <v>2</v>
      </c>
      <c r="EE88" s="78">
        <v>2.2400000000000002</v>
      </c>
      <c r="EF88" s="77">
        <v>15</v>
      </c>
      <c r="EG88" s="78">
        <v>90.68</v>
      </c>
      <c r="EH88" s="77">
        <v>1</v>
      </c>
      <c r="EI88" s="78">
        <v>1.23</v>
      </c>
      <c r="EL88" s="77">
        <v>2</v>
      </c>
      <c r="EM88" s="78">
        <v>11.4</v>
      </c>
      <c r="ER88" s="79">
        <v>13863</v>
      </c>
      <c r="ES88" s="78">
        <v>512487.32</v>
      </c>
      <c r="EV88" s="79">
        <v>1199</v>
      </c>
      <c r="EW88" s="78">
        <v>73112.850000000006</v>
      </c>
      <c r="EX88" s="77">
        <v>1</v>
      </c>
      <c r="EY88" s="78">
        <v>12.5</v>
      </c>
      <c r="FF88" s="77">
        <v>11</v>
      </c>
      <c r="FG88" s="78">
        <v>6.63</v>
      </c>
      <c r="FH88" s="79">
        <v>26774</v>
      </c>
      <c r="FI88" s="78">
        <v>1292494.26</v>
      </c>
      <c r="FJ88" s="79">
        <v>16702</v>
      </c>
      <c r="FK88" s="78">
        <v>770274.88</v>
      </c>
      <c r="FL88" s="77">
        <v>11</v>
      </c>
      <c r="FM88" s="78">
        <v>149.1</v>
      </c>
      <c r="FN88" s="77">
        <v>3</v>
      </c>
      <c r="FO88" s="78">
        <v>7.78</v>
      </c>
      <c r="FP88" s="77">
        <v>4</v>
      </c>
      <c r="FQ88" s="78">
        <v>1.92</v>
      </c>
      <c r="FR88" s="79">
        <v>2469</v>
      </c>
      <c r="FS88" s="78">
        <v>361246.14</v>
      </c>
      <c r="FT88" s="77">
        <v>2</v>
      </c>
      <c r="FU88" s="78">
        <v>6</v>
      </c>
      <c r="FV88" s="79">
        <v>4613</v>
      </c>
      <c r="FW88" s="78">
        <v>116040.14</v>
      </c>
      <c r="FX88" s="77">
        <v>650</v>
      </c>
      <c r="FY88" s="78">
        <v>24784.400000000001</v>
      </c>
      <c r="FZ88" s="77">
        <v>1</v>
      </c>
      <c r="GA88" s="78">
        <v>3.55</v>
      </c>
      <c r="GF88" s="77">
        <v>112</v>
      </c>
      <c r="GG88" s="78">
        <v>8801.4500000000007</v>
      </c>
      <c r="GL88" s="79">
        <v>2953</v>
      </c>
      <c r="GM88" s="78">
        <v>407386.92</v>
      </c>
      <c r="GV88" s="77">
        <v>1</v>
      </c>
      <c r="GW88" s="78">
        <v>2.4</v>
      </c>
      <c r="GX88" s="77">
        <v>365</v>
      </c>
      <c r="GY88" s="78">
        <v>29908.12</v>
      </c>
      <c r="GZ88" s="77">
        <v>28</v>
      </c>
      <c r="HA88" s="78">
        <v>1148.31</v>
      </c>
      <c r="HD88" s="77">
        <v>16</v>
      </c>
      <c r="HE88" s="78">
        <v>67.75</v>
      </c>
      <c r="HH88" s="77">
        <v>156</v>
      </c>
      <c r="HI88" s="78">
        <v>4991.38</v>
      </c>
      <c r="HJ88" s="77">
        <v>742</v>
      </c>
      <c r="HK88" s="78">
        <v>95508.38</v>
      </c>
      <c r="HL88" s="77">
        <v>489</v>
      </c>
      <c r="HM88" s="78">
        <v>91008.86</v>
      </c>
      <c r="HN88" s="77">
        <v>795</v>
      </c>
      <c r="HO88" s="78">
        <v>110607.82</v>
      </c>
      <c r="HR88" s="77">
        <v>113</v>
      </c>
      <c r="HS88" s="78">
        <v>46940.959999999999</v>
      </c>
      <c r="HT88" s="77">
        <v>520</v>
      </c>
      <c r="HU88" s="78">
        <v>18828.39</v>
      </c>
      <c r="HV88" s="77">
        <v>41</v>
      </c>
      <c r="HW88" s="78">
        <v>4977.3500000000004</v>
      </c>
      <c r="HX88" s="77">
        <v>2</v>
      </c>
      <c r="HY88" s="78">
        <v>666.82</v>
      </c>
      <c r="IB88" s="79">
        <v>7630</v>
      </c>
      <c r="IC88" s="78">
        <v>554440.56999999995</v>
      </c>
      <c r="ID88" s="77">
        <v>34</v>
      </c>
      <c r="IE88" s="78">
        <v>9299.19</v>
      </c>
      <c r="IF88" s="77">
        <v>235</v>
      </c>
      <c r="IG88" s="78">
        <v>40939.379999999997</v>
      </c>
      <c r="IN88" s="79">
        <v>2281</v>
      </c>
      <c r="IO88" s="78">
        <v>103186.31</v>
      </c>
      <c r="IP88" s="77">
        <v>4</v>
      </c>
      <c r="IQ88" s="78">
        <v>7.59</v>
      </c>
      <c r="IR88" s="77">
        <v>1</v>
      </c>
      <c r="IS88" s="78">
        <v>0.54</v>
      </c>
      <c r="IT88" s="77">
        <v>5</v>
      </c>
      <c r="IU88" s="78">
        <v>12.85</v>
      </c>
      <c r="IX88" s="77">
        <v>6</v>
      </c>
      <c r="IY88" s="78">
        <v>14.63</v>
      </c>
      <c r="IZ88" s="79">
        <v>4593</v>
      </c>
      <c r="JA88" s="78">
        <v>187199.99</v>
      </c>
      <c r="JF88" s="77">
        <v>1</v>
      </c>
      <c r="JG88" s="78">
        <v>12.35</v>
      </c>
      <c r="JH88" s="79">
        <v>10325</v>
      </c>
      <c r="JI88" s="78">
        <v>1360177.3</v>
      </c>
      <c r="JJ88" s="79">
        <v>2763</v>
      </c>
      <c r="JK88" s="78">
        <v>333337.51</v>
      </c>
      <c r="JN88" s="77">
        <v>723</v>
      </c>
      <c r="JO88" s="78">
        <v>88465.91</v>
      </c>
      <c r="JP88" s="79">
        <v>4148</v>
      </c>
      <c r="JQ88" s="78">
        <v>323708.81</v>
      </c>
      <c r="JR88" s="77">
        <v>37</v>
      </c>
      <c r="JS88" s="78">
        <v>2765.27</v>
      </c>
      <c r="JV88" s="79">
        <v>3074</v>
      </c>
      <c r="JW88" s="78">
        <v>246038.98</v>
      </c>
      <c r="JX88" s="77">
        <v>228</v>
      </c>
      <c r="JY88" s="78">
        <v>18939.38</v>
      </c>
      <c r="JZ88" s="77">
        <v>552</v>
      </c>
      <c r="KA88" s="78">
        <v>9995.6</v>
      </c>
      <c r="KB88" s="79">
        <v>8639</v>
      </c>
      <c r="KC88" s="78">
        <v>312264.63</v>
      </c>
      <c r="KD88" s="77">
        <v>1</v>
      </c>
      <c r="KE88" s="78">
        <v>30</v>
      </c>
      <c r="KF88" s="77">
        <v>489</v>
      </c>
      <c r="KG88" s="78">
        <v>47614.78</v>
      </c>
      <c r="KH88" s="79">
        <v>19469</v>
      </c>
      <c r="KI88" s="78">
        <v>715722.57</v>
      </c>
      <c r="KJ88" s="77">
        <v>2</v>
      </c>
      <c r="KK88" s="78">
        <v>23.56</v>
      </c>
      <c r="KN88" s="79">
        <v>1418</v>
      </c>
      <c r="KO88" s="78">
        <v>753891.25</v>
      </c>
      <c r="KR88" s="79">
        <v>5088</v>
      </c>
      <c r="KS88" s="78">
        <v>382235.87</v>
      </c>
      <c r="KZ88" s="77">
        <v>10</v>
      </c>
      <c r="LA88" s="78">
        <v>2278.29</v>
      </c>
      <c r="LB88" s="77">
        <v>2</v>
      </c>
      <c r="LC88" s="78">
        <v>3.12</v>
      </c>
      <c r="LD88" s="79">
        <v>1133</v>
      </c>
      <c r="LE88" s="78">
        <v>107922.71</v>
      </c>
      <c r="LF88" s="77">
        <v>445</v>
      </c>
      <c r="LG88" s="78">
        <v>77466.039999999994</v>
      </c>
      <c r="LH88" s="77">
        <v>457</v>
      </c>
      <c r="LI88" s="78">
        <v>114629.75999999999</v>
      </c>
      <c r="LR88" s="77">
        <v>4</v>
      </c>
      <c r="LS88" s="78">
        <v>3.58</v>
      </c>
      <c r="LT88" s="79">
        <v>8428</v>
      </c>
      <c r="LU88" s="78">
        <v>360674.94</v>
      </c>
      <c r="LV88" s="77">
        <v>61</v>
      </c>
      <c r="LW88" s="78">
        <v>320.85000000000002</v>
      </c>
      <c r="LX88" s="77">
        <v>5</v>
      </c>
      <c r="LY88" s="78">
        <v>1894.58</v>
      </c>
      <c r="LZ88" s="77">
        <v>1</v>
      </c>
      <c r="MA88" s="78">
        <v>173.62</v>
      </c>
      <c r="MB88" s="79">
        <v>5807</v>
      </c>
      <c r="MC88" s="78">
        <v>261151.21</v>
      </c>
      <c r="MF88" s="77">
        <v>2</v>
      </c>
      <c r="MG88" s="78">
        <v>104.91</v>
      </c>
      <c r="MN88" s="77">
        <v>6</v>
      </c>
      <c r="MO88" s="78">
        <v>62.21</v>
      </c>
      <c r="MP88" s="79">
        <v>4637</v>
      </c>
      <c r="MQ88" s="78">
        <v>335033.96000000002</v>
      </c>
      <c r="MR88" s="79">
        <v>1514</v>
      </c>
      <c r="MS88" s="78">
        <v>43766.65</v>
      </c>
      <c r="MV88" s="77">
        <v>6</v>
      </c>
      <c r="MW88" s="78">
        <v>23.52</v>
      </c>
      <c r="ND88" s="79">
        <v>14760</v>
      </c>
      <c r="NE88" s="78">
        <v>46195.29</v>
      </c>
      <c r="NF88" s="77">
        <v>71</v>
      </c>
      <c r="NG88" s="78">
        <v>1332.48</v>
      </c>
      <c r="NN88" s="79">
        <v>4903</v>
      </c>
      <c r="NO88" s="78">
        <v>741481.18</v>
      </c>
      <c r="NP88" s="77">
        <v>14</v>
      </c>
      <c r="NQ88" s="78">
        <v>53.57</v>
      </c>
      <c r="NT88" s="77">
        <v>126</v>
      </c>
      <c r="NU88" s="78">
        <v>319.76</v>
      </c>
      <c r="NV88" s="77">
        <v>516</v>
      </c>
      <c r="NW88" s="78">
        <v>61265.45</v>
      </c>
      <c r="NZ88" s="77">
        <v>6</v>
      </c>
      <c r="OA88" s="78">
        <v>167.34</v>
      </c>
      <c r="OB88" s="77">
        <v>1</v>
      </c>
      <c r="OC88" s="78">
        <v>9</v>
      </c>
      <c r="OF88" s="77">
        <v>309</v>
      </c>
      <c r="OG88" s="78">
        <v>22742.99</v>
      </c>
      <c r="OH88" s="77">
        <v>588</v>
      </c>
      <c r="OI88" s="78">
        <v>34194.449999999997</v>
      </c>
      <c r="OJ88" s="77">
        <v>135</v>
      </c>
      <c r="OK88" s="78">
        <v>698.21</v>
      </c>
      <c r="ON88" s="77">
        <v>1</v>
      </c>
      <c r="OO88" s="78">
        <v>25.32</v>
      </c>
      <c r="OP88" s="79">
        <v>14447</v>
      </c>
      <c r="OQ88" s="78">
        <v>2486196.91</v>
      </c>
      <c r="OR88" s="77">
        <v>245</v>
      </c>
      <c r="OS88" s="78">
        <v>8253.1299999999992</v>
      </c>
      <c r="OT88" s="79">
        <v>4429</v>
      </c>
      <c r="OU88" s="78">
        <v>206904.39</v>
      </c>
      <c r="OV88" s="77">
        <v>60</v>
      </c>
      <c r="OW88" s="78">
        <v>4024.29</v>
      </c>
      <c r="OZ88" s="79">
        <v>4231</v>
      </c>
      <c r="PA88" s="78">
        <v>393358.65</v>
      </c>
      <c r="PH88" s="77">
        <v>1</v>
      </c>
      <c r="PI88" s="78">
        <v>14.26</v>
      </c>
      <c r="PJ88" s="79">
        <v>3746</v>
      </c>
      <c r="PK88" s="78">
        <v>318839.56</v>
      </c>
      <c r="PL88" s="77">
        <v>166</v>
      </c>
      <c r="PM88" s="78">
        <v>2021.77</v>
      </c>
      <c r="PN88" s="77">
        <v>76</v>
      </c>
      <c r="PO88" s="78">
        <v>14945.54</v>
      </c>
      <c r="PP88" s="79">
        <v>9507</v>
      </c>
      <c r="PQ88" s="78">
        <v>626961.54</v>
      </c>
      <c r="PV88" s="77">
        <v>25</v>
      </c>
      <c r="PW88" s="78">
        <v>250.12</v>
      </c>
      <c r="PX88" s="77">
        <v>1</v>
      </c>
      <c r="PY88" s="78">
        <v>17.38</v>
      </c>
      <c r="PZ88" s="77">
        <v>716</v>
      </c>
      <c r="QA88" s="78">
        <v>264332.78000000003</v>
      </c>
      <c r="QF88" s="79">
        <v>12918</v>
      </c>
      <c r="QG88" s="78">
        <v>4146995.23</v>
      </c>
      <c r="QJ88" s="77">
        <v>2</v>
      </c>
      <c r="QK88" s="78">
        <v>4.8</v>
      </c>
      <c r="QL88" s="77">
        <v>43</v>
      </c>
      <c r="QM88" s="78">
        <v>37.35</v>
      </c>
      <c r="QN88" s="77">
        <v>3</v>
      </c>
      <c r="QO88" s="78">
        <v>223.74</v>
      </c>
      <c r="RB88" s="77">
        <v>6</v>
      </c>
      <c r="RC88" s="78">
        <v>647.6</v>
      </c>
      <c r="RD88" s="77">
        <v>7</v>
      </c>
      <c r="RE88" s="78">
        <v>2984.02</v>
      </c>
      <c r="RH88" s="77">
        <v>1</v>
      </c>
      <c r="RI88" s="78">
        <v>12.45</v>
      </c>
      <c r="RL88" s="79">
        <v>133390</v>
      </c>
      <c r="RM88" s="78">
        <v>18641051</v>
      </c>
      <c r="RN88" s="79">
        <v>2259</v>
      </c>
      <c r="RO88" s="78">
        <v>103340.05</v>
      </c>
      <c r="RP88" s="77">
        <v>2</v>
      </c>
      <c r="RQ88" s="78">
        <v>13.96</v>
      </c>
      <c r="RR88" s="77">
        <v>1</v>
      </c>
      <c r="RS88" s="78">
        <v>11.25</v>
      </c>
      <c r="RT88" s="77">
        <v>168</v>
      </c>
      <c r="RU88" s="78">
        <v>28911.7</v>
      </c>
      <c r="RV88" s="77">
        <v>249</v>
      </c>
      <c r="RW88" s="78">
        <v>12456.91</v>
      </c>
      <c r="RX88" s="79">
        <v>1051</v>
      </c>
      <c r="RY88" s="78">
        <v>30198.19</v>
      </c>
      <c r="RZ88" s="77">
        <v>661</v>
      </c>
      <c r="SA88" s="78">
        <v>66828.460000000006</v>
      </c>
      <c r="SD88" s="79">
        <v>5519</v>
      </c>
      <c r="SE88" s="78">
        <v>389331.19</v>
      </c>
      <c r="SF88" s="79">
        <v>51126</v>
      </c>
      <c r="SG88" s="78">
        <v>8719392.0600000005</v>
      </c>
      <c r="SH88" s="77">
        <v>4</v>
      </c>
      <c r="SI88" s="78">
        <v>2.2400000000000002</v>
      </c>
      <c r="SJ88" s="79">
        <v>1300</v>
      </c>
      <c r="SK88" s="78">
        <v>50075.11</v>
      </c>
      <c r="SL88" s="79">
        <v>3387</v>
      </c>
      <c r="SM88" s="78">
        <v>247589.55</v>
      </c>
      <c r="SN88" s="79">
        <v>9909</v>
      </c>
      <c r="SO88" s="78">
        <v>299045.81</v>
      </c>
      <c r="SP88" s="77">
        <v>4</v>
      </c>
      <c r="SQ88" s="78">
        <v>812.88</v>
      </c>
      <c r="SR88" s="79">
        <v>97233</v>
      </c>
      <c r="SS88" s="78">
        <v>618535.28</v>
      </c>
      <c r="ST88" s="79">
        <v>6039</v>
      </c>
      <c r="SU88" s="78">
        <v>560079.86</v>
      </c>
      <c r="SV88" s="77">
        <v>99</v>
      </c>
      <c r="SW88" s="78">
        <v>582.28</v>
      </c>
      <c r="SX88" s="77">
        <v>1</v>
      </c>
      <c r="SY88" s="78">
        <v>57.09</v>
      </c>
      <c r="TD88" s="77">
        <v>786</v>
      </c>
      <c r="TE88" s="78">
        <v>7561.47</v>
      </c>
      <c r="TF88" s="79">
        <v>2410</v>
      </c>
      <c r="TG88" s="78">
        <v>90883.47</v>
      </c>
      <c r="TH88" s="79">
        <v>36975</v>
      </c>
      <c r="TI88" s="78">
        <v>1010052.2</v>
      </c>
      <c r="TJ88" s="79">
        <v>2262</v>
      </c>
      <c r="TK88" s="78">
        <v>244191.32</v>
      </c>
      <c r="TL88" s="79">
        <v>49071</v>
      </c>
      <c r="TM88" s="78">
        <v>2356346.41</v>
      </c>
      <c r="TN88" s="79">
        <v>5616</v>
      </c>
      <c r="TO88" s="78">
        <v>441680.74</v>
      </c>
      <c r="TR88" s="77">
        <v>1</v>
      </c>
      <c r="TS88" s="78">
        <v>17.5</v>
      </c>
      <c r="UB88" s="79">
        <v>9011</v>
      </c>
      <c r="UC88" s="78">
        <v>409994.62</v>
      </c>
      <c r="UF88" s="77">
        <v>3</v>
      </c>
      <c r="UG88" s="78">
        <v>34.81</v>
      </c>
      <c r="UH88" s="77">
        <v>5</v>
      </c>
      <c r="UI88" s="78">
        <v>88.77</v>
      </c>
      <c r="UP88" s="77">
        <v>8</v>
      </c>
      <c r="UQ88" s="78">
        <v>26.62</v>
      </c>
      <c r="UV88" s="77">
        <v>2</v>
      </c>
      <c r="UW88" s="78">
        <v>20.6</v>
      </c>
      <c r="UZ88" s="77">
        <v>4</v>
      </c>
      <c r="VA88" s="78">
        <v>18.489999999999998</v>
      </c>
      <c r="VB88" s="77">
        <v>28</v>
      </c>
      <c r="VC88" s="78">
        <v>607.29</v>
      </c>
      <c r="VD88" s="79">
        <v>20308</v>
      </c>
      <c r="VE88" s="78">
        <v>1128541.49</v>
      </c>
      <c r="VF88" s="77">
        <v>2</v>
      </c>
      <c r="VG88" s="78">
        <v>5.98</v>
      </c>
      <c r="VH88" s="79">
        <v>37654</v>
      </c>
      <c r="VI88" s="78">
        <v>616352.80000000005</v>
      </c>
      <c r="VJ88" s="77">
        <v>143</v>
      </c>
      <c r="VK88" s="78">
        <v>1520.74</v>
      </c>
      <c r="VN88" s="77">
        <v>9</v>
      </c>
      <c r="VO88" s="78">
        <v>77.17</v>
      </c>
      <c r="VP88" s="79">
        <v>13385</v>
      </c>
      <c r="VQ88" s="78">
        <v>716449.88</v>
      </c>
      <c r="VR88" s="79">
        <v>17109</v>
      </c>
      <c r="VS88" s="78">
        <v>1536752.63</v>
      </c>
      <c r="WB88" s="79">
        <v>15306</v>
      </c>
      <c r="WC88" s="78">
        <v>2151876.98</v>
      </c>
      <c r="WD88" s="77">
        <v>19</v>
      </c>
      <c r="WE88" s="78">
        <v>41104.980000000003</v>
      </c>
      <c r="WH88" s="79">
        <v>2792</v>
      </c>
      <c r="WI88" s="78">
        <v>11977.53</v>
      </c>
      <c r="WJ88" s="79">
        <v>7607</v>
      </c>
      <c r="WK88" s="78">
        <v>120640.15</v>
      </c>
      <c r="WL88" s="77">
        <v>219</v>
      </c>
      <c r="WM88" s="78">
        <v>21988.66</v>
      </c>
      <c r="WN88" s="79">
        <v>2314</v>
      </c>
      <c r="WO88" s="78">
        <v>904095.57</v>
      </c>
      <c r="WR88" s="79">
        <v>6486</v>
      </c>
      <c r="WS88" s="78">
        <v>185090.15</v>
      </c>
      <c r="WX88" s="77">
        <v>14</v>
      </c>
      <c r="WY88" s="78">
        <v>90.84</v>
      </c>
      <c r="WZ88" s="77">
        <v>9</v>
      </c>
      <c r="XA88" s="78">
        <v>94.02</v>
      </c>
      <c r="XD88" s="79">
        <v>39284</v>
      </c>
      <c r="XE88" s="78">
        <v>2214183.2000000002</v>
      </c>
      <c r="XH88" s="77">
        <v>497</v>
      </c>
      <c r="XI88" s="78">
        <v>210634.12</v>
      </c>
      <c r="XJ88" s="77">
        <v>455</v>
      </c>
      <c r="XK88" s="78">
        <v>5560.56</v>
      </c>
      <c r="XN88" s="79">
        <v>7662</v>
      </c>
      <c r="XO88" s="78">
        <v>973789.15</v>
      </c>
      <c r="XP88" s="79">
        <v>17562</v>
      </c>
      <c r="XQ88" s="78">
        <v>2962253.95</v>
      </c>
      <c r="XR88" s="79">
        <v>1302</v>
      </c>
      <c r="XS88" s="78">
        <v>336587</v>
      </c>
      <c r="XT88" s="79">
        <v>1016</v>
      </c>
      <c r="XU88" s="78">
        <v>254623.66</v>
      </c>
      <c r="XV88" s="79">
        <v>89394</v>
      </c>
      <c r="XW88" s="78">
        <v>946905.68</v>
      </c>
      <c r="XX88" s="79">
        <v>1324</v>
      </c>
      <c r="XY88" s="78">
        <v>68907.34</v>
      </c>
      <c r="XZ88" s="77">
        <v>2</v>
      </c>
      <c r="YA88" s="78">
        <v>11.45</v>
      </c>
      <c r="YF88" s="77">
        <v>1</v>
      </c>
      <c r="YG88" s="78">
        <v>17.399999999999999</v>
      </c>
      <c r="YH88" s="79">
        <v>12757</v>
      </c>
      <c r="YI88" s="78">
        <v>868157.02</v>
      </c>
      <c r="YP88" s="79">
        <v>9973</v>
      </c>
      <c r="YQ88" s="78">
        <v>236294.16</v>
      </c>
      <c r="YT88" s="79">
        <v>2858</v>
      </c>
      <c r="YU88" s="78">
        <v>351996.41</v>
      </c>
      <c r="YV88" s="77">
        <v>164</v>
      </c>
      <c r="YW88" s="78">
        <v>17328.07</v>
      </c>
      <c r="YX88" s="79">
        <v>119764</v>
      </c>
      <c r="YY88" s="78">
        <v>3001925.02</v>
      </c>
      <c r="YZ88" s="79">
        <v>32269</v>
      </c>
      <c r="ZA88" s="78">
        <v>1533768.71</v>
      </c>
      <c r="ZF88" s="79">
        <v>1733</v>
      </c>
      <c r="ZG88" s="78">
        <v>138737.29</v>
      </c>
      <c r="ZH88" s="77">
        <v>700</v>
      </c>
      <c r="ZI88" s="78">
        <v>53440.95</v>
      </c>
      <c r="ZJ88" s="79">
        <v>61113</v>
      </c>
      <c r="ZK88" s="78">
        <v>10617658.99</v>
      </c>
      <c r="ZL88" s="79">
        <v>55664</v>
      </c>
      <c r="ZM88" s="78">
        <v>6409090.71</v>
      </c>
      <c r="ZR88" s="77">
        <v>113</v>
      </c>
      <c r="ZS88" s="78">
        <v>589.71</v>
      </c>
      <c r="ZT88" s="77">
        <v>209</v>
      </c>
      <c r="ZU88" s="78">
        <v>1063.47</v>
      </c>
      <c r="AAB88" s="77">
        <v>149</v>
      </c>
      <c r="AAC88" s="78">
        <v>1564.11</v>
      </c>
      <c r="AAF88" s="77">
        <v>74</v>
      </c>
      <c r="AAG88" s="78">
        <v>981.18</v>
      </c>
      <c r="AAH88" s="77">
        <v>149</v>
      </c>
      <c r="AAI88" s="78">
        <v>930.61</v>
      </c>
      <c r="AAJ88" s="77">
        <v>3</v>
      </c>
      <c r="AAK88" s="78">
        <v>17.68</v>
      </c>
      <c r="AAN88" s="77">
        <v>12</v>
      </c>
      <c r="AAO88" s="78">
        <v>483.92</v>
      </c>
      <c r="AAP88" s="79">
        <v>1859</v>
      </c>
      <c r="AAQ88" s="78">
        <v>8393.25</v>
      </c>
      <c r="AAV88" s="79">
        <v>1911</v>
      </c>
      <c r="AAW88" s="78">
        <v>112422.54</v>
      </c>
      <c r="ABB88" s="77">
        <v>2</v>
      </c>
      <c r="ABC88" s="78">
        <v>17.12</v>
      </c>
      <c r="ABD88" s="79">
        <v>3327</v>
      </c>
      <c r="ABE88" s="78">
        <v>568064.02</v>
      </c>
      <c r="ABP88" s="79">
        <v>4261</v>
      </c>
      <c r="ABQ88" s="78">
        <v>255839.04</v>
      </c>
      <c r="ABR88" s="79">
        <v>1970</v>
      </c>
      <c r="ABS88" s="78">
        <v>86944.43</v>
      </c>
      <c r="ABT88" s="79">
        <v>5616</v>
      </c>
      <c r="ABU88" s="78">
        <v>82952.490000000005</v>
      </c>
      <c r="ABV88" s="79">
        <v>6328</v>
      </c>
      <c r="ABW88" s="78">
        <v>157219.72</v>
      </c>
      <c r="ABX88" s="77">
        <v>575</v>
      </c>
      <c r="ABY88" s="78">
        <v>18305.490000000002</v>
      </c>
      <c r="ACD88" s="77">
        <v>199</v>
      </c>
      <c r="ACE88" s="78">
        <v>9988.91</v>
      </c>
      <c r="ACF88" s="79">
        <v>16782</v>
      </c>
      <c r="ACG88" s="78">
        <v>571786.21</v>
      </c>
      <c r="ACH88" s="79">
        <v>5056</v>
      </c>
      <c r="ACI88" s="78">
        <v>268249.28999999998</v>
      </c>
      <c r="ACJ88" s="79">
        <v>24948</v>
      </c>
      <c r="ACK88" s="78">
        <v>311607.19</v>
      </c>
      <c r="ACN88" s="77">
        <v>2</v>
      </c>
      <c r="ACO88" s="78">
        <v>39.700000000000003</v>
      </c>
      <c r="ACP88" s="79">
        <v>12955</v>
      </c>
      <c r="ACQ88" s="78">
        <v>534483.96</v>
      </c>
      <c r="ACV88" s="79">
        <v>9116</v>
      </c>
      <c r="ACW88" s="78">
        <v>282938.63</v>
      </c>
      <c r="ACX88" s="79">
        <v>58115</v>
      </c>
      <c r="ACY88" s="78">
        <v>2253566.75</v>
      </c>
      <c r="ACZ88" s="77">
        <v>136</v>
      </c>
      <c r="ADA88" s="78">
        <v>6391.23</v>
      </c>
      <c r="ADB88" s="79">
        <v>15250</v>
      </c>
      <c r="ADC88" s="78">
        <v>981034.78</v>
      </c>
      <c r="ADF88" s="79">
        <v>4733</v>
      </c>
      <c r="ADG88" s="78">
        <v>693755.03</v>
      </c>
      <c r="ADJ88" s="77">
        <v>1</v>
      </c>
      <c r="ADK88" s="78">
        <v>72.39</v>
      </c>
      <c r="ADL88" s="79">
        <v>1210</v>
      </c>
      <c r="ADM88" s="78">
        <v>195366.96</v>
      </c>
      <c r="ADR88" s="77">
        <v>1</v>
      </c>
      <c r="ADS88" s="78">
        <v>14.84</v>
      </c>
      <c r="ADX88" s="79">
        <v>4864</v>
      </c>
      <c r="ADY88" s="78">
        <v>340498.85</v>
      </c>
      <c r="ADZ88" s="79">
        <v>1295</v>
      </c>
      <c r="AEA88" s="78">
        <v>44309.36</v>
      </c>
      <c r="AEB88" s="77">
        <v>19</v>
      </c>
      <c r="AEC88" s="78">
        <v>924.24</v>
      </c>
      <c r="AED88" s="77">
        <v>5</v>
      </c>
      <c r="AEE88" s="78">
        <v>418.02</v>
      </c>
      <c r="AEL88" s="77">
        <v>78</v>
      </c>
      <c r="AEM88" s="78">
        <v>627.62</v>
      </c>
      <c r="AER88" s="79">
        <v>19281</v>
      </c>
      <c r="AES88" s="78">
        <v>997939.84</v>
      </c>
      <c r="AET88" s="79">
        <v>3848</v>
      </c>
      <c r="AEU88" s="78">
        <v>129026.7</v>
      </c>
      <c r="AEV88" s="77">
        <v>7</v>
      </c>
      <c r="AEW88" s="78">
        <v>2846.56</v>
      </c>
      <c r="AEZ88" s="77">
        <v>61</v>
      </c>
      <c r="AFA88" s="78">
        <v>6667.43</v>
      </c>
      <c r="AFB88" s="79">
        <v>9563</v>
      </c>
      <c r="AFC88" s="78">
        <v>535155.46</v>
      </c>
      <c r="AFD88" s="77">
        <v>29</v>
      </c>
      <c r="AFE88" s="78">
        <v>1196.99</v>
      </c>
      <c r="AFH88" s="77">
        <v>11</v>
      </c>
      <c r="AFI88" s="78">
        <v>1056.3499999999999</v>
      </c>
      <c r="AFN88" s="79">
        <v>3674</v>
      </c>
      <c r="AFO88" s="78">
        <v>1234650.6399999999</v>
      </c>
      <c r="AFP88" s="77">
        <v>120</v>
      </c>
      <c r="AFQ88" s="78">
        <v>5869.12</v>
      </c>
      <c r="AFT88" s="77">
        <v>1</v>
      </c>
      <c r="AFU88" s="78">
        <v>22.73</v>
      </c>
      <c r="AFV88" s="79">
        <v>41697</v>
      </c>
      <c r="AFW88" s="78">
        <v>1367218.54</v>
      </c>
      <c r="AFX88" s="79">
        <v>4652</v>
      </c>
      <c r="AFY88" s="78">
        <v>75878.039999999994</v>
      </c>
      <c r="AFZ88" s="77">
        <v>635</v>
      </c>
      <c r="AGA88" s="78">
        <v>60196.67</v>
      </c>
      <c r="AGB88" s="77">
        <v>2</v>
      </c>
      <c r="AGC88" s="78">
        <v>16.440000000000001</v>
      </c>
      <c r="AGF88" s="77">
        <v>158</v>
      </c>
      <c r="AGG88" s="78">
        <v>1099.8800000000001</v>
      </c>
      <c r="AGJ88" s="77">
        <v>5</v>
      </c>
      <c r="AGK88" s="78">
        <v>106.23</v>
      </c>
      <c r="AGL88" s="77">
        <v>22</v>
      </c>
      <c r="AGM88" s="78">
        <v>21577.96</v>
      </c>
      <c r="AGP88" s="79">
        <v>178372</v>
      </c>
      <c r="AGQ88" s="78">
        <v>34077696.479999997</v>
      </c>
      <c r="AGR88" s="77">
        <v>173</v>
      </c>
      <c r="AGS88" s="78">
        <v>132582.95000000001</v>
      </c>
      <c r="AGT88" s="79">
        <v>9538</v>
      </c>
      <c r="AGU88" s="78">
        <v>5379358.5300000003</v>
      </c>
      <c r="AGV88" s="79">
        <v>10544</v>
      </c>
      <c r="AGW88" s="78">
        <v>3747247.85</v>
      </c>
      <c r="AGX88" s="79">
        <v>1648</v>
      </c>
      <c r="AGY88" s="78">
        <v>114074.08</v>
      </c>
      <c r="AGZ88" s="77">
        <v>155</v>
      </c>
      <c r="AHA88" s="78">
        <v>14625.73</v>
      </c>
      <c r="AHB88" s="79">
        <v>1128</v>
      </c>
      <c r="AHC88" s="78">
        <v>158685.82</v>
      </c>
      <c r="AHF88" s="77">
        <v>2</v>
      </c>
      <c r="AHG88" s="78">
        <v>2638.8</v>
      </c>
      <c r="AHH88" s="77">
        <v>106</v>
      </c>
      <c r="AHI88" s="78">
        <v>96396.1</v>
      </c>
      <c r="AHJ88" s="79">
        <v>4559</v>
      </c>
      <c r="AHK88" s="78">
        <v>414211.44</v>
      </c>
      <c r="AHL88" s="79">
        <v>4151</v>
      </c>
      <c r="AHM88" s="78">
        <v>261380.76</v>
      </c>
      <c r="AHV88" s="79">
        <v>1017</v>
      </c>
      <c r="AHW88" s="78">
        <v>122325.04</v>
      </c>
      <c r="AHZ88" s="77">
        <v>123</v>
      </c>
      <c r="AIA88" s="78">
        <v>40594.54</v>
      </c>
      <c r="AIB88" s="77">
        <v>2</v>
      </c>
      <c r="AIC88" s="78">
        <v>43.77</v>
      </c>
      <c r="AIN88" s="77">
        <v>2</v>
      </c>
      <c r="AIO88" s="78">
        <v>526.97</v>
      </c>
      <c r="AIP88" s="79">
        <v>57917</v>
      </c>
      <c r="AIQ88" s="78">
        <v>513366.27</v>
      </c>
      <c r="AIT88" s="77">
        <v>22</v>
      </c>
      <c r="AIU88" s="78">
        <v>214.94</v>
      </c>
      <c r="AIX88" s="79">
        <v>7844</v>
      </c>
      <c r="AIY88" s="78">
        <v>576106.09</v>
      </c>
      <c r="AIZ88" s="77">
        <v>2</v>
      </c>
      <c r="AJA88" s="78">
        <v>9.8800000000000008</v>
      </c>
      <c r="AJB88" s="79">
        <v>9921</v>
      </c>
      <c r="AJC88" s="78">
        <v>203321.64</v>
      </c>
      <c r="AJD88" s="77">
        <v>8</v>
      </c>
      <c r="AJE88" s="78">
        <v>9.5299999999999994</v>
      </c>
      <c r="AJF88" s="79">
        <v>12296</v>
      </c>
      <c r="AJG88" s="78">
        <v>565591.91</v>
      </c>
      <c r="AJH88" s="77">
        <v>1</v>
      </c>
      <c r="AJI88" s="78">
        <v>13.77</v>
      </c>
      <c r="AJL88" s="77">
        <v>3</v>
      </c>
      <c r="AJM88" s="78">
        <v>39.44</v>
      </c>
      <c r="AJN88" s="79">
        <v>2196</v>
      </c>
      <c r="AJO88" s="78">
        <v>354620.41</v>
      </c>
      <c r="AJX88" s="79">
        <v>64251</v>
      </c>
      <c r="AJY88" s="78">
        <v>722129.72</v>
      </c>
      <c r="AJZ88" s="77">
        <v>316</v>
      </c>
      <c r="AKA88" s="78">
        <v>35219.68</v>
      </c>
      <c r="AKF88" s="77">
        <v>4</v>
      </c>
      <c r="AKG88" s="78">
        <v>3.55</v>
      </c>
      <c r="AKH88" s="77">
        <v>1</v>
      </c>
      <c r="AKI88" s="78">
        <v>1.96</v>
      </c>
      <c r="AKN88" s="77">
        <v>13</v>
      </c>
      <c r="AKO88" s="78">
        <v>255.38</v>
      </c>
      <c r="AKP88" s="77">
        <v>1</v>
      </c>
      <c r="AKQ88" s="78">
        <v>7.65</v>
      </c>
      <c r="AKV88" s="79">
        <v>8801</v>
      </c>
      <c r="AKW88" s="78">
        <v>217753.31</v>
      </c>
      <c r="AKZ88" s="79">
        <v>128890</v>
      </c>
      <c r="ALA88" s="78">
        <v>1772744.89</v>
      </c>
      <c r="ALH88" s="77">
        <v>2</v>
      </c>
      <c r="ALI88" s="78">
        <v>1.9</v>
      </c>
      <c r="ALL88" s="77">
        <v>1</v>
      </c>
      <c r="ALM88" s="78">
        <v>33.49</v>
      </c>
      <c r="ALR88" s="77">
        <v>6</v>
      </c>
      <c r="ALS88" s="78">
        <v>63.44</v>
      </c>
      <c r="ALX88" s="79">
        <v>8319</v>
      </c>
      <c r="ALY88" s="78">
        <v>379339.9</v>
      </c>
      <c r="ALZ88" s="77">
        <v>443</v>
      </c>
      <c r="AMA88" s="78">
        <v>1173.46</v>
      </c>
      <c r="AMB88" s="79">
        <v>1458</v>
      </c>
      <c r="AMC88" s="78">
        <v>93932.15</v>
      </c>
      <c r="AMF88" s="77">
        <v>145</v>
      </c>
      <c r="AMG88" s="78">
        <v>3507.23</v>
      </c>
      <c r="AMH88" s="77">
        <v>3</v>
      </c>
      <c r="AMI88" s="78">
        <v>983.07</v>
      </c>
      <c r="AMJ88" s="79">
        <v>1682</v>
      </c>
      <c r="AMK88" s="78">
        <v>114493.61</v>
      </c>
      <c r="AML88" s="79">
        <v>13822</v>
      </c>
      <c r="AMM88" s="78">
        <v>1300141.6299999999</v>
      </c>
      <c r="AMN88" s="77">
        <v>179</v>
      </c>
      <c r="AMO88" s="78">
        <v>191491.36</v>
      </c>
      <c r="AMR88" s="77">
        <v>1</v>
      </c>
      <c r="AMS88" s="78">
        <v>226.6</v>
      </c>
      <c r="AMX88" s="77">
        <v>428</v>
      </c>
      <c r="AMY88" s="78">
        <v>17545.490000000002</v>
      </c>
      <c r="AMZ88" s="77">
        <v>1</v>
      </c>
      <c r="ANA88" s="78">
        <v>0.01</v>
      </c>
      <c r="ANF88" s="77">
        <v>927</v>
      </c>
      <c r="ANG88" s="78">
        <v>1160451.7</v>
      </c>
      <c r="ANH88" s="79">
        <v>3380</v>
      </c>
      <c r="ANI88" s="78">
        <v>265199.78999999998</v>
      </c>
      <c r="ANJ88" s="77">
        <v>2</v>
      </c>
      <c r="ANK88" s="78">
        <v>116</v>
      </c>
      <c r="ANL88" s="79">
        <v>2592</v>
      </c>
      <c r="ANM88" s="78">
        <v>55875.02</v>
      </c>
      <c r="ANP88" s="79">
        <v>2446</v>
      </c>
      <c r="ANQ88" s="78">
        <v>306742.71000000002</v>
      </c>
      <c r="ANR88" s="77">
        <v>349</v>
      </c>
      <c r="ANS88" s="78">
        <v>56340.26</v>
      </c>
      <c r="ANT88" s="79">
        <v>14229</v>
      </c>
      <c r="ANU88" s="78">
        <v>2299248.37</v>
      </c>
      <c r="ANZ88" s="77">
        <v>588</v>
      </c>
      <c r="AOA88" s="78">
        <v>315159.77</v>
      </c>
      <c r="AOB88" s="77">
        <v>82</v>
      </c>
      <c r="AOC88" s="78">
        <v>96599.41</v>
      </c>
      <c r="AOD88" s="77">
        <v>365</v>
      </c>
      <c r="AOE88" s="78">
        <v>1161650</v>
      </c>
      <c r="AOF88" s="77">
        <v>2</v>
      </c>
      <c r="AOG88" s="78">
        <v>308.5</v>
      </c>
      <c r="AOH88" s="77">
        <v>1</v>
      </c>
      <c r="AOI88" s="78">
        <v>170.36</v>
      </c>
      <c r="AOL88" s="77">
        <v>1</v>
      </c>
      <c r="AOM88" s="78">
        <v>17.86</v>
      </c>
      <c r="AOP88" s="77">
        <v>71</v>
      </c>
      <c r="AOQ88" s="78">
        <v>7670.02</v>
      </c>
      <c r="AOR88" s="77">
        <v>11</v>
      </c>
      <c r="AOS88" s="78">
        <v>92.6</v>
      </c>
      <c r="AOV88" s="79">
        <v>1101</v>
      </c>
      <c r="AOW88" s="78">
        <v>148211.16</v>
      </c>
      <c r="AOX88" s="77">
        <v>387</v>
      </c>
      <c r="AOY88" s="78">
        <v>4377.8599999999997</v>
      </c>
      <c r="APB88" s="77">
        <v>254</v>
      </c>
      <c r="APC88" s="78">
        <v>3059.54</v>
      </c>
      <c r="APH88" s="79">
        <v>14403</v>
      </c>
      <c r="API88" s="78">
        <v>3141235.61</v>
      </c>
      <c r="APJ88" s="79">
        <v>17449</v>
      </c>
      <c r="APK88" s="78">
        <v>253972.99</v>
      </c>
      <c r="APN88" s="77">
        <v>2</v>
      </c>
      <c r="APO88" s="78">
        <v>52.68</v>
      </c>
      <c r="APP88" s="79">
        <v>2767</v>
      </c>
      <c r="APQ88" s="78">
        <v>1178046.54</v>
      </c>
      <c r="APR88" s="77">
        <v>165</v>
      </c>
      <c r="APS88" s="78">
        <v>73319.070000000007</v>
      </c>
      <c r="APT88" s="79">
        <v>2248</v>
      </c>
      <c r="APU88" s="78">
        <v>971913.87</v>
      </c>
      <c r="APV88" s="77">
        <v>701</v>
      </c>
      <c r="APW88" s="78">
        <v>308368.34000000003</v>
      </c>
      <c r="APX88" s="77">
        <v>783</v>
      </c>
      <c r="APY88" s="78">
        <v>290736.15999999997</v>
      </c>
      <c r="APZ88" s="77">
        <v>148</v>
      </c>
      <c r="AQA88" s="78">
        <v>61106.83</v>
      </c>
      <c r="AQB88" s="79">
        <v>15595</v>
      </c>
      <c r="AQC88" s="78">
        <v>3024287.69</v>
      </c>
      <c r="AQD88" s="77">
        <v>18</v>
      </c>
      <c r="AQE88" s="78">
        <v>907.16</v>
      </c>
      <c r="AQH88" s="77">
        <v>192</v>
      </c>
      <c r="AQI88" s="78">
        <v>53752</v>
      </c>
      <c r="AQJ88" s="79">
        <v>3265</v>
      </c>
      <c r="AQK88" s="78">
        <v>53778.45</v>
      </c>
      <c r="AQP88" s="79">
        <v>2551</v>
      </c>
      <c r="AQQ88" s="78">
        <v>635116.56999999995</v>
      </c>
      <c r="AQR88" s="79">
        <v>2629</v>
      </c>
      <c r="AQS88" s="78">
        <v>1326873.01</v>
      </c>
      <c r="AQZ88" s="77">
        <v>99</v>
      </c>
      <c r="ARA88" s="78">
        <v>663745.55000000005</v>
      </c>
      <c r="ARD88" s="77">
        <v>4</v>
      </c>
      <c r="ARE88" s="78">
        <v>357.91</v>
      </c>
      <c r="ARH88" s="77">
        <v>1</v>
      </c>
      <c r="ARI88" s="78">
        <v>18.36</v>
      </c>
      <c r="ARJ88" s="77">
        <v>3</v>
      </c>
      <c r="ARK88" s="78">
        <v>28.17</v>
      </c>
      <c r="ARL88" s="79">
        <v>6044</v>
      </c>
      <c r="ARM88" s="78">
        <v>753063.55</v>
      </c>
      <c r="ARN88" s="79">
        <v>19698</v>
      </c>
      <c r="ARO88" s="78">
        <v>2393010.79</v>
      </c>
      <c r="ARP88" s="79">
        <v>26967</v>
      </c>
      <c r="ARQ88" s="78">
        <v>3287085.78</v>
      </c>
      <c r="ARR88" s="79">
        <v>5728</v>
      </c>
      <c r="ARS88" s="78">
        <v>685469.86</v>
      </c>
      <c r="ART88" s="79">
        <v>20957</v>
      </c>
      <c r="ARU88" s="78">
        <v>468795.93</v>
      </c>
      <c r="ARX88" s="79">
        <v>53711</v>
      </c>
      <c r="ARY88" s="78">
        <v>4165582.85</v>
      </c>
      <c r="ARZ88" s="77">
        <v>148</v>
      </c>
      <c r="ASA88" s="78">
        <v>58289.64</v>
      </c>
      <c r="ASB88" s="77">
        <v>2</v>
      </c>
      <c r="ASC88" s="78">
        <v>20.7</v>
      </c>
      <c r="ASD88" s="79">
        <v>4063</v>
      </c>
      <c r="ASE88" s="78">
        <v>314831.39</v>
      </c>
      <c r="ASJ88" s="77">
        <v>2</v>
      </c>
      <c r="ASK88" s="78">
        <v>566.02</v>
      </c>
      <c r="AST88" s="77">
        <v>2</v>
      </c>
      <c r="ASU88" s="78">
        <v>7.8</v>
      </c>
      <c r="ASX88" s="77">
        <v>19</v>
      </c>
      <c r="ASY88" s="78">
        <v>594.34</v>
      </c>
      <c r="ASZ88" s="79">
        <v>1160</v>
      </c>
      <c r="ATA88" s="78">
        <v>26025.48</v>
      </c>
      <c r="ATB88" s="77">
        <v>129</v>
      </c>
      <c r="ATC88" s="78">
        <v>9482.42</v>
      </c>
      <c r="ATN88" s="79">
        <v>1116</v>
      </c>
      <c r="ATO88" s="78">
        <v>61416.87</v>
      </c>
      <c r="ATP88" s="77">
        <v>52</v>
      </c>
      <c r="ATQ88" s="78">
        <v>1537.12</v>
      </c>
      <c r="ATT88" s="79">
        <v>14261</v>
      </c>
      <c r="ATU88" s="78">
        <v>629556.23</v>
      </c>
      <c r="ATV88" s="77">
        <v>10</v>
      </c>
      <c r="ATW88" s="78">
        <v>162.96</v>
      </c>
      <c r="ATX88" s="77">
        <v>16</v>
      </c>
      <c r="ATY88" s="78">
        <v>871.85</v>
      </c>
      <c r="ATZ88" s="77">
        <v>4</v>
      </c>
      <c r="AUA88" s="78">
        <v>201.18</v>
      </c>
      <c r="AUB88" s="77">
        <v>17</v>
      </c>
      <c r="AUC88" s="78">
        <v>101.65</v>
      </c>
      <c r="AUD88" s="77">
        <v>2</v>
      </c>
      <c r="AUE88" s="78">
        <v>9.6199999999999992</v>
      </c>
      <c r="AUN88" s="79">
        <v>191155</v>
      </c>
      <c r="AUO88" s="78">
        <v>3037986.01</v>
      </c>
      <c r="AUP88" s="77">
        <v>5</v>
      </c>
      <c r="AUQ88" s="78">
        <v>160.37</v>
      </c>
      <c r="AUR88" s="79">
        <v>2309</v>
      </c>
      <c r="AUS88" s="78">
        <v>119165.3</v>
      </c>
      <c r="AUV88" s="77">
        <v>42</v>
      </c>
      <c r="AUW88" s="78">
        <v>332.51</v>
      </c>
      <c r="AVB88" s="77">
        <v>261</v>
      </c>
      <c r="AVC88" s="78">
        <v>220085.39</v>
      </c>
      <c r="AVX88" s="77">
        <v>5</v>
      </c>
      <c r="AVY88" s="78">
        <v>40.65</v>
      </c>
      <c r="AVZ88" s="77">
        <v>13</v>
      </c>
      <c r="AWA88" s="78">
        <v>97.89</v>
      </c>
      <c r="AWB88" s="77">
        <v>4</v>
      </c>
      <c r="AWC88" s="78">
        <v>98.38</v>
      </c>
      <c r="AWH88" s="77">
        <v>12</v>
      </c>
      <c r="AWI88" s="78">
        <v>9.5</v>
      </c>
      <c r="AWL88" s="77">
        <v>10</v>
      </c>
      <c r="AWM88" s="78">
        <v>39.74</v>
      </c>
      <c r="AWN88" s="77">
        <v>123</v>
      </c>
      <c r="AWO88" s="78">
        <v>7615.97</v>
      </c>
      <c r="AWP88" s="77">
        <v>367</v>
      </c>
      <c r="AWQ88" s="78">
        <v>60930.12</v>
      </c>
      <c r="AWR88" s="77">
        <v>181</v>
      </c>
      <c r="AWS88" s="78">
        <v>67137.19</v>
      </c>
      <c r="AWT88" s="77">
        <v>342</v>
      </c>
      <c r="AWU88" s="78">
        <v>27005.23</v>
      </c>
      <c r="AWV88" s="77">
        <v>660</v>
      </c>
      <c r="AWW88" s="78">
        <v>8829.4</v>
      </c>
      <c r="AWX88" s="77">
        <v>92</v>
      </c>
      <c r="AWY88" s="78">
        <v>11363.96</v>
      </c>
      <c r="AXD88" s="77">
        <v>25</v>
      </c>
      <c r="AXE88" s="78">
        <v>529.61</v>
      </c>
      <c r="AXV88" s="77">
        <v>3</v>
      </c>
      <c r="AXW88" s="78">
        <v>32.369999999999997</v>
      </c>
      <c r="AXZ88" s="77">
        <v>1</v>
      </c>
      <c r="AYA88" s="78">
        <v>390</v>
      </c>
      <c r="AYB88" s="77">
        <v>293</v>
      </c>
      <c r="AYC88" s="78">
        <v>23989.9</v>
      </c>
      <c r="AYD88" s="77">
        <v>26</v>
      </c>
      <c r="AYE88" s="78">
        <v>142.62</v>
      </c>
      <c r="AYF88" s="77">
        <v>12</v>
      </c>
      <c r="AYG88" s="78">
        <v>163.19999999999999</v>
      </c>
      <c r="AYL88" s="77">
        <v>14</v>
      </c>
      <c r="AYM88" s="78">
        <v>90.53</v>
      </c>
      <c r="AYP88" s="77">
        <v>3</v>
      </c>
      <c r="AYQ88" s="78">
        <v>377.9</v>
      </c>
      <c r="AYR88" s="77">
        <v>1</v>
      </c>
      <c r="AYS88" s="78">
        <v>3.53</v>
      </c>
      <c r="AYT88" s="77">
        <v>32</v>
      </c>
      <c r="AYU88" s="78">
        <v>63.78</v>
      </c>
      <c r="AYV88" s="77">
        <v>104</v>
      </c>
      <c r="AYW88" s="78">
        <v>11415.31</v>
      </c>
      <c r="AZV88" s="77">
        <v>41</v>
      </c>
      <c r="AZW88" s="78">
        <v>44.82</v>
      </c>
    </row>
    <row r="89" spans="1:1377" x14ac:dyDescent="0.25">
      <c r="A89" s="87">
        <v>39871</v>
      </c>
      <c r="B89" s="83">
        <v>318966</v>
      </c>
      <c r="C89" s="84">
        <v>38266322.549999997</v>
      </c>
      <c r="D89" s="83">
        <v>269693</v>
      </c>
      <c r="E89" s="84">
        <v>37003747.770000003</v>
      </c>
      <c r="F89" s="84"/>
      <c r="G89" s="84"/>
      <c r="H89" s="83">
        <v>182376</v>
      </c>
      <c r="I89" s="84">
        <v>16725396.470000001</v>
      </c>
      <c r="J89" s="83">
        <v>297929</v>
      </c>
      <c r="K89" s="84">
        <v>24943816.379999999</v>
      </c>
      <c r="L89" s="83">
        <v>3008</v>
      </c>
      <c r="M89" s="78">
        <v>12862119</v>
      </c>
      <c r="N89" s="79">
        <v>23572</v>
      </c>
      <c r="O89" s="78">
        <v>11868177.380000001</v>
      </c>
      <c r="P89" s="79">
        <v>168369</v>
      </c>
      <c r="Q89" s="78">
        <v>9639266.6500000004</v>
      </c>
      <c r="R89" s="79">
        <v>222457</v>
      </c>
      <c r="S89" s="78">
        <v>12313843.619999999</v>
      </c>
      <c r="V89" s="79">
        <v>22512</v>
      </c>
      <c r="W89" s="78">
        <v>6117222.2400000002</v>
      </c>
      <c r="X89" s="79">
        <v>42051</v>
      </c>
      <c r="Y89" s="78">
        <v>6009140.9699999997</v>
      </c>
      <c r="Z89" s="79">
        <v>208597</v>
      </c>
      <c r="AA89" s="78">
        <v>7826111.4900000002</v>
      </c>
      <c r="AB89" s="79">
        <v>102246</v>
      </c>
      <c r="AC89" s="78">
        <v>9979904.3300000001</v>
      </c>
      <c r="AD89" s="79">
        <v>28325</v>
      </c>
      <c r="AE89" s="78">
        <v>5358325.42</v>
      </c>
      <c r="AH89" s="79">
        <v>75986</v>
      </c>
      <c r="AI89" s="78">
        <v>7739717.0300000003</v>
      </c>
      <c r="AJ89" s="79">
        <v>171878</v>
      </c>
      <c r="AK89" s="78">
        <v>6163923.1500000004</v>
      </c>
      <c r="AL89" s="79">
        <v>46453</v>
      </c>
      <c r="AM89" s="78">
        <v>4902672.29</v>
      </c>
      <c r="AN89" s="79">
        <v>44188</v>
      </c>
      <c r="AO89" s="78">
        <v>4162557.59</v>
      </c>
      <c r="AP89" s="79">
        <v>57946</v>
      </c>
      <c r="AQ89" s="78">
        <v>4479407.3099999996</v>
      </c>
      <c r="AR89" s="79">
        <v>34745</v>
      </c>
      <c r="AS89" s="78">
        <v>5013135.09</v>
      </c>
      <c r="AT89" s="79">
        <v>11858</v>
      </c>
      <c r="AU89" s="78">
        <v>1042407.06</v>
      </c>
      <c r="AV89" s="77">
        <v>894</v>
      </c>
      <c r="AW89" s="78">
        <v>3528210.53</v>
      </c>
      <c r="AX89" s="77">
        <v>437</v>
      </c>
      <c r="AY89" s="78">
        <v>1752649.06</v>
      </c>
      <c r="AZ89" s="79">
        <v>2573</v>
      </c>
      <c r="BA89" s="78">
        <v>1848681.17</v>
      </c>
      <c r="BB89" s="79">
        <v>11350</v>
      </c>
      <c r="BC89" s="78">
        <v>3757766.63</v>
      </c>
      <c r="BD89" s="79">
        <v>2658</v>
      </c>
      <c r="BE89" s="78">
        <v>1376738.84</v>
      </c>
      <c r="BF89" s="79">
        <v>13097</v>
      </c>
      <c r="BG89" s="78">
        <v>1738919.49</v>
      </c>
      <c r="BH89" s="79">
        <v>295188</v>
      </c>
      <c r="BI89" s="78">
        <v>2623941.9500000002</v>
      </c>
      <c r="BJ89" s="79">
        <v>3230</v>
      </c>
      <c r="BK89" s="78">
        <v>1361969.05</v>
      </c>
      <c r="BL89" s="79">
        <v>47668</v>
      </c>
      <c r="BM89" s="78">
        <v>2035862.1</v>
      </c>
      <c r="BP89" s="79">
        <v>50452</v>
      </c>
      <c r="BQ89" s="78">
        <v>1023703.53</v>
      </c>
      <c r="BR89" s="79">
        <v>8483</v>
      </c>
      <c r="BS89" s="78">
        <v>574891.44999999995</v>
      </c>
      <c r="BT89" s="79">
        <v>8150</v>
      </c>
      <c r="BU89" s="78">
        <v>479167.86</v>
      </c>
      <c r="BV89" s="79">
        <v>13014</v>
      </c>
      <c r="BW89" s="78">
        <v>381453.31</v>
      </c>
      <c r="BX89" s="77">
        <v>174</v>
      </c>
      <c r="BY89" s="78">
        <v>168929.27</v>
      </c>
      <c r="CH89" s="77">
        <v>1</v>
      </c>
      <c r="CI89" s="78">
        <v>14.91</v>
      </c>
      <c r="CL89" s="77">
        <v>11</v>
      </c>
      <c r="CM89" s="78">
        <v>1173.6099999999999</v>
      </c>
      <c r="CN89" s="77">
        <v>13</v>
      </c>
      <c r="CO89" s="78">
        <v>3659.74</v>
      </c>
      <c r="CP89" s="79">
        <v>6563</v>
      </c>
      <c r="CQ89" s="78">
        <v>72430.03</v>
      </c>
      <c r="CT89" s="77">
        <v>12</v>
      </c>
      <c r="CU89" s="78">
        <v>5340.95</v>
      </c>
      <c r="CX89" s="77">
        <v>7</v>
      </c>
      <c r="CY89" s="78">
        <v>124.7</v>
      </c>
      <c r="CZ89" s="77">
        <v>1</v>
      </c>
      <c r="DA89" s="78">
        <v>0.47</v>
      </c>
      <c r="DL89" s="77">
        <v>2</v>
      </c>
      <c r="DM89" s="78">
        <v>71.180000000000007</v>
      </c>
      <c r="DP89" s="77">
        <v>60</v>
      </c>
      <c r="DQ89" s="78">
        <v>228.73</v>
      </c>
      <c r="DR89" s="77">
        <v>5</v>
      </c>
      <c r="DS89" s="78">
        <v>16.21</v>
      </c>
      <c r="DZ89" s="79">
        <v>11745</v>
      </c>
      <c r="EA89" s="78">
        <v>1081611.8600000001</v>
      </c>
      <c r="EF89" s="77">
        <v>38</v>
      </c>
      <c r="EG89" s="78">
        <v>539.44000000000005</v>
      </c>
      <c r="EH89" s="77">
        <v>3</v>
      </c>
      <c r="EI89" s="78">
        <v>5.78</v>
      </c>
      <c r="EL89" s="77">
        <v>2</v>
      </c>
      <c r="EM89" s="78">
        <v>36.44</v>
      </c>
      <c r="ER89" s="79">
        <v>13070</v>
      </c>
      <c r="ES89" s="78">
        <v>496836.64</v>
      </c>
      <c r="ET89" s="77">
        <v>6</v>
      </c>
      <c r="EU89" s="78">
        <v>21.58</v>
      </c>
      <c r="EV89" s="79">
        <v>1256</v>
      </c>
      <c r="EW89" s="78">
        <v>72296.69</v>
      </c>
      <c r="FB89" s="77">
        <v>1</v>
      </c>
      <c r="FC89" s="78">
        <v>50.01</v>
      </c>
      <c r="FF89" s="77">
        <v>13</v>
      </c>
      <c r="FG89" s="78">
        <v>7.54</v>
      </c>
      <c r="FH89" s="79">
        <v>25881</v>
      </c>
      <c r="FI89" s="78">
        <v>1293416.6200000001</v>
      </c>
      <c r="FJ89" s="79">
        <v>15287</v>
      </c>
      <c r="FK89" s="78">
        <v>713022.76</v>
      </c>
      <c r="FL89" s="77">
        <v>16</v>
      </c>
      <c r="FM89" s="78">
        <v>202.83</v>
      </c>
      <c r="FN89" s="77">
        <v>4</v>
      </c>
      <c r="FO89" s="78">
        <v>22.91</v>
      </c>
      <c r="FP89" s="77">
        <v>6</v>
      </c>
      <c r="FQ89" s="78">
        <v>2.88</v>
      </c>
      <c r="FR89" s="79">
        <v>2468</v>
      </c>
      <c r="FS89" s="78">
        <v>332597.8</v>
      </c>
      <c r="FT89" s="77">
        <v>3</v>
      </c>
      <c r="FU89" s="78">
        <v>10.5</v>
      </c>
      <c r="FV89" s="79">
        <v>4423</v>
      </c>
      <c r="FW89" s="78">
        <v>110432.12</v>
      </c>
      <c r="FX89" s="77">
        <v>556</v>
      </c>
      <c r="FY89" s="78">
        <v>21408.46</v>
      </c>
      <c r="GF89" s="77">
        <v>112</v>
      </c>
      <c r="GG89" s="78">
        <v>8838.06</v>
      </c>
      <c r="GL89" s="79">
        <v>2792</v>
      </c>
      <c r="GM89" s="78">
        <v>390911.41</v>
      </c>
      <c r="GP89" s="77">
        <v>1</v>
      </c>
      <c r="GQ89" s="78">
        <v>2.9</v>
      </c>
      <c r="GT89" s="77">
        <v>1</v>
      </c>
      <c r="GU89" s="78">
        <v>3.36</v>
      </c>
      <c r="GX89" s="77">
        <v>340</v>
      </c>
      <c r="GY89" s="78">
        <v>26024.09</v>
      </c>
      <c r="GZ89" s="77">
        <v>37</v>
      </c>
      <c r="HA89" s="78">
        <v>1254.82</v>
      </c>
      <c r="HD89" s="77">
        <v>11</v>
      </c>
      <c r="HE89" s="78">
        <v>54.75</v>
      </c>
      <c r="HH89" s="77">
        <v>108</v>
      </c>
      <c r="HI89" s="78">
        <v>4099.96</v>
      </c>
      <c r="HJ89" s="77">
        <v>658</v>
      </c>
      <c r="HK89" s="78">
        <v>85155.74</v>
      </c>
      <c r="HL89" s="77">
        <v>496</v>
      </c>
      <c r="HM89" s="78">
        <v>81776.710000000006</v>
      </c>
      <c r="HN89" s="77">
        <v>720</v>
      </c>
      <c r="HO89" s="78">
        <v>95455.63</v>
      </c>
      <c r="HR89" s="77">
        <v>96</v>
      </c>
      <c r="HS89" s="78">
        <v>30893.37</v>
      </c>
      <c r="HT89" s="77">
        <v>481</v>
      </c>
      <c r="HU89" s="78">
        <v>19540.55</v>
      </c>
      <c r="HV89" s="77">
        <v>19</v>
      </c>
      <c r="HW89" s="78">
        <v>2291.85</v>
      </c>
      <c r="IB89" s="79">
        <v>8020</v>
      </c>
      <c r="IC89" s="78">
        <v>589467.86</v>
      </c>
      <c r="ID89" s="77">
        <v>24</v>
      </c>
      <c r="IE89" s="78">
        <v>3685.59</v>
      </c>
      <c r="IF89" s="77">
        <v>253</v>
      </c>
      <c r="IG89" s="78">
        <v>39381.35</v>
      </c>
      <c r="IN89" s="79">
        <v>2297</v>
      </c>
      <c r="IO89" s="78">
        <v>102945.12</v>
      </c>
      <c r="IP89" s="77">
        <v>3</v>
      </c>
      <c r="IQ89" s="78">
        <v>0.96</v>
      </c>
      <c r="IR89" s="77">
        <v>3</v>
      </c>
      <c r="IS89" s="78">
        <v>18.690000000000001</v>
      </c>
      <c r="IX89" s="77">
        <v>10</v>
      </c>
      <c r="IY89" s="78">
        <v>19.28</v>
      </c>
      <c r="IZ89" s="79">
        <v>4186</v>
      </c>
      <c r="JA89" s="78">
        <v>165671.79999999999</v>
      </c>
      <c r="JD89" s="77">
        <v>4</v>
      </c>
      <c r="JE89" s="78">
        <v>31.12</v>
      </c>
      <c r="JH89" s="79">
        <v>9981</v>
      </c>
      <c r="JI89" s="78">
        <v>1317784.75</v>
      </c>
      <c r="JJ89" s="79">
        <v>2710</v>
      </c>
      <c r="JK89" s="78">
        <v>326012.34999999998</v>
      </c>
      <c r="JN89" s="77">
        <v>684</v>
      </c>
      <c r="JO89" s="78">
        <v>84252.96</v>
      </c>
      <c r="JP89" s="79">
        <v>3962</v>
      </c>
      <c r="JQ89" s="78">
        <v>309344.58</v>
      </c>
      <c r="JR89" s="77">
        <v>21</v>
      </c>
      <c r="JS89" s="78">
        <v>1384.24</v>
      </c>
      <c r="JV89" s="79">
        <v>2922</v>
      </c>
      <c r="JW89" s="78">
        <v>226894.24</v>
      </c>
      <c r="JX89" s="77">
        <v>245</v>
      </c>
      <c r="JY89" s="78">
        <v>19905.18</v>
      </c>
      <c r="JZ89" s="77">
        <v>482</v>
      </c>
      <c r="KA89" s="78">
        <v>10332.66</v>
      </c>
      <c r="KB89" s="79">
        <v>8970</v>
      </c>
      <c r="KC89" s="78">
        <v>318245.33</v>
      </c>
      <c r="KD89" s="77">
        <v>1</v>
      </c>
      <c r="KE89" s="78">
        <v>21.45</v>
      </c>
      <c r="KF89" s="77">
        <v>393</v>
      </c>
      <c r="KG89" s="78">
        <v>37367.57</v>
      </c>
      <c r="KH89" s="79">
        <v>16750</v>
      </c>
      <c r="KI89" s="78">
        <v>610115.53</v>
      </c>
      <c r="KJ89" s="77">
        <v>3</v>
      </c>
      <c r="KK89" s="78">
        <v>10.74</v>
      </c>
      <c r="KN89" s="79">
        <v>1208</v>
      </c>
      <c r="KO89" s="78">
        <v>637725.18000000005</v>
      </c>
      <c r="KR89" s="79">
        <v>5024</v>
      </c>
      <c r="KS89" s="78">
        <v>379496.7</v>
      </c>
      <c r="KZ89" s="77">
        <v>8</v>
      </c>
      <c r="LA89" s="78">
        <v>959.28</v>
      </c>
      <c r="LB89" s="77">
        <v>4</v>
      </c>
      <c r="LC89" s="78">
        <v>8.6</v>
      </c>
      <c r="LD89" s="79">
        <v>1060</v>
      </c>
      <c r="LE89" s="78">
        <v>103996.31</v>
      </c>
      <c r="LF89" s="77">
        <v>472</v>
      </c>
      <c r="LG89" s="78">
        <v>75510.8</v>
      </c>
      <c r="LH89" s="77">
        <v>495</v>
      </c>
      <c r="LI89" s="78">
        <v>123885.24</v>
      </c>
      <c r="LL89" s="77">
        <v>2</v>
      </c>
      <c r="LM89" s="78">
        <v>43.44</v>
      </c>
      <c r="LR89" s="77">
        <v>14</v>
      </c>
      <c r="LS89" s="78">
        <v>14.63</v>
      </c>
      <c r="LT89" s="79">
        <v>9120</v>
      </c>
      <c r="LU89" s="78">
        <v>399246.52</v>
      </c>
      <c r="LV89" s="77">
        <v>83</v>
      </c>
      <c r="LW89" s="78">
        <v>478.1</v>
      </c>
      <c r="LX89" s="77">
        <v>1</v>
      </c>
      <c r="LY89" s="78">
        <v>3239.85</v>
      </c>
      <c r="LZ89" s="77">
        <v>5</v>
      </c>
      <c r="MA89" s="78">
        <v>5223.1099999999997</v>
      </c>
      <c r="MB89" s="79">
        <v>5589</v>
      </c>
      <c r="MC89" s="78">
        <v>252139.91</v>
      </c>
      <c r="MF89" s="77">
        <v>7</v>
      </c>
      <c r="MG89" s="78">
        <v>244.79</v>
      </c>
      <c r="MN89" s="77">
        <v>2</v>
      </c>
      <c r="MO89" s="78">
        <v>31.3</v>
      </c>
      <c r="MP89" s="79">
        <v>4531</v>
      </c>
      <c r="MQ89" s="78">
        <v>325313.34000000003</v>
      </c>
      <c r="MR89" s="79">
        <v>1511</v>
      </c>
      <c r="MS89" s="78">
        <v>41733.17</v>
      </c>
      <c r="MV89" s="77">
        <v>2</v>
      </c>
      <c r="MW89" s="78">
        <v>2.36</v>
      </c>
      <c r="MX89" s="77">
        <v>4</v>
      </c>
      <c r="MY89" s="78">
        <v>63.36</v>
      </c>
      <c r="ND89" s="79">
        <v>14146</v>
      </c>
      <c r="NE89" s="78">
        <v>43817.35</v>
      </c>
      <c r="NF89" s="77">
        <v>78</v>
      </c>
      <c r="NG89" s="78">
        <v>1503.55</v>
      </c>
      <c r="NH89" s="77">
        <v>1</v>
      </c>
      <c r="NI89" s="78">
        <v>5.77</v>
      </c>
      <c r="NN89" s="79">
        <v>4615</v>
      </c>
      <c r="NO89" s="78">
        <v>701507.84</v>
      </c>
      <c r="NP89" s="77">
        <v>5</v>
      </c>
      <c r="NQ89" s="78">
        <v>28.45</v>
      </c>
      <c r="NR89" s="77">
        <v>3</v>
      </c>
      <c r="NS89" s="78">
        <v>9.0500000000000007</v>
      </c>
      <c r="NT89" s="77">
        <v>116</v>
      </c>
      <c r="NU89" s="78">
        <v>306.51</v>
      </c>
      <c r="NV89" s="77">
        <v>92</v>
      </c>
      <c r="NW89" s="78">
        <v>11511.97</v>
      </c>
      <c r="NZ89" s="77">
        <v>1</v>
      </c>
      <c r="OA89" s="78">
        <v>26.32</v>
      </c>
      <c r="OB89" s="77">
        <v>3</v>
      </c>
      <c r="OC89" s="78">
        <v>32.46</v>
      </c>
      <c r="OD89" s="77">
        <v>2</v>
      </c>
      <c r="OE89" s="78">
        <v>42.84</v>
      </c>
      <c r="OF89" s="77">
        <v>292</v>
      </c>
      <c r="OG89" s="78">
        <v>19779.79</v>
      </c>
      <c r="OH89" s="77">
        <v>642</v>
      </c>
      <c r="OI89" s="78">
        <v>37831.25</v>
      </c>
      <c r="OJ89" s="77">
        <v>136</v>
      </c>
      <c r="OK89" s="78">
        <v>634.79</v>
      </c>
      <c r="ON89" s="77">
        <v>2</v>
      </c>
      <c r="OO89" s="78">
        <v>32.86</v>
      </c>
      <c r="OP89" s="79">
        <v>15319</v>
      </c>
      <c r="OQ89" s="78">
        <v>2607588.6</v>
      </c>
      <c r="OR89" s="77">
        <v>234</v>
      </c>
      <c r="OS89" s="78">
        <v>8699.91</v>
      </c>
      <c r="OT89" s="79">
        <v>4069</v>
      </c>
      <c r="OU89" s="78">
        <v>188574.06</v>
      </c>
      <c r="OV89" s="77">
        <v>45</v>
      </c>
      <c r="OW89" s="78">
        <v>2763.3</v>
      </c>
      <c r="OZ89" s="79">
        <v>4403</v>
      </c>
      <c r="PA89" s="78">
        <v>406519.48</v>
      </c>
      <c r="PF89" s="77">
        <v>1</v>
      </c>
      <c r="PG89" s="78">
        <v>24.5</v>
      </c>
      <c r="PJ89" s="79">
        <v>3455</v>
      </c>
      <c r="PK89" s="78">
        <v>287533.34000000003</v>
      </c>
      <c r="PL89" s="77">
        <v>161</v>
      </c>
      <c r="PM89" s="78">
        <v>1598.44</v>
      </c>
      <c r="PN89" s="77">
        <v>74</v>
      </c>
      <c r="PO89" s="78">
        <v>10437.81</v>
      </c>
      <c r="PP89" s="79">
        <v>9076</v>
      </c>
      <c r="PQ89" s="78">
        <v>603315.37</v>
      </c>
      <c r="PV89" s="77">
        <v>35</v>
      </c>
      <c r="PW89" s="78">
        <v>424.78</v>
      </c>
      <c r="PX89" s="77">
        <v>1</v>
      </c>
      <c r="PY89" s="78">
        <v>201.55</v>
      </c>
      <c r="PZ89" s="77">
        <v>746</v>
      </c>
      <c r="QA89" s="78">
        <v>263976.43</v>
      </c>
      <c r="QF89" s="79">
        <v>11696</v>
      </c>
      <c r="QG89" s="78">
        <v>3782279.76</v>
      </c>
      <c r="QH89" s="77">
        <v>2</v>
      </c>
      <c r="QI89" s="78">
        <v>29.12</v>
      </c>
      <c r="QJ89" s="77">
        <v>4</v>
      </c>
      <c r="QK89" s="78">
        <v>5.89</v>
      </c>
      <c r="QL89" s="77">
        <v>25</v>
      </c>
      <c r="QM89" s="78">
        <v>31.58</v>
      </c>
      <c r="QN89" s="77">
        <v>6</v>
      </c>
      <c r="QO89" s="78">
        <v>213.19</v>
      </c>
      <c r="RB89" s="77">
        <v>8</v>
      </c>
      <c r="RC89" s="78">
        <v>639.71</v>
      </c>
      <c r="RD89" s="77">
        <v>10</v>
      </c>
      <c r="RE89" s="78">
        <v>8145.06</v>
      </c>
      <c r="RJ89" s="77">
        <v>2</v>
      </c>
      <c r="RK89" s="78">
        <v>25.26</v>
      </c>
      <c r="RL89" s="79">
        <v>126369</v>
      </c>
      <c r="RM89" s="78">
        <v>17771961.59</v>
      </c>
      <c r="RN89" s="79">
        <v>1970</v>
      </c>
      <c r="RO89" s="78">
        <v>94285.75</v>
      </c>
      <c r="RT89" s="77">
        <v>175</v>
      </c>
      <c r="RU89" s="78">
        <v>35337.25</v>
      </c>
      <c r="RV89" s="77">
        <v>280</v>
      </c>
      <c r="RW89" s="78">
        <v>13146.49</v>
      </c>
      <c r="RX89" s="79">
        <v>1976</v>
      </c>
      <c r="RY89" s="78">
        <v>58825.2</v>
      </c>
      <c r="RZ89" s="77">
        <v>617</v>
      </c>
      <c r="SA89" s="78">
        <v>64638.38</v>
      </c>
      <c r="SD89" s="79">
        <v>4954</v>
      </c>
      <c r="SE89" s="78">
        <v>363113.92</v>
      </c>
      <c r="SF89" s="79">
        <v>50906</v>
      </c>
      <c r="SG89" s="78">
        <v>8717980.4399999995</v>
      </c>
      <c r="SH89" s="77">
        <v>2</v>
      </c>
      <c r="SI89" s="78">
        <v>0.34</v>
      </c>
      <c r="SJ89" s="79">
        <v>1134</v>
      </c>
      <c r="SK89" s="78">
        <v>42511.92</v>
      </c>
      <c r="SL89" s="79">
        <v>3121</v>
      </c>
      <c r="SM89" s="78">
        <v>228465.11</v>
      </c>
      <c r="SN89" s="79">
        <v>9106</v>
      </c>
      <c r="SO89" s="78">
        <v>269663.23</v>
      </c>
      <c r="SR89" s="79">
        <v>92913</v>
      </c>
      <c r="SS89" s="78">
        <v>589663.06000000006</v>
      </c>
      <c r="ST89" s="79">
        <v>6279</v>
      </c>
      <c r="SU89" s="78">
        <v>581363.41</v>
      </c>
      <c r="SV89" s="77">
        <v>100</v>
      </c>
      <c r="SW89" s="78">
        <v>726.75</v>
      </c>
      <c r="SZ89" s="77">
        <v>2</v>
      </c>
      <c r="TA89" s="78">
        <v>19.239999999999998</v>
      </c>
      <c r="TB89" s="77">
        <v>2</v>
      </c>
      <c r="TC89" s="78">
        <v>30.32</v>
      </c>
      <c r="TD89" s="77">
        <v>744</v>
      </c>
      <c r="TE89" s="78">
        <v>7104.62</v>
      </c>
      <c r="TF89" s="79">
        <v>2332</v>
      </c>
      <c r="TG89" s="78">
        <v>88198.99</v>
      </c>
      <c r="TH89" s="79">
        <v>38219</v>
      </c>
      <c r="TI89" s="78">
        <v>1089450.76</v>
      </c>
      <c r="TJ89" s="79">
        <v>2129</v>
      </c>
      <c r="TK89" s="78">
        <v>243996.09</v>
      </c>
      <c r="TL89" s="79">
        <v>45129</v>
      </c>
      <c r="TM89" s="78">
        <v>2167639.4</v>
      </c>
      <c r="TN89" s="79">
        <v>5338</v>
      </c>
      <c r="TO89" s="78">
        <v>431129.89</v>
      </c>
      <c r="TZ89" s="77">
        <v>1</v>
      </c>
      <c r="UA89" s="78">
        <v>146.43</v>
      </c>
      <c r="UB89" s="79">
        <v>8074</v>
      </c>
      <c r="UC89" s="78">
        <v>360224.97</v>
      </c>
      <c r="UH89" s="77">
        <v>9</v>
      </c>
      <c r="UI89" s="78">
        <v>108.98</v>
      </c>
      <c r="UJ89" s="77">
        <v>1</v>
      </c>
      <c r="UK89" s="78">
        <v>87.3</v>
      </c>
      <c r="UP89" s="77">
        <v>9</v>
      </c>
      <c r="UQ89" s="78">
        <v>9.18</v>
      </c>
      <c r="UV89" s="77">
        <v>6</v>
      </c>
      <c r="UW89" s="78">
        <v>75.88</v>
      </c>
      <c r="VB89" s="77">
        <v>57</v>
      </c>
      <c r="VC89" s="78">
        <v>1474.02</v>
      </c>
      <c r="VD89" s="79">
        <v>19294</v>
      </c>
      <c r="VE89" s="78">
        <v>1082791.27</v>
      </c>
      <c r="VF89" s="77">
        <v>5</v>
      </c>
      <c r="VG89" s="78">
        <v>40.21</v>
      </c>
      <c r="VH89" s="79">
        <v>35351</v>
      </c>
      <c r="VI89" s="78">
        <v>572049.81000000006</v>
      </c>
      <c r="VJ89" s="77">
        <v>174</v>
      </c>
      <c r="VK89" s="78">
        <v>1788.71</v>
      </c>
      <c r="VN89" s="77">
        <v>6</v>
      </c>
      <c r="VO89" s="78">
        <v>64.17</v>
      </c>
      <c r="VP89" s="79">
        <v>12763</v>
      </c>
      <c r="VQ89" s="78">
        <v>683661.46</v>
      </c>
      <c r="VR89" s="79">
        <v>16710</v>
      </c>
      <c r="VS89" s="78">
        <v>1502175.65</v>
      </c>
      <c r="VV89" s="77">
        <v>1</v>
      </c>
      <c r="VW89" s="78">
        <v>18.559999999999999</v>
      </c>
      <c r="WB89" s="79">
        <v>14549</v>
      </c>
      <c r="WC89" s="78">
        <v>2046278.73</v>
      </c>
      <c r="WD89" s="77">
        <v>13</v>
      </c>
      <c r="WE89" s="78">
        <v>26425.37</v>
      </c>
      <c r="WH89" s="79">
        <v>2839</v>
      </c>
      <c r="WI89" s="78">
        <v>12121.94</v>
      </c>
      <c r="WJ89" s="79">
        <v>6639</v>
      </c>
      <c r="WK89" s="78">
        <v>105266.72</v>
      </c>
      <c r="WL89" s="77">
        <v>194</v>
      </c>
      <c r="WM89" s="78">
        <v>21175.46</v>
      </c>
      <c r="WN89" s="79">
        <v>2174</v>
      </c>
      <c r="WO89" s="78">
        <v>846590.3</v>
      </c>
      <c r="WR89" s="79">
        <v>6363</v>
      </c>
      <c r="WS89" s="78">
        <v>180431.35</v>
      </c>
      <c r="WX89" s="77">
        <v>3</v>
      </c>
      <c r="WY89" s="78">
        <v>17.329999999999998</v>
      </c>
      <c r="WZ89" s="77">
        <v>5</v>
      </c>
      <c r="XA89" s="78">
        <v>46.8</v>
      </c>
      <c r="XD89" s="79">
        <v>37386</v>
      </c>
      <c r="XE89" s="78">
        <v>2120313.7400000002</v>
      </c>
      <c r="XH89" s="77">
        <v>484</v>
      </c>
      <c r="XI89" s="78">
        <v>211095.39</v>
      </c>
      <c r="XJ89" s="77">
        <v>588</v>
      </c>
      <c r="XK89" s="78">
        <v>7305.15</v>
      </c>
      <c r="XN89" s="79">
        <v>7020</v>
      </c>
      <c r="XO89" s="78">
        <v>909698.42</v>
      </c>
      <c r="XP89" s="79">
        <v>16529</v>
      </c>
      <c r="XQ89" s="78">
        <v>2743353.49</v>
      </c>
      <c r="XR89" s="79">
        <v>1416</v>
      </c>
      <c r="XS89" s="78">
        <v>363209.69</v>
      </c>
      <c r="XT89" s="77">
        <v>821</v>
      </c>
      <c r="XU89" s="78">
        <v>177616.19</v>
      </c>
      <c r="XV89" s="79">
        <v>88289</v>
      </c>
      <c r="XW89" s="78">
        <v>922245.43</v>
      </c>
      <c r="XX89" s="79">
        <v>1323</v>
      </c>
      <c r="XY89" s="78">
        <v>68518.98</v>
      </c>
      <c r="XZ89" s="77">
        <v>10</v>
      </c>
      <c r="YA89" s="78">
        <v>82.9</v>
      </c>
      <c r="YD89" s="77">
        <v>1</v>
      </c>
      <c r="YE89" s="78">
        <v>149.76</v>
      </c>
      <c r="YH89" s="79">
        <v>18420</v>
      </c>
      <c r="YI89" s="78">
        <v>1560072.49</v>
      </c>
      <c r="YP89" s="79">
        <v>9783</v>
      </c>
      <c r="YQ89" s="78">
        <v>231930.8</v>
      </c>
      <c r="YT89" s="79">
        <v>2543</v>
      </c>
      <c r="YU89" s="78">
        <v>302411.67</v>
      </c>
      <c r="YV89" s="77">
        <v>179</v>
      </c>
      <c r="YW89" s="78">
        <v>18419.02</v>
      </c>
      <c r="YX89" s="79">
        <v>112095</v>
      </c>
      <c r="YY89" s="78">
        <v>2803924.8</v>
      </c>
      <c r="YZ89" s="79">
        <v>30490</v>
      </c>
      <c r="ZA89" s="78">
        <v>1461933.61</v>
      </c>
      <c r="ZF89" s="79">
        <v>1539</v>
      </c>
      <c r="ZG89" s="78">
        <v>129151.39</v>
      </c>
      <c r="ZH89" s="77">
        <v>666</v>
      </c>
      <c r="ZI89" s="78">
        <v>51662.93</v>
      </c>
      <c r="ZJ89" s="79">
        <v>56289</v>
      </c>
      <c r="ZK89" s="78">
        <v>9861977.5299999993</v>
      </c>
      <c r="ZL89" s="79">
        <v>50814</v>
      </c>
      <c r="ZM89" s="78">
        <v>6034122.8799999999</v>
      </c>
      <c r="ZR89" s="77">
        <v>124</v>
      </c>
      <c r="ZS89" s="78">
        <v>875.48</v>
      </c>
      <c r="ZT89" s="77">
        <v>257</v>
      </c>
      <c r="ZU89" s="78">
        <v>1324.29</v>
      </c>
      <c r="ZX89" s="77">
        <v>2</v>
      </c>
      <c r="ZY89" s="78">
        <v>11.5</v>
      </c>
      <c r="AAB89" s="77">
        <v>154</v>
      </c>
      <c r="AAC89" s="78">
        <v>1210.56</v>
      </c>
      <c r="AAF89" s="77">
        <v>76</v>
      </c>
      <c r="AAG89" s="78">
        <v>800.9</v>
      </c>
      <c r="AAH89" s="77">
        <v>116</v>
      </c>
      <c r="AAI89" s="78">
        <v>799.8</v>
      </c>
      <c r="AAJ89" s="77">
        <v>3</v>
      </c>
      <c r="AAK89" s="78">
        <v>24.8</v>
      </c>
      <c r="AAN89" s="77">
        <v>7</v>
      </c>
      <c r="AAO89" s="78">
        <v>282.10000000000002</v>
      </c>
      <c r="AAP89" s="79">
        <v>1881</v>
      </c>
      <c r="AAQ89" s="78">
        <v>8218.64</v>
      </c>
      <c r="AAV89" s="79">
        <v>1873</v>
      </c>
      <c r="AAW89" s="78">
        <v>111031.66</v>
      </c>
      <c r="ABB89" s="77">
        <v>3</v>
      </c>
      <c r="ABC89" s="78">
        <v>86.07</v>
      </c>
      <c r="ABD89" s="79">
        <v>1659</v>
      </c>
      <c r="ABE89" s="78">
        <v>253827.68</v>
      </c>
      <c r="ABP89" s="79">
        <v>4117</v>
      </c>
      <c r="ABQ89" s="78">
        <v>253727.49</v>
      </c>
      <c r="ABR89" s="79">
        <v>1830</v>
      </c>
      <c r="ABS89" s="78">
        <v>82940.63</v>
      </c>
      <c r="ABT89" s="79">
        <v>5845</v>
      </c>
      <c r="ABU89" s="78">
        <v>86531.79</v>
      </c>
      <c r="ABV89" s="79">
        <v>6419</v>
      </c>
      <c r="ABW89" s="78">
        <v>158962.76</v>
      </c>
      <c r="ABX89" s="77">
        <v>538</v>
      </c>
      <c r="ABY89" s="78">
        <v>18597.2</v>
      </c>
      <c r="ACD89" s="77">
        <v>182</v>
      </c>
      <c r="ACE89" s="78">
        <v>9627.77</v>
      </c>
      <c r="ACF89" s="79">
        <v>15521</v>
      </c>
      <c r="ACG89" s="78">
        <v>532642.43000000005</v>
      </c>
      <c r="ACH89" s="79">
        <v>4594</v>
      </c>
      <c r="ACI89" s="78">
        <v>236194.84</v>
      </c>
      <c r="ACJ89" s="79">
        <v>24818</v>
      </c>
      <c r="ACK89" s="78">
        <v>306034.68</v>
      </c>
      <c r="ACN89" s="77">
        <v>9</v>
      </c>
      <c r="ACO89" s="78">
        <v>55.9</v>
      </c>
      <c r="ACP89" s="79">
        <v>11849</v>
      </c>
      <c r="ACQ89" s="78">
        <v>482392.15</v>
      </c>
      <c r="ACV89" s="79">
        <v>7994</v>
      </c>
      <c r="ACW89" s="78">
        <v>255239.01</v>
      </c>
      <c r="ACX89" s="79">
        <v>60131</v>
      </c>
      <c r="ACY89" s="78">
        <v>2343481.61</v>
      </c>
      <c r="ACZ89" s="77">
        <v>149</v>
      </c>
      <c r="ADA89" s="78">
        <v>7135.36</v>
      </c>
      <c r="ADB89" s="79">
        <v>15548</v>
      </c>
      <c r="ADC89" s="78">
        <v>1000737.26</v>
      </c>
      <c r="ADF89" s="79">
        <v>4346</v>
      </c>
      <c r="ADG89" s="78">
        <v>648964.13</v>
      </c>
      <c r="ADJ89" s="77">
        <v>1</v>
      </c>
      <c r="ADK89" s="78">
        <v>14.19</v>
      </c>
      <c r="ADL89" s="79">
        <v>1050</v>
      </c>
      <c r="ADM89" s="78">
        <v>178199.83</v>
      </c>
      <c r="ADN89" s="77">
        <v>2</v>
      </c>
      <c r="ADO89" s="78">
        <v>8.76</v>
      </c>
      <c r="ADT89" s="77">
        <v>2</v>
      </c>
      <c r="ADU89" s="78">
        <v>606.72</v>
      </c>
      <c r="ADX89" s="79">
        <v>4309</v>
      </c>
      <c r="ADY89" s="78">
        <v>303219.11</v>
      </c>
      <c r="ADZ89" s="79">
        <v>1331</v>
      </c>
      <c r="AEA89" s="78">
        <v>46948.51</v>
      </c>
      <c r="AEB89" s="77">
        <v>20</v>
      </c>
      <c r="AEC89" s="78">
        <v>2613.2800000000002</v>
      </c>
      <c r="AED89" s="77">
        <v>10</v>
      </c>
      <c r="AEE89" s="78">
        <v>574.32000000000005</v>
      </c>
      <c r="AEL89" s="77">
        <v>77</v>
      </c>
      <c r="AEM89" s="78">
        <v>617.76</v>
      </c>
      <c r="AEN89" s="77">
        <v>2</v>
      </c>
      <c r="AEO89" s="78">
        <v>69.3</v>
      </c>
      <c r="AER89" s="79">
        <v>18096</v>
      </c>
      <c r="AES89" s="78">
        <v>912875.1</v>
      </c>
      <c r="AET89" s="79">
        <v>3345</v>
      </c>
      <c r="AEU89" s="78">
        <v>120186.9</v>
      </c>
      <c r="AEV89" s="77">
        <v>4</v>
      </c>
      <c r="AEW89" s="78">
        <v>4657.1400000000003</v>
      </c>
      <c r="AEZ89" s="77">
        <v>42</v>
      </c>
      <c r="AFA89" s="78">
        <v>5103.42</v>
      </c>
      <c r="AFB89" s="79">
        <v>9570</v>
      </c>
      <c r="AFC89" s="78">
        <v>527799.05000000005</v>
      </c>
      <c r="AFD89" s="77">
        <v>14</v>
      </c>
      <c r="AFE89" s="78">
        <v>576.35</v>
      </c>
      <c r="AFH89" s="77">
        <v>9</v>
      </c>
      <c r="AFI89" s="78">
        <v>489.82</v>
      </c>
      <c r="AFN89" s="79">
        <v>3364</v>
      </c>
      <c r="AFO89" s="78">
        <v>1172789.3999999999</v>
      </c>
      <c r="AFP89" s="77">
        <v>125</v>
      </c>
      <c r="AFQ89" s="78">
        <v>6117.77</v>
      </c>
      <c r="AFT89" s="77">
        <v>6</v>
      </c>
      <c r="AFU89" s="78">
        <v>103.83</v>
      </c>
      <c r="AFV89" s="79">
        <v>42727</v>
      </c>
      <c r="AFW89" s="78">
        <v>1334075.2</v>
      </c>
      <c r="AFX89" s="79">
        <v>4256</v>
      </c>
      <c r="AFY89" s="78">
        <v>71577.36</v>
      </c>
      <c r="AFZ89" s="77">
        <v>550</v>
      </c>
      <c r="AGA89" s="78">
        <v>51995.73</v>
      </c>
      <c r="AGB89" s="77">
        <v>10</v>
      </c>
      <c r="AGC89" s="78">
        <v>284.14</v>
      </c>
      <c r="AGF89" s="77">
        <v>172</v>
      </c>
      <c r="AGG89" s="78">
        <v>1147.46</v>
      </c>
      <c r="AGJ89" s="77">
        <v>1</v>
      </c>
      <c r="AGK89" s="78">
        <v>1.1299999999999999</v>
      </c>
      <c r="AGL89" s="77">
        <v>16</v>
      </c>
      <c r="AGM89" s="78">
        <v>15168.32</v>
      </c>
      <c r="AGP89" s="79">
        <v>165342</v>
      </c>
      <c r="AGQ89" s="78">
        <v>31711674.02</v>
      </c>
      <c r="AGR89" s="77">
        <v>176</v>
      </c>
      <c r="AGS89" s="78">
        <v>138876.73000000001</v>
      </c>
      <c r="AGT89" s="79">
        <v>9939</v>
      </c>
      <c r="AGU89" s="78">
        <v>5601184.5999999996</v>
      </c>
      <c r="AGV89" s="79">
        <v>10362</v>
      </c>
      <c r="AGW89" s="78">
        <v>3599374.73</v>
      </c>
      <c r="AGX89" s="79">
        <v>1636</v>
      </c>
      <c r="AGY89" s="78">
        <v>115995.86</v>
      </c>
      <c r="AGZ89" s="77">
        <v>172</v>
      </c>
      <c r="AHA89" s="78">
        <v>19984.080000000002</v>
      </c>
      <c r="AHB89" s="79">
        <v>1171</v>
      </c>
      <c r="AHC89" s="78">
        <v>152382.57999999999</v>
      </c>
      <c r="AHF89" s="77">
        <v>8</v>
      </c>
      <c r="AHG89" s="78">
        <v>5324.16</v>
      </c>
      <c r="AHH89" s="77">
        <v>89</v>
      </c>
      <c r="AHI89" s="78">
        <v>70625.39</v>
      </c>
      <c r="AHJ89" s="79">
        <v>3868</v>
      </c>
      <c r="AHK89" s="78">
        <v>340477.09</v>
      </c>
      <c r="AHL89" s="79">
        <v>3904</v>
      </c>
      <c r="AHM89" s="78">
        <v>243449.77</v>
      </c>
      <c r="AHT89" s="77">
        <v>5</v>
      </c>
      <c r="AHU89" s="78">
        <v>3415.5</v>
      </c>
      <c r="AHV89" s="77">
        <v>863</v>
      </c>
      <c r="AHW89" s="78">
        <v>105222.7</v>
      </c>
      <c r="AHZ89" s="77">
        <v>136</v>
      </c>
      <c r="AIA89" s="78">
        <v>45599.31</v>
      </c>
      <c r="AIL89" s="77">
        <v>1</v>
      </c>
      <c r="AIM89" s="78">
        <v>160.26</v>
      </c>
      <c r="AIN89" s="77">
        <v>3</v>
      </c>
      <c r="AIO89" s="78">
        <v>143.72999999999999</v>
      </c>
      <c r="AIP89" s="79">
        <v>60017</v>
      </c>
      <c r="AIQ89" s="78">
        <v>533125.43999999994</v>
      </c>
      <c r="AIT89" s="77">
        <v>29</v>
      </c>
      <c r="AIU89" s="78">
        <v>310.48</v>
      </c>
      <c r="AIX89" s="79">
        <v>6876</v>
      </c>
      <c r="AIY89" s="78">
        <v>503337.59</v>
      </c>
      <c r="AIZ89" s="77">
        <v>7</v>
      </c>
      <c r="AJA89" s="78">
        <v>39.03</v>
      </c>
      <c r="AJB89" s="79">
        <v>9469</v>
      </c>
      <c r="AJC89" s="78">
        <v>186984.9</v>
      </c>
      <c r="AJD89" s="77">
        <v>15</v>
      </c>
      <c r="AJE89" s="78">
        <v>25.68</v>
      </c>
      <c r="AJF89" s="79">
        <v>12076</v>
      </c>
      <c r="AJG89" s="78">
        <v>559270.46</v>
      </c>
      <c r="AJL89" s="77">
        <v>2</v>
      </c>
      <c r="AJM89" s="78">
        <v>29.06</v>
      </c>
      <c r="AJN89" s="79">
        <v>1998</v>
      </c>
      <c r="AJO89" s="78">
        <v>326151.7</v>
      </c>
      <c r="AJX89" s="79">
        <v>53425</v>
      </c>
      <c r="AJY89" s="78">
        <v>586299.46</v>
      </c>
      <c r="AJZ89" s="77">
        <v>288</v>
      </c>
      <c r="AKA89" s="78">
        <v>35164.75</v>
      </c>
      <c r="AKN89" s="77">
        <v>27</v>
      </c>
      <c r="AKO89" s="78">
        <v>324.11</v>
      </c>
      <c r="AKV89" s="79">
        <v>8830</v>
      </c>
      <c r="AKW89" s="78">
        <v>219363.18</v>
      </c>
      <c r="AKZ89" s="79">
        <v>128649</v>
      </c>
      <c r="ALA89" s="78">
        <v>1727420.18</v>
      </c>
      <c r="ALF89" s="77">
        <v>3</v>
      </c>
      <c r="ALG89" s="78">
        <v>18.8</v>
      </c>
      <c r="ALL89" s="77">
        <v>4</v>
      </c>
      <c r="ALM89" s="78">
        <v>82.72</v>
      </c>
      <c r="ALR89" s="77">
        <v>4</v>
      </c>
      <c r="ALS89" s="78">
        <v>18.12</v>
      </c>
      <c r="ALX89" s="79">
        <v>9113</v>
      </c>
      <c r="ALY89" s="78">
        <v>408590.43</v>
      </c>
      <c r="ALZ89" s="77">
        <v>405</v>
      </c>
      <c r="AMA89" s="78">
        <v>1201.42</v>
      </c>
      <c r="AMB89" s="79">
        <v>1366</v>
      </c>
      <c r="AMC89" s="78">
        <v>89248.86</v>
      </c>
      <c r="AMF89" s="77">
        <v>156</v>
      </c>
      <c r="AMG89" s="78">
        <v>5279.61</v>
      </c>
      <c r="AMH89" s="77">
        <v>21</v>
      </c>
      <c r="AMI89" s="78">
        <v>10989.66</v>
      </c>
      <c r="AMJ89" s="79">
        <v>1529</v>
      </c>
      <c r="AMK89" s="78">
        <v>115411.49</v>
      </c>
      <c r="AML89" s="79">
        <v>12696</v>
      </c>
      <c r="AMM89" s="78">
        <v>1181586.4099999999</v>
      </c>
      <c r="AMN89" s="77">
        <v>194</v>
      </c>
      <c r="AMO89" s="78">
        <v>220613.93</v>
      </c>
      <c r="AMT89" s="77">
        <v>2</v>
      </c>
      <c r="AMU89" s="78">
        <v>0.96</v>
      </c>
      <c r="AMX89" s="77">
        <v>405</v>
      </c>
      <c r="AMY89" s="78">
        <v>17760.8</v>
      </c>
      <c r="AMZ89" s="77">
        <v>7</v>
      </c>
      <c r="ANA89" s="78">
        <v>15.46</v>
      </c>
      <c r="AND89" s="77">
        <v>2</v>
      </c>
      <c r="ANE89" s="78">
        <v>0.02</v>
      </c>
      <c r="ANF89" s="77">
        <v>967</v>
      </c>
      <c r="ANG89" s="78">
        <v>1200356.49</v>
      </c>
      <c r="ANH89" s="79">
        <v>3507</v>
      </c>
      <c r="ANI89" s="78">
        <v>273579.55</v>
      </c>
      <c r="ANL89" s="79">
        <v>2774</v>
      </c>
      <c r="ANM89" s="78">
        <v>58967.18</v>
      </c>
      <c r="ANP89" s="79">
        <v>2380</v>
      </c>
      <c r="ANQ89" s="78">
        <v>295583.77</v>
      </c>
      <c r="ANR89" s="77">
        <v>336</v>
      </c>
      <c r="ANS89" s="78">
        <v>64005.53</v>
      </c>
      <c r="ANT89" s="79">
        <v>14009</v>
      </c>
      <c r="ANU89" s="78">
        <v>2248632.2999999998</v>
      </c>
      <c r="ANZ89" s="77">
        <v>566</v>
      </c>
      <c r="AOA89" s="78">
        <v>317214.69</v>
      </c>
      <c r="AOB89" s="77">
        <v>100</v>
      </c>
      <c r="AOC89" s="78">
        <v>182121.06</v>
      </c>
      <c r="AOD89" s="77">
        <v>459</v>
      </c>
      <c r="AOE89" s="78">
        <v>1480695.94</v>
      </c>
      <c r="AOH89" s="77">
        <v>1</v>
      </c>
      <c r="AOI89" s="78">
        <v>85.18</v>
      </c>
      <c r="AOJ89" s="77">
        <v>1</v>
      </c>
      <c r="AOK89" s="78">
        <v>2.33</v>
      </c>
      <c r="AOP89" s="77">
        <v>58</v>
      </c>
      <c r="AOQ89" s="78">
        <v>4795.47</v>
      </c>
      <c r="AOR89" s="77">
        <v>8</v>
      </c>
      <c r="AOS89" s="78">
        <v>68.959999999999994</v>
      </c>
      <c r="AOV89" s="77">
        <v>885</v>
      </c>
      <c r="AOW89" s="78">
        <v>121061.31</v>
      </c>
      <c r="AOX89" s="77">
        <v>361</v>
      </c>
      <c r="AOY89" s="78">
        <v>4057.2</v>
      </c>
      <c r="AOZ89" s="77">
        <v>2</v>
      </c>
      <c r="APA89" s="78">
        <v>28.57</v>
      </c>
      <c r="APB89" s="77">
        <v>256</v>
      </c>
      <c r="APC89" s="78">
        <v>3401.82</v>
      </c>
      <c r="APH89" s="79">
        <v>13930</v>
      </c>
      <c r="API89" s="78">
        <v>3028741.79</v>
      </c>
      <c r="APJ89" s="79">
        <v>16340</v>
      </c>
      <c r="APK89" s="78">
        <v>245593.24</v>
      </c>
      <c r="APN89" s="77">
        <v>3</v>
      </c>
      <c r="APO89" s="78">
        <v>43.9</v>
      </c>
      <c r="APP89" s="79">
        <v>2575</v>
      </c>
      <c r="APQ89" s="78">
        <v>1081601.7</v>
      </c>
      <c r="APR89" s="77">
        <v>171</v>
      </c>
      <c r="APS89" s="78">
        <v>69872.070000000007</v>
      </c>
      <c r="APT89" s="79">
        <v>2128</v>
      </c>
      <c r="APU89" s="78">
        <v>923319.32</v>
      </c>
      <c r="APV89" s="77">
        <v>604</v>
      </c>
      <c r="APW89" s="78">
        <v>265359.25</v>
      </c>
      <c r="APX89" s="77">
        <v>695</v>
      </c>
      <c r="APY89" s="78">
        <v>276532.01</v>
      </c>
      <c r="APZ89" s="77">
        <v>144</v>
      </c>
      <c r="AQA89" s="78">
        <v>48800.52</v>
      </c>
      <c r="AQB89" s="79">
        <v>14145</v>
      </c>
      <c r="AQC89" s="78">
        <v>2880276.64</v>
      </c>
      <c r="AQD89" s="77">
        <v>6</v>
      </c>
      <c r="AQE89" s="78">
        <v>303.38</v>
      </c>
      <c r="AQH89" s="77">
        <v>156</v>
      </c>
      <c r="AQI89" s="78">
        <v>44266.89</v>
      </c>
      <c r="AQJ89" s="79">
        <v>3277</v>
      </c>
      <c r="AQK89" s="78">
        <v>52590.52</v>
      </c>
      <c r="AQP89" s="79">
        <v>2412</v>
      </c>
      <c r="AQQ89" s="78">
        <v>608787.34</v>
      </c>
      <c r="AQR89" s="79">
        <v>2547</v>
      </c>
      <c r="AQS89" s="78">
        <v>1300358.26</v>
      </c>
      <c r="AQZ89" s="77">
        <v>95</v>
      </c>
      <c r="ARA89" s="78">
        <v>613769.71</v>
      </c>
      <c r="ARD89" s="77">
        <v>4</v>
      </c>
      <c r="ARE89" s="78">
        <v>644</v>
      </c>
      <c r="ARH89" s="77">
        <v>1</v>
      </c>
      <c r="ARI89" s="78">
        <v>23.19</v>
      </c>
      <c r="ARJ89" s="77">
        <v>1</v>
      </c>
      <c r="ARK89" s="78">
        <v>9.39</v>
      </c>
      <c r="ARL89" s="79">
        <v>5788</v>
      </c>
      <c r="ARM89" s="78">
        <v>734495.17</v>
      </c>
      <c r="ARN89" s="79">
        <v>18636</v>
      </c>
      <c r="ARO89" s="78">
        <v>2238390.7200000002</v>
      </c>
      <c r="ARP89" s="79">
        <v>25699</v>
      </c>
      <c r="ARQ89" s="78">
        <v>3161672.88</v>
      </c>
      <c r="ARR89" s="79">
        <v>5174</v>
      </c>
      <c r="ARS89" s="78">
        <v>622110.5</v>
      </c>
      <c r="ART89" s="79">
        <v>18958</v>
      </c>
      <c r="ARU89" s="78">
        <v>426024.7</v>
      </c>
      <c r="ARX89" s="79">
        <v>49655</v>
      </c>
      <c r="ARY89" s="78">
        <v>3952142.77</v>
      </c>
      <c r="ARZ89" s="77">
        <v>145</v>
      </c>
      <c r="ASA89" s="78">
        <v>50591.22</v>
      </c>
      <c r="ASD89" s="79">
        <v>3900</v>
      </c>
      <c r="ASE89" s="78">
        <v>307293.92</v>
      </c>
      <c r="ASX89" s="77">
        <v>15</v>
      </c>
      <c r="ASY89" s="78">
        <v>516.34</v>
      </c>
      <c r="ASZ89" s="77">
        <v>991</v>
      </c>
      <c r="ATA89" s="78">
        <v>20603.57</v>
      </c>
      <c r="ATB89" s="77">
        <v>112</v>
      </c>
      <c r="ATC89" s="78">
        <v>8362.07</v>
      </c>
      <c r="ATF89" s="77">
        <v>4</v>
      </c>
      <c r="ATG89" s="78">
        <v>223.12</v>
      </c>
      <c r="ATN89" s="79">
        <v>1086</v>
      </c>
      <c r="ATO89" s="78">
        <v>60934.57</v>
      </c>
      <c r="ATP89" s="77">
        <v>43</v>
      </c>
      <c r="ATQ89" s="78">
        <v>2102</v>
      </c>
      <c r="ATT89" s="79">
        <v>13774</v>
      </c>
      <c r="ATU89" s="78">
        <v>590486.74</v>
      </c>
      <c r="ATV89" s="77">
        <v>12</v>
      </c>
      <c r="ATW89" s="78">
        <v>187.4</v>
      </c>
      <c r="ATX89" s="77">
        <v>17</v>
      </c>
      <c r="ATY89" s="78">
        <v>942.32</v>
      </c>
      <c r="ATZ89" s="77">
        <v>4</v>
      </c>
      <c r="AUA89" s="78">
        <v>41.94</v>
      </c>
      <c r="AUB89" s="77">
        <v>16</v>
      </c>
      <c r="AUC89" s="78">
        <v>83.04</v>
      </c>
      <c r="AUN89" s="79">
        <v>181188</v>
      </c>
      <c r="AUO89" s="78">
        <v>2911188.75</v>
      </c>
      <c r="AUP89" s="77">
        <v>9</v>
      </c>
      <c r="AUQ89" s="78">
        <v>464.81</v>
      </c>
      <c r="AUR89" s="79">
        <v>1971</v>
      </c>
      <c r="AUS89" s="78">
        <v>103987.95</v>
      </c>
      <c r="AUV89" s="77">
        <v>29</v>
      </c>
      <c r="AUW89" s="78">
        <v>188.75</v>
      </c>
      <c r="AVB89" s="77">
        <v>243</v>
      </c>
      <c r="AVC89" s="78">
        <v>202455.91</v>
      </c>
      <c r="AVH89" s="77">
        <v>2</v>
      </c>
      <c r="AVI89" s="78">
        <v>18.440000000000001</v>
      </c>
      <c r="AVX89" s="77">
        <v>5</v>
      </c>
      <c r="AVY89" s="78">
        <v>45.84</v>
      </c>
      <c r="AVZ89" s="77">
        <v>21</v>
      </c>
      <c r="AWA89" s="78">
        <v>193.26</v>
      </c>
      <c r="AWB89" s="77">
        <v>9</v>
      </c>
      <c r="AWC89" s="78">
        <v>152.47999999999999</v>
      </c>
      <c r="AWF89" s="77">
        <v>2</v>
      </c>
      <c r="AWG89" s="78">
        <v>3547.18</v>
      </c>
      <c r="AWH89" s="77">
        <v>4</v>
      </c>
      <c r="AWI89" s="78">
        <v>3.25</v>
      </c>
      <c r="AWL89" s="77">
        <v>4</v>
      </c>
      <c r="AWM89" s="78">
        <v>20.38</v>
      </c>
      <c r="AWN89" s="77">
        <v>96</v>
      </c>
      <c r="AWO89" s="78">
        <v>6065.69</v>
      </c>
      <c r="AWP89" s="77">
        <v>382</v>
      </c>
      <c r="AWQ89" s="78">
        <v>56717.9</v>
      </c>
      <c r="AWR89" s="77">
        <v>153</v>
      </c>
      <c r="AWS89" s="78">
        <v>56258.67</v>
      </c>
      <c r="AWT89" s="77">
        <v>327</v>
      </c>
      <c r="AWU89" s="78">
        <v>27210.22</v>
      </c>
      <c r="AWV89" s="77">
        <v>649</v>
      </c>
      <c r="AWW89" s="78">
        <v>9813.33</v>
      </c>
      <c r="AWX89" s="77">
        <v>133</v>
      </c>
      <c r="AWY89" s="78">
        <v>16661.73</v>
      </c>
      <c r="AXD89" s="77">
        <v>29</v>
      </c>
      <c r="AXE89" s="78">
        <v>532.20000000000005</v>
      </c>
      <c r="AXF89" s="77">
        <v>2</v>
      </c>
      <c r="AXG89" s="78">
        <v>226.94</v>
      </c>
      <c r="AXH89" s="77">
        <v>2</v>
      </c>
      <c r="AXI89" s="78">
        <v>5.0999999999999996</v>
      </c>
      <c r="AXV89" s="77">
        <v>2</v>
      </c>
      <c r="AXW89" s="78">
        <v>21.58</v>
      </c>
      <c r="AYB89" s="77">
        <v>267</v>
      </c>
      <c r="AYC89" s="78">
        <v>20744.62</v>
      </c>
      <c r="AYD89" s="77">
        <v>42</v>
      </c>
      <c r="AYE89" s="78">
        <v>224.33</v>
      </c>
      <c r="AYF89" s="77">
        <v>17</v>
      </c>
      <c r="AYG89" s="78">
        <v>105.08</v>
      </c>
      <c r="AYJ89" s="77">
        <v>2</v>
      </c>
      <c r="AYK89" s="78">
        <v>6.12</v>
      </c>
      <c r="AYL89" s="77">
        <v>25</v>
      </c>
      <c r="AYM89" s="78">
        <v>129.77000000000001</v>
      </c>
      <c r="AYN89" s="77">
        <v>1</v>
      </c>
      <c r="AYO89" s="78">
        <v>1.77</v>
      </c>
      <c r="AYP89" s="77">
        <v>2</v>
      </c>
      <c r="AYQ89" s="78">
        <v>201.56</v>
      </c>
      <c r="AYT89" s="77">
        <v>31</v>
      </c>
      <c r="AYU89" s="78">
        <v>49.82</v>
      </c>
      <c r="AYV89" s="77">
        <v>147</v>
      </c>
      <c r="AYW89" s="78">
        <v>14524.91</v>
      </c>
      <c r="AZH89" s="77">
        <v>1</v>
      </c>
      <c r="AZI89" s="78">
        <v>3.52</v>
      </c>
      <c r="AZJ89" s="77">
        <v>1</v>
      </c>
      <c r="AZK89" s="78">
        <v>3.7</v>
      </c>
      <c r="AZN89" s="77">
        <v>1</v>
      </c>
      <c r="AZO89" s="78">
        <v>3.69</v>
      </c>
      <c r="AZV89" s="77">
        <v>34</v>
      </c>
      <c r="AZW89" s="78">
        <v>29.31</v>
      </c>
      <c r="AZX89" s="77">
        <v>1</v>
      </c>
      <c r="AZY89" s="78">
        <v>0.6</v>
      </c>
    </row>
    <row r="90" spans="1:1377" x14ac:dyDescent="0.25">
      <c r="A90" s="87">
        <v>39864</v>
      </c>
      <c r="B90" s="83">
        <v>316153</v>
      </c>
      <c r="C90" s="84">
        <v>37884892.880000003</v>
      </c>
      <c r="D90" s="83">
        <v>268969</v>
      </c>
      <c r="E90" s="84">
        <v>36908037.25</v>
      </c>
      <c r="F90" s="84"/>
      <c r="G90" s="84"/>
      <c r="H90" s="83">
        <v>182029</v>
      </c>
      <c r="I90" s="84">
        <v>16558453.300000001</v>
      </c>
      <c r="J90" s="83">
        <v>290004</v>
      </c>
      <c r="K90" s="84">
        <v>24081174.91</v>
      </c>
      <c r="L90" s="83">
        <v>3007</v>
      </c>
      <c r="M90" s="78">
        <v>13085207.98</v>
      </c>
      <c r="N90" s="79">
        <v>23574</v>
      </c>
      <c r="O90" s="78">
        <v>11947199.779999999</v>
      </c>
      <c r="P90" s="79">
        <v>175511</v>
      </c>
      <c r="Q90" s="78">
        <v>9896497.0600000005</v>
      </c>
      <c r="R90" s="79">
        <v>223797</v>
      </c>
      <c r="S90" s="78">
        <v>12430535.220000001</v>
      </c>
      <c r="V90" s="79">
        <v>22644</v>
      </c>
      <c r="W90" s="78">
        <v>6141242.21</v>
      </c>
      <c r="X90" s="79">
        <v>42057</v>
      </c>
      <c r="Y90" s="78">
        <v>5996518.3399999999</v>
      </c>
      <c r="Z90" s="79">
        <v>207223</v>
      </c>
      <c r="AA90" s="78">
        <v>7574394.4199999999</v>
      </c>
      <c r="AB90" s="79">
        <v>98418</v>
      </c>
      <c r="AC90" s="78">
        <v>9626807.7100000009</v>
      </c>
      <c r="AD90" s="79">
        <v>27645</v>
      </c>
      <c r="AE90" s="78">
        <v>5247668.37</v>
      </c>
      <c r="AH90" s="79">
        <v>75948</v>
      </c>
      <c r="AI90" s="78">
        <v>7778610.04</v>
      </c>
      <c r="AJ90" s="79">
        <v>171047</v>
      </c>
      <c r="AK90" s="78">
        <v>6113500.3700000001</v>
      </c>
      <c r="AL90" s="79">
        <v>45870</v>
      </c>
      <c r="AM90" s="78">
        <v>4869316.96</v>
      </c>
      <c r="AN90" s="79">
        <v>43840</v>
      </c>
      <c r="AO90" s="78">
        <v>4175702.51</v>
      </c>
      <c r="AP90" s="79">
        <v>56990</v>
      </c>
      <c r="AQ90" s="78">
        <v>4449923.42</v>
      </c>
      <c r="AR90" s="79">
        <v>34379</v>
      </c>
      <c r="AS90" s="78">
        <v>4931191.37</v>
      </c>
      <c r="AT90" s="79">
        <v>11581</v>
      </c>
      <c r="AU90" s="78">
        <v>1032664.62</v>
      </c>
      <c r="AV90" s="77">
        <v>844</v>
      </c>
      <c r="AW90" s="78">
        <v>3365680.14</v>
      </c>
      <c r="AX90" s="77">
        <v>403</v>
      </c>
      <c r="AY90" s="78">
        <v>1472273.73</v>
      </c>
      <c r="AZ90" s="79">
        <v>2598</v>
      </c>
      <c r="BA90" s="78">
        <v>1787053.74</v>
      </c>
      <c r="BB90" s="79">
        <v>11083</v>
      </c>
      <c r="BC90" s="78">
        <v>3658384.95</v>
      </c>
      <c r="BD90" s="79">
        <v>2683</v>
      </c>
      <c r="BE90" s="78">
        <v>1366971.96</v>
      </c>
      <c r="BF90" s="79">
        <v>12634</v>
      </c>
      <c r="BG90" s="78">
        <v>1657025.4</v>
      </c>
      <c r="BH90" s="79">
        <v>286608</v>
      </c>
      <c r="BI90" s="78">
        <v>2533912.15</v>
      </c>
      <c r="BJ90" s="79">
        <v>3208</v>
      </c>
      <c r="BK90" s="78">
        <v>1369735.68</v>
      </c>
      <c r="BL90" s="79">
        <v>46908</v>
      </c>
      <c r="BM90" s="78">
        <v>2018742.67</v>
      </c>
      <c r="BP90" s="79">
        <v>49818</v>
      </c>
      <c r="BQ90" s="78">
        <v>1012284.67</v>
      </c>
      <c r="BR90" s="79">
        <v>8578</v>
      </c>
      <c r="BS90" s="78">
        <v>586124.56999999995</v>
      </c>
      <c r="BT90" s="79">
        <v>8081</v>
      </c>
      <c r="BU90" s="78">
        <v>477343.05</v>
      </c>
      <c r="BV90" s="79">
        <v>12000</v>
      </c>
      <c r="BW90" s="78">
        <v>351790.72</v>
      </c>
      <c r="BX90" s="77">
        <v>174</v>
      </c>
      <c r="BY90" s="78">
        <v>184526.66</v>
      </c>
      <c r="CH90" s="77">
        <v>3</v>
      </c>
      <c r="CI90" s="78">
        <v>63.95</v>
      </c>
      <c r="CL90" s="77">
        <v>20</v>
      </c>
      <c r="CM90" s="78">
        <v>2629.79</v>
      </c>
      <c r="CN90" s="77">
        <v>12</v>
      </c>
      <c r="CO90" s="78">
        <v>938.48</v>
      </c>
      <c r="CP90" s="79">
        <v>6670</v>
      </c>
      <c r="CQ90" s="78">
        <v>73877.56</v>
      </c>
      <c r="CT90" s="77">
        <v>23</v>
      </c>
      <c r="CU90" s="78">
        <v>18071.240000000002</v>
      </c>
      <c r="CX90" s="77">
        <v>5</v>
      </c>
      <c r="CY90" s="78">
        <v>42.6</v>
      </c>
      <c r="CZ90" s="77">
        <v>1</v>
      </c>
      <c r="DA90" s="78">
        <v>2.48</v>
      </c>
      <c r="DJ90" s="77">
        <v>2</v>
      </c>
      <c r="DK90" s="78">
        <v>1749.16</v>
      </c>
      <c r="DN90" s="77">
        <v>5</v>
      </c>
      <c r="DO90" s="78">
        <v>13.14</v>
      </c>
      <c r="DP90" s="77">
        <v>62</v>
      </c>
      <c r="DQ90" s="78">
        <v>368.12</v>
      </c>
      <c r="DR90" s="77">
        <v>1</v>
      </c>
      <c r="DS90" s="78">
        <v>3.8</v>
      </c>
      <c r="DZ90" s="79">
        <v>11201</v>
      </c>
      <c r="EA90" s="78">
        <v>1003684.83</v>
      </c>
      <c r="EF90" s="77">
        <v>22</v>
      </c>
      <c r="EG90" s="78">
        <v>357.83</v>
      </c>
      <c r="EH90" s="77">
        <v>1</v>
      </c>
      <c r="EI90" s="78">
        <v>2.5299999999999998</v>
      </c>
      <c r="EL90" s="77">
        <v>2</v>
      </c>
      <c r="EM90" s="78">
        <v>11.4</v>
      </c>
      <c r="EP90" s="77">
        <v>2</v>
      </c>
      <c r="EQ90" s="78">
        <v>115.46</v>
      </c>
      <c r="ER90" s="79">
        <v>13245</v>
      </c>
      <c r="ES90" s="78">
        <v>505240.17</v>
      </c>
      <c r="ET90" s="77">
        <v>3</v>
      </c>
      <c r="EU90" s="78">
        <v>12.35</v>
      </c>
      <c r="EV90" s="79">
        <v>1126</v>
      </c>
      <c r="EW90" s="78">
        <v>73340.34</v>
      </c>
      <c r="FF90" s="77">
        <v>14</v>
      </c>
      <c r="FG90" s="78">
        <v>14.11</v>
      </c>
      <c r="FH90" s="79">
        <v>25180</v>
      </c>
      <c r="FI90" s="78">
        <v>1207845.3600000001</v>
      </c>
      <c r="FJ90" s="79">
        <v>14926</v>
      </c>
      <c r="FK90" s="78">
        <v>707026.79</v>
      </c>
      <c r="FL90" s="77">
        <v>11</v>
      </c>
      <c r="FM90" s="78">
        <v>31.9</v>
      </c>
      <c r="FN90" s="77">
        <v>2</v>
      </c>
      <c r="FO90" s="78">
        <v>8.64</v>
      </c>
      <c r="FP90" s="77">
        <v>9</v>
      </c>
      <c r="FQ90" s="78">
        <v>65.88</v>
      </c>
      <c r="FR90" s="79">
        <v>2471</v>
      </c>
      <c r="FS90" s="78">
        <v>337772.38</v>
      </c>
      <c r="FT90" s="77">
        <v>4</v>
      </c>
      <c r="FU90" s="78">
        <v>14</v>
      </c>
      <c r="FV90" s="79">
        <v>4115</v>
      </c>
      <c r="FW90" s="78">
        <v>104344.53</v>
      </c>
      <c r="FX90" s="77">
        <v>603</v>
      </c>
      <c r="FY90" s="78">
        <v>21770.14</v>
      </c>
      <c r="GB90" s="77">
        <v>2</v>
      </c>
      <c r="GC90" s="78">
        <v>6.38</v>
      </c>
      <c r="GF90" s="77">
        <v>138</v>
      </c>
      <c r="GG90" s="78">
        <v>9649.4</v>
      </c>
      <c r="GL90" s="79">
        <v>2678</v>
      </c>
      <c r="GM90" s="78">
        <v>370734.92</v>
      </c>
      <c r="GT90" s="77">
        <v>1</v>
      </c>
      <c r="GU90" s="78">
        <v>3.36</v>
      </c>
      <c r="GX90" s="77">
        <v>318</v>
      </c>
      <c r="GY90" s="78">
        <v>26624.32</v>
      </c>
      <c r="GZ90" s="77">
        <v>34</v>
      </c>
      <c r="HA90" s="78">
        <v>1631.51</v>
      </c>
      <c r="HD90" s="77">
        <v>7</v>
      </c>
      <c r="HE90" s="78">
        <v>36.5</v>
      </c>
      <c r="HH90" s="77">
        <v>141</v>
      </c>
      <c r="HI90" s="78">
        <v>4436.8900000000003</v>
      </c>
      <c r="HJ90" s="77">
        <v>694</v>
      </c>
      <c r="HK90" s="78">
        <v>84948.35</v>
      </c>
      <c r="HL90" s="77">
        <v>521</v>
      </c>
      <c r="HM90" s="78">
        <v>82324.320000000007</v>
      </c>
      <c r="HN90" s="77">
        <v>628</v>
      </c>
      <c r="HO90" s="78">
        <v>87958.51</v>
      </c>
      <c r="HR90" s="77">
        <v>83</v>
      </c>
      <c r="HS90" s="78">
        <v>28966.25</v>
      </c>
      <c r="HT90" s="77">
        <v>567</v>
      </c>
      <c r="HU90" s="78">
        <v>21349.86</v>
      </c>
      <c r="HV90" s="77">
        <v>19</v>
      </c>
      <c r="HW90" s="78">
        <v>2225.1799999999998</v>
      </c>
      <c r="HX90" s="77">
        <v>8</v>
      </c>
      <c r="HY90" s="78">
        <v>6076.96</v>
      </c>
      <c r="IB90" s="79">
        <v>7615</v>
      </c>
      <c r="IC90" s="78">
        <v>550655.01</v>
      </c>
      <c r="ID90" s="77">
        <v>42</v>
      </c>
      <c r="IE90" s="78">
        <v>12587.17</v>
      </c>
      <c r="IF90" s="77">
        <v>229</v>
      </c>
      <c r="IG90" s="78">
        <v>47769.51</v>
      </c>
      <c r="IL90" s="77">
        <v>3</v>
      </c>
      <c r="IM90" s="78">
        <v>72.150000000000006</v>
      </c>
      <c r="IN90" s="79">
        <v>2179</v>
      </c>
      <c r="IO90" s="78">
        <v>97763.98</v>
      </c>
      <c r="IP90" s="77">
        <v>2</v>
      </c>
      <c r="IQ90" s="78">
        <v>19.12</v>
      </c>
      <c r="IR90" s="77">
        <v>4</v>
      </c>
      <c r="IS90" s="78">
        <v>12.24</v>
      </c>
      <c r="IX90" s="77">
        <v>6</v>
      </c>
      <c r="IY90" s="78">
        <v>8.77</v>
      </c>
      <c r="IZ90" s="79">
        <v>4070</v>
      </c>
      <c r="JA90" s="78">
        <v>164707.57</v>
      </c>
      <c r="JB90" s="77">
        <v>1</v>
      </c>
      <c r="JC90" s="78">
        <v>8.0399999999999991</v>
      </c>
      <c r="JD90" s="77">
        <v>1</v>
      </c>
      <c r="JE90" s="78">
        <v>1.8</v>
      </c>
      <c r="JH90" s="79">
        <v>9645</v>
      </c>
      <c r="JI90" s="78">
        <v>1258273.8700000001</v>
      </c>
      <c r="JJ90" s="79">
        <v>2694</v>
      </c>
      <c r="JK90" s="78">
        <v>337399.22</v>
      </c>
      <c r="JL90" s="77">
        <v>1</v>
      </c>
      <c r="JM90" s="78">
        <v>37.22</v>
      </c>
      <c r="JN90" s="77">
        <v>641</v>
      </c>
      <c r="JO90" s="78">
        <v>77480.179999999993</v>
      </c>
      <c r="JP90" s="79">
        <v>3760</v>
      </c>
      <c r="JQ90" s="78">
        <v>291002.5</v>
      </c>
      <c r="JR90" s="77">
        <v>26</v>
      </c>
      <c r="JS90" s="78">
        <v>2065.0300000000002</v>
      </c>
      <c r="JV90" s="79">
        <v>2924</v>
      </c>
      <c r="JW90" s="78">
        <v>230443.47</v>
      </c>
      <c r="JX90" s="77">
        <v>258</v>
      </c>
      <c r="JY90" s="78">
        <v>22804.49</v>
      </c>
      <c r="JZ90" s="77">
        <v>525</v>
      </c>
      <c r="KA90" s="78">
        <v>10028.530000000001</v>
      </c>
      <c r="KB90" s="79">
        <v>8725</v>
      </c>
      <c r="KC90" s="78">
        <v>324763.59000000003</v>
      </c>
      <c r="KD90" s="77">
        <v>2</v>
      </c>
      <c r="KE90" s="78">
        <v>22.86</v>
      </c>
      <c r="KF90" s="77">
        <v>439</v>
      </c>
      <c r="KG90" s="78">
        <v>46968.12</v>
      </c>
      <c r="KH90" s="79">
        <v>17175</v>
      </c>
      <c r="KI90" s="78">
        <v>630309.14</v>
      </c>
      <c r="KJ90" s="77">
        <v>2</v>
      </c>
      <c r="KK90" s="78">
        <v>7.2</v>
      </c>
      <c r="KN90" s="79">
        <v>1271</v>
      </c>
      <c r="KO90" s="78">
        <v>684956.8</v>
      </c>
      <c r="KR90" s="79">
        <v>4818</v>
      </c>
      <c r="KS90" s="78">
        <v>367795.98</v>
      </c>
      <c r="KZ90" s="77">
        <v>14</v>
      </c>
      <c r="LA90" s="78">
        <v>1582.78</v>
      </c>
      <c r="LD90" s="79">
        <v>1103</v>
      </c>
      <c r="LE90" s="78">
        <v>101116.99</v>
      </c>
      <c r="LF90" s="77">
        <v>456</v>
      </c>
      <c r="LG90" s="78">
        <v>76599.38</v>
      </c>
      <c r="LH90" s="77">
        <v>465</v>
      </c>
      <c r="LI90" s="78">
        <v>128014.75</v>
      </c>
      <c r="LR90" s="77">
        <v>3</v>
      </c>
      <c r="LS90" s="78">
        <v>5.89</v>
      </c>
      <c r="LT90" s="79">
        <v>8225</v>
      </c>
      <c r="LU90" s="78">
        <v>356252.55</v>
      </c>
      <c r="LV90" s="77">
        <v>88</v>
      </c>
      <c r="LW90" s="78">
        <v>488.14</v>
      </c>
      <c r="LX90" s="77">
        <v>4</v>
      </c>
      <c r="LY90" s="78">
        <v>4871.66</v>
      </c>
      <c r="LZ90" s="77">
        <v>2</v>
      </c>
      <c r="MA90" s="78">
        <v>222.26</v>
      </c>
      <c r="MB90" s="79">
        <v>5354</v>
      </c>
      <c r="MC90" s="78">
        <v>238175.79</v>
      </c>
      <c r="MF90" s="77">
        <v>9</v>
      </c>
      <c r="MG90" s="78">
        <v>384.67</v>
      </c>
      <c r="MN90" s="77">
        <v>7</v>
      </c>
      <c r="MO90" s="78">
        <v>53.49</v>
      </c>
      <c r="MP90" s="79">
        <v>4270</v>
      </c>
      <c r="MQ90" s="78">
        <v>307874.24</v>
      </c>
      <c r="MR90" s="79">
        <v>1453</v>
      </c>
      <c r="MS90" s="78">
        <v>38885.660000000003</v>
      </c>
      <c r="MT90" s="77">
        <v>2</v>
      </c>
      <c r="MU90" s="78">
        <v>4.76</v>
      </c>
      <c r="MV90" s="77">
        <v>2</v>
      </c>
      <c r="MW90" s="78">
        <v>6.72</v>
      </c>
      <c r="NB90" s="77">
        <v>1</v>
      </c>
      <c r="NC90" s="78">
        <v>1.0900000000000001</v>
      </c>
      <c r="ND90" s="79">
        <v>13619</v>
      </c>
      <c r="NE90" s="78">
        <v>41739.64</v>
      </c>
      <c r="NF90" s="77">
        <v>87</v>
      </c>
      <c r="NG90" s="78">
        <v>1405.32</v>
      </c>
      <c r="NH90" s="77">
        <v>4</v>
      </c>
      <c r="NI90" s="78">
        <v>35.26</v>
      </c>
      <c r="NN90" s="79">
        <v>4407</v>
      </c>
      <c r="NO90" s="78">
        <v>683698.63</v>
      </c>
      <c r="NP90" s="77">
        <v>18</v>
      </c>
      <c r="NQ90" s="78">
        <v>81.14</v>
      </c>
      <c r="NR90" s="77">
        <v>2</v>
      </c>
      <c r="NS90" s="78">
        <v>6.78</v>
      </c>
      <c r="NT90" s="77">
        <v>192</v>
      </c>
      <c r="NU90" s="78">
        <v>645.97</v>
      </c>
      <c r="NV90" s="77">
        <v>15</v>
      </c>
      <c r="NW90" s="78">
        <v>1837.08</v>
      </c>
      <c r="NZ90" s="77">
        <v>1</v>
      </c>
      <c r="OA90" s="78">
        <v>26.32</v>
      </c>
      <c r="OF90" s="77">
        <v>270</v>
      </c>
      <c r="OG90" s="78">
        <v>18786.41</v>
      </c>
      <c r="OH90" s="77">
        <v>674</v>
      </c>
      <c r="OI90" s="78">
        <v>37515.35</v>
      </c>
      <c r="OJ90" s="77">
        <v>180</v>
      </c>
      <c r="OK90" s="78">
        <v>682.19</v>
      </c>
      <c r="ON90" s="77">
        <v>1</v>
      </c>
      <c r="OO90" s="78">
        <v>16.43</v>
      </c>
      <c r="OP90" s="79">
        <v>14528</v>
      </c>
      <c r="OQ90" s="78">
        <v>2490983.09</v>
      </c>
      <c r="OR90" s="77">
        <v>179</v>
      </c>
      <c r="OS90" s="78">
        <v>6872.11</v>
      </c>
      <c r="OT90" s="79">
        <v>4063</v>
      </c>
      <c r="OU90" s="78">
        <v>184760.81</v>
      </c>
      <c r="OV90" s="77">
        <v>52</v>
      </c>
      <c r="OW90" s="78">
        <v>3884.09</v>
      </c>
      <c r="OZ90" s="79">
        <v>4366</v>
      </c>
      <c r="PA90" s="78">
        <v>411550.05</v>
      </c>
      <c r="PJ90" s="79">
        <v>3710</v>
      </c>
      <c r="PK90" s="78">
        <v>322457.18</v>
      </c>
      <c r="PL90" s="77">
        <v>148</v>
      </c>
      <c r="PM90" s="78">
        <v>1573.19</v>
      </c>
      <c r="PN90" s="77">
        <v>71</v>
      </c>
      <c r="PO90" s="78">
        <v>9254.2199999999993</v>
      </c>
      <c r="PP90" s="79">
        <v>8319</v>
      </c>
      <c r="PQ90" s="78">
        <v>541907.63</v>
      </c>
      <c r="PV90" s="77">
        <v>29</v>
      </c>
      <c r="PW90" s="78">
        <v>320.70999999999998</v>
      </c>
      <c r="PX90" s="77">
        <v>11</v>
      </c>
      <c r="PY90" s="78">
        <v>677.29</v>
      </c>
      <c r="PZ90" s="77">
        <v>812</v>
      </c>
      <c r="QA90" s="78">
        <v>274121.56</v>
      </c>
      <c r="QF90" s="79">
        <v>11823</v>
      </c>
      <c r="QG90" s="78">
        <v>3738612.24</v>
      </c>
      <c r="QJ90" s="77">
        <v>6</v>
      </c>
      <c r="QK90" s="78">
        <v>11.34</v>
      </c>
      <c r="QL90" s="77">
        <v>39</v>
      </c>
      <c r="QM90" s="78">
        <v>33.26</v>
      </c>
      <c r="RB90" s="77">
        <v>7</v>
      </c>
      <c r="RC90" s="78">
        <v>122.82</v>
      </c>
      <c r="RD90" s="77">
        <v>4</v>
      </c>
      <c r="RE90" s="78">
        <v>370.07</v>
      </c>
      <c r="RJ90" s="77">
        <v>3</v>
      </c>
      <c r="RK90" s="78">
        <v>46.15</v>
      </c>
      <c r="RL90" s="79">
        <v>125935</v>
      </c>
      <c r="RM90" s="78">
        <v>17600811.59</v>
      </c>
      <c r="RN90" s="79">
        <v>1880</v>
      </c>
      <c r="RO90" s="78">
        <v>88476.62</v>
      </c>
      <c r="RT90" s="77">
        <v>168</v>
      </c>
      <c r="RU90" s="78">
        <v>29365.19</v>
      </c>
      <c r="RV90" s="77">
        <v>276</v>
      </c>
      <c r="RW90" s="78">
        <v>12893.52</v>
      </c>
      <c r="RX90" s="79">
        <v>2610</v>
      </c>
      <c r="RY90" s="78">
        <v>74173.36</v>
      </c>
      <c r="RZ90" s="77">
        <v>647</v>
      </c>
      <c r="SA90" s="78">
        <v>66077.23</v>
      </c>
      <c r="SD90" s="79">
        <v>4724</v>
      </c>
      <c r="SE90" s="78">
        <v>332272.89</v>
      </c>
      <c r="SF90" s="79">
        <v>49203</v>
      </c>
      <c r="SG90" s="78">
        <v>8393632.9299999997</v>
      </c>
      <c r="SH90" s="77">
        <v>3</v>
      </c>
      <c r="SI90" s="78">
        <v>1.05</v>
      </c>
      <c r="SJ90" s="79">
        <v>1202</v>
      </c>
      <c r="SK90" s="78">
        <v>43883.15</v>
      </c>
      <c r="SL90" s="79">
        <v>3065</v>
      </c>
      <c r="SM90" s="78">
        <v>235095.62</v>
      </c>
      <c r="SN90" s="79">
        <v>9204</v>
      </c>
      <c r="SO90" s="78">
        <v>275686.64</v>
      </c>
      <c r="SP90" s="77">
        <v>5</v>
      </c>
      <c r="SQ90" s="78">
        <v>450</v>
      </c>
      <c r="SR90" s="79">
        <v>89168</v>
      </c>
      <c r="SS90" s="78">
        <v>560395.77</v>
      </c>
      <c r="ST90" s="79">
        <v>6678</v>
      </c>
      <c r="SU90" s="78">
        <v>628859.14</v>
      </c>
      <c r="SV90" s="77">
        <v>93</v>
      </c>
      <c r="SW90" s="78">
        <v>482.86</v>
      </c>
      <c r="TD90" s="77">
        <v>784</v>
      </c>
      <c r="TE90" s="78">
        <v>7379.37</v>
      </c>
      <c r="TF90" s="79">
        <v>2278</v>
      </c>
      <c r="TG90" s="78">
        <v>91772.23</v>
      </c>
      <c r="TH90" s="79">
        <v>44024</v>
      </c>
      <c r="TI90" s="78">
        <v>1299717.3899999999</v>
      </c>
      <c r="TJ90" s="79">
        <v>2167</v>
      </c>
      <c r="TK90" s="78">
        <v>252420.98</v>
      </c>
      <c r="TL90" s="79">
        <v>42276</v>
      </c>
      <c r="TM90" s="78">
        <v>2013786.95</v>
      </c>
      <c r="TN90" s="79">
        <v>5275</v>
      </c>
      <c r="TO90" s="78">
        <v>418698.96</v>
      </c>
      <c r="UB90" s="79">
        <v>7825</v>
      </c>
      <c r="UC90" s="78">
        <v>346509.55</v>
      </c>
      <c r="UF90" s="77">
        <v>5</v>
      </c>
      <c r="UG90" s="78">
        <v>76.19</v>
      </c>
      <c r="UH90" s="77">
        <v>5</v>
      </c>
      <c r="UI90" s="78">
        <v>53.4</v>
      </c>
      <c r="UP90" s="77">
        <v>1</v>
      </c>
      <c r="UQ90" s="78">
        <v>0.74</v>
      </c>
      <c r="UT90" s="77">
        <v>1</v>
      </c>
      <c r="UU90" s="78">
        <v>3.58</v>
      </c>
      <c r="UV90" s="77">
        <v>5</v>
      </c>
      <c r="UW90" s="78">
        <v>49.82</v>
      </c>
      <c r="UZ90" s="77">
        <v>2</v>
      </c>
      <c r="VA90" s="78">
        <v>11.6</v>
      </c>
      <c r="VB90" s="77">
        <v>49</v>
      </c>
      <c r="VC90" s="78">
        <v>1304.08</v>
      </c>
      <c r="VD90" s="79">
        <v>19207</v>
      </c>
      <c r="VE90" s="78">
        <v>1076186.17</v>
      </c>
      <c r="VH90" s="79">
        <v>34824</v>
      </c>
      <c r="VI90" s="78">
        <v>552382.71999999997</v>
      </c>
      <c r="VJ90" s="77">
        <v>172</v>
      </c>
      <c r="VK90" s="78">
        <v>1766.51</v>
      </c>
      <c r="VP90" s="79">
        <v>13014</v>
      </c>
      <c r="VQ90" s="78">
        <v>689715.49</v>
      </c>
      <c r="VR90" s="79">
        <v>16975</v>
      </c>
      <c r="VS90" s="78">
        <v>1510358.56</v>
      </c>
      <c r="WB90" s="79">
        <v>14571</v>
      </c>
      <c r="WC90" s="78">
        <v>1985366.57</v>
      </c>
      <c r="WD90" s="77">
        <v>19</v>
      </c>
      <c r="WE90" s="78">
        <v>48425.07</v>
      </c>
      <c r="WH90" s="79">
        <v>2753</v>
      </c>
      <c r="WI90" s="78">
        <v>11672.82</v>
      </c>
      <c r="WJ90" s="79">
        <v>6326</v>
      </c>
      <c r="WK90" s="78">
        <v>98806.65</v>
      </c>
      <c r="WL90" s="77">
        <v>185</v>
      </c>
      <c r="WM90" s="78">
        <v>19102.64</v>
      </c>
      <c r="WN90" s="79">
        <v>2137</v>
      </c>
      <c r="WO90" s="78">
        <v>802380.47</v>
      </c>
      <c r="WR90" s="79">
        <v>6328</v>
      </c>
      <c r="WS90" s="78">
        <v>179028.55</v>
      </c>
      <c r="WX90" s="77">
        <v>8</v>
      </c>
      <c r="WY90" s="78">
        <v>45.32</v>
      </c>
      <c r="WZ90" s="77">
        <v>7</v>
      </c>
      <c r="XA90" s="78">
        <v>61.11</v>
      </c>
      <c r="XD90" s="79">
        <v>37015</v>
      </c>
      <c r="XE90" s="78">
        <v>2093471.79</v>
      </c>
      <c r="XF90" s="77">
        <v>1</v>
      </c>
      <c r="XG90" s="78">
        <v>0.81</v>
      </c>
      <c r="XH90" s="77">
        <v>465</v>
      </c>
      <c r="XI90" s="78">
        <v>221504.32</v>
      </c>
      <c r="XJ90" s="77">
        <v>491</v>
      </c>
      <c r="XK90" s="78">
        <v>6796.43</v>
      </c>
      <c r="XN90" s="79">
        <v>6987</v>
      </c>
      <c r="XO90" s="78">
        <v>894155.16</v>
      </c>
      <c r="XP90" s="79">
        <v>16394</v>
      </c>
      <c r="XQ90" s="78">
        <v>2748177.97</v>
      </c>
      <c r="XR90" s="79">
        <v>1486</v>
      </c>
      <c r="XS90" s="78">
        <v>388981.41</v>
      </c>
      <c r="XT90" s="77">
        <v>694</v>
      </c>
      <c r="XU90" s="78">
        <v>141303</v>
      </c>
      <c r="XV90" s="79">
        <v>89222</v>
      </c>
      <c r="XW90" s="78">
        <v>921178.52</v>
      </c>
      <c r="XX90" s="79">
        <v>1218</v>
      </c>
      <c r="XY90" s="78">
        <v>64158.27</v>
      </c>
      <c r="XZ90" s="77">
        <v>4</v>
      </c>
      <c r="YA90" s="78">
        <v>40.04</v>
      </c>
      <c r="YF90" s="77">
        <v>1</v>
      </c>
      <c r="YG90" s="78">
        <v>17.55</v>
      </c>
      <c r="YH90" s="79">
        <v>24291</v>
      </c>
      <c r="YI90" s="78">
        <v>2186921.9500000002</v>
      </c>
      <c r="YJ90" s="77">
        <v>1</v>
      </c>
      <c r="YK90" s="78">
        <v>6.26</v>
      </c>
      <c r="YL90" s="77">
        <v>1</v>
      </c>
      <c r="YM90" s="78">
        <v>16.25</v>
      </c>
      <c r="YP90" s="79">
        <v>10174</v>
      </c>
      <c r="YQ90" s="78">
        <v>239075.11</v>
      </c>
      <c r="YT90" s="79">
        <v>2522</v>
      </c>
      <c r="YU90" s="78">
        <v>328506.03999999998</v>
      </c>
      <c r="YV90" s="77">
        <v>162</v>
      </c>
      <c r="YW90" s="78">
        <v>16184.7</v>
      </c>
      <c r="YX90" s="79">
        <v>105785</v>
      </c>
      <c r="YY90" s="78">
        <v>2638992.29</v>
      </c>
      <c r="YZ90" s="79">
        <v>32268</v>
      </c>
      <c r="ZA90" s="78">
        <v>1503577.93</v>
      </c>
      <c r="ZF90" s="79">
        <v>1572</v>
      </c>
      <c r="ZG90" s="78">
        <v>134113.4</v>
      </c>
      <c r="ZH90" s="77">
        <v>648</v>
      </c>
      <c r="ZI90" s="78">
        <v>51727.1</v>
      </c>
      <c r="ZJ90" s="79">
        <v>56929</v>
      </c>
      <c r="ZK90" s="78">
        <v>9891984.5199999996</v>
      </c>
      <c r="ZL90" s="79">
        <v>50392</v>
      </c>
      <c r="ZM90" s="78">
        <v>5943213.2199999997</v>
      </c>
      <c r="ZR90" s="77">
        <v>129</v>
      </c>
      <c r="ZS90" s="78">
        <v>851.53</v>
      </c>
      <c r="ZT90" s="77">
        <v>217</v>
      </c>
      <c r="ZU90" s="78">
        <v>1014.74</v>
      </c>
      <c r="ZX90" s="77">
        <v>1</v>
      </c>
      <c r="ZY90" s="78">
        <v>4.0599999999999996</v>
      </c>
      <c r="AAB90" s="77">
        <v>91</v>
      </c>
      <c r="AAC90" s="78">
        <v>712.9</v>
      </c>
      <c r="AAF90" s="77">
        <v>55</v>
      </c>
      <c r="AAG90" s="78">
        <v>610.6</v>
      </c>
      <c r="AAH90" s="77">
        <v>113</v>
      </c>
      <c r="AAI90" s="78">
        <v>699.27</v>
      </c>
      <c r="AAN90" s="77">
        <v>9</v>
      </c>
      <c r="AAO90" s="78">
        <v>296.42</v>
      </c>
      <c r="AAP90" s="79">
        <v>1787</v>
      </c>
      <c r="AAQ90" s="78">
        <v>7905.54</v>
      </c>
      <c r="AAV90" s="79">
        <v>1637</v>
      </c>
      <c r="AAW90" s="78">
        <v>94712.88</v>
      </c>
      <c r="ABD90" s="79">
        <v>1806</v>
      </c>
      <c r="ABE90" s="78">
        <v>267692.11</v>
      </c>
      <c r="ABP90" s="79">
        <v>4251</v>
      </c>
      <c r="ABQ90" s="78">
        <v>258633.24</v>
      </c>
      <c r="ABR90" s="79">
        <v>1870</v>
      </c>
      <c r="ABS90" s="78">
        <v>84863.29</v>
      </c>
      <c r="ABT90" s="79">
        <v>5609</v>
      </c>
      <c r="ABU90" s="78">
        <v>84529.85</v>
      </c>
      <c r="ABV90" s="79">
        <v>6418</v>
      </c>
      <c r="ABW90" s="78">
        <v>162656.49</v>
      </c>
      <c r="ABX90" s="77">
        <v>507</v>
      </c>
      <c r="ABY90" s="78">
        <v>15945.44</v>
      </c>
      <c r="ACD90" s="77">
        <v>172</v>
      </c>
      <c r="ACE90" s="78">
        <v>8338.57</v>
      </c>
      <c r="ACF90" s="79">
        <v>14829</v>
      </c>
      <c r="ACG90" s="78">
        <v>498769</v>
      </c>
      <c r="ACH90" s="79">
        <v>4506</v>
      </c>
      <c r="ACI90" s="78">
        <v>232559.83</v>
      </c>
      <c r="ACJ90" s="79">
        <v>24939</v>
      </c>
      <c r="ACK90" s="78">
        <v>309435.83</v>
      </c>
      <c r="ACN90" s="77">
        <v>2</v>
      </c>
      <c r="ACO90" s="78">
        <v>71.459999999999994</v>
      </c>
      <c r="ACP90" s="79">
        <v>11638</v>
      </c>
      <c r="ACQ90" s="78">
        <v>478650.57</v>
      </c>
      <c r="ACV90" s="79">
        <v>10562</v>
      </c>
      <c r="ACW90" s="78">
        <v>339274.68</v>
      </c>
      <c r="ACX90" s="79">
        <v>71580</v>
      </c>
      <c r="ACY90" s="78">
        <v>2835989.56</v>
      </c>
      <c r="ACZ90" s="77">
        <v>120</v>
      </c>
      <c r="ADA90" s="78">
        <v>5380.55</v>
      </c>
      <c r="ADB90" s="79">
        <v>14729</v>
      </c>
      <c r="ADC90" s="78">
        <v>947737.35</v>
      </c>
      <c r="ADD90" s="77">
        <v>2</v>
      </c>
      <c r="ADE90" s="78">
        <v>116.13</v>
      </c>
      <c r="ADF90" s="79">
        <v>4315</v>
      </c>
      <c r="ADG90" s="78">
        <v>658227.68000000005</v>
      </c>
      <c r="ADH90" s="77">
        <v>1</v>
      </c>
      <c r="ADI90" s="78">
        <v>15.1</v>
      </c>
      <c r="ADJ90" s="77">
        <v>1</v>
      </c>
      <c r="ADK90" s="78">
        <v>16.2</v>
      </c>
      <c r="ADL90" s="79">
        <v>1113</v>
      </c>
      <c r="ADM90" s="78">
        <v>183097.63</v>
      </c>
      <c r="ADN90" s="77">
        <v>4</v>
      </c>
      <c r="ADO90" s="78">
        <v>9.6199999999999992</v>
      </c>
      <c r="ADT90" s="77">
        <v>2</v>
      </c>
      <c r="ADU90" s="78">
        <v>101.12</v>
      </c>
      <c r="ADX90" s="79">
        <v>4523</v>
      </c>
      <c r="ADY90" s="78">
        <v>314138.28999999998</v>
      </c>
      <c r="ADZ90" s="79">
        <v>1263</v>
      </c>
      <c r="AEA90" s="78">
        <v>43378.51</v>
      </c>
      <c r="AEB90" s="77">
        <v>19</v>
      </c>
      <c r="AEC90" s="78">
        <v>1531.77</v>
      </c>
      <c r="AED90" s="77">
        <v>1</v>
      </c>
      <c r="AEE90" s="78">
        <v>52.25</v>
      </c>
      <c r="AEL90" s="77">
        <v>78</v>
      </c>
      <c r="AEM90" s="78">
        <v>818.25</v>
      </c>
      <c r="AER90" s="79">
        <v>18120</v>
      </c>
      <c r="AES90" s="78">
        <v>927484.22</v>
      </c>
      <c r="AET90" s="79">
        <v>3013</v>
      </c>
      <c r="AEU90" s="78">
        <v>100271.06</v>
      </c>
      <c r="AEV90" s="77">
        <v>2</v>
      </c>
      <c r="AEW90" s="78">
        <v>1008.84</v>
      </c>
      <c r="AEZ90" s="77">
        <v>49</v>
      </c>
      <c r="AFA90" s="78">
        <v>3811.64</v>
      </c>
      <c r="AFB90" s="79">
        <v>9308</v>
      </c>
      <c r="AFC90" s="78">
        <v>520067.13</v>
      </c>
      <c r="AFD90" s="77">
        <v>20</v>
      </c>
      <c r="AFE90" s="78">
        <v>775</v>
      </c>
      <c r="AFF90" s="77">
        <v>2</v>
      </c>
      <c r="AFG90" s="78">
        <v>7.98</v>
      </c>
      <c r="AFH90" s="77">
        <v>15</v>
      </c>
      <c r="AFI90" s="78">
        <v>1281.77</v>
      </c>
      <c r="AFN90" s="79">
        <v>3446</v>
      </c>
      <c r="AFO90" s="78">
        <v>1194675</v>
      </c>
      <c r="AFP90" s="77">
        <v>125</v>
      </c>
      <c r="AFQ90" s="78">
        <v>5807.9</v>
      </c>
      <c r="AFT90" s="77">
        <v>3</v>
      </c>
      <c r="AFU90" s="78">
        <v>75.55</v>
      </c>
      <c r="AFV90" s="79">
        <v>42334</v>
      </c>
      <c r="AFW90" s="78">
        <v>1314626.93</v>
      </c>
      <c r="AFX90" s="79">
        <v>4092</v>
      </c>
      <c r="AFY90" s="78">
        <v>69543.839999999997</v>
      </c>
      <c r="AFZ90" s="77">
        <v>544</v>
      </c>
      <c r="AGA90" s="78">
        <v>53216.95</v>
      </c>
      <c r="AGB90" s="77">
        <v>5</v>
      </c>
      <c r="AGC90" s="78">
        <v>549.15</v>
      </c>
      <c r="AGD90" s="77">
        <v>2</v>
      </c>
      <c r="AGE90" s="78">
        <v>18.16</v>
      </c>
      <c r="AGF90" s="77">
        <v>150</v>
      </c>
      <c r="AGG90" s="78">
        <v>1025.6300000000001</v>
      </c>
      <c r="AGH90" s="77">
        <v>1</v>
      </c>
      <c r="AGI90" s="78">
        <v>3.52</v>
      </c>
      <c r="AGJ90" s="77">
        <v>3</v>
      </c>
      <c r="AGK90" s="78">
        <v>67.44</v>
      </c>
      <c r="AGL90" s="77">
        <v>19</v>
      </c>
      <c r="AGM90" s="78">
        <v>26513.68</v>
      </c>
      <c r="AGP90" s="79">
        <v>161973</v>
      </c>
      <c r="AGQ90" s="78">
        <v>31043033.140000001</v>
      </c>
      <c r="AGR90" s="77">
        <v>136</v>
      </c>
      <c r="AGS90" s="78">
        <v>122685.19</v>
      </c>
      <c r="AGT90" s="79">
        <v>10045</v>
      </c>
      <c r="AGU90" s="78">
        <v>5507189.8700000001</v>
      </c>
      <c r="AGV90" s="79">
        <v>10737</v>
      </c>
      <c r="AGW90" s="78">
        <v>3735931.34</v>
      </c>
      <c r="AGX90" s="79">
        <v>1640</v>
      </c>
      <c r="AGY90" s="78">
        <v>109771.31</v>
      </c>
      <c r="AGZ90" s="77">
        <v>191</v>
      </c>
      <c r="AHA90" s="78">
        <v>20085.990000000002</v>
      </c>
      <c r="AHB90" s="79">
        <v>1103</v>
      </c>
      <c r="AHC90" s="78">
        <v>147104.12</v>
      </c>
      <c r="AHF90" s="77">
        <v>3</v>
      </c>
      <c r="AHG90" s="78">
        <v>5358.74</v>
      </c>
      <c r="AHH90" s="77">
        <v>104</v>
      </c>
      <c r="AHI90" s="78">
        <v>70735.259999999995</v>
      </c>
      <c r="AHJ90" s="79">
        <v>3993</v>
      </c>
      <c r="AHK90" s="78">
        <v>347986.19</v>
      </c>
      <c r="AHL90" s="79">
        <v>3856</v>
      </c>
      <c r="AHM90" s="78">
        <v>244722.62</v>
      </c>
      <c r="AHT90" s="77">
        <v>3</v>
      </c>
      <c r="AHU90" s="78">
        <v>1614.03</v>
      </c>
      <c r="AHV90" s="77">
        <v>940</v>
      </c>
      <c r="AHW90" s="78">
        <v>107934.57</v>
      </c>
      <c r="AHZ90" s="77">
        <v>124</v>
      </c>
      <c r="AIA90" s="78">
        <v>48889.02</v>
      </c>
      <c r="AIL90" s="77">
        <v>3</v>
      </c>
      <c r="AIM90" s="78">
        <v>126.54</v>
      </c>
      <c r="AIN90" s="77">
        <v>4</v>
      </c>
      <c r="AIO90" s="78">
        <v>1054.01</v>
      </c>
      <c r="AIP90" s="79">
        <v>59323</v>
      </c>
      <c r="AIQ90" s="78">
        <v>526392.07999999996</v>
      </c>
      <c r="AIT90" s="77">
        <v>19</v>
      </c>
      <c r="AIU90" s="78">
        <v>231.09</v>
      </c>
      <c r="AIX90" s="79">
        <v>6801</v>
      </c>
      <c r="AIY90" s="78">
        <v>502360.82</v>
      </c>
      <c r="AJB90" s="79">
        <v>9571</v>
      </c>
      <c r="AJC90" s="78">
        <v>191163.66</v>
      </c>
      <c r="AJD90" s="77">
        <v>10</v>
      </c>
      <c r="AJE90" s="78">
        <v>11.63</v>
      </c>
      <c r="AJF90" s="79">
        <v>11815</v>
      </c>
      <c r="AJG90" s="78">
        <v>546476.71</v>
      </c>
      <c r="AJL90" s="77">
        <v>1</v>
      </c>
      <c r="AJM90" s="78">
        <v>12.25</v>
      </c>
      <c r="AJN90" s="79">
        <v>1994</v>
      </c>
      <c r="AJO90" s="78">
        <v>328318.57</v>
      </c>
      <c r="AJX90" s="79">
        <v>51240</v>
      </c>
      <c r="AJY90" s="78">
        <v>560839.87</v>
      </c>
      <c r="AJZ90" s="77">
        <v>326</v>
      </c>
      <c r="AKA90" s="78">
        <v>35137.26</v>
      </c>
      <c r="AKN90" s="77">
        <v>25</v>
      </c>
      <c r="AKO90" s="78">
        <v>358.04</v>
      </c>
      <c r="AKV90" s="79">
        <v>8614</v>
      </c>
      <c r="AKW90" s="78">
        <v>209797.43</v>
      </c>
      <c r="AKX90" s="77">
        <v>3</v>
      </c>
      <c r="AKY90" s="78">
        <v>8451.9</v>
      </c>
      <c r="AKZ90" s="79">
        <v>126810</v>
      </c>
      <c r="ALA90" s="78">
        <v>1695506.62</v>
      </c>
      <c r="ALL90" s="77">
        <v>2</v>
      </c>
      <c r="ALM90" s="78">
        <v>19.079999999999998</v>
      </c>
      <c r="ALR90" s="77">
        <v>1</v>
      </c>
      <c r="ALS90" s="78">
        <v>2.68</v>
      </c>
      <c r="ALV90" s="77">
        <v>2</v>
      </c>
      <c r="ALW90" s="78">
        <v>8.32</v>
      </c>
      <c r="ALX90" s="79">
        <v>8660</v>
      </c>
      <c r="ALY90" s="78">
        <v>385845.84</v>
      </c>
      <c r="ALZ90" s="77">
        <v>401</v>
      </c>
      <c r="AMA90" s="78">
        <v>990.01</v>
      </c>
      <c r="AMB90" s="79">
        <v>1377</v>
      </c>
      <c r="AMC90" s="78">
        <v>94332.6</v>
      </c>
      <c r="AMF90" s="77">
        <v>161</v>
      </c>
      <c r="AMG90" s="78">
        <v>5123.24</v>
      </c>
      <c r="AMH90" s="77">
        <v>12</v>
      </c>
      <c r="AMI90" s="78">
        <v>4274.29</v>
      </c>
      <c r="AMJ90" s="79">
        <v>1452</v>
      </c>
      <c r="AMK90" s="78">
        <v>111460.45</v>
      </c>
      <c r="AML90" s="79">
        <v>12206</v>
      </c>
      <c r="AMM90" s="78">
        <v>1139834.06</v>
      </c>
      <c r="AMN90" s="77">
        <v>196</v>
      </c>
      <c r="AMO90" s="78">
        <v>218438.12</v>
      </c>
      <c r="AMX90" s="77">
        <v>374</v>
      </c>
      <c r="AMY90" s="78">
        <v>14525.25</v>
      </c>
      <c r="AMZ90" s="77">
        <v>4</v>
      </c>
      <c r="ANA90" s="78">
        <v>5.94</v>
      </c>
      <c r="AND90" s="77">
        <v>3</v>
      </c>
      <c r="ANE90" s="78">
        <v>7.32</v>
      </c>
      <c r="ANF90" s="77">
        <v>925</v>
      </c>
      <c r="ANG90" s="78">
        <v>1190543.8700000001</v>
      </c>
      <c r="ANH90" s="79">
        <v>3426</v>
      </c>
      <c r="ANI90" s="78">
        <v>251712.17</v>
      </c>
      <c r="ANL90" s="79">
        <v>2604</v>
      </c>
      <c r="ANM90" s="78">
        <v>56467.95</v>
      </c>
      <c r="ANP90" s="79">
        <v>2308</v>
      </c>
      <c r="ANQ90" s="78">
        <v>290629.74</v>
      </c>
      <c r="ANR90" s="77">
        <v>314</v>
      </c>
      <c r="ANS90" s="78">
        <v>51276.35</v>
      </c>
      <c r="ANT90" s="79">
        <v>13446</v>
      </c>
      <c r="ANU90" s="78">
        <v>2157063.67</v>
      </c>
      <c r="ANZ90" s="77">
        <v>521</v>
      </c>
      <c r="AOA90" s="78">
        <v>273461.96000000002</v>
      </c>
      <c r="AOB90" s="77">
        <v>79</v>
      </c>
      <c r="AOC90" s="78">
        <v>120484.58</v>
      </c>
      <c r="AOD90" s="77">
        <v>397</v>
      </c>
      <c r="AOE90" s="78">
        <v>1272236.95</v>
      </c>
      <c r="AOH90" s="77">
        <v>2</v>
      </c>
      <c r="AOI90" s="78">
        <v>170.36</v>
      </c>
      <c r="AOP90" s="77">
        <v>50</v>
      </c>
      <c r="AOQ90" s="78">
        <v>4575.82</v>
      </c>
      <c r="AOR90" s="77">
        <v>4</v>
      </c>
      <c r="AOS90" s="78">
        <v>34.479999999999997</v>
      </c>
      <c r="AOT90" s="77">
        <v>1</v>
      </c>
      <c r="AOU90" s="78">
        <v>4509.46</v>
      </c>
      <c r="AOV90" s="77">
        <v>941</v>
      </c>
      <c r="AOW90" s="78">
        <v>127968.18</v>
      </c>
      <c r="AOX90" s="77">
        <v>341</v>
      </c>
      <c r="AOY90" s="78">
        <v>3807.18</v>
      </c>
      <c r="APB90" s="77">
        <v>272</v>
      </c>
      <c r="APC90" s="78">
        <v>3702.65</v>
      </c>
      <c r="APH90" s="79">
        <v>13232</v>
      </c>
      <c r="API90" s="78">
        <v>2832797.57</v>
      </c>
      <c r="APJ90" s="79">
        <v>15908</v>
      </c>
      <c r="APK90" s="78">
        <v>238058.46</v>
      </c>
      <c r="APN90" s="77">
        <v>2</v>
      </c>
      <c r="APO90" s="78">
        <v>17.559999999999999</v>
      </c>
      <c r="APP90" s="79">
        <v>2657</v>
      </c>
      <c r="APQ90" s="78">
        <v>1137416.55</v>
      </c>
      <c r="APR90" s="77">
        <v>156</v>
      </c>
      <c r="APS90" s="78">
        <v>68897.34</v>
      </c>
      <c r="APT90" s="79">
        <v>2157</v>
      </c>
      <c r="APU90" s="78">
        <v>972354.17</v>
      </c>
      <c r="APV90" s="77">
        <v>639</v>
      </c>
      <c r="APW90" s="78">
        <v>267387.75</v>
      </c>
      <c r="APX90" s="77">
        <v>701</v>
      </c>
      <c r="APY90" s="78">
        <v>256082.85</v>
      </c>
      <c r="APZ90" s="77">
        <v>111</v>
      </c>
      <c r="AQA90" s="78">
        <v>42430.68</v>
      </c>
      <c r="AQB90" s="79">
        <v>14303</v>
      </c>
      <c r="AQC90" s="78">
        <v>2851297.39</v>
      </c>
      <c r="AQD90" s="77">
        <v>8</v>
      </c>
      <c r="AQE90" s="78">
        <v>278.54000000000002</v>
      </c>
      <c r="AQH90" s="77">
        <v>142</v>
      </c>
      <c r="AQI90" s="78">
        <v>35304.050000000003</v>
      </c>
      <c r="AQJ90" s="79">
        <v>3140</v>
      </c>
      <c r="AQK90" s="78">
        <v>54674.35</v>
      </c>
      <c r="AQP90" s="79">
        <v>2239</v>
      </c>
      <c r="AQQ90" s="78">
        <v>561314.81999999995</v>
      </c>
      <c r="AQR90" s="79">
        <v>2449</v>
      </c>
      <c r="AQS90" s="78">
        <v>1226922.03</v>
      </c>
      <c r="AQZ90" s="77">
        <v>77</v>
      </c>
      <c r="ARA90" s="78">
        <v>492722.61</v>
      </c>
      <c r="ARD90" s="77">
        <v>4</v>
      </c>
      <c r="ARE90" s="78">
        <v>695.43</v>
      </c>
      <c r="ARJ90" s="77">
        <v>1</v>
      </c>
      <c r="ARK90" s="78">
        <v>9.39</v>
      </c>
      <c r="ARL90" s="79">
        <v>5674</v>
      </c>
      <c r="ARM90" s="78">
        <v>722880.1</v>
      </c>
      <c r="ARN90" s="79">
        <v>18482</v>
      </c>
      <c r="ARO90" s="78">
        <v>2245534.4900000002</v>
      </c>
      <c r="ARP90" s="79">
        <v>25427</v>
      </c>
      <c r="ARQ90" s="78">
        <v>3148979.03</v>
      </c>
      <c r="ARR90" s="79">
        <v>5354</v>
      </c>
      <c r="ARS90" s="78">
        <v>637343.18999999994</v>
      </c>
      <c r="ART90" s="79">
        <v>19128</v>
      </c>
      <c r="ARU90" s="78">
        <v>425678.67</v>
      </c>
      <c r="ARX90" s="79">
        <v>49473</v>
      </c>
      <c r="ARY90" s="78">
        <v>3895858.91</v>
      </c>
      <c r="ARZ90" s="77">
        <v>104</v>
      </c>
      <c r="ASA90" s="78">
        <v>35656.589999999997</v>
      </c>
      <c r="ASD90" s="79">
        <v>3917</v>
      </c>
      <c r="ASE90" s="78">
        <v>310984.87</v>
      </c>
      <c r="ASP90" s="77">
        <v>1</v>
      </c>
      <c r="ASQ90" s="78">
        <v>1.75</v>
      </c>
      <c r="AST90" s="77">
        <v>2</v>
      </c>
      <c r="ASU90" s="78">
        <v>7.8</v>
      </c>
      <c r="ASX90" s="77">
        <v>12</v>
      </c>
      <c r="ASY90" s="78">
        <v>491.45</v>
      </c>
      <c r="ASZ90" s="77">
        <v>952</v>
      </c>
      <c r="ATA90" s="78">
        <v>20192.13</v>
      </c>
      <c r="ATB90" s="77">
        <v>113</v>
      </c>
      <c r="ATC90" s="78">
        <v>9689.61</v>
      </c>
      <c r="ATF90" s="77">
        <v>2</v>
      </c>
      <c r="ATG90" s="78">
        <v>152.80000000000001</v>
      </c>
      <c r="ATN90" s="79">
        <v>1089</v>
      </c>
      <c r="ATO90" s="78">
        <v>61140.66</v>
      </c>
      <c r="ATP90" s="77">
        <v>42</v>
      </c>
      <c r="ATQ90" s="78">
        <v>1183.8800000000001</v>
      </c>
      <c r="ATR90" s="77">
        <v>2</v>
      </c>
      <c r="ATS90" s="78">
        <v>94.82</v>
      </c>
      <c r="ATT90" s="79">
        <v>13309</v>
      </c>
      <c r="ATU90" s="78">
        <v>556225.15</v>
      </c>
      <c r="ATV90" s="77">
        <v>17</v>
      </c>
      <c r="ATW90" s="78">
        <v>326.49</v>
      </c>
      <c r="ATX90" s="77">
        <v>21</v>
      </c>
      <c r="ATY90" s="78">
        <v>935.85</v>
      </c>
      <c r="ATZ90" s="77">
        <v>2</v>
      </c>
      <c r="AUA90" s="78">
        <v>43.88</v>
      </c>
      <c r="AUB90" s="77">
        <v>9</v>
      </c>
      <c r="AUC90" s="78">
        <v>56.81</v>
      </c>
      <c r="AUD90" s="77">
        <v>2</v>
      </c>
      <c r="AUE90" s="78">
        <v>9.6999999999999993</v>
      </c>
      <c r="AUN90" s="79">
        <v>180088</v>
      </c>
      <c r="AUO90" s="78">
        <v>2888667.13</v>
      </c>
      <c r="AUP90" s="77">
        <v>11</v>
      </c>
      <c r="AUQ90" s="78">
        <v>232.02</v>
      </c>
      <c r="AUR90" s="79">
        <v>2069</v>
      </c>
      <c r="AUS90" s="78">
        <v>116038.21</v>
      </c>
      <c r="AUV90" s="77">
        <v>49</v>
      </c>
      <c r="AUW90" s="78">
        <v>293.89</v>
      </c>
      <c r="AVB90" s="77">
        <v>225</v>
      </c>
      <c r="AVC90" s="78">
        <v>193992.53</v>
      </c>
      <c r="AVX90" s="77">
        <v>3</v>
      </c>
      <c r="AVY90" s="78">
        <v>24.39</v>
      </c>
      <c r="AVZ90" s="77">
        <v>25</v>
      </c>
      <c r="AWA90" s="78">
        <v>250.43</v>
      </c>
      <c r="AWB90" s="77">
        <v>6</v>
      </c>
      <c r="AWC90" s="78">
        <v>112.7</v>
      </c>
      <c r="AWH90" s="77">
        <v>6</v>
      </c>
      <c r="AWI90" s="78">
        <v>6.2</v>
      </c>
      <c r="AWL90" s="77">
        <v>10</v>
      </c>
      <c r="AWM90" s="78">
        <v>46.1</v>
      </c>
      <c r="AWN90" s="77">
        <v>83</v>
      </c>
      <c r="AWO90" s="78">
        <v>4573.57</v>
      </c>
      <c r="AWP90" s="77">
        <v>333</v>
      </c>
      <c r="AWQ90" s="78">
        <v>52100.72</v>
      </c>
      <c r="AWR90" s="77">
        <v>148</v>
      </c>
      <c r="AWS90" s="78">
        <v>48856.75</v>
      </c>
      <c r="AWT90" s="77">
        <v>348</v>
      </c>
      <c r="AWU90" s="78">
        <v>28252.400000000001</v>
      </c>
      <c r="AWV90" s="77">
        <v>649</v>
      </c>
      <c r="AWW90" s="78">
        <v>9578.98</v>
      </c>
      <c r="AWX90" s="77">
        <v>100</v>
      </c>
      <c r="AWY90" s="78">
        <v>20302.240000000002</v>
      </c>
      <c r="AXD90" s="77">
        <v>10</v>
      </c>
      <c r="AXE90" s="78">
        <v>177.21</v>
      </c>
      <c r="AXF90" s="77">
        <v>1</v>
      </c>
      <c r="AXG90" s="78">
        <v>111.25</v>
      </c>
      <c r="AXV90" s="77">
        <v>3</v>
      </c>
      <c r="AXW90" s="78">
        <v>32.369999999999997</v>
      </c>
      <c r="AYB90" s="77">
        <v>307</v>
      </c>
      <c r="AYC90" s="78">
        <v>25165.93</v>
      </c>
      <c r="AYD90" s="77">
        <v>44</v>
      </c>
      <c r="AYE90" s="78">
        <v>270.43</v>
      </c>
      <c r="AYF90" s="77">
        <v>18</v>
      </c>
      <c r="AYG90" s="78">
        <v>169.78</v>
      </c>
      <c r="AYL90" s="77">
        <v>14</v>
      </c>
      <c r="AYM90" s="78">
        <v>95.39</v>
      </c>
      <c r="AYP90" s="77">
        <v>2</v>
      </c>
      <c r="AYQ90" s="78">
        <v>188.92</v>
      </c>
      <c r="AYR90" s="77">
        <v>2</v>
      </c>
      <c r="AYS90" s="78">
        <v>5.6</v>
      </c>
      <c r="AYT90" s="77">
        <v>21</v>
      </c>
      <c r="AYU90" s="78">
        <v>28.28</v>
      </c>
      <c r="AYV90" s="77">
        <v>126</v>
      </c>
      <c r="AYW90" s="78">
        <v>11939.37</v>
      </c>
      <c r="AZF90" s="77">
        <v>2</v>
      </c>
      <c r="AZG90" s="78">
        <v>25.5</v>
      </c>
      <c r="AZV90" s="77">
        <v>47</v>
      </c>
      <c r="AZW90" s="78">
        <v>53.81</v>
      </c>
    </row>
    <row r="91" spans="1:1377" x14ac:dyDescent="0.25">
      <c r="A91" s="87">
        <v>39857</v>
      </c>
      <c r="B91" s="83">
        <v>323787</v>
      </c>
      <c r="C91" s="84">
        <v>38347558.509999998</v>
      </c>
      <c r="D91" s="83">
        <v>273144</v>
      </c>
      <c r="E91" s="84">
        <v>36936536.850000001</v>
      </c>
      <c r="F91" s="84"/>
      <c r="G91" s="84"/>
      <c r="H91" s="83">
        <v>186531</v>
      </c>
      <c r="I91" s="84">
        <v>16972330.940000001</v>
      </c>
      <c r="J91" s="83">
        <v>288749</v>
      </c>
      <c r="K91" s="84">
        <v>24056795.399999999</v>
      </c>
      <c r="L91" s="83">
        <v>2962</v>
      </c>
      <c r="M91" s="78">
        <v>12882557.199999999</v>
      </c>
      <c r="N91" s="79">
        <v>23741</v>
      </c>
      <c r="O91" s="78">
        <v>11916707.82</v>
      </c>
      <c r="P91" s="79">
        <v>177966</v>
      </c>
      <c r="Q91" s="78">
        <v>9815733.4000000004</v>
      </c>
      <c r="R91" s="79">
        <v>233609</v>
      </c>
      <c r="S91" s="78">
        <v>13108507.4</v>
      </c>
      <c r="V91" s="79">
        <v>23184</v>
      </c>
      <c r="W91" s="78">
        <v>6153159.2699999996</v>
      </c>
      <c r="X91" s="79">
        <v>42553</v>
      </c>
      <c r="Y91" s="78">
        <v>6003064.3300000001</v>
      </c>
      <c r="Z91" s="79">
        <v>212200</v>
      </c>
      <c r="AA91" s="78">
        <v>7752918.6200000001</v>
      </c>
      <c r="AB91" s="79">
        <v>93509</v>
      </c>
      <c r="AC91" s="78">
        <v>9156184.5</v>
      </c>
      <c r="AD91" s="79">
        <v>28800</v>
      </c>
      <c r="AE91" s="78">
        <v>5348172.54</v>
      </c>
      <c r="AH91" s="79">
        <v>79041</v>
      </c>
      <c r="AI91" s="78">
        <v>8024279.3099999996</v>
      </c>
      <c r="AJ91" s="79">
        <v>176909</v>
      </c>
      <c r="AK91" s="78">
        <v>6380416.0499999998</v>
      </c>
      <c r="AL91" s="79">
        <v>46562</v>
      </c>
      <c r="AM91" s="78">
        <v>4871059.43</v>
      </c>
      <c r="AN91" s="79">
        <v>45396</v>
      </c>
      <c r="AO91" s="78">
        <v>4270994.8499999996</v>
      </c>
      <c r="AP91" s="79">
        <v>56826</v>
      </c>
      <c r="AQ91" s="78">
        <v>4340104.43</v>
      </c>
      <c r="AR91" s="79">
        <v>34283</v>
      </c>
      <c r="AS91" s="78">
        <v>4879863.76</v>
      </c>
      <c r="AT91" s="79">
        <v>12379</v>
      </c>
      <c r="AU91" s="78">
        <v>1093554.5</v>
      </c>
      <c r="AV91" s="77">
        <v>847</v>
      </c>
      <c r="AW91" s="78">
        <v>3359021.54</v>
      </c>
      <c r="AX91" s="77">
        <v>435</v>
      </c>
      <c r="AY91" s="78">
        <v>1629610.37</v>
      </c>
      <c r="AZ91" s="79">
        <v>2698</v>
      </c>
      <c r="BA91" s="78">
        <v>1892641.76</v>
      </c>
      <c r="BB91" s="79">
        <v>11199</v>
      </c>
      <c r="BC91" s="78">
        <v>3694597.55</v>
      </c>
      <c r="BD91" s="79">
        <v>2878</v>
      </c>
      <c r="BE91" s="78">
        <v>1475859.72</v>
      </c>
      <c r="BF91" s="79">
        <v>13269</v>
      </c>
      <c r="BG91" s="78">
        <v>1765881.98</v>
      </c>
      <c r="BH91" s="79">
        <v>291950</v>
      </c>
      <c r="BI91" s="78">
        <v>2580913.77</v>
      </c>
      <c r="BJ91" s="79">
        <v>3220</v>
      </c>
      <c r="BK91" s="78">
        <v>1350903.65</v>
      </c>
      <c r="BL91" s="79">
        <v>47522</v>
      </c>
      <c r="BM91" s="78">
        <v>2043964.43</v>
      </c>
      <c r="BP91" s="79">
        <v>52221</v>
      </c>
      <c r="BQ91" s="78">
        <v>1046576.04</v>
      </c>
      <c r="BR91" s="79">
        <v>8574</v>
      </c>
      <c r="BS91" s="78">
        <v>592979.12</v>
      </c>
      <c r="BT91" s="79">
        <v>8569</v>
      </c>
      <c r="BU91" s="78">
        <v>510880.39</v>
      </c>
      <c r="BV91" s="79">
        <v>12049</v>
      </c>
      <c r="BW91" s="78">
        <v>337835.73</v>
      </c>
      <c r="BX91" s="77">
        <v>189</v>
      </c>
      <c r="BY91" s="78">
        <v>187006.85</v>
      </c>
      <c r="CD91" s="77">
        <v>1</v>
      </c>
      <c r="CE91" s="78">
        <v>2.0699999999999998</v>
      </c>
      <c r="CL91" s="77">
        <v>10</v>
      </c>
      <c r="CM91" s="78">
        <v>453.99</v>
      </c>
      <c r="CN91" s="77">
        <v>14</v>
      </c>
      <c r="CO91" s="78">
        <v>1890.54</v>
      </c>
      <c r="CP91" s="79">
        <v>6770</v>
      </c>
      <c r="CQ91" s="78">
        <v>75863.86</v>
      </c>
      <c r="CT91" s="77">
        <v>24</v>
      </c>
      <c r="CU91" s="78">
        <v>17753.84</v>
      </c>
      <c r="CX91" s="77">
        <v>7</v>
      </c>
      <c r="CY91" s="78">
        <v>176.9</v>
      </c>
      <c r="CZ91" s="77">
        <v>2</v>
      </c>
      <c r="DA91" s="78">
        <v>10.73</v>
      </c>
      <c r="DJ91" s="77">
        <v>1</v>
      </c>
      <c r="DK91" s="78">
        <v>696.17</v>
      </c>
      <c r="DN91" s="77">
        <v>6</v>
      </c>
      <c r="DO91" s="78">
        <v>8.64</v>
      </c>
      <c r="DP91" s="77">
        <v>44</v>
      </c>
      <c r="DQ91" s="78">
        <v>164.53</v>
      </c>
      <c r="DR91" s="77">
        <v>4</v>
      </c>
      <c r="DS91" s="78">
        <v>23.44</v>
      </c>
      <c r="DZ91" s="79">
        <v>11704</v>
      </c>
      <c r="EA91" s="78">
        <v>1060841.1599999999</v>
      </c>
      <c r="EF91" s="77">
        <v>26</v>
      </c>
      <c r="EG91" s="78">
        <v>329.66</v>
      </c>
      <c r="EH91" s="77">
        <v>1</v>
      </c>
      <c r="EI91" s="78">
        <v>2.19</v>
      </c>
      <c r="ER91" s="79">
        <v>13864</v>
      </c>
      <c r="ES91" s="78">
        <v>503345.42</v>
      </c>
      <c r="EV91" s="79">
        <v>1171</v>
      </c>
      <c r="EW91" s="78">
        <v>70059.47</v>
      </c>
      <c r="FB91" s="77">
        <v>2</v>
      </c>
      <c r="FC91" s="78">
        <v>95.16</v>
      </c>
      <c r="FF91" s="77">
        <v>14</v>
      </c>
      <c r="FG91" s="78">
        <v>7.78</v>
      </c>
      <c r="FH91" s="79">
        <v>24872</v>
      </c>
      <c r="FI91" s="78">
        <v>1144542.23</v>
      </c>
      <c r="FJ91" s="79">
        <v>15303</v>
      </c>
      <c r="FK91" s="78">
        <v>715414.59</v>
      </c>
      <c r="FL91" s="77">
        <v>8</v>
      </c>
      <c r="FM91" s="78">
        <v>83.61</v>
      </c>
      <c r="FN91" s="77">
        <v>4</v>
      </c>
      <c r="FO91" s="78">
        <v>30.17</v>
      </c>
      <c r="FP91" s="77">
        <v>18</v>
      </c>
      <c r="FQ91" s="78">
        <v>12.92</v>
      </c>
      <c r="FR91" s="79">
        <v>2342</v>
      </c>
      <c r="FS91" s="78">
        <v>322308.7</v>
      </c>
      <c r="FT91" s="77">
        <v>4</v>
      </c>
      <c r="FU91" s="78">
        <v>7.16</v>
      </c>
      <c r="FV91" s="79">
        <v>4544</v>
      </c>
      <c r="FW91" s="78">
        <v>115695.21</v>
      </c>
      <c r="FX91" s="77">
        <v>673</v>
      </c>
      <c r="FY91" s="78">
        <v>29248.799999999999</v>
      </c>
      <c r="GF91" s="77">
        <v>110</v>
      </c>
      <c r="GG91" s="78">
        <v>7939.47</v>
      </c>
      <c r="GL91" s="79">
        <v>2726</v>
      </c>
      <c r="GM91" s="78">
        <v>380930.82</v>
      </c>
      <c r="GT91" s="77">
        <v>1</v>
      </c>
      <c r="GU91" s="78">
        <v>3.35</v>
      </c>
      <c r="GX91" s="77">
        <v>277</v>
      </c>
      <c r="GY91" s="78">
        <v>23830.46</v>
      </c>
      <c r="GZ91" s="77">
        <v>30</v>
      </c>
      <c r="HA91" s="78">
        <v>1413.44</v>
      </c>
      <c r="HD91" s="77">
        <v>11</v>
      </c>
      <c r="HE91" s="78">
        <v>69.58</v>
      </c>
      <c r="HH91" s="77">
        <v>232</v>
      </c>
      <c r="HI91" s="78">
        <v>6966.01</v>
      </c>
      <c r="HJ91" s="77">
        <v>698</v>
      </c>
      <c r="HK91" s="78">
        <v>87036.82</v>
      </c>
      <c r="HL91" s="77">
        <v>449</v>
      </c>
      <c r="HM91" s="78">
        <v>71955.81</v>
      </c>
      <c r="HN91" s="77">
        <v>673</v>
      </c>
      <c r="HO91" s="78">
        <v>91513.2</v>
      </c>
      <c r="HR91" s="77">
        <v>87</v>
      </c>
      <c r="HS91" s="78">
        <v>24710.19</v>
      </c>
      <c r="HT91" s="77">
        <v>537</v>
      </c>
      <c r="HU91" s="78">
        <v>21578.06</v>
      </c>
      <c r="HV91" s="77">
        <v>27</v>
      </c>
      <c r="HW91" s="78">
        <v>2501.5700000000002</v>
      </c>
      <c r="IB91" s="79">
        <v>7783</v>
      </c>
      <c r="IC91" s="78">
        <v>570868.63</v>
      </c>
      <c r="ID91" s="77">
        <v>27</v>
      </c>
      <c r="IE91" s="78">
        <v>9449.7800000000007</v>
      </c>
      <c r="IF91" s="77">
        <v>205</v>
      </c>
      <c r="IG91" s="78">
        <v>28670.19</v>
      </c>
      <c r="IH91" s="77">
        <v>1</v>
      </c>
      <c r="II91" s="78">
        <v>168.09</v>
      </c>
      <c r="IL91" s="77">
        <v>1</v>
      </c>
      <c r="IM91" s="78">
        <v>13.84</v>
      </c>
      <c r="IN91" s="79">
        <v>2094</v>
      </c>
      <c r="IO91" s="78">
        <v>97566.71</v>
      </c>
      <c r="IP91" s="77">
        <v>7</v>
      </c>
      <c r="IQ91" s="78">
        <v>1.41</v>
      </c>
      <c r="IR91" s="77">
        <v>1</v>
      </c>
      <c r="IS91" s="78">
        <v>0.16</v>
      </c>
      <c r="IT91" s="77">
        <v>4</v>
      </c>
      <c r="IU91" s="78">
        <v>5.5</v>
      </c>
      <c r="IX91" s="77">
        <v>16</v>
      </c>
      <c r="IY91" s="78">
        <v>30.1</v>
      </c>
      <c r="IZ91" s="79">
        <v>4138</v>
      </c>
      <c r="JA91" s="78">
        <v>166868.04999999999</v>
      </c>
      <c r="JH91" s="79">
        <v>10093</v>
      </c>
      <c r="JI91" s="78">
        <v>1293317.3</v>
      </c>
      <c r="JJ91" s="79">
        <v>2586</v>
      </c>
      <c r="JK91" s="78">
        <v>312133.09000000003</v>
      </c>
      <c r="JN91" s="77">
        <v>710</v>
      </c>
      <c r="JO91" s="78">
        <v>90827.12</v>
      </c>
      <c r="JP91" s="79">
        <v>3697</v>
      </c>
      <c r="JQ91" s="78">
        <v>291095.49</v>
      </c>
      <c r="JR91" s="77">
        <v>41</v>
      </c>
      <c r="JS91" s="78">
        <v>2686.83</v>
      </c>
      <c r="JV91" s="79">
        <v>3065</v>
      </c>
      <c r="JW91" s="78">
        <v>245109.34</v>
      </c>
      <c r="JX91" s="77">
        <v>271</v>
      </c>
      <c r="JY91" s="78">
        <v>23008.18</v>
      </c>
      <c r="JZ91" s="77">
        <v>514</v>
      </c>
      <c r="KA91" s="78">
        <v>9025.2900000000009</v>
      </c>
      <c r="KB91" s="79">
        <v>9077</v>
      </c>
      <c r="KC91" s="78">
        <v>329929.24</v>
      </c>
      <c r="KD91" s="77">
        <v>2</v>
      </c>
      <c r="KE91" s="78">
        <v>42.9</v>
      </c>
      <c r="KF91" s="77">
        <v>418</v>
      </c>
      <c r="KG91" s="78">
        <v>40482.28</v>
      </c>
      <c r="KH91" s="79">
        <v>18380</v>
      </c>
      <c r="KI91" s="78">
        <v>679147.55</v>
      </c>
      <c r="KJ91" s="77">
        <v>6</v>
      </c>
      <c r="KK91" s="78">
        <v>35.06</v>
      </c>
      <c r="KN91" s="79">
        <v>1372</v>
      </c>
      <c r="KO91" s="78">
        <v>759926.81</v>
      </c>
      <c r="KR91" s="79">
        <v>5105</v>
      </c>
      <c r="KS91" s="78">
        <v>384324.82</v>
      </c>
      <c r="KZ91" s="77">
        <v>10</v>
      </c>
      <c r="LA91" s="78">
        <v>2997.7</v>
      </c>
      <c r="LB91" s="77">
        <v>6</v>
      </c>
      <c r="LC91" s="78">
        <v>12.28</v>
      </c>
      <c r="LD91" s="79">
        <v>1055</v>
      </c>
      <c r="LE91" s="78">
        <v>100131.02</v>
      </c>
      <c r="LF91" s="77">
        <v>412</v>
      </c>
      <c r="LG91" s="78">
        <v>62826.97</v>
      </c>
      <c r="LH91" s="77">
        <v>530</v>
      </c>
      <c r="LI91" s="78">
        <v>132186.47</v>
      </c>
      <c r="LR91" s="77">
        <v>4</v>
      </c>
      <c r="LS91" s="78">
        <v>10</v>
      </c>
      <c r="LT91" s="79">
        <v>8772</v>
      </c>
      <c r="LU91" s="78">
        <v>375564.89</v>
      </c>
      <c r="LV91" s="77">
        <v>48</v>
      </c>
      <c r="LW91" s="78">
        <v>256.97000000000003</v>
      </c>
      <c r="LX91" s="77">
        <v>9</v>
      </c>
      <c r="LY91" s="78">
        <v>5480.88</v>
      </c>
      <c r="LZ91" s="77">
        <v>2</v>
      </c>
      <c r="MA91" s="78">
        <v>222.26</v>
      </c>
      <c r="MB91" s="79">
        <v>5605</v>
      </c>
      <c r="MC91" s="78">
        <v>243651.44</v>
      </c>
      <c r="MF91" s="77">
        <v>2</v>
      </c>
      <c r="MG91" s="78">
        <v>116.56</v>
      </c>
      <c r="MN91" s="77">
        <v>4</v>
      </c>
      <c r="MO91" s="78">
        <v>60.1</v>
      </c>
      <c r="MP91" s="79">
        <v>4489</v>
      </c>
      <c r="MQ91" s="78">
        <v>316456.77</v>
      </c>
      <c r="MR91" s="79">
        <v>1603</v>
      </c>
      <c r="MS91" s="78">
        <v>44169.440000000002</v>
      </c>
      <c r="MT91" s="77">
        <v>1</v>
      </c>
      <c r="MU91" s="78">
        <v>1.82</v>
      </c>
      <c r="MX91" s="77">
        <v>4</v>
      </c>
      <c r="MY91" s="78">
        <v>59.94</v>
      </c>
      <c r="ND91" s="79">
        <v>14160</v>
      </c>
      <c r="NE91" s="78">
        <v>44384.46</v>
      </c>
      <c r="NF91" s="77">
        <v>90</v>
      </c>
      <c r="NG91" s="78">
        <v>1101.5999999999999</v>
      </c>
      <c r="NN91" s="79">
        <v>4779</v>
      </c>
      <c r="NO91" s="78">
        <v>729595.53</v>
      </c>
      <c r="NP91" s="77">
        <v>2</v>
      </c>
      <c r="NQ91" s="78">
        <v>3.08</v>
      </c>
      <c r="NT91" s="77">
        <v>150</v>
      </c>
      <c r="NU91" s="78">
        <v>483.36</v>
      </c>
      <c r="NZ91" s="77">
        <v>1</v>
      </c>
      <c r="OA91" s="78">
        <v>25</v>
      </c>
      <c r="OF91" s="77">
        <v>288</v>
      </c>
      <c r="OG91" s="78">
        <v>21281.33</v>
      </c>
      <c r="OH91" s="77">
        <v>649</v>
      </c>
      <c r="OI91" s="78">
        <v>40792.300000000003</v>
      </c>
      <c r="OJ91" s="77">
        <v>133</v>
      </c>
      <c r="OK91" s="78">
        <v>577.47</v>
      </c>
      <c r="OP91" s="79">
        <v>15052</v>
      </c>
      <c r="OQ91" s="78">
        <v>2563964.38</v>
      </c>
      <c r="OR91" s="77">
        <v>248</v>
      </c>
      <c r="OS91" s="78">
        <v>8351.4500000000007</v>
      </c>
      <c r="OT91" s="79">
        <v>4047</v>
      </c>
      <c r="OU91" s="78">
        <v>185220.43</v>
      </c>
      <c r="OV91" s="77">
        <v>51</v>
      </c>
      <c r="OW91" s="78">
        <v>2560.94</v>
      </c>
      <c r="OZ91" s="79">
        <v>4069</v>
      </c>
      <c r="PA91" s="78">
        <v>381644.97</v>
      </c>
      <c r="PJ91" s="79">
        <v>3678</v>
      </c>
      <c r="PK91" s="78">
        <v>320504.03999999998</v>
      </c>
      <c r="PL91" s="77">
        <v>145</v>
      </c>
      <c r="PM91" s="78">
        <v>1338.23</v>
      </c>
      <c r="PN91" s="77">
        <v>92</v>
      </c>
      <c r="PO91" s="78">
        <v>12948.12</v>
      </c>
      <c r="PP91" s="79">
        <v>8280</v>
      </c>
      <c r="PQ91" s="78">
        <v>536183.6</v>
      </c>
      <c r="PV91" s="77">
        <v>32</v>
      </c>
      <c r="PW91" s="78">
        <v>320.70999999999998</v>
      </c>
      <c r="PZ91" s="77">
        <v>819</v>
      </c>
      <c r="QA91" s="78">
        <v>255947.93</v>
      </c>
      <c r="QF91" s="79">
        <v>12490</v>
      </c>
      <c r="QG91" s="78">
        <v>4159051.78</v>
      </c>
      <c r="QJ91" s="77">
        <v>10</v>
      </c>
      <c r="QK91" s="78">
        <v>21.84</v>
      </c>
      <c r="QL91" s="77">
        <v>45</v>
      </c>
      <c r="QM91" s="78">
        <v>32.840000000000003</v>
      </c>
      <c r="RB91" s="77">
        <v>11</v>
      </c>
      <c r="RC91" s="78">
        <v>445.02</v>
      </c>
      <c r="RD91" s="77">
        <v>7</v>
      </c>
      <c r="RE91" s="78">
        <v>3355.98</v>
      </c>
      <c r="RJ91" s="77">
        <v>2</v>
      </c>
      <c r="RK91" s="78">
        <v>45.72</v>
      </c>
      <c r="RL91" s="79">
        <v>129274</v>
      </c>
      <c r="RM91" s="78">
        <v>18047936.300000001</v>
      </c>
      <c r="RN91" s="79">
        <v>1958</v>
      </c>
      <c r="RO91" s="78">
        <v>89434.45</v>
      </c>
      <c r="RT91" s="77">
        <v>177</v>
      </c>
      <c r="RU91" s="78">
        <v>30458.63</v>
      </c>
      <c r="RV91" s="77">
        <v>278</v>
      </c>
      <c r="RW91" s="78">
        <v>11880.98</v>
      </c>
      <c r="RX91" s="79">
        <v>3161</v>
      </c>
      <c r="RY91" s="78">
        <v>89063.5</v>
      </c>
      <c r="RZ91" s="77">
        <v>613</v>
      </c>
      <c r="SA91" s="78">
        <v>66532.45</v>
      </c>
      <c r="SD91" s="79">
        <v>4483</v>
      </c>
      <c r="SE91" s="78">
        <v>310803.40999999997</v>
      </c>
      <c r="SF91" s="79">
        <v>51684</v>
      </c>
      <c r="SG91" s="78">
        <v>8771427.7899999991</v>
      </c>
      <c r="SH91" s="77">
        <v>2</v>
      </c>
      <c r="SI91" s="78">
        <v>1.1200000000000001</v>
      </c>
      <c r="SJ91" s="79">
        <v>1172</v>
      </c>
      <c r="SK91" s="78">
        <v>45636.67</v>
      </c>
      <c r="SL91" s="79">
        <v>3014</v>
      </c>
      <c r="SM91" s="78">
        <v>227950.27</v>
      </c>
      <c r="SN91" s="79">
        <v>9950</v>
      </c>
      <c r="SO91" s="78">
        <v>303388.90000000002</v>
      </c>
      <c r="SP91" s="77">
        <v>2</v>
      </c>
      <c r="SQ91" s="78">
        <v>909.6</v>
      </c>
      <c r="SR91" s="79">
        <v>93232</v>
      </c>
      <c r="SS91" s="78">
        <v>572852.93999999994</v>
      </c>
      <c r="ST91" s="79">
        <v>7615</v>
      </c>
      <c r="SU91" s="78">
        <v>725731.03</v>
      </c>
      <c r="SV91" s="77">
        <v>85</v>
      </c>
      <c r="SW91" s="78">
        <v>518.25</v>
      </c>
      <c r="TB91" s="77">
        <v>2</v>
      </c>
      <c r="TC91" s="78">
        <v>27.83</v>
      </c>
      <c r="TD91" s="77">
        <v>753</v>
      </c>
      <c r="TE91" s="78">
        <v>7069.67</v>
      </c>
      <c r="TF91" s="79">
        <v>2449</v>
      </c>
      <c r="TG91" s="78">
        <v>93944.44</v>
      </c>
      <c r="TH91" s="79">
        <v>51657</v>
      </c>
      <c r="TI91" s="78">
        <v>1590552.16</v>
      </c>
      <c r="TJ91" s="79">
        <v>2223</v>
      </c>
      <c r="TK91" s="78">
        <v>255542.61</v>
      </c>
      <c r="TL91" s="79">
        <v>41002</v>
      </c>
      <c r="TM91" s="78">
        <v>1947232.72</v>
      </c>
      <c r="TN91" s="79">
        <v>5428</v>
      </c>
      <c r="TO91" s="78">
        <v>421993.99</v>
      </c>
      <c r="UB91" s="79">
        <v>8525</v>
      </c>
      <c r="UC91" s="78">
        <v>389733.56</v>
      </c>
      <c r="UF91" s="77">
        <v>4</v>
      </c>
      <c r="UG91" s="78">
        <v>56.58</v>
      </c>
      <c r="UH91" s="77">
        <v>4</v>
      </c>
      <c r="UI91" s="78">
        <v>50.8</v>
      </c>
      <c r="UJ91" s="77">
        <v>3</v>
      </c>
      <c r="UK91" s="78">
        <v>394.88</v>
      </c>
      <c r="UP91" s="77">
        <v>4</v>
      </c>
      <c r="UQ91" s="78">
        <v>2.5</v>
      </c>
      <c r="UV91" s="77">
        <v>3</v>
      </c>
      <c r="UW91" s="78">
        <v>35.979999999999997</v>
      </c>
      <c r="VB91" s="77">
        <v>63</v>
      </c>
      <c r="VC91" s="78">
        <v>1465.58</v>
      </c>
      <c r="VD91" s="79">
        <v>19939</v>
      </c>
      <c r="VE91" s="78">
        <v>1110868.19</v>
      </c>
      <c r="VF91" s="77">
        <v>2</v>
      </c>
      <c r="VG91" s="78">
        <v>7.96</v>
      </c>
      <c r="VH91" s="79">
        <v>36165</v>
      </c>
      <c r="VI91" s="78">
        <v>584817.52</v>
      </c>
      <c r="VJ91" s="77">
        <v>130</v>
      </c>
      <c r="VK91" s="78">
        <v>1390.22</v>
      </c>
      <c r="VL91" s="77">
        <v>1</v>
      </c>
      <c r="VM91" s="78">
        <v>10.33</v>
      </c>
      <c r="VN91" s="77">
        <v>5</v>
      </c>
      <c r="VO91" s="78">
        <v>8.89</v>
      </c>
      <c r="VP91" s="79">
        <v>13192</v>
      </c>
      <c r="VQ91" s="78">
        <v>702551.72</v>
      </c>
      <c r="VR91" s="79">
        <v>16893</v>
      </c>
      <c r="VS91" s="78">
        <v>1520974.14</v>
      </c>
      <c r="VV91" s="77">
        <v>1</v>
      </c>
      <c r="VW91" s="78">
        <v>18.559999999999999</v>
      </c>
      <c r="WB91" s="79">
        <v>14357</v>
      </c>
      <c r="WC91" s="78">
        <v>1988978.46</v>
      </c>
      <c r="WD91" s="77">
        <v>20</v>
      </c>
      <c r="WE91" s="78">
        <v>45062.559999999998</v>
      </c>
      <c r="WH91" s="79">
        <v>2836</v>
      </c>
      <c r="WI91" s="78">
        <v>12201.01</v>
      </c>
      <c r="WJ91" s="79">
        <v>6467</v>
      </c>
      <c r="WK91" s="78">
        <v>103823.19</v>
      </c>
      <c r="WL91" s="77">
        <v>214</v>
      </c>
      <c r="WM91" s="78">
        <v>23450.01</v>
      </c>
      <c r="WN91" s="79">
        <v>2137</v>
      </c>
      <c r="WO91" s="78">
        <v>833086.07</v>
      </c>
      <c r="WR91" s="79">
        <v>6638</v>
      </c>
      <c r="WS91" s="78">
        <v>190720.16</v>
      </c>
      <c r="WV91" s="77">
        <v>1</v>
      </c>
      <c r="WW91" s="78">
        <v>58.76</v>
      </c>
      <c r="WX91" s="77">
        <v>11</v>
      </c>
      <c r="WY91" s="78">
        <v>59.88</v>
      </c>
      <c r="WZ91" s="77">
        <v>13</v>
      </c>
      <c r="XA91" s="78">
        <v>113.53</v>
      </c>
      <c r="XB91" s="77">
        <v>1</v>
      </c>
      <c r="XC91" s="78">
        <v>3.81</v>
      </c>
      <c r="XD91" s="79">
        <v>38084</v>
      </c>
      <c r="XE91" s="78">
        <v>2132960.9900000002</v>
      </c>
      <c r="XF91" s="77">
        <v>2</v>
      </c>
      <c r="XG91" s="78">
        <v>16.98</v>
      </c>
      <c r="XH91" s="77">
        <v>498</v>
      </c>
      <c r="XI91" s="78">
        <v>215312.1</v>
      </c>
      <c r="XJ91" s="77">
        <v>552</v>
      </c>
      <c r="XK91" s="78">
        <v>7028.68</v>
      </c>
      <c r="XN91" s="79">
        <v>7182</v>
      </c>
      <c r="XO91" s="78">
        <v>908240.05</v>
      </c>
      <c r="XP91" s="79">
        <v>16718</v>
      </c>
      <c r="XQ91" s="78">
        <v>2763506.51</v>
      </c>
      <c r="XR91" s="79">
        <v>1330</v>
      </c>
      <c r="XS91" s="78">
        <v>351540.19</v>
      </c>
      <c r="XT91" s="77">
        <v>563</v>
      </c>
      <c r="XU91" s="78">
        <v>121067.63</v>
      </c>
      <c r="XV91" s="79">
        <v>94084</v>
      </c>
      <c r="XW91" s="78">
        <v>959505.91</v>
      </c>
      <c r="XX91" s="79">
        <v>1345</v>
      </c>
      <c r="XY91" s="78">
        <v>73777.3</v>
      </c>
      <c r="XZ91" s="77">
        <v>7</v>
      </c>
      <c r="YA91" s="78">
        <v>37.090000000000003</v>
      </c>
      <c r="YD91" s="77">
        <v>4</v>
      </c>
      <c r="YE91" s="78">
        <v>486.72</v>
      </c>
      <c r="YH91" s="79">
        <v>24661</v>
      </c>
      <c r="YI91" s="78">
        <v>2197408.7599999998</v>
      </c>
      <c r="YP91" s="79">
        <v>11698</v>
      </c>
      <c r="YQ91" s="78">
        <v>283592.73</v>
      </c>
      <c r="YR91" s="77">
        <v>1</v>
      </c>
      <c r="YS91" s="78">
        <v>81.84</v>
      </c>
      <c r="YT91" s="79">
        <v>2643</v>
      </c>
      <c r="YU91" s="78">
        <v>314995.75</v>
      </c>
      <c r="YV91" s="77">
        <v>161</v>
      </c>
      <c r="YW91" s="78">
        <v>16465.2</v>
      </c>
      <c r="YX91" s="79">
        <v>108608</v>
      </c>
      <c r="YY91" s="78">
        <v>2721736.82</v>
      </c>
      <c r="YZ91" s="79">
        <v>36654</v>
      </c>
      <c r="ZA91" s="78">
        <v>1684647.37</v>
      </c>
      <c r="ZF91" s="79">
        <v>1542</v>
      </c>
      <c r="ZG91" s="78">
        <v>125969.03</v>
      </c>
      <c r="ZH91" s="77">
        <v>676</v>
      </c>
      <c r="ZI91" s="78">
        <v>48119.9</v>
      </c>
      <c r="ZJ91" s="79">
        <v>58281</v>
      </c>
      <c r="ZK91" s="78">
        <v>10013418.91</v>
      </c>
      <c r="ZL91" s="79">
        <v>51907</v>
      </c>
      <c r="ZM91" s="78">
        <v>6127902.5099999998</v>
      </c>
      <c r="ZR91" s="77">
        <v>100</v>
      </c>
      <c r="ZS91" s="78">
        <v>533.28</v>
      </c>
      <c r="ZT91" s="77">
        <v>205</v>
      </c>
      <c r="ZU91" s="78">
        <v>910.12</v>
      </c>
      <c r="AAB91" s="77">
        <v>110</v>
      </c>
      <c r="AAC91" s="78">
        <v>923.31</v>
      </c>
      <c r="AAD91" s="77">
        <v>2</v>
      </c>
      <c r="AAE91" s="78">
        <v>10.15</v>
      </c>
      <c r="AAF91" s="77">
        <v>58</v>
      </c>
      <c r="AAG91" s="78">
        <v>710.87</v>
      </c>
      <c r="AAH91" s="77">
        <v>129</v>
      </c>
      <c r="AAI91" s="78">
        <v>905.45</v>
      </c>
      <c r="AAJ91" s="77">
        <v>1</v>
      </c>
      <c r="AAK91" s="78">
        <v>10.08</v>
      </c>
      <c r="AAP91" s="79">
        <v>2068</v>
      </c>
      <c r="AAQ91" s="78">
        <v>8898.61</v>
      </c>
      <c r="AAV91" s="79">
        <v>1906</v>
      </c>
      <c r="AAW91" s="78">
        <v>109880.21</v>
      </c>
      <c r="ABD91" s="79">
        <v>1723</v>
      </c>
      <c r="ABE91" s="78">
        <v>255613.93</v>
      </c>
      <c r="ABH91" s="77">
        <v>4</v>
      </c>
      <c r="ABI91" s="78">
        <v>33.76</v>
      </c>
      <c r="ABP91" s="79">
        <v>4292</v>
      </c>
      <c r="ABQ91" s="78">
        <v>257104.48</v>
      </c>
      <c r="ABR91" s="79">
        <v>1922</v>
      </c>
      <c r="ABS91" s="78">
        <v>86071.03</v>
      </c>
      <c r="ABT91" s="79">
        <v>6061</v>
      </c>
      <c r="ABU91" s="78">
        <v>88826.77</v>
      </c>
      <c r="ABV91" s="79">
        <v>6758</v>
      </c>
      <c r="ABW91" s="78">
        <v>164015.22</v>
      </c>
      <c r="ABX91" s="77">
        <v>524</v>
      </c>
      <c r="ABY91" s="78">
        <v>15586.44</v>
      </c>
      <c r="ABZ91" s="77">
        <v>1</v>
      </c>
      <c r="ACA91" s="78">
        <v>8.94</v>
      </c>
      <c r="ACD91" s="77">
        <v>185</v>
      </c>
      <c r="ACE91" s="78">
        <v>9454.16</v>
      </c>
      <c r="ACF91" s="79">
        <v>15385</v>
      </c>
      <c r="ACG91" s="78">
        <v>523442.32</v>
      </c>
      <c r="ACH91" s="79">
        <v>4870</v>
      </c>
      <c r="ACI91" s="78">
        <v>255507.45</v>
      </c>
      <c r="ACJ91" s="79">
        <v>24929</v>
      </c>
      <c r="ACK91" s="78">
        <v>308230.25</v>
      </c>
      <c r="ACN91" s="77">
        <v>8</v>
      </c>
      <c r="ACO91" s="78">
        <v>208.1</v>
      </c>
      <c r="ACP91" s="79">
        <v>12009</v>
      </c>
      <c r="ACQ91" s="78">
        <v>485811.92</v>
      </c>
      <c r="ACV91" s="79">
        <v>11218</v>
      </c>
      <c r="ACW91" s="78">
        <v>360965.12</v>
      </c>
      <c r="ACX91" s="79">
        <v>88098</v>
      </c>
      <c r="ACY91" s="78">
        <v>3525039.1</v>
      </c>
      <c r="ACZ91" s="77">
        <v>156</v>
      </c>
      <c r="ADA91" s="78">
        <v>7386.22</v>
      </c>
      <c r="ADB91" s="79">
        <v>14976</v>
      </c>
      <c r="ADC91" s="78">
        <v>962638.43</v>
      </c>
      <c r="ADF91" s="79">
        <v>4498</v>
      </c>
      <c r="ADG91" s="78">
        <v>684438.39</v>
      </c>
      <c r="ADL91" s="79">
        <v>1086</v>
      </c>
      <c r="ADM91" s="78">
        <v>180861.07</v>
      </c>
      <c r="ADN91" s="77">
        <v>2</v>
      </c>
      <c r="ADO91" s="78">
        <v>5.5</v>
      </c>
      <c r="ADT91" s="77">
        <v>2</v>
      </c>
      <c r="ADU91" s="78">
        <v>796</v>
      </c>
      <c r="ADX91" s="79">
        <v>5192</v>
      </c>
      <c r="ADY91" s="78">
        <v>366247.91</v>
      </c>
      <c r="ADZ91" s="79">
        <v>1200</v>
      </c>
      <c r="AEA91" s="78">
        <v>41250.47</v>
      </c>
      <c r="AEB91" s="77">
        <v>13</v>
      </c>
      <c r="AEC91" s="78">
        <v>685.04</v>
      </c>
      <c r="AED91" s="77">
        <v>9</v>
      </c>
      <c r="AEE91" s="78">
        <v>539.79</v>
      </c>
      <c r="AEJ91" s="77">
        <v>2</v>
      </c>
      <c r="AEK91" s="78">
        <v>4.9000000000000004</v>
      </c>
      <c r="AEL91" s="77">
        <v>60</v>
      </c>
      <c r="AEM91" s="78">
        <v>507.88</v>
      </c>
      <c r="AER91" s="79">
        <v>18922</v>
      </c>
      <c r="AES91" s="78">
        <v>966320.84</v>
      </c>
      <c r="AET91" s="79">
        <v>2911</v>
      </c>
      <c r="AEU91" s="78">
        <v>99185.86</v>
      </c>
      <c r="AEV91" s="77">
        <v>5</v>
      </c>
      <c r="AEW91" s="78">
        <v>1538.81</v>
      </c>
      <c r="AEZ91" s="77">
        <v>69</v>
      </c>
      <c r="AFA91" s="78">
        <v>7999.02</v>
      </c>
      <c r="AFB91" s="79">
        <v>9854</v>
      </c>
      <c r="AFC91" s="78">
        <v>552155.98</v>
      </c>
      <c r="AFD91" s="77">
        <v>15</v>
      </c>
      <c r="AFE91" s="78">
        <v>587.28</v>
      </c>
      <c r="AFH91" s="77">
        <v>15</v>
      </c>
      <c r="AFI91" s="78">
        <v>2659.3</v>
      </c>
      <c r="AFL91" s="77">
        <v>2</v>
      </c>
      <c r="AFM91" s="78">
        <v>2.86</v>
      </c>
      <c r="AFN91" s="79">
        <v>3438</v>
      </c>
      <c r="AFO91" s="78">
        <v>1187090.6399999999</v>
      </c>
      <c r="AFP91" s="77">
        <v>103</v>
      </c>
      <c r="AFQ91" s="78">
        <v>4706.28</v>
      </c>
      <c r="AFR91" s="77">
        <v>1</v>
      </c>
      <c r="AFS91" s="78">
        <v>4.8099999999999996</v>
      </c>
      <c r="AFT91" s="77">
        <v>2</v>
      </c>
      <c r="AFU91" s="78">
        <v>47.86</v>
      </c>
      <c r="AFV91" s="79">
        <v>39143</v>
      </c>
      <c r="AFW91" s="78">
        <v>1199180.1499999999</v>
      </c>
      <c r="AFX91" s="79">
        <v>4194</v>
      </c>
      <c r="AFY91" s="78">
        <v>72573.279999999999</v>
      </c>
      <c r="AFZ91" s="77">
        <v>566</v>
      </c>
      <c r="AGA91" s="78">
        <v>52231.86</v>
      </c>
      <c r="AGB91" s="77">
        <v>6</v>
      </c>
      <c r="AGC91" s="78">
        <v>287.91000000000003</v>
      </c>
      <c r="AGF91" s="77">
        <v>160</v>
      </c>
      <c r="AGG91" s="78">
        <v>1053.43</v>
      </c>
      <c r="AGJ91" s="77">
        <v>5</v>
      </c>
      <c r="AGK91" s="78">
        <v>82.76</v>
      </c>
      <c r="AGL91" s="77">
        <v>14</v>
      </c>
      <c r="AGM91" s="78">
        <v>24432.83</v>
      </c>
      <c r="AGP91" s="79">
        <v>167644</v>
      </c>
      <c r="AGQ91" s="78">
        <v>32033881.379999999</v>
      </c>
      <c r="AGR91" s="77">
        <v>156</v>
      </c>
      <c r="AGS91" s="78">
        <v>127642.59</v>
      </c>
      <c r="AGT91" s="79">
        <v>10211</v>
      </c>
      <c r="AGU91" s="78">
        <v>5615097.0099999998</v>
      </c>
      <c r="AGV91" s="79">
        <v>10705</v>
      </c>
      <c r="AGW91" s="78">
        <v>3703005.87</v>
      </c>
      <c r="AGX91" s="79">
        <v>1731</v>
      </c>
      <c r="AGY91" s="78">
        <v>112226.2</v>
      </c>
      <c r="AGZ91" s="77">
        <v>175</v>
      </c>
      <c r="AHA91" s="78">
        <v>19809.009999999998</v>
      </c>
      <c r="AHB91" s="79">
        <v>1206</v>
      </c>
      <c r="AHC91" s="78">
        <v>168221.64</v>
      </c>
      <c r="AHF91" s="77">
        <v>4</v>
      </c>
      <c r="AHG91" s="78">
        <v>2157.2199999999998</v>
      </c>
      <c r="AHH91" s="77">
        <v>118</v>
      </c>
      <c r="AHI91" s="78">
        <v>105338.3</v>
      </c>
      <c r="AHJ91" s="79">
        <v>4246</v>
      </c>
      <c r="AHK91" s="78">
        <v>387707.25</v>
      </c>
      <c r="AHL91" s="79">
        <v>3957</v>
      </c>
      <c r="AHM91" s="78">
        <v>253307.33</v>
      </c>
      <c r="AHT91" s="77">
        <v>1</v>
      </c>
      <c r="AHU91" s="78">
        <v>755.64</v>
      </c>
      <c r="AHV91" s="77">
        <v>867</v>
      </c>
      <c r="AHW91" s="78">
        <v>103263.83</v>
      </c>
      <c r="AHZ91" s="77">
        <v>133</v>
      </c>
      <c r="AIA91" s="78">
        <v>45205.88</v>
      </c>
      <c r="AIL91" s="77">
        <v>4</v>
      </c>
      <c r="AIM91" s="78">
        <v>124.66</v>
      </c>
      <c r="AIN91" s="77">
        <v>4</v>
      </c>
      <c r="AIO91" s="78">
        <v>958.12</v>
      </c>
      <c r="AIP91" s="79">
        <v>59971</v>
      </c>
      <c r="AIQ91" s="78">
        <v>530767.48</v>
      </c>
      <c r="AIT91" s="77">
        <v>10</v>
      </c>
      <c r="AIU91" s="78">
        <v>103.21</v>
      </c>
      <c r="AIX91" s="79">
        <v>7256</v>
      </c>
      <c r="AIY91" s="78">
        <v>537199.12</v>
      </c>
      <c r="AJB91" s="79">
        <v>9672</v>
      </c>
      <c r="AJC91" s="78">
        <v>193355.27</v>
      </c>
      <c r="AJF91" s="79">
        <v>12141</v>
      </c>
      <c r="AJG91" s="78">
        <v>561904.39</v>
      </c>
      <c r="AJL91" s="77">
        <v>6</v>
      </c>
      <c r="AJM91" s="78">
        <v>73.739999999999995</v>
      </c>
      <c r="AJN91" s="79">
        <v>2002</v>
      </c>
      <c r="AJO91" s="78">
        <v>325408.81</v>
      </c>
      <c r="AJP91" s="77">
        <v>2</v>
      </c>
      <c r="AJQ91" s="78">
        <v>43.8</v>
      </c>
      <c r="AJX91" s="79">
        <v>52493</v>
      </c>
      <c r="AJY91" s="78">
        <v>574918.89</v>
      </c>
      <c r="AJZ91" s="77">
        <v>315</v>
      </c>
      <c r="AKA91" s="78">
        <v>36161.120000000003</v>
      </c>
      <c r="AKF91" s="77">
        <v>4</v>
      </c>
      <c r="AKG91" s="78">
        <v>5.52</v>
      </c>
      <c r="AKN91" s="77">
        <v>23</v>
      </c>
      <c r="AKO91" s="78">
        <v>299.48</v>
      </c>
      <c r="AKV91" s="79">
        <v>8989</v>
      </c>
      <c r="AKW91" s="78">
        <v>221319.95</v>
      </c>
      <c r="AKZ91" s="79">
        <v>127242</v>
      </c>
      <c r="ALA91" s="78">
        <v>1695912.15</v>
      </c>
      <c r="ALF91" s="77">
        <v>4</v>
      </c>
      <c r="ALG91" s="78">
        <v>25.5</v>
      </c>
      <c r="ALH91" s="77">
        <v>2</v>
      </c>
      <c r="ALI91" s="78">
        <v>7.7</v>
      </c>
      <c r="ALL91" s="77">
        <v>2</v>
      </c>
      <c r="ALM91" s="78">
        <v>66.98</v>
      </c>
      <c r="ALR91" s="77">
        <v>6</v>
      </c>
      <c r="ALS91" s="78">
        <v>41.79</v>
      </c>
      <c r="ALX91" s="79">
        <v>8641</v>
      </c>
      <c r="ALY91" s="78">
        <v>387714.24</v>
      </c>
      <c r="ALZ91" s="77">
        <v>391</v>
      </c>
      <c r="AMA91" s="78">
        <v>1000.12</v>
      </c>
      <c r="AMB91" s="79">
        <v>1447</v>
      </c>
      <c r="AMC91" s="78">
        <v>98178.51</v>
      </c>
      <c r="AMF91" s="77">
        <v>177</v>
      </c>
      <c r="AMG91" s="78">
        <v>4196.58</v>
      </c>
      <c r="AMH91" s="77">
        <v>15</v>
      </c>
      <c r="AMI91" s="78">
        <v>14912.37</v>
      </c>
      <c r="AMJ91" s="79">
        <v>1528</v>
      </c>
      <c r="AMK91" s="78">
        <v>122112.76</v>
      </c>
      <c r="AML91" s="79">
        <v>13016</v>
      </c>
      <c r="AMM91" s="78">
        <v>1195174.3500000001</v>
      </c>
      <c r="AMN91" s="77">
        <v>159</v>
      </c>
      <c r="AMO91" s="78">
        <v>171037.16</v>
      </c>
      <c r="AMP91" s="77">
        <v>2</v>
      </c>
      <c r="AMQ91" s="78">
        <v>121.7</v>
      </c>
      <c r="AMT91" s="77">
        <v>1</v>
      </c>
      <c r="AMU91" s="78">
        <v>0.45</v>
      </c>
      <c r="AMX91" s="77">
        <v>352</v>
      </c>
      <c r="AMY91" s="78">
        <v>14343.16</v>
      </c>
      <c r="AMZ91" s="77">
        <v>6</v>
      </c>
      <c r="ANA91" s="78">
        <v>12.43</v>
      </c>
      <c r="ANB91" s="77">
        <v>2</v>
      </c>
      <c r="ANC91" s="78">
        <v>0.72</v>
      </c>
      <c r="AND91" s="77">
        <v>2</v>
      </c>
      <c r="ANE91" s="78">
        <v>5.35</v>
      </c>
      <c r="ANF91" s="77">
        <v>913</v>
      </c>
      <c r="ANG91" s="78">
        <v>1156126.33</v>
      </c>
      <c r="ANH91" s="79">
        <v>3756</v>
      </c>
      <c r="ANI91" s="78">
        <v>287128.78999999998</v>
      </c>
      <c r="ANJ91" s="77">
        <v>2</v>
      </c>
      <c r="ANK91" s="78">
        <v>54.12</v>
      </c>
      <c r="ANL91" s="79">
        <v>3030</v>
      </c>
      <c r="ANM91" s="78">
        <v>66925.820000000007</v>
      </c>
      <c r="ANP91" s="79">
        <v>2403</v>
      </c>
      <c r="ANQ91" s="78">
        <v>288808.42</v>
      </c>
      <c r="ANR91" s="77">
        <v>323</v>
      </c>
      <c r="ANS91" s="78">
        <v>60463.58</v>
      </c>
      <c r="ANT91" s="79">
        <v>14519</v>
      </c>
      <c r="ANU91" s="78">
        <v>2361170.0499999998</v>
      </c>
      <c r="ANX91" s="77">
        <v>1</v>
      </c>
      <c r="ANY91" s="78">
        <v>53.91</v>
      </c>
      <c r="ANZ91" s="77">
        <v>573</v>
      </c>
      <c r="AOA91" s="78">
        <v>280545.28000000003</v>
      </c>
      <c r="AOB91" s="77">
        <v>77</v>
      </c>
      <c r="AOC91" s="78">
        <v>139395.57999999999</v>
      </c>
      <c r="AOD91" s="77">
        <v>368</v>
      </c>
      <c r="AOE91" s="78">
        <v>1145092.5</v>
      </c>
      <c r="AOP91" s="77">
        <v>60</v>
      </c>
      <c r="AOQ91" s="78">
        <v>5082.72</v>
      </c>
      <c r="AOR91" s="77">
        <v>12</v>
      </c>
      <c r="AOS91" s="78">
        <v>98.25</v>
      </c>
      <c r="AOV91" s="77">
        <v>948</v>
      </c>
      <c r="AOW91" s="78">
        <v>124157.68</v>
      </c>
      <c r="AOX91" s="77">
        <v>399</v>
      </c>
      <c r="AOY91" s="78">
        <v>4393.7</v>
      </c>
      <c r="AOZ91" s="77">
        <v>2</v>
      </c>
      <c r="APA91" s="78">
        <v>100</v>
      </c>
      <c r="APB91" s="77">
        <v>287</v>
      </c>
      <c r="APC91" s="78">
        <v>3323.64</v>
      </c>
      <c r="APH91" s="79">
        <v>12331</v>
      </c>
      <c r="API91" s="78">
        <v>2427300.29</v>
      </c>
      <c r="APJ91" s="79">
        <v>16040</v>
      </c>
      <c r="APK91" s="78">
        <v>238636.03</v>
      </c>
      <c r="APN91" s="77">
        <v>4</v>
      </c>
      <c r="APO91" s="78">
        <v>61.46</v>
      </c>
      <c r="APP91" s="79">
        <v>2619</v>
      </c>
      <c r="APQ91" s="78">
        <v>1087536.28</v>
      </c>
      <c r="APR91" s="77">
        <v>136</v>
      </c>
      <c r="APS91" s="78">
        <v>55441.2</v>
      </c>
      <c r="APT91" s="79">
        <v>2092</v>
      </c>
      <c r="APU91" s="78">
        <v>945095.36</v>
      </c>
      <c r="APV91" s="77">
        <v>598</v>
      </c>
      <c r="APW91" s="78">
        <v>252132.36</v>
      </c>
      <c r="APX91" s="77">
        <v>728</v>
      </c>
      <c r="APY91" s="78">
        <v>276015.46000000002</v>
      </c>
      <c r="APZ91" s="77">
        <v>125</v>
      </c>
      <c r="AQA91" s="78">
        <v>53902.16</v>
      </c>
      <c r="AQB91" s="79">
        <v>14605</v>
      </c>
      <c r="AQC91" s="78">
        <v>2845798.44</v>
      </c>
      <c r="AQD91" s="77">
        <v>10</v>
      </c>
      <c r="AQE91" s="78">
        <v>468.21</v>
      </c>
      <c r="AQH91" s="77">
        <v>159</v>
      </c>
      <c r="AQI91" s="78">
        <v>46433.01</v>
      </c>
      <c r="AQJ91" s="79">
        <v>3230</v>
      </c>
      <c r="AQK91" s="78">
        <v>54307.02</v>
      </c>
      <c r="AQP91" s="79">
        <v>2364</v>
      </c>
      <c r="AQQ91" s="78">
        <v>590246.53</v>
      </c>
      <c r="AQR91" s="79">
        <v>2473</v>
      </c>
      <c r="AQS91" s="78">
        <v>1243337.6299999999</v>
      </c>
      <c r="AQZ91" s="77">
        <v>84</v>
      </c>
      <c r="ARA91" s="78">
        <v>556161.18999999994</v>
      </c>
      <c r="ARD91" s="77">
        <v>8</v>
      </c>
      <c r="ARE91" s="78">
        <v>242.49</v>
      </c>
      <c r="ARH91" s="77">
        <v>1</v>
      </c>
      <c r="ARI91" s="78">
        <v>11.6</v>
      </c>
      <c r="ARJ91" s="77">
        <v>1</v>
      </c>
      <c r="ARK91" s="78">
        <v>9.39</v>
      </c>
      <c r="ARL91" s="79">
        <v>5563</v>
      </c>
      <c r="ARM91" s="78">
        <v>698516.56</v>
      </c>
      <c r="ARN91" s="79">
        <v>18789</v>
      </c>
      <c r="ARO91" s="78">
        <v>2240677.71</v>
      </c>
      <c r="ARP91" s="79">
        <v>26285</v>
      </c>
      <c r="ARQ91" s="78">
        <v>3214820.78</v>
      </c>
      <c r="ARR91" s="79">
        <v>5233</v>
      </c>
      <c r="ARS91" s="78">
        <v>628535.5</v>
      </c>
      <c r="ART91" s="79">
        <v>19483</v>
      </c>
      <c r="ARU91" s="78">
        <v>436637.11</v>
      </c>
      <c r="ARX91" s="79">
        <v>50768</v>
      </c>
      <c r="ARY91" s="78">
        <v>4006935.59</v>
      </c>
      <c r="ARZ91" s="77">
        <v>121</v>
      </c>
      <c r="ASA91" s="78">
        <v>43761.4</v>
      </c>
      <c r="ASD91" s="79">
        <v>4154</v>
      </c>
      <c r="ASE91" s="78">
        <v>331533.49</v>
      </c>
      <c r="ASJ91" s="77">
        <v>4</v>
      </c>
      <c r="ASK91" s="78">
        <v>1132.22</v>
      </c>
      <c r="ASV91" s="77">
        <v>1</v>
      </c>
      <c r="ASW91" s="78">
        <v>0.89</v>
      </c>
      <c r="ASX91" s="77">
        <v>13</v>
      </c>
      <c r="ASY91" s="78">
        <v>317.93</v>
      </c>
      <c r="ASZ91" s="79">
        <v>1007</v>
      </c>
      <c r="ATA91" s="78">
        <v>20530.88</v>
      </c>
      <c r="ATB91" s="77">
        <v>125</v>
      </c>
      <c r="ATC91" s="78">
        <v>9879.99</v>
      </c>
      <c r="ATF91" s="77">
        <v>2</v>
      </c>
      <c r="ATG91" s="78">
        <v>3.82</v>
      </c>
      <c r="ATN91" s="79">
        <v>1131</v>
      </c>
      <c r="ATO91" s="78">
        <v>63453.21</v>
      </c>
      <c r="ATP91" s="77">
        <v>50</v>
      </c>
      <c r="ATQ91" s="78">
        <v>1273.48</v>
      </c>
      <c r="ATR91" s="77">
        <v>3</v>
      </c>
      <c r="ATS91" s="78">
        <v>167.47</v>
      </c>
      <c r="ATT91" s="79">
        <v>13764</v>
      </c>
      <c r="ATU91" s="78">
        <v>573671.1</v>
      </c>
      <c r="ATV91" s="77">
        <v>11</v>
      </c>
      <c r="ATW91" s="78">
        <v>372.99</v>
      </c>
      <c r="ATX91" s="77">
        <v>24</v>
      </c>
      <c r="ATY91" s="78">
        <v>1076.69</v>
      </c>
      <c r="ATZ91" s="77">
        <v>5</v>
      </c>
      <c r="AUA91" s="78">
        <v>28.74</v>
      </c>
      <c r="AUB91" s="77">
        <v>21</v>
      </c>
      <c r="AUC91" s="78">
        <v>130.74</v>
      </c>
      <c r="AUH91" s="77">
        <v>1</v>
      </c>
      <c r="AUI91" s="78">
        <v>8</v>
      </c>
      <c r="AUN91" s="79">
        <v>186029</v>
      </c>
      <c r="AUO91" s="78">
        <v>2972937.21</v>
      </c>
      <c r="AUP91" s="77">
        <v>10</v>
      </c>
      <c r="AUQ91" s="78">
        <v>149.15</v>
      </c>
      <c r="AUR91" s="79">
        <v>2183</v>
      </c>
      <c r="AUS91" s="78">
        <v>124369.59</v>
      </c>
      <c r="AUV91" s="77">
        <v>34</v>
      </c>
      <c r="AUW91" s="78">
        <v>307.08</v>
      </c>
      <c r="AVB91" s="77">
        <v>255</v>
      </c>
      <c r="AVC91" s="78">
        <v>229245.49</v>
      </c>
      <c r="AVX91" s="77">
        <v>3</v>
      </c>
      <c r="AVY91" s="78">
        <v>24.39</v>
      </c>
      <c r="AVZ91" s="77">
        <v>15</v>
      </c>
      <c r="AWA91" s="78">
        <v>154.15</v>
      </c>
      <c r="AWB91" s="77">
        <v>9</v>
      </c>
      <c r="AWC91" s="78">
        <v>114.96</v>
      </c>
      <c r="AWH91" s="77">
        <v>6</v>
      </c>
      <c r="AWI91" s="78">
        <v>5.16</v>
      </c>
      <c r="AWL91" s="77">
        <v>3</v>
      </c>
      <c r="AWM91" s="78">
        <v>15.46</v>
      </c>
      <c r="AWN91" s="77">
        <v>124</v>
      </c>
      <c r="AWO91" s="78">
        <v>6909.6</v>
      </c>
      <c r="AWP91" s="77">
        <v>369</v>
      </c>
      <c r="AWQ91" s="78">
        <v>55932.27</v>
      </c>
      <c r="AWR91" s="77">
        <v>157</v>
      </c>
      <c r="AWS91" s="78">
        <v>45617.45</v>
      </c>
      <c r="AWT91" s="77">
        <v>302</v>
      </c>
      <c r="AWU91" s="78">
        <v>24315.11</v>
      </c>
      <c r="AWV91" s="77">
        <v>698</v>
      </c>
      <c r="AWW91" s="78">
        <v>9454.84</v>
      </c>
      <c r="AWX91" s="77">
        <v>120</v>
      </c>
      <c r="AWY91" s="78">
        <v>27909.19</v>
      </c>
      <c r="AXD91" s="77">
        <v>18</v>
      </c>
      <c r="AXE91" s="78">
        <v>312.42</v>
      </c>
      <c r="AXF91" s="77">
        <v>1</v>
      </c>
      <c r="AXG91" s="78">
        <v>89</v>
      </c>
      <c r="AXL91" s="77">
        <v>2</v>
      </c>
      <c r="AXM91" s="78">
        <v>1.52</v>
      </c>
      <c r="AXT91" s="77">
        <v>1</v>
      </c>
      <c r="AXU91" s="78">
        <v>20.34</v>
      </c>
      <c r="AXV91" s="77">
        <v>2</v>
      </c>
      <c r="AXW91" s="78">
        <v>21.58</v>
      </c>
      <c r="AYB91" s="77">
        <v>260</v>
      </c>
      <c r="AYC91" s="78">
        <v>21129.95</v>
      </c>
      <c r="AYD91" s="77">
        <v>31</v>
      </c>
      <c r="AYE91" s="78">
        <v>252.46</v>
      </c>
      <c r="AYF91" s="77">
        <v>18</v>
      </c>
      <c r="AYG91" s="78">
        <v>166.22</v>
      </c>
      <c r="AYH91" s="77">
        <v>1</v>
      </c>
      <c r="AYI91" s="78">
        <v>9.65</v>
      </c>
      <c r="AYL91" s="77">
        <v>10</v>
      </c>
      <c r="AYM91" s="78">
        <v>67.739999999999995</v>
      </c>
      <c r="AYN91" s="77">
        <v>2</v>
      </c>
      <c r="AYO91" s="78">
        <v>16</v>
      </c>
      <c r="AYT91" s="77">
        <v>31</v>
      </c>
      <c r="AYU91" s="78">
        <v>61</v>
      </c>
      <c r="AYV91" s="77">
        <v>116</v>
      </c>
      <c r="AYW91" s="78">
        <v>11869.12</v>
      </c>
      <c r="AYZ91" s="77">
        <v>1</v>
      </c>
      <c r="AZA91" s="78">
        <v>10.63</v>
      </c>
      <c r="AZD91" s="77">
        <v>1</v>
      </c>
      <c r="AZE91" s="78">
        <v>22.73</v>
      </c>
      <c r="AZV91" s="77">
        <v>22</v>
      </c>
      <c r="AZW91" s="78">
        <v>35.42</v>
      </c>
    </row>
    <row r="92" spans="1:1377" x14ac:dyDescent="0.25">
      <c r="A92" s="87">
        <v>39850</v>
      </c>
      <c r="B92" s="83">
        <v>344846</v>
      </c>
      <c r="C92" s="84">
        <v>40376044.5</v>
      </c>
      <c r="D92" s="83">
        <v>290838</v>
      </c>
      <c r="E92" s="84">
        <v>39116126.939999998</v>
      </c>
      <c r="F92" s="84"/>
      <c r="G92" s="84"/>
      <c r="H92" s="83">
        <v>201650</v>
      </c>
      <c r="I92" s="84">
        <v>18143631.949999999</v>
      </c>
      <c r="J92" s="83">
        <v>280675</v>
      </c>
      <c r="K92" s="84">
        <v>23511287.440000001</v>
      </c>
      <c r="L92" s="83">
        <v>3307</v>
      </c>
      <c r="M92" s="78">
        <v>14420891.640000001</v>
      </c>
      <c r="N92" s="79">
        <v>25902</v>
      </c>
      <c r="O92" s="78">
        <v>12916082.84</v>
      </c>
      <c r="P92" s="79">
        <v>177005</v>
      </c>
      <c r="Q92" s="78">
        <v>8860370.6400000006</v>
      </c>
      <c r="R92" s="79">
        <v>239658</v>
      </c>
      <c r="S92" s="78">
        <v>13589535.26</v>
      </c>
      <c r="V92" s="79">
        <v>23749</v>
      </c>
      <c r="W92" s="78">
        <v>6258786.7699999996</v>
      </c>
      <c r="X92" s="79">
        <v>44372</v>
      </c>
      <c r="Y92" s="78">
        <v>6209805.5300000003</v>
      </c>
      <c r="Z92" s="79">
        <v>199450</v>
      </c>
      <c r="AA92" s="78">
        <v>7282620.7000000002</v>
      </c>
      <c r="AB92" s="79">
        <v>88872</v>
      </c>
      <c r="AC92" s="78">
        <v>8695937.0800000001</v>
      </c>
      <c r="AD92" s="79">
        <v>30588</v>
      </c>
      <c r="AE92" s="78">
        <v>5664134.5700000003</v>
      </c>
      <c r="AH92" s="79">
        <v>85216</v>
      </c>
      <c r="AI92" s="78">
        <v>8641452.4399999995</v>
      </c>
      <c r="AJ92" s="79">
        <v>185508</v>
      </c>
      <c r="AK92" s="78">
        <v>6631116.8099999996</v>
      </c>
      <c r="AL92" s="79">
        <v>48607</v>
      </c>
      <c r="AM92" s="78">
        <v>5056388.0199999996</v>
      </c>
      <c r="AN92" s="79">
        <v>46752</v>
      </c>
      <c r="AO92" s="78">
        <v>4416011.13</v>
      </c>
      <c r="AP92" s="79">
        <v>58901</v>
      </c>
      <c r="AQ92" s="78">
        <v>4538644.1900000004</v>
      </c>
      <c r="AR92" s="79">
        <v>35374</v>
      </c>
      <c r="AS92" s="78">
        <v>5029502.83</v>
      </c>
      <c r="AT92" s="79">
        <v>13039</v>
      </c>
      <c r="AU92" s="78">
        <v>1169317.06</v>
      </c>
      <c r="AV92" s="77">
        <v>784</v>
      </c>
      <c r="AW92" s="78">
        <v>3233054.8</v>
      </c>
      <c r="AX92" s="77">
        <v>346</v>
      </c>
      <c r="AY92" s="78">
        <v>1271499.48</v>
      </c>
      <c r="AZ92" s="79">
        <v>2837</v>
      </c>
      <c r="BA92" s="78">
        <v>2008052.09</v>
      </c>
      <c r="BB92" s="79">
        <v>11689</v>
      </c>
      <c r="BC92" s="78">
        <v>3860012.16</v>
      </c>
      <c r="BD92" s="79">
        <v>2938</v>
      </c>
      <c r="BE92" s="78">
        <v>1506605.62</v>
      </c>
      <c r="BF92" s="79">
        <v>13619</v>
      </c>
      <c r="BG92" s="78">
        <v>1808459.21</v>
      </c>
      <c r="BH92" s="79">
        <v>279855</v>
      </c>
      <c r="BI92" s="78">
        <v>2457928.0499999998</v>
      </c>
      <c r="BJ92" s="79">
        <v>3597</v>
      </c>
      <c r="BK92" s="78">
        <v>1459521.66</v>
      </c>
      <c r="BL92" s="79">
        <v>49561</v>
      </c>
      <c r="BM92" s="78">
        <v>2100591.04</v>
      </c>
      <c r="BP92" s="79">
        <v>54295</v>
      </c>
      <c r="BQ92" s="78">
        <v>1097348.52</v>
      </c>
      <c r="BR92" s="79">
        <v>8116</v>
      </c>
      <c r="BS92" s="78">
        <v>563526.22</v>
      </c>
      <c r="BT92" s="79">
        <v>8173</v>
      </c>
      <c r="BU92" s="78">
        <v>489968.57</v>
      </c>
      <c r="BV92" s="79">
        <v>11043</v>
      </c>
      <c r="BW92" s="78">
        <v>345925.62</v>
      </c>
      <c r="BX92" s="77">
        <v>195</v>
      </c>
      <c r="BY92" s="78">
        <v>200398.68</v>
      </c>
      <c r="CL92" s="77">
        <v>4</v>
      </c>
      <c r="CM92" s="78">
        <v>244.24</v>
      </c>
      <c r="CN92" s="77">
        <v>13</v>
      </c>
      <c r="CO92" s="78">
        <v>822.24</v>
      </c>
      <c r="CP92" s="79">
        <v>6563</v>
      </c>
      <c r="CQ92" s="78">
        <v>72105.600000000006</v>
      </c>
      <c r="CT92" s="77">
        <v>14</v>
      </c>
      <c r="CU92" s="78">
        <v>9145.9599999999991</v>
      </c>
      <c r="CX92" s="77">
        <v>4</v>
      </c>
      <c r="CY92" s="78">
        <v>104.16</v>
      </c>
      <c r="CZ92" s="77">
        <v>2</v>
      </c>
      <c r="DA92" s="78">
        <v>1.66</v>
      </c>
      <c r="DD92" s="77">
        <v>2</v>
      </c>
      <c r="DE92" s="78">
        <v>109.43</v>
      </c>
      <c r="DJ92" s="77">
        <v>1</v>
      </c>
      <c r="DK92" s="78">
        <v>221.56</v>
      </c>
      <c r="DL92" s="77">
        <v>6</v>
      </c>
      <c r="DM92" s="78">
        <v>167.97</v>
      </c>
      <c r="DN92" s="77">
        <v>6</v>
      </c>
      <c r="DO92" s="78">
        <v>7.08</v>
      </c>
      <c r="DP92" s="77">
        <v>80</v>
      </c>
      <c r="DQ92" s="78">
        <v>392.05</v>
      </c>
      <c r="DR92" s="77">
        <v>3</v>
      </c>
      <c r="DS92" s="78">
        <v>34.89</v>
      </c>
      <c r="DZ92" s="79">
        <v>12347</v>
      </c>
      <c r="EA92" s="78">
        <v>1115270.45</v>
      </c>
      <c r="ED92" s="77">
        <v>1</v>
      </c>
      <c r="EE92" s="78">
        <v>1.1200000000000001</v>
      </c>
      <c r="EF92" s="77">
        <v>17</v>
      </c>
      <c r="EG92" s="78">
        <v>205.44</v>
      </c>
      <c r="EH92" s="77">
        <v>2</v>
      </c>
      <c r="EI92" s="78">
        <v>3.9</v>
      </c>
      <c r="EJ92" s="77">
        <v>2</v>
      </c>
      <c r="EK92" s="78">
        <v>29</v>
      </c>
      <c r="ER92" s="79">
        <v>14712</v>
      </c>
      <c r="ES92" s="78">
        <v>547835.43000000005</v>
      </c>
      <c r="ET92" s="77">
        <v>5</v>
      </c>
      <c r="EU92" s="78">
        <v>33.15</v>
      </c>
      <c r="EV92" s="79">
        <v>1281</v>
      </c>
      <c r="EW92" s="78">
        <v>79616.47</v>
      </c>
      <c r="FF92" s="77">
        <v>14</v>
      </c>
      <c r="FG92" s="78">
        <v>5.8</v>
      </c>
      <c r="FH92" s="79">
        <v>26938</v>
      </c>
      <c r="FI92" s="78">
        <v>1281190.58</v>
      </c>
      <c r="FJ92" s="79">
        <v>15817</v>
      </c>
      <c r="FK92" s="78">
        <v>737470.91</v>
      </c>
      <c r="FL92" s="77">
        <v>12</v>
      </c>
      <c r="FM92" s="78">
        <v>160.63999999999999</v>
      </c>
      <c r="FN92" s="77">
        <v>2</v>
      </c>
      <c r="FO92" s="78">
        <v>3.46</v>
      </c>
      <c r="FP92" s="77">
        <v>4</v>
      </c>
      <c r="FQ92" s="78">
        <v>20.86</v>
      </c>
      <c r="FR92" s="79">
        <v>2457</v>
      </c>
      <c r="FS92" s="78">
        <v>322395.05</v>
      </c>
      <c r="FT92" s="77">
        <v>1</v>
      </c>
      <c r="FU92" s="78">
        <v>1.5</v>
      </c>
      <c r="FV92" s="79">
        <v>5041</v>
      </c>
      <c r="FW92" s="78">
        <v>121675.2</v>
      </c>
      <c r="FX92" s="77">
        <v>629</v>
      </c>
      <c r="FY92" s="78">
        <v>24766.15</v>
      </c>
      <c r="GF92" s="77">
        <v>115</v>
      </c>
      <c r="GG92" s="78">
        <v>7909.96</v>
      </c>
      <c r="GL92" s="79">
        <v>2851</v>
      </c>
      <c r="GM92" s="78">
        <v>402732.04</v>
      </c>
      <c r="GR92" s="77">
        <v>2</v>
      </c>
      <c r="GS92" s="78">
        <v>6.5</v>
      </c>
      <c r="GX92" s="77">
        <v>392</v>
      </c>
      <c r="GY92" s="78">
        <v>33576.18</v>
      </c>
      <c r="GZ92" s="77">
        <v>43</v>
      </c>
      <c r="HA92" s="78">
        <v>3065.61</v>
      </c>
      <c r="HD92" s="77">
        <v>11</v>
      </c>
      <c r="HE92" s="78">
        <v>46.91</v>
      </c>
      <c r="HH92" s="77">
        <v>128</v>
      </c>
      <c r="HI92" s="78">
        <v>4651.49</v>
      </c>
      <c r="HJ92" s="77">
        <v>673</v>
      </c>
      <c r="HK92" s="78">
        <v>86458.03</v>
      </c>
      <c r="HL92" s="77">
        <v>467</v>
      </c>
      <c r="HM92" s="78">
        <v>77497.3</v>
      </c>
      <c r="HN92" s="77">
        <v>677</v>
      </c>
      <c r="HO92" s="78">
        <v>90177.73</v>
      </c>
      <c r="HR92" s="77">
        <v>70</v>
      </c>
      <c r="HS92" s="78">
        <v>21746.22</v>
      </c>
      <c r="HT92" s="77">
        <v>542</v>
      </c>
      <c r="HU92" s="78">
        <v>21398.69</v>
      </c>
      <c r="HV92" s="77">
        <v>49</v>
      </c>
      <c r="HW92" s="78">
        <v>1820.59</v>
      </c>
      <c r="HX92" s="77">
        <v>7</v>
      </c>
      <c r="HY92" s="78">
        <v>1542.37</v>
      </c>
      <c r="IB92" s="79">
        <v>7472</v>
      </c>
      <c r="IC92" s="78">
        <v>545982.6</v>
      </c>
      <c r="ID92" s="77">
        <v>36</v>
      </c>
      <c r="IE92" s="78">
        <v>11346.99</v>
      </c>
      <c r="IF92" s="77">
        <v>209</v>
      </c>
      <c r="IG92" s="78">
        <v>25864.36</v>
      </c>
      <c r="IN92" s="79">
        <v>2303</v>
      </c>
      <c r="IO92" s="78">
        <v>109153.78</v>
      </c>
      <c r="IP92" s="77">
        <v>7</v>
      </c>
      <c r="IQ92" s="78">
        <v>15.3</v>
      </c>
      <c r="IR92" s="77">
        <v>2</v>
      </c>
      <c r="IS92" s="78">
        <v>3.8</v>
      </c>
      <c r="IX92" s="77">
        <v>8</v>
      </c>
      <c r="IY92" s="78">
        <v>12.77</v>
      </c>
      <c r="IZ92" s="79">
        <v>4681</v>
      </c>
      <c r="JA92" s="78">
        <v>189915.18</v>
      </c>
      <c r="JB92" s="77">
        <v>2</v>
      </c>
      <c r="JC92" s="78">
        <v>16.079999999999998</v>
      </c>
      <c r="JD92" s="77">
        <v>1</v>
      </c>
      <c r="JE92" s="78">
        <v>3.63</v>
      </c>
      <c r="JH92" s="79">
        <v>9936</v>
      </c>
      <c r="JI92" s="78">
        <v>1304608.3799999999</v>
      </c>
      <c r="JJ92" s="79">
        <v>2642</v>
      </c>
      <c r="JK92" s="78">
        <v>325059.34000000003</v>
      </c>
      <c r="JN92" s="77">
        <v>631</v>
      </c>
      <c r="JO92" s="78">
        <v>77860.149999999994</v>
      </c>
      <c r="JP92" s="79">
        <v>3978</v>
      </c>
      <c r="JQ92" s="78">
        <v>314189.53000000003</v>
      </c>
      <c r="JR92" s="77">
        <v>30</v>
      </c>
      <c r="JS92" s="78">
        <v>1754.92</v>
      </c>
      <c r="JV92" s="79">
        <v>3329</v>
      </c>
      <c r="JW92" s="78">
        <v>269255.15999999997</v>
      </c>
      <c r="JX92" s="77">
        <v>292</v>
      </c>
      <c r="JY92" s="78">
        <v>24870.03</v>
      </c>
      <c r="JZ92" s="77">
        <v>560</v>
      </c>
      <c r="KA92" s="78">
        <v>11209.54</v>
      </c>
      <c r="KB92" s="79">
        <v>8656</v>
      </c>
      <c r="KC92" s="78">
        <v>315266.08</v>
      </c>
      <c r="KD92" s="77">
        <v>2</v>
      </c>
      <c r="KE92" s="78">
        <v>48.96</v>
      </c>
      <c r="KF92" s="77">
        <v>427</v>
      </c>
      <c r="KG92" s="78">
        <v>45744.29</v>
      </c>
      <c r="KH92" s="79">
        <v>19875</v>
      </c>
      <c r="KI92" s="78">
        <v>735146.76</v>
      </c>
      <c r="KJ92" s="77">
        <v>1</v>
      </c>
      <c r="KK92" s="78">
        <v>2.75</v>
      </c>
      <c r="KN92" s="79">
        <v>1381</v>
      </c>
      <c r="KO92" s="78">
        <v>726637.32</v>
      </c>
      <c r="KR92" s="79">
        <v>5133</v>
      </c>
      <c r="KS92" s="78">
        <v>388660.01</v>
      </c>
      <c r="KZ92" s="77">
        <v>7</v>
      </c>
      <c r="LA92" s="78">
        <v>2159.5500000000002</v>
      </c>
      <c r="LB92" s="77">
        <v>9</v>
      </c>
      <c r="LC92" s="78">
        <v>12.8</v>
      </c>
      <c r="LD92" s="79">
        <v>1045</v>
      </c>
      <c r="LE92" s="78">
        <v>100926.33</v>
      </c>
      <c r="LF92" s="77">
        <v>477</v>
      </c>
      <c r="LG92" s="78">
        <v>75314.8</v>
      </c>
      <c r="LH92" s="77">
        <v>508</v>
      </c>
      <c r="LI92" s="78">
        <v>124428.79</v>
      </c>
      <c r="LR92" s="77">
        <v>5</v>
      </c>
      <c r="LS92" s="78">
        <v>7.67</v>
      </c>
      <c r="LT92" s="79">
        <v>9260</v>
      </c>
      <c r="LU92" s="78">
        <v>394329.85</v>
      </c>
      <c r="LV92" s="77">
        <v>64</v>
      </c>
      <c r="LW92" s="78">
        <v>377.62</v>
      </c>
      <c r="LX92" s="77">
        <v>8</v>
      </c>
      <c r="LY92" s="78">
        <v>2981.46</v>
      </c>
      <c r="LZ92" s="77">
        <v>1</v>
      </c>
      <c r="MA92" s="78">
        <v>222.26</v>
      </c>
      <c r="MB92" s="79">
        <v>5811</v>
      </c>
      <c r="MC92" s="78">
        <v>260362.56</v>
      </c>
      <c r="MJ92" s="77">
        <v>1</v>
      </c>
      <c r="MK92" s="78">
        <v>9.25</v>
      </c>
      <c r="MN92" s="77">
        <v>1</v>
      </c>
      <c r="MO92" s="78">
        <v>19.760000000000002</v>
      </c>
      <c r="MP92" s="79">
        <v>4684</v>
      </c>
      <c r="MQ92" s="78">
        <v>332916.05</v>
      </c>
      <c r="MR92" s="79">
        <v>1584</v>
      </c>
      <c r="MS92" s="78">
        <v>47575.040000000001</v>
      </c>
      <c r="ND92" s="79">
        <v>14399</v>
      </c>
      <c r="NE92" s="78">
        <v>46062.080000000002</v>
      </c>
      <c r="NF92" s="77">
        <v>109</v>
      </c>
      <c r="NG92" s="78">
        <v>1853.43</v>
      </c>
      <c r="NJ92" s="77">
        <v>2</v>
      </c>
      <c r="NK92" s="78">
        <v>201.48</v>
      </c>
      <c r="NN92" s="79">
        <v>4852</v>
      </c>
      <c r="NO92" s="78">
        <v>762037.33</v>
      </c>
      <c r="NP92" s="77">
        <v>14</v>
      </c>
      <c r="NQ92" s="78">
        <v>56.69</v>
      </c>
      <c r="NR92" s="77">
        <v>1</v>
      </c>
      <c r="NS92" s="78">
        <v>0.85</v>
      </c>
      <c r="NT92" s="77">
        <v>139</v>
      </c>
      <c r="NU92" s="78">
        <v>410.09</v>
      </c>
      <c r="NZ92" s="77">
        <v>4</v>
      </c>
      <c r="OA92" s="78">
        <v>67.400000000000006</v>
      </c>
      <c r="OB92" s="77">
        <v>1</v>
      </c>
      <c r="OC92" s="78">
        <v>9</v>
      </c>
      <c r="OF92" s="77">
        <v>304</v>
      </c>
      <c r="OG92" s="78">
        <v>21596.76</v>
      </c>
      <c r="OH92" s="77">
        <v>665</v>
      </c>
      <c r="OI92" s="78">
        <v>39071.99</v>
      </c>
      <c r="OJ92" s="77">
        <v>138</v>
      </c>
      <c r="OK92" s="78">
        <v>594.29</v>
      </c>
      <c r="ON92" s="77">
        <v>1</v>
      </c>
      <c r="OO92" s="78">
        <v>22.03</v>
      </c>
      <c r="OP92" s="79">
        <v>15883</v>
      </c>
      <c r="OQ92" s="78">
        <v>2688688.9</v>
      </c>
      <c r="OR92" s="77">
        <v>248</v>
      </c>
      <c r="OS92" s="78">
        <v>9234.5400000000009</v>
      </c>
      <c r="OT92" s="79">
        <v>4410</v>
      </c>
      <c r="OU92" s="78">
        <v>202018.25</v>
      </c>
      <c r="OV92" s="77">
        <v>48</v>
      </c>
      <c r="OW92" s="78">
        <v>3521.63</v>
      </c>
      <c r="OZ92" s="79">
        <v>4272</v>
      </c>
      <c r="PA92" s="78">
        <v>402651.34</v>
      </c>
      <c r="PH92" s="77">
        <v>1</v>
      </c>
      <c r="PI92" s="78">
        <v>4.75</v>
      </c>
      <c r="PJ92" s="79">
        <v>3981</v>
      </c>
      <c r="PK92" s="78">
        <v>345120.39</v>
      </c>
      <c r="PL92" s="77">
        <v>125</v>
      </c>
      <c r="PM92" s="78">
        <v>1156.8</v>
      </c>
      <c r="PN92" s="77">
        <v>79</v>
      </c>
      <c r="PO92" s="78">
        <v>11372.57</v>
      </c>
      <c r="PP92" s="79">
        <v>7997</v>
      </c>
      <c r="PQ92" s="78">
        <v>531013.87</v>
      </c>
      <c r="PV92" s="77">
        <v>28</v>
      </c>
      <c r="PW92" s="78">
        <v>341.3</v>
      </c>
      <c r="PX92" s="77">
        <v>9</v>
      </c>
      <c r="PY92" s="78">
        <v>836.19</v>
      </c>
      <c r="PZ92" s="77">
        <v>787</v>
      </c>
      <c r="QA92" s="78">
        <v>276522.84999999998</v>
      </c>
      <c r="QF92" s="79">
        <v>12698</v>
      </c>
      <c r="QG92" s="78">
        <v>4071253.73</v>
      </c>
      <c r="QJ92" s="77">
        <v>8</v>
      </c>
      <c r="QK92" s="78">
        <v>11.19</v>
      </c>
      <c r="QL92" s="77">
        <v>41</v>
      </c>
      <c r="QM92" s="78">
        <v>38.81</v>
      </c>
      <c r="RB92" s="77">
        <v>13</v>
      </c>
      <c r="RC92" s="78">
        <v>1083.8699999999999</v>
      </c>
      <c r="RD92" s="77">
        <v>3</v>
      </c>
      <c r="RE92" s="78">
        <v>1305.0999999999999</v>
      </c>
      <c r="RJ92" s="77">
        <v>2</v>
      </c>
      <c r="RK92" s="78">
        <v>56.32</v>
      </c>
      <c r="RL92" s="79">
        <v>132294</v>
      </c>
      <c r="RM92" s="78">
        <v>18542138.829999998</v>
      </c>
      <c r="RN92" s="79">
        <v>2047</v>
      </c>
      <c r="RO92" s="78">
        <v>93490</v>
      </c>
      <c r="RT92" s="77">
        <v>153</v>
      </c>
      <c r="RU92" s="78">
        <v>29406.22</v>
      </c>
      <c r="RV92" s="77">
        <v>283</v>
      </c>
      <c r="RW92" s="78">
        <v>13301.74</v>
      </c>
      <c r="RX92" s="79">
        <v>5039</v>
      </c>
      <c r="RY92" s="78">
        <v>140340.98000000001</v>
      </c>
      <c r="RZ92" s="77">
        <v>681</v>
      </c>
      <c r="SA92" s="78">
        <v>68576.009999999995</v>
      </c>
      <c r="SD92" s="79">
        <v>4231</v>
      </c>
      <c r="SE92" s="78">
        <v>309692.88</v>
      </c>
      <c r="SF92" s="79">
        <v>50629</v>
      </c>
      <c r="SG92" s="78">
        <v>8635508.8800000008</v>
      </c>
      <c r="SH92" s="77">
        <v>2</v>
      </c>
      <c r="SI92" s="78">
        <v>1.1200000000000001</v>
      </c>
      <c r="SJ92" s="79">
        <v>1217</v>
      </c>
      <c r="SK92" s="78">
        <v>47489.91</v>
      </c>
      <c r="SL92" s="79">
        <v>3386</v>
      </c>
      <c r="SM92" s="78">
        <v>253848.59</v>
      </c>
      <c r="SN92" s="79">
        <v>10687</v>
      </c>
      <c r="SO92" s="78">
        <v>329102.13</v>
      </c>
      <c r="SP92" s="77">
        <v>2</v>
      </c>
      <c r="SQ92" s="78">
        <v>180</v>
      </c>
      <c r="SR92" s="79">
        <v>99501</v>
      </c>
      <c r="SS92" s="78">
        <v>605643.21</v>
      </c>
      <c r="ST92" s="79">
        <v>9609</v>
      </c>
      <c r="SU92" s="78">
        <v>937466.34</v>
      </c>
      <c r="SV92" s="77">
        <v>87</v>
      </c>
      <c r="SW92" s="78">
        <v>464.33</v>
      </c>
      <c r="TB92" s="77">
        <v>1</v>
      </c>
      <c r="TC92" s="78">
        <v>12.31</v>
      </c>
      <c r="TD92" s="77">
        <v>766</v>
      </c>
      <c r="TE92" s="78">
        <v>7749.13</v>
      </c>
      <c r="TF92" s="79">
        <v>2416</v>
      </c>
      <c r="TG92" s="78">
        <v>89836.64</v>
      </c>
      <c r="TH92" s="79">
        <v>63832</v>
      </c>
      <c r="TI92" s="78">
        <v>2034421.28</v>
      </c>
      <c r="TJ92" s="79">
        <v>2322</v>
      </c>
      <c r="TK92" s="78">
        <v>258213.36</v>
      </c>
      <c r="TL92" s="79">
        <v>39876</v>
      </c>
      <c r="TM92" s="78">
        <v>1869199.5</v>
      </c>
      <c r="TN92" s="79">
        <v>5865</v>
      </c>
      <c r="TO92" s="78">
        <v>468452.62</v>
      </c>
      <c r="UB92" s="79">
        <v>9049</v>
      </c>
      <c r="UC92" s="78">
        <v>413398.87</v>
      </c>
      <c r="UF92" s="77">
        <v>4</v>
      </c>
      <c r="UG92" s="78">
        <v>79.58</v>
      </c>
      <c r="UH92" s="77">
        <v>2</v>
      </c>
      <c r="UI92" s="78">
        <v>26.46</v>
      </c>
      <c r="UP92" s="77">
        <v>2</v>
      </c>
      <c r="UQ92" s="78">
        <v>1.04</v>
      </c>
      <c r="UV92" s="77">
        <v>2</v>
      </c>
      <c r="UW92" s="78">
        <v>4.34</v>
      </c>
      <c r="UZ92" s="77">
        <v>1</v>
      </c>
      <c r="VA92" s="78">
        <v>6.88</v>
      </c>
      <c r="VB92" s="77">
        <v>48</v>
      </c>
      <c r="VC92" s="78">
        <v>1408.9</v>
      </c>
      <c r="VD92" s="79">
        <v>20841</v>
      </c>
      <c r="VE92" s="78">
        <v>1174405.71</v>
      </c>
      <c r="VF92" s="77">
        <v>2</v>
      </c>
      <c r="VG92" s="78">
        <v>13.26</v>
      </c>
      <c r="VH92" s="79">
        <v>38184</v>
      </c>
      <c r="VI92" s="78">
        <v>621449.64</v>
      </c>
      <c r="VJ92" s="77">
        <v>151</v>
      </c>
      <c r="VK92" s="78">
        <v>1548.49</v>
      </c>
      <c r="VN92" s="77">
        <v>9</v>
      </c>
      <c r="VO92" s="78">
        <v>115.63</v>
      </c>
      <c r="VP92" s="79">
        <v>13483</v>
      </c>
      <c r="VQ92" s="78">
        <v>719202.73</v>
      </c>
      <c r="VR92" s="79">
        <v>16956</v>
      </c>
      <c r="VS92" s="78">
        <v>1559787.61</v>
      </c>
      <c r="VT92" s="77">
        <v>2</v>
      </c>
      <c r="VU92" s="78">
        <v>36.76</v>
      </c>
      <c r="VV92" s="77">
        <v>1</v>
      </c>
      <c r="VW92" s="78">
        <v>18.559999999999999</v>
      </c>
      <c r="WB92" s="79">
        <v>14599</v>
      </c>
      <c r="WC92" s="78">
        <v>2073238.54</v>
      </c>
      <c r="WD92" s="77">
        <v>13</v>
      </c>
      <c r="WE92" s="78">
        <v>29564.22</v>
      </c>
      <c r="WH92" s="79">
        <v>2866</v>
      </c>
      <c r="WI92" s="78">
        <v>12089.17</v>
      </c>
      <c r="WJ92" s="79">
        <v>7022</v>
      </c>
      <c r="WK92" s="78">
        <v>113416.5</v>
      </c>
      <c r="WL92" s="77">
        <v>237</v>
      </c>
      <c r="WM92" s="78">
        <v>24150.66</v>
      </c>
      <c r="WN92" s="79">
        <v>2106</v>
      </c>
      <c r="WO92" s="78">
        <v>846804.74</v>
      </c>
      <c r="WR92" s="79">
        <v>6693</v>
      </c>
      <c r="WS92" s="78">
        <v>192943.54</v>
      </c>
      <c r="WV92" s="77">
        <v>1</v>
      </c>
      <c r="WW92" s="78">
        <v>29.38</v>
      </c>
      <c r="WX92" s="77">
        <v>6</v>
      </c>
      <c r="WY92" s="78">
        <v>43.45</v>
      </c>
      <c r="WZ92" s="77">
        <v>4</v>
      </c>
      <c r="XA92" s="78">
        <v>33.380000000000003</v>
      </c>
      <c r="XB92" s="77">
        <v>2</v>
      </c>
      <c r="XC92" s="78">
        <v>7.36</v>
      </c>
      <c r="XD92" s="79">
        <v>40654</v>
      </c>
      <c r="XE92" s="78">
        <v>2281871.09</v>
      </c>
      <c r="XH92" s="77">
        <v>541</v>
      </c>
      <c r="XI92" s="78">
        <v>247404.81</v>
      </c>
      <c r="XJ92" s="77">
        <v>573</v>
      </c>
      <c r="XK92" s="78">
        <v>6866.17</v>
      </c>
      <c r="XN92" s="79">
        <v>7833</v>
      </c>
      <c r="XO92" s="78">
        <v>982238.76</v>
      </c>
      <c r="XP92" s="79">
        <v>18254</v>
      </c>
      <c r="XQ92" s="78">
        <v>2977855.78</v>
      </c>
      <c r="XR92" s="79">
        <v>1383</v>
      </c>
      <c r="XS92" s="78">
        <v>376002.11</v>
      </c>
      <c r="XT92" s="77">
        <v>442</v>
      </c>
      <c r="XU92" s="78">
        <v>83815.94</v>
      </c>
      <c r="XV92" s="79">
        <v>97275</v>
      </c>
      <c r="XW92" s="78">
        <v>981143.12</v>
      </c>
      <c r="XX92" s="79">
        <v>1325</v>
      </c>
      <c r="XY92" s="78">
        <v>61534.82</v>
      </c>
      <c r="XZ92" s="77">
        <v>5</v>
      </c>
      <c r="YA92" s="78">
        <v>33.17</v>
      </c>
      <c r="YF92" s="77">
        <v>3</v>
      </c>
      <c r="YG92" s="78">
        <v>61.01</v>
      </c>
      <c r="YH92" s="79">
        <v>26370</v>
      </c>
      <c r="YI92" s="78">
        <v>2252425.9500000002</v>
      </c>
      <c r="YJ92" s="77">
        <v>1</v>
      </c>
      <c r="YK92" s="78">
        <v>4.53</v>
      </c>
      <c r="YP92" s="79">
        <v>13254</v>
      </c>
      <c r="YQ92" s="78">
        <v>336206.54</v>
      </c>
      <c r="YR92" s="77">
        <v>3</v>
      </c>
      <c r="YS92" s="78">
        <v>53.61</v>
      </c>
      <c r="YT92" s="79">
        <v>2886</v>
      </c>
      <c r="YU92" s="78">
        <v>359081.81</v>
      </c>
      <c r="YV92" s="77">
        <v>164</v>
      </c>
      <c r="YW92" s="78">
        <v>16502.169999999998</v>
      </c>
      <c r="YX92" s="79">
        <v>115820</v>
      </c>
      <c r="YY92" s="78">
        <v>2892190.48</v>
      </c>
      <c r="YZ92" s="79">
        <v>48244</v>
      </c>
      <c r="ZA92" s="78">
        <v>2167445.9</v>
      </c>
      <c r="ZF92" s="79">
        <v>1691</v>
      </c>
      <c r="ZG92" s="78">
        <v>139413.09</v>
      </c>
      <c r="ZH92" s="77">
        <v>707</v>
      </c>
      <c r="ZI92" s="78">
        <v>50530.71</v>
      </c>
      <c r="ZJ92" s="79">
        <v>62539</v>
      </c>
      <c r="ZK92" s="78">
        <v>10685685.869999999</v>
      </c>
      <c r="ZL92" s="79">
        <v>55939</v>
      </c>
      <c r="ZM92" s="78">
        <v>6489764.5099999998</v>
      </c>
      <c r="ZR92" s="77">
        <v>121</v>
      </c>
      <c r="ZS92" s="78">
        <v>761.21</v>
      </c>
      <c r="ZT92" s="77">
        <v>194</v>
      </c>
      <c r="ZU92" s="78">
        <v>1056.8399999999999</v>
      </c>
      <c r="ZX92" s="77">
        <v>2</v>
      </c>
      <c r="ZY92" s="78">
        <v>9.1</v>
      </c>
      <c r="AAB92" s="77">
        <v>170</v>
      </c>
      <c r="AAC92" s="78">
        <v>1339.75</v>
      </c>
      <c r="AAD92" s="77">
        <v>8</v>
      </c>
      <c r="AAE92" s="78">
        <v>37.9</v>
      </c>
      <c r="AAF92" s="77">
        <v>74</v>
      </c>
      <c r="AAG92" s="78">
        <v>822.92</v>
      </c>
      <c r="AAH92" s="77">
        <v>141</v>
      </c>
      <c r="AAI92" s="78">
        <v>863.67</v>
      </c>
      <c r="AAN92" s="77">
        <v>9</v>
      </c>
      <c r="AAO92" s="78">
        <v>285.45999999999998</v>
      </c>
      <c r="AAP92" s="79">
        <v>2229</v>
      </c>
      <c r="AAQ92" s="78">
        <v>10011.23</v>
      </c>
      <c r="AAV92" s="79">
        <v>2005</v>
      </c>
      <c r="AAW92" s="78">
        <v>112118.22</v>
      </c>
      <c r="ABD92" s="79">
        <v>1877</v>
      </c>
      <c r="ABE92" s="78">
        <v>274684.37</v>
      </c>
      <c r="ABP92" s="79">
        <v>4363</v>
      </c>
      <c r="ABQ92" s="78">
        <v>258777.3</v>
      </c>
      <c r="ABR92" s="79">
        <v>1941</v>
      </c>
      <c r="ABS92" s="78">
        <v>88572.3</v>
      </c>
      <c r="ABT92" s="79">
        <v>5909</v>
      </c>
      <c r="ABU92" s="78">
        <v>92051.36</v>
      </c>
      <c r="ABV92" s="79">
        <v>7141</v>
      </c>
      <c r="ABW92" s="78">
        <v>172791.92</v>
      </c>
      <c r="ABX92" s="77">
        <v>555</v>
      </c>
      <c r="ABY92" s="78">
        <v>19880.419999999998</v>
      </c>
      <c r="ACD92" s="77">
        <v>211</v>
      </c>
      <c r="ACE92" s="78">
        <v>10672.71</v>
      </c>
      <c r="ACF92" s="79">
        <v>14824</v>
      </c>
      <c r="ACG92" s="78">
        <v>505047.99</v>
      </c>
      <c r="ACH92" s="79">
        <v>4768</v>
      </c>
      <c r="ACI92" s="78">
        <v>250450.55</v>
      </c>
      <c r="ACJ92" s="79">
        <v>23980</v>
      </c>
      <c r="ACK92" s="78">
        <v>303199.96000000002</v>
      </c>
      <c r="ACN92" s="77">
        <v>3</v>
      </c>
      <c r="ACO92" s="78">
        <v>107.18</v>
      </c>
      <c r="ACP92" s="79">
        <v>13213</v>
      </c>
      <c r="ACQ92" s="78">
        <v>532625.61</v>
      </c>
      <c r="ACV92" s="79">
        <v>14485</v>
      </c>
      <c r="ACW92" s="78">
        <v>471190.07</v>
      </c>
      <c r="ACX92" s="79">
        <v>107922</v>
      </c>
      <c r="ACY92" s="78">
        <v>4371123.4000000004</v>
      </c>
      <c r="ACZ92" s="77">
        <v>99</v>
      </c>
      <c r="ADA92" s="78">
        <v>4730.8100000000004</v>
      </c>
      <c r="ADB92" s="79">
        <v>13910</v>
      </c>
      <c r="ADC92" s="78">
        <v>897806.49</v>
      </c>
      <c r="ADD92" s="77">
        <v>1</v>
      </c>
      <c r="ADE92" s="78">
        <v>48.1</v>
      </c>
      <c r="ADF92" s="79">
        <v>5095</v>
      </c>
      <c r="ADG92" s="78">
        <v>745298.99</v>
      </c>
      <c r="ADL92" s="79">
        <v>1152</v>
      </c>
      <c r="ADM92" s="78">
        <v>200280.16</v>
      </c>
      <c r="ADX92" s="79">
        <v>5115</v>
      </c>
      <c r="ADY92" s="78">
        <v>355546.75</v>
      </c>
      <c r="ADZ92" s="79">
        <v>1350</v>
      </c>
      <c r="AEA92" s="78">
        <v>43902.44</v>
      </c>
      <c r="AEB92" s="77">
        <v>18</v>
      </c>
      <c r="AEC92" s="78">
        <v>816.94</v>
      </c>
      <c r="AED92" s="77">
        <v>8</v>
      </c>
      <c r="AEE92" s="78">
        <v>472.33</v>
      </c>
      <c r="AEL92" s="77">
        <v>81</v>
      </c>
      <c r="AEM92" s="78">
        <v>892.06</v>
      </c>
      <c r="AER92" s="79">
        <v>19801</v>
      </c>
      <c r="AES92" s="78">
        <v>1025914.82</v>
      </c>
      <c r="AET92" s="79">
        <v>2987</v>
      </c>
      <c r="AEU92" s="78">
        <v>98122.82</v>
      </c>
      <c r="AEV92" s="77">
        <v>8</v>
      </c>
      <c r="AEW92" s="78">
        <v>6321.48</v>
      </c>
      <c r="AEZ92" s="77">
        <v>66</v>
      </c>
      <c r="AFA92" s="78">
        <v>5139.4399999999996</v>
      </c>
      <c r="AFB92" s="79">
        <v>9776</v>
      </c>
      <c r="AFC92" s="78">
        <v>554280.27</v>
      </c>
      <c r="AFD92" s="77">
        <v>18</v>
      </c>
      <c r="AFE92" s="78">
        <v>667.47</v>
      </c>
      <c r="AFH92" s="77">
        <v>8</v>
      </c>
      <c r="AFI92" s="78">
        <v>693.18</v>
      </c>
      <c r="AFN92" s="79">
        <v>3725</v>
      </c>
      <c r="AFO92" s="78">
        <v>1236493.05</v>
      </c>
      <c r="AFP92" s="77">
        <v>129</v>
      </c>
      <c r="AFQ92" s="78">
        <v>5599.81</v>
      </c>
      <c r="AFV92" s="79">
        <v>41806</v>
      </c>
      <c r="AFW92" s="78">
        <v>1288978.19</v>
      </c>
      <c r="AFX92" s="79">
        <v>4723</v>
      </c>
      <c r="AFY92" s="78">
        <v>81249.759999999995</v>
      </c>
      <c r="AFZ92" s="77">
        <v>613</v>
      </c>
      <c r="AGA92" s="78">
        <v>56628.85</v>
      </c>
      <c r="AGF92" s="77">
        <v>219</v>
      </c>
      <c r="AGG92" s="78">
        <v>1390.45</v>
      </c>
      <c r="AGJ92" s="77">
        <v>2</v>
      </c>
      <c r="AGK92" s="78">
        <v>81.760000000000005</v>
      </c>
      <c r="AGL92" s="77">
        <v>23</v>
      </c>
      <c r="AGM92" s="78">
        <v>21404.61</v>
      </c>
      <c r="AGN92" s="77">
        <v>1</v>
      </c>
      <c r="AGO92" s="78">
        <v>32.75</v>
      </c>
      <c r="AGP92" s="79">
        <v>178913</v>
      </c>
      <c r="AGQ92" s="78">
        <v>33872204.109999999</v>
      </c>
      <c r="AGR92" s="77">
        <v>133</v>
      </c>
      <c r="AGS92" s="78">
        <v>126131.34</v>
      </c>
      <c r="AGT92" s="79">
        <v>10269</v>
      </c>
      <c r="AGU92" s="78">
        <v>5700199.8099999996</v>
      </c>
      <c r="AGV92" s="79">
        <v>9864</v>
      </c>
      <c r="AGW92" s="78">
        <v>3455141.58</v>
      </c>
      <c r="AGX92" s="79">
        <v>1836</v>
      </c>
      <c r="AGY92" s="78">
        <v>127368.36</v>
      </c>
      <c r="AGZ92" s="77">
        <v>226</v>
      </c>
      <c r="AHA92" s="78">
        <v>24185.69</v>
      </c>
      <c r="AHB92" s="79">
        <v>1185</v>
      </c>
      <c r="AHC92" s="78">
        <v>154095.07</v>
      </c>
      <c r="AHF92" s="77">
        <v>4</v>
      </c>
      <c r="AHG92" s="78">
        <v>1755.1</v>
      </c>
      <c r="AHH92" s="77">
        <v>114</v>
      </c>
      <c r="AHI92" s="78">
        <v>82307.69</v>
      </c>
      <c r="AHJ92" s="79">
        <v>4314</v>
      </c>
      <c r="AHK92" s="78">
        <v>393313.08</v>
      </c>
      <c r="AHL92" s="79">
        <v>4021</v>
      </c>
      <c r="AHM92" s="78">
        <v>254651.58</v>
      </c>
      <c r="AHT92" s="77">
        <v>10</v>
      </c>
      <c r="AHU92" s="78">
        <v>8455.6</v>
      </c>
      <c r="AHV92" s="77">
        <v>978</v>
      </c>
      <c r="AHW92" s="78">
        <v>114332.86</v>
      </c>
      <c r="AHZ92" s="77">
        <v>123</v>
      </c>
      <c r="AIA92" s="78">
        <v>54391.78</v>
      </c>
      <c r="AIJ92" s="77">
        <v>1</v>
      </c>
      <c r="AIK92" s="78">
        <v>16.97</v>
      </c>
      <c r="AIL92" s="77">
        <v>2</v>
      </c>
      <c r="AIM92" s="78">
        <v>371.14</v>
      </c>
      <c r="AIN92" s="77">
        <v>2</v>
      </c>
      <c r="AIO92" s="78">
        <v>958.12</v>
      </c>
      <c r="AIP92" s="79">
        <v>58144</v>
      </c>
      <c r="AIQ92" s="78">
        <v>516456.19</v>
      </c>
      <c r="AIT92" s="77">
        <v>31</v>
      </c>
      <c r="AIU92" s="78">
        <v>282.72000000000003</v>
      </c>
      <c r="AIX92" s="79">
        <v>7697</v>
      </c>
      <c r="AIY92" s="78">
        <v>569035.38</v>
      </c>
      <c r="AIZ92" s="77">
        <v>5</v>
      </c>
      <c r="AJA92" s="78">
        <v>49.47</v>
      </c>
      <c r="AJB92" s="79">
        <v>9295</v>
      </c>
      <c r="AJC92" s="78">
        <v>189011.37</v>
      </c>
      <c r="AJD92" s="77">
        <v>11</v>
      </c>
      <c r="AJE92" s="78">
        <v>13.35</v>
      </c>
      <c r="AJF92" s="79">
        <v>11913</v>
      </c>
      <c r="AJG92" s="78">
        <v>551901.03</v>
      </c>
      <c r="AJL92" s="77">
        <v>4</v>
      </c>
      <c r="AJM92" s="78">
        <v>50.16</v>
      </c>
      <c r="AJN92" s="79">
        <v>2118</v>
      </c>
      <c r="AJO92" s="78">
        <v>352429.06</v>
      </c>
      <c r="AJX92" s="79">
        <v>53773</v>
      </c>
      <c r="AJY92" s="78">
        <v>584582.21</v>
      </c>
      <c r="AJZ92" s="77">
        <v>376</v>
      </c>
      <c r="AKA92" s="78">
        <v>43717.14</v>
      </c>
      <c r="AKF92" s="77">
        <v>2</v>
      </c>
      <c r="AKG92" s="78">
        <v>9.08</v>
      </c>
      <c r="AKH92" s="77">
        <v>2</v>
      </c>
      <c r="AKI92" s="78">
        <v>3.54</v>
      </c>
      <c r="AKN92" s="77">
        <v>30</v>
      </c>
      <c r="AKO92" s="78">
        <v>447.6</v>
      </c>
      <c r="AKV92" s="79">
        <v>9324</v>
      </c>
      <c r="AKW92" s="78">
        <v>233436.55</v>
      </c>
      <c r="AKZ92" s="79">
        <v>128366</v>
      </c>
      <c r="ALA92" s="78">
        <v>1761931.35</v>
      </c>
      <c r="ALB92" s="77">
        <v>2</v>
      </c>
      <c r="ALC92" s="78">
        <v>3.12</v>
      </c>
      <c r="ALD92" s="77">
        <v>4</v>
      </c>
      <c r="ALE92" s="78">
        <v>14.98</v>
      </c>
      <c r="ALR92" s="77">
        <v>3</v>
      </c>
      <c r="ALS92" s="78">
        <v>93.31</v>
      </c>
      <c r="ALX92" s="79">
        <v>8137</v>
      </c>
      <c r="ALY92" s="78">
        <v>373055.81</v>
      </c>
      <c r="ALZ92" s="77">
        <v>459</v>
      </c>
      <c r="AMA92" s="78">
        <v>1255.94</v>
      </c>
      <c r="AMB92" s="79">
        <v>1424</v>
      </c>
      <c r="AMC92" s="78">
        <v>93248.76</v>
      </c>
      <c r="AMF92" s="77">
        <v>182</v>
      </c>
      <c r="AMG92" s="78">
        <v>5385.14</v>
      </c>
      <c r="AMH92" s="77">
        <v>16</v>
      </c>
      <c r="AMI92" s="78">
        <v>5482.62</v>
      </c>
      <c r="AMJ92" s="79">
        <v>1500</v>
      </c>
      <c r="AMK92" s="78">
        <v>117555.28</v>
      </c>
      <c r="AML92" s="79">
        <v>13900</v>
      </c>
      <c r="AMM92" s="78">
        <v>1289583.81</v>
      </c>
      <c r="AMN92" s="77">
        <v>148</v>
      </c>
      <c r="AMO92" s="78">
        <v>187324.58</v>
      </c>
      <c r="AMP92" s="77">
        <v>1</v>
      </c>
      <c r="AMQ92" s="78">
        <v>152.13</v>
      </c>
      <c r="AMX92" s="77">
        <v>418</v>
      </c>
      <c r="AMY92" s="78">
        <v>15791.14</v>
      </c>
      <c r="AMZ92" s="77">
        <v>11</v>
      </c>
      <c r="ANA92" s="78">
        <v>18.05</v>
      </c>
      <c r="ANB92" s="77">
        <v>2</v>
      </c>
      <c r="ANC92" s="78">
        <v>68</v>
      </c>
      <c r="AND92" s="77">
        <v>2</v>
      </c>
      <c r="ANE92" s="78">
        <v>6.65</v>
      </c>
      <c r="ANF92" s="77">
        <v>899</v>
      </c>
      <c r="ANG92" s="78">
        <v>1140237.6499999999</v>
      </c>
      <c r="ANH92" s="79">
        <v>3486</v>
      </c>
      <c r="ANI92" s="78">
        <v>266833.96999999997</v>
      </c>
      <c r="ANL92" s="79">
        <v>2870</v>
      </c>
      <c r="ANM92" s="78">
        <v>64313.89</v>
      </c>
      <c r="ANP92" s="79">
        <v>2378</v>
      </c>
      <c r="ANQ92" s="78">
        <v>301257.52</v>
      </c>
      <c r="ANR92" s="77">
        <v>317</v>
      </c>
      <c r="ANS92" s="78">
        <v>59632.11</v>
      </c>
      <c r="ANT92" s="79">
        <v>14505</v>
      </c>
      <c r="ANU92" s="78">
        <v>2348424.79</v>
      </c>
      <c r="ANZ92" s="77">
        <v>545</v>
      </c>
      <c r="AOA92" s="78">
        <v>292521.43</v>
      </c>
      <c r="AOB92" s="77">
        <v>66</v>
      </c>
      <c r="AOC92" s="78">
        <v>127942.81</v>
      </c>
      <c r="AOD92" s="77">
        <v>374</v>
      </c>
      <c r="AOE92" s="78">
        <v>1202617.74</v>
      </c>
      <c r="AOH92" s="77">
        <v>1</v>
      </c>
      <c r="AOI92" s="78">
        <v>255.54</v>
      </c>
      <c r="AOP92" s="77">
        <v>54</v>
      </c>
      <c r="AOQ92" s="78">
        <v>4383.84</v>
      </c>
      <c r="AOR92" s="77">
        <v>6</v>
      </c>
      <c r="AOS92" s="78">
        <v>58.12</v>
      </c>
      <c r="AOV92" s="79">
        <v>1055</v>
      </c>
      <c r="AOW92" s="78">
        <v>133464.4</v>
      </c>
      <c r="AOX92" s="77">
        <v>337</v>
      </c>
      <c r="AOY92" s="78">
        <v>3675.12</v>
      </c>
      <c r="APB92" s="77">
        <v>252</v>
      </c>
      <c r="APC92" s="78">
        <v>2897.55</v>
      </c>
      <c r="APD92" s="77">
        <v>1</v>
      </c>
      <c r="APE92" s="78">
        <v>8.52</v>
      </c>
      <c r="APF92" s="77">
        <v>2</v>
      </c>
      <c r="APG92" s="78">
        <v>7.1</v>
      </c>
      <c r="APH92" s="79">
        <v>12823</v>
      </c>
      <c r="API92" s="78">
        <v>2480050.4700000002</v>
      </c>
      <c r="APJ92" s="79">
        <v>16395</v>
      </c>
      <c r="APK92" s="78">
        <v>246868.47</v>
      </c>
      <c r="APN92" s="77">
        <v>1</v>
      </c>
      <c r="APO92" s="78">
        <v>87.8</v>
      </c>
      <c r="APP92" s="79">
        <v>2738</v>
      </c>
      <c r="APQ92" s="78">
        <v>1132203.78</v>
      </c>
      <c r="APR92" s="77">
        <v>133</v>
      </c>
      <c r="APS92" s="78">
        <v>54287.65</v>
      </c>
      <c r="APT92" s="79">
        <v>2253</v>
      </c>
      <c r="APU92" s="78">
        <v>1000164.01</v>
      </c>
      <c r="APV92" s="77">
        <v>641</v>
      </c>
      <c r="APW92" s="78">
        <v>274535.69</v>
      </c>
      <c r="APX92" s="77">
        <v>741</v>
      </c>
      <c r="APY92" s="78">
        <v>260823.83</v>
      </c>
      <c r="APZ92" s="77">
        <v>124</v>
      </c>
      <c r="AQA92" s="78">
        <v>48514.98</v>
      </c>
      <c r="AQB92" s="79">
        <v>16242</v>
      </c>
      <c r="AQC92" s="78">
        <v>3156614.67</v>
      </c>
      <c r="AQD92" s="77">
        <v>14</v>
      </c>
      <c r="AQE92" s="78">
        <v>593.55999999999995</v>
      </c>
      <c r="AQH92" s="77">
        <v>191</v>
      </c>
      <c r="AQI92" s="78">
        <v>53888.800000000003</v>
      </c>
      <c r="AQJ92" s="79">
        <v>3226</v>
      </c>
      <c r="AQK92" s="78">
        <v>52878.05</v>
      </c>
      <c r="AQP92" s="79">
        <v>2177</v>
      </c>
      <c r="AQQ92" s="78">
        <v>540111.09</v>
      </c>
      <c r="AQR92" s="79">
        <v>2430</v>
      </c>
      <c r="AQS92" s="78">
        <v>1271228.04</v>
      </c>
      <c r="AQZ92" s="77">
        <v>93</v>
      </c>
      <c r="ARA92" s="78">
        <v>585442.61</v>
      </c>
      <c r="ARD92" s="77">
        <v>1</v>
      </c>
      <c r="ARE92" s="78">
        <v>18.399999999999999</v>
      </c>
      <c r="ARF92" s="77">
        <v>1</v>
      </c>
      <c r="ARG92" s="78">
        <v>5.89</v>
      </c>
      <c r="ARH92" s="77">
        <v>1</v>
      </c>
      <c r="ARI92" s="78">
        <v>18.36</v>
      </c>
      <c r="ARJ92" s="77">
        <v>1</v>
      </c>
      <c r="ARK92" s="78">
        <v>9.39</v>
      </c>
      <c r="ARL92" s="79">
        <v>6033</v>
      </c>
      <c r="ARM92" s="78">
        <v>759343.02</v>
      </c>
      <c r="ARN92" s="79">
        <v>19617</v>
      </c>
      <c r="ARO92" s="78">
        <v>2353284.5099999998</v>
      </c>
      <c r="ARP92" s="79">
        <v>26914</v>
      </c>
      <c r="ARQ92" s="78">
        <v>3250132.26</v>
      </c>
      <c r="ARR92" s="79">
        <v>5366</v>
      </c>
      <c r="ARS92" s="78">
        <v>646871.87</v>
      </c>
      <c r="ART92" s="79">
        <v>19851</v>
      </c>
      <c r="ARU92" s="78">
        <v>447794.67</v>
      </c>
      <c r="ARX92" s="79">
        <v>54077</v>
      </c>
      <c r="ARY92" s="78">
        <v>4211477.74</v>
      </c>
      <c r="ARZ92" s="77">
        <v>115</v>
      </c>
      <c r="ASA92" s="78">
        <v>36703.550000000003</v>
      </c>
      <c r="ASD92" s="79">
        <v>4109</v>
      </c>
      <c r="ASE92" s="78">
        <v>326737.48</v>
      </c>
      <c r="ASJ92" s="77">
        <v>2</v>
      </c>
      <c r="ASK92" s="78">
        <v>283</v>
      </c>
      <c r="ASV92" s="77">
        <v>1</v>
      </c>
      <c r="ASW92" s="78">
        <v>3.55</v>
      </c>
      <c r="ASX92" s="77">
        <v>11</v>
      </c>
      <c r="ASY92" s="78">
        <v>461.93</v>
      </c>
      <c r="ASZ92" s="79">
        <v>1095</v>
      </c>
      <c r="ATA92" s="78">
        <v>23932.639999999999</v>
      </c>
      <c r="ATB92" s="77">
        <v>120</v>
      </c>
      <c r="ATC92" s="78">
        <v>8886.18</v>
      </c>
      <c r="ATF92" s="77">
        <v>1</v>
      </c>
      <c r="ATG92" s="78">
        <v>191.2</v>
      </c>
      <c r="ATN92" s="79">
        <v>1158</v>
      </c>
      <c r="ATO92" s="78">
        <v>62429.65</v>
      </c>
      <c r="ATP92" s="77">
        <v>51</v>
      </c>
      <c r="ATQ92" s="78">
        <v>1822.86</v>
      </c>
      <c r="ATT92" s="79">
        <v>13566</v>
      </c>
      <c r="ATU92" s="78">
        <v>559255.49</v>
      </c>
      <c r="ATV92" s="77">
        <v>13</v>
      </c>
      <c r="ATW92" s="78">
        <v>568.04</v>
      </c>
      <c r="ATX92" s="77">
        <v>31</v>
      </c>
      <c r="ATY92" s="78">
        <v>1674.63</v>
      </c>
      <c r="ATZ92" s="77">
        <v>2</v>
      </c>
      <c r="AUA92" s="78">
        <v>10.3</v>
      </c>
      <c r="AUB92" s="77">
        <v>17</v>
      </c>
      <c r="AUC92" s="78">
        <v>77.55</v>
      </c>
      <c r="AUH92" s="77">
        <v>3</v>
      </c>
      <c r="AUI92" s="78">
        <v>11.54</v>
      </c>
      <c r="AUN92" s="79">
        <v>196075</v>
      </c>
      <c r="AUO92" s="78">
        <v>3110725.99</v>
      </c>
      <c r="AUP92" s="77">
        <v>14</v>
      </c>
      <c r="AUQ92" s="78">
        <v>277.02</v>
      </c>
      <c r="AUR92" s="79">
        <v>2293</v>
      </c>
      <c r="AUS92" s="78">
        <v>116603.55</v>
      </c>
      <c r="AUV92" s="77">
        <v>40</v>
      </c>
      <c r="AUW92" s="78">
        <v>350.36</v>
      </c>
      <c r="AVB92" s="77">
        <v>261</v>
      </c>
      <c r="AVC92" s="78">
        <v>206178.62</v>
      </c>
      <c r="AVD92" s="77">
        <v>1</v>
      </c>
      <c r="AVE92" s="78">
        <v>1.24</v>
      </c>
      <c r="AVN92" s="77">
        <v>2</v>
      </c>
      <c r="AVO92" s="78">
        <v>120.3</v>
      </c>
      <c r="AVT92" s="77">
        <v>1</v>
      </c>
      <c r="AVU92" s="78">
        <v>9.73</v>
      </c>
      <c r="AVX92" s="77">
        <v>4</v>
      </c>
      <c r="AVY92" s="78">
        <v>32.520000000000003</v>
      </c>
      <c r="AVZ92" s="77">
        <v>20</v>
      </c>
      <c r="AWA92" s="78">
        <v>190.13</v>
      </c>
      <c r="AWB92" s="77">
        <v>4</v>
      </c>
      <c r="AWC92" s="78">
        <v>56.44</v>
      </c>
      <c r="AWH92" s="77">
        <v>9</v>
      </c>
      <c r="AWI92" s="78">
        <v>8.8800000000000008</v>
      </c>
      <c r="AWJ92" s="77">
        <v>2</v>
      </c>
      <c r="AWK92" s="78">
        <v>1.6</v>
      </c>
      <c r="AWL92" s="77">
        <v>14</v>
      </c>
      <c r="AWM92" s="78">
        <v>73.41</v>
      </c>
      <c r="AWN92" s="77">
        <v>103</v>
      </c>
      <c r="AWO92" s="78">
        <v>7718.55</v>
      </c>
      <c r="AWP92" s="77">
        <v>448</v>
      </c>
      <c r="AWQ92" s="78">
        <v>73575.360000000001</v>
      </c>
      <c r="AWR92" s="77">
        <v>178</v>
      </c>
      <c r="AWS92" s="78">
        <v>64312.800000000003</v>
      </c>
      <c r="AWT92" s="77">
        <v>359</v>
      </c>
      <c r="AWU92" s="78">
        <v>28138.7</v>
      </c>
      <c r="AWV92" s="77">
        <v>584</v>
      </c>
      <c r="AWW92" s="78">
        <v>8914.7900000000009</v>
      </c>
      <c r="AWX92" s="77">
        <v>110</v>
      </c>
      <c r="AWY92" s="78">
        <v>18970.07</v>
      </c>
      <c r="AXD92" s="77">
        <v>16</v>
      </c>
      <c r="AXE92" s="78">
        <v>359.89</v>
      </c>
      <c r="AXF92" s="77">
        <v>2</v>
      </c>
      <c r="AXG92" s="78">
        <v>455.13</v>
      </c>
      <c r="AXV92" s="77">
        <v>7</v>
      </c>
      <c r="AXW92" s="78">
        <v>64.61</v>
      </c>
      <c r="AXZ92" s="77">
        <v>1</v>
      </c>
      <c r="AYA92" s="78">
        <v>510.8</v>
      </c>
      <c r="AYB92" s="77">
        <v>306</v>
      </c>
      <c r="AYC92" s="78">
        <v>25553.93</v>
      </c>
      <c r="AYD92" s="77">
        <v>18</v>
      </c>
      <c r="AYE92" s="78">
        <v>125.99</v>
      </c>
      <c r="AYF92" s="77">
        <v>17</v>
      </c>
      <c r="AYG92" s="78">
        <v>185.75</v>
      </c>
      <c r="AYL92" s="77">
        <v>8</v>
      </c>
      <c r="AYM92" s="78">
        <v>46.93</v>
      </c>
      <c r="AYP92" s="77">
        <v>2</v>
      </c>
      <c r="AYQ92" s="78">
        <v>302.32</v>
      </c>
      <c r="AYR92" s="77">
        <v>1</v>
      </c>
      <c r="AYS92" s="78">
        <v>3.53</v>
      </c>
      <c r="AYT92" s="77">
        <v>35</v>
      </c>
      <c r="AYU92" s="78">
        <v>75.290000000000006</v>
      </c>
      <c r="AYV92" s="77">
        <v>126</v>
      </c>
      <c r="AYW92" s="78">
        <v>12820.94</v>
      </c>
      <c r="AZN92" s="77">
        <v>1</v>
      </c>
      <c r="AZO92" s="78">
        <v>3.69</v>
      </c>
      <c r="AZV92" s="77">
        <v>27</v>
      </c>
      <c r="AZW92" s="78">
        <v>22.07</v>
      </c>
    </row>
    <row r="93" spans="1:1377" x14ac:dyDescent="0.25">
      <c r="A93" s="87">
        <v>39843</v>
      </c>
      <c r="B93" s="83">
        <v>318447</v>
      </c>
      <c r="C93" s="84">
        <v>38164878.390000001</v>
      </c>
      <c r="D93" s="83">
        <v>270268</v>
      </c>
      <c r="E93" s="84">
        <v>37012855.789999999</v>
      </c>
      <c r="F93" s="84"/>
      <c r="G93" s="84"/>
      <c r="H93" s="83">
        <v>176570</v>
      </c>
      <c r="I93" s="84">
        <v>16053261.57</v>
      </c>
      <c r="J93" s="83">
        <v>252078</v>
      </c>
      <c r="K93" s="84">
        <v>21110822.530000001</v>
      </c>
      <c r="L93" s="83">
        <v>2955</v>
      </c>
      <c r="M93" s="78">
        <v>12810386.039999999</v>
      </c>
      <c r="N93" s="79">
        <v>23857</v>
      </c>
      <c r="O93" s="78">
        <v>12216040.15</v>
      </c>
      <c r="P93" s="79">
        <v>170871</v>
      </c>
      <c r="Q93" s="78">
        <v>9584434.0600000005</v>
      </c>
      <c r="R93" s="79">
        <v>208806</v>
      </c>
      <c r="S93" s="78">
        <v>11469472.189999999</v>
      </c>
      <c r="V93" s="79">
        <v>21928</v>
      </c>
      <c r="W93" s="78">
        <v>5819729.1699999999</v>
      </c>
      <c r="X93" s="79">
        <v>40561</v>
      </c>
      <c r="Y93" s="78">
        <v>5793533.29</v>
      </c>
      <c r="Z93" s="79">
        <v>169786</v>
      </c>
      <c r="AA93" s="78">
        <v>6160607.2000000002</v>
      </c>
      <c r="AB93" s="79">
        <v>78500</v>
      </c>
      <c r="AC93" s="78">
        <v>7600489.5999999996</v>
      </c>
      <c r="AD93" s="79">
        <v>27911</v>
      </c>
      <c r="AE93" s="78">
        <v>5295268.63</v>
      </c>
      <c r="AH93" s="79">
        <v>74569</v>
      </c>
      <c r="AI93" s="78">
        <v>7582717.04</v>
      </c>
      <c r="AJ93" s="79">
        <v>167366</v>
      </c>
      <c r="AK93" s="78">
        <v>6051128.7300000004</v>
      </c>
      <c r="AL93" s="79">
        <v>44783</v>
      </c>
      <c r="AM93" s="78">
        <v>4825363.1500000004</v>
      </c>
      <c r="AN93" s="79">
        <v>41120</v>
      </c>
      <c r="AO93" s="78">
        <v>3900982.39</v>
      </c>
      <c r="AP93" s="79">
        <v>56062</v>
      </c>
      <c r="AQ93" s="78">
        <v>4332820.8600000003</v>
      </c>
      <c r="AR93" s="79">
        <v>32168</v>
      </c>
      <c r="AS93" s="78">
        <v>4681002.04</v>
      </c>
      <c r="AT93" s="79">
        <v>11091</v>
      </c>
      <c r="AU93" s="78">
        <v>963358.94</v>
      </c>
      <c r="AV93" s="77">
        <v>874</v>
      </c>
      <c r="AW93" s="78">
        <v>3586771.52</v>
      </c>
      <c r="AX93" s="77">
        <v>343</v>
      </c>
      <c r="AY93" s="78">
        <v>1277202.1599999999</v>
      </c>
      <c r="AZ93" s="79">
        <v>2529</v>
      </c>
      <c r="BA93" s="78">
        <v>1778330.51</v>
      </c>
      <c r="BB93" s="79">
        <v>11280</v>
      </c>
      <c r="BC93" s="78">
        <v>3681955.59</v>
      </c>
      <c r="BD93" s="79">
        <v>2606</v>
      </c>
      <c r="BE93" s="78">
        <v>1345776.6</v>
      </c>
      <c r="BF93" s="79">
        <v>12613</v>
      </c>
      <c r="BG93" s="78">
        <v>1671740.96</v>
      </c>
      <c r="BH93" s="79">
        <v>244915</v>
      </c>
      <c r="BI93" s="78">
        <v>2126437.86</v>
      </c>
      <c r="BJ93" s="79">
        <v>3266</v>
      </c>
      <c r="BK93" s="78">
        <v>1396418.18</v>
      </c>
      <c r="BL93" s="79">
        <v>43771</v>
      </c>
      <c r="BM93" s="78">
        <v>1861908.44</v>
      </c>
      <c r="BP93" s="79">
        <v>48691</v>
      </c>
      <c r="BQ93" s="78">
        <v>993904.7</v>
      </c>
      <c r="BR93" s="79">
        <v>7530</v>
      </c>
      <c r="BS93" s="78">
        <v>523918.14</v>
      </c>
      <c r="BT93" s="79">
        <v>7401</v>
      </c>
      <c r="BU93" s="78">
        <v>459658.34</v>
      </c>
      <c r="BV93" s="79">
        <v>8727</v>
      </c>
      <c r="BW93" s="78">
        <v>316146.01</v>
      </c>
      <c r="BX93" s="77">
        <v>176</v>
      </c>
      <c r="BY93" s="78">
        <v>169730.63</v>
      </c>
      <c r="CL93" s="77">
        <v>4</v>
      </c>
      <c r="CM93" s="78">
        <v>293.08</v>
      </c>
      <c r="CN93" s="77">
        <v>11</v>
      </c>
      <c r="CO93" s="78">
        <v>722.77</v>
      </c>
      <c r="CP93" s="79">
        <v>6311</v>
      </c>
      <c r="CQ93" s="78">
        <v>68581.429999999993</v>
      </c>
      <c r="CT93" s="77">
        <v>22</v>
      </c>
      <c r="CU93" s="78">
        <v>11165.72</v>
      </c>
      <c r="CZ93" s="77">
        <v>1</v>
      </c>
      <c r="DA93" s="78">
        <v>4.97</v>
      </c>
      <c r="DL93" s="77">
        <v>2</v>
      </c>
      <c r="DM93" s="78">
        <v>71.180000000000007</v>
      </c>
      <c r="DN93" s="77">
        <v>5</v>
      </c>
      <c r="DO93" s="78">
        <v>18.02</v>
      </c>
      <c r="DP93" s="77">
        <v>47</v>
      </c>
      <c r="DQ93" s="78">
        <v>221.28</v>
      </c>
      <c r="DR93" s="77">
        <v>3</v>
      </c>
      <c r="DS93" s="78">
        <v>6.15</v>
      </c>
      <c r="DZ93" s="79">
        <v>11535</v>
      </c>
      <c r="EA93" s="78">
        <v>1063791.46</v>
      </c>
      <c r="EF93" s="77">
        <v>17</v>
      </c>
      <c r="EG93" s="78">
        <v>253.06</v>
      </c>
      <c r="EH93" s="77">
        <v>4</v>
      </c>
      <c r="EI93" s="78">
        <v>10.19</v>
      </c>
      <c r="EJ93" s="77">
        <v>2</v>
      </c>
      <c r="EK93" s="78">
        <v>96.62</v>
      </c>
      <c r="ER93" s="79">
        <v>13972</v>
      </c>
      <c r="ES93" s="78">
        <v>547387.18999999994</v>
      </c>
      <c r="ET93" s="77">
        <v>10</v>
      </c>
      <c r="EU93" s="78">
        <v>65.83</v>
      </c>
      <c r="EV93" s="79">
        <v>1091</v>
      </c>
      <c r="EW93" s="78">
        <v>67294.490000000005</v>
      </c>
      <c r="FB93" s="77">
        <v>1</v>
      </c>
      <c r="FC93" s="78">
        <v>17.600000000000001</v>
      </c>
      <c r="FF93" s="77">
        <v>14</v>
      </c>
      <c r="FG93" s="78">
        <v>3.26</v>
      </c>
      <c r="FH93" s="79">
        <v>24017</v>
      </c>
      <c r="FI93" s="78">
        <v>1143115.19</v>
      </c>
      <c r="FJ93" s="79">
        <v>14671</v>
      </c>
      <c r="FK93" s="78">
        <v>688075.1</v>
      </c>
      <c r="FL93" s="77">
        <v>18</v>
      </c>
      <c r="FM93" s="78">
        <v>209.96</v>
      </c>
      <c r="FN93" s="77">
        <v>8</v>
      </c>
      <c r="FO93" s="78">
        <v>34.56</v>
      </c>
      <c r="FP93" s="77">
        <v>9</v>
      </c>
      <c r="FQ93" s="78">
        <v>48.81</v>
      </c>
      <c r="FR93" s="79">
        <v>2374</v>
      </c>
      <c r="FS93" s="78">
        <v>363767.55</v>
      </c>
      <c r="FV93" s="79">
        <v>4395</v>
      </c>
      <c r="FW93" s="78">
        <v>107269.34</v>
      </c>
      <c r="FX93" s="77">
        <v>669</v>
      </c>
      <c r="FY93" s="78">
        <v>26232.55</v>
      </c>
      <c r="FZ93" s="77">
        <v>1</v>
      </c>
      <c r="GA93" s="78">
        <v>2</v>
      </c>
      <c r="GF93" s="77">
        <v>132</v>
      </c>
      <c r="GG93" s="78">
        <v>10275.76</v>
      </c>
      <c r="GL93" s="79">
        <v>2570</v>
      </c>
      <c r="GM93" s="78">
        <v>361579.77</v>
      </c>
      <c r="GP93" s="77">
        <v>1</v>
      </c>
      <c r="GQ93" s="78">
        <v>3.15</v>
      </c>
      <c r="GR93" s="77">
        <v>2</v>
      </c>
      <c r="GS93" s="78">
        <v>4.16</v>
      </c>
      <c r="GT93" s="77">
        <v>4</v>
      </c>
      <c r="GU93" s="78">
        <v>28.5</v>
      </c>
      <c r="GX93" s="77">
        <v>337</v>
      </c>
      <c r="GY93" s="78">
        <v>26973.83</v>
      </c>
      <c r="GZ93" s="77">
        <v>35</v>
      </c>
      <c r="HA93" s="78">
        <v>1597</v>
      </c>
      <c r="HD93" s="77">
        <v>9</v>
      </c>
      <c r="HE93" s="78">
        <v>32.44</v>
      </c>
      <c r="HH93" s="77">
        <v>140</v>
      </c>
      <c r="HI93" s="78">
        <v>4734.75</v>
      </c>
      <c r="HJ93" s="77">
        <v>578</v>
      </c>
      <c r="HK93" s="78">
        <v>73277</v>
      </c>
      <c r="HL93" s="77">
        <v>460</v>
      </c>
      <c r="HM93" s="78">
        <v>74862.100000000006</v>
      </c>
      <c r="HN93" s="77">
        <v>643</v>
      </c>
      <c r="HO93" s="78">
        <v>84261.16</v>
      </c>
      <c r="HR93" s="77">
        <v>98</v>
      </c>
      <c r="HS93" s="78">
        <v>36205.11</v>
      </c>
      <c r="HT93" s="77">
        <v>523</v>
      </c>
      <c r="HU93" s="78">
        <v>20494.79</v>
      </c>
      <c r="HV93" s="77">
        <v>28</v>
      </c>
      <c r="HW93" s="78">
        <v>1077.8599999999999</v>
      </c>
      <c r="HX93" s="77">
        <v>2</v>
      </c>
      <c r="HY93" s="78">
        <v>445.97</v>
      </c>
      <c r="IB93" s="79">
        <v>6438</v>
      </c>
      <c r="IC93" s="78">
        <v>463778.2</v>
      </c>
      <c r="ID93" s="77">
        <v>27</v>
      </c>
      <c r="IE93" s="78">
        <v>4780.38</v>
      </c>
      <c r="IF93" s="77">
        <v>196</v>
      </c>
      <c r="IG93" s="78">
        <v>34833.620000000003</v>
      </c>
      <c r="IN93" s="79">
        <v>1915</v>
      </c>
      <c r="IO93" s="78">
        <v>93110.11</v>
      </c>
      <c r="IP93" s="77">
        <v>4</v>
      </c>
      <c r="IQ93" s="78">
        <v>0.54</v>
      </c>
      <c r="IX93" s="77">
        <v>9</v>
      </c>
      <c r="IY93" s="78">
        <v>33.049999999999997</v>
      </c>
      <c r="IZ93" s="79">
        <v>3969</v>
      </c>
      <c r="JA93" s="78">
        <v>154944.91</v>
      </c>
      <c r="JH93" s="79">
        <v>9598</v>
      </c>
      <c r="JI93" s="78">
        <v>1266107.22</v>
      </c>
      <c r="JJ93" s="79">
        <v>2630</v>
      </c>
      <c r="JK93" s="78">
        <v>322370.24</v>
      </c>
      <c r="JN93" s="77">
        <v>639</v>
      </c>
      <c r="JO93" s="78">
        <v>87959.47</v>
      </c>
      <c r="JP93" s="79">
        <v>3504</v>
      </c>
      <c r="JQ93" s="78">
        <v>272078.51</v>
      </c>
      <c r="JR93" s="77">
        <v>29</v>
      </c>
      <c r="JS93" s="78">
        <v>2379.6799999999998</v>
      </c>
      <c r="JV93" s="79">
        <v>2947</v>
      </c>
      <c r="JW93" s="78">
        <v>232993.18</v>
      </c>
      <c r="JX93" s="77">
        <v>257</v>
      </c>
      <c r="JY93" s="78">
        <v>23022.15</v>
      </c>
      <c r="JZ93" s="77">
        <v>470</v>
      </c>
      <c r="KA93" s="78">
        <v>9405.5</v>
      </c>
      <c r="KB93" s="79">
        <v>8136</v>
      </c>
      <c r="KC93" s="78">
        <v>289774.25</v>
      </c>
      <c r="KD93" s="77">
        <v>1</v>
      </c>
      <c r="KE93" s="78">
        <v>9.69</v>
      </c>
      <c r="KF93" s="77">
        <v>403</v>
      </c>
      <c r="KG93" s="78">
        <v>44899.28</v>
      </c>
      <c r="KH93" s="79">
        <v>17690</v>
      </c>
      <c r="KI93" s="78">
        <v>646542.72</v>
      </c>
      <c r="KN93" s="79">
        <v>1194</v>
      </c>
      <c r="KO93" s="78">
        <v>606846.93999999994</v>
      </c>
      <c r="KR93" s="79">
        <v>4829</v>
      </c>
      <c r="KS93" s="78">
        <v>372223.91</v>
      </c>
      <c r="KT93" s="77">
        <v>1</v>
      </c>
      <c r="KU93" s="78">
        <v>1.56</v>
      </c>
      <c r="KZ93" s="77">
        <v>3</v>
      </c>
      <c r="LA93" s="78">
        <v>335.75</v>
      </c>
      <c r="LB93" s="77">
        <v>8</v>
      </c>
      <c r="LC93" s="78">
        <v>19.25</v>
      </c>
      <c r="LD93" s="79">
        <v>1020</v>
      </c>
      <c r="LE93" s="78">
        <v>102337.78</v>
      </c>
      <c r="LF93" s="77">
        <v>379</v>
      </c>
      <c r="LG93" s="78">
        <v>62042.12</v>
      </c>
      <c r="LH93" s="77">
        <v>455</v>
      </c>
      <c r="LI93" s="78">
        <v>114000.7</v>
      </c>
      <c r="LL93" s="77">
        <v>4</v>
      </c>
      <c r="LM93" s="78">
        <v>54.24</v>
      </c>
      <c r="LR93" s="77">
        <v>10</v>
      </c>
      <c r="LS93" s="78">
        <v>9.0399999999999991</v>
      </c>
      <c r="LT93" s="79">
        <v>8605</v>
      </c>
      <c r="LU93" s="78">
        <v>361484.79</v>
      </c>
      <c r="LV93" s="77">
        <v>62</v>
      </c>
      <c r="LW93" s="78">
        <v>369.49</v>
      </c>
      <c r="LX93" s="77">
        <v>1</v>
      </c>
      <c r="LY93" s="78">
        <v>3239.85</v>
      </c>
      <c r="LZ93" s="77">
        <v>3</v>
      </c>
      <c r="MA93" s="78">
        <v>1951.7</v>
      </c>
      <c r="MB93" s="79">
        <v>5307</v>
      </c>
      <c r="MC93" s="78">
        <v>237846.53</v>
      </c>
      <c r="MF93" s="77">
        <v>8</v>
      </c>
      <c r="MG93" s="78">
        <v>396.32</v>
      </c>
      <c r="MN93" s="77">
        <v>4</v>
      </c>
      <c r="MO93" s="78">
        <v>62.6</v>
      </c>
      <c r="MP93" s="79">
        <v>4485</v>
      </c>
      <c r="MQ93" s="78">
        <v>314845.55</v>
      </c>
      <c r="MR93" s="79">
        <v>1522</v>
      </c>
      <c r="MS93" s="78">
        <v>44585.21</v>
      </c>
      <c r="MV93" s="77">
        <v>2</v>
      </c>
      <c r="MW93" s="78">
        <v>3.14</v>
      </c>
      <c r="MX93" s="77">
        <v>2</v>
      </c>
      <c r="MY93" s="78">
        <v>54</v>
      </c>
      <c r="NB93" s="77">
        <v>3</v>
      </c>
      <c r="NC93" s="78">
        <v>3.42</v>
      </c>
      <c r="ND93" s="79">
        <v>13387</v>
      </c>
      <c r="NE93" s="78">
        <v>42178.64</v>
      </c>
      <c r="NF93" s="77">
        <v>115</v>
      </c>
      <c r="NG93" s="78">
        <v>1740.9</v>
      </c>
      <c r="NH93" s="77">
        <v>1</v>
      </c>
      <c r="NI93" s="78">
        <v>7.9</v>
      </c>
      <c r="NN93" s="79">
        <v>4369</v>
      </c>
      <c r="NO93" s="78">
        <v>676090.7</v>
      </c>
      <c r="NP93" s="77">
        <v>13</v>
      </c>
      <c r="NQ93" s="78">
        <v>58.73</v>
      </c>
      <c r="NT93" s="77">
        <v>142</v>
      </c>
      <c r="NU93" s="78">
        <v>347.99</v>
      </c>
      <c r="NZ93" s="77">
        <v>2</v>
      </c>
      <c r="OA93" s="78">
        <v>56.85</v>
      </c>
      <c r="OB93" s="77">
        <v>2</v>
      </c>
      <c r="OC93" s="78">
        <v>21.64</v>
      </c>
      <c r="OF93" s="77">
        <v>285</v>
      </c>
      <c r="OG93" s="78">
        <v>23417.040000000001</v>
      </c>
      <c r="OH93" s="77">
        <v>659</v>
      </c>
      <c r="OI93" s="78">
        <v>41169.79</v>
      </c>
      <c r="OJ93" s="77">
        <v>131</v>
      </c>
      <c r="OK93" s="78">
        <v>617.73</v>
      </c>
      <c r="ON93" s="77">
        <v>2</v>
      </c>
      <c r="OO93" s="78">
        <v>32.86</v>
      </c>
      <c r="OP93" s="79">
        <v>15389</v>
      </c>
      <c r="OQ93" s="78">
        <v>2642226.0699999998</v>
      </c>
      <c r="OR93" s="77">
        <v>227</v>
      </c>
      <c r="OS93" s="78">
        <v>8821.41</v>
      </c>
      <c r="OT93" s="79">
        <v>4025</v>
      </c>
      <c r="OU93" s="78">
        <v>186729.82</v>
      </c>
      <c r="OV93" s="77">
        <v>36</v>
      </c>
      <c r="OW93" s="78">
        <v>3395.79</v>
      </c>
      <c r="OZ93" s="79">
        <v>4136</v>
      </c>
      <c r="PA93" s="78">
        <v>388869.43</v>
      </c>
      <c r="PJ93" s="79">
        <v>3822</v>
      </c>
      <c r="PK93" s="78">
        <v>343700</v>
      </c>
      <c r="PL93" s="77">
        <v>136</v>
      </c>
      <c r="PM93" s="78">
        <v>1297.05</v>
      </c>
      <c r="PN93" s="77">
        <v>84</v>
      </c>
      <c r="PO93" s="78">
        <v>12846.05</v>
      </c>
      <c r="PP93" s="79">
        <v>7031</v>
      </c>
      <c r="PQ93" s="78">
        <v>455437.03</v>
      </c>
      <c r="PV93" s="77">
        <v>28</v>
      </c>
      <c r="PW93" s="78">
        <v>289.8</v>
      </c>
      <c r="PZ93" s="77">
        <v>754</v>
      </c>
      <c r="QA93" s="78">
        <v>271208.18</v>
      </c>
      <c r="QF93" s="79">
        <v>11481</v>
      </c>
      <c r="QG93" s="78">
        <v>3705617.36</v>
      </c>
      <c r="QJ93" s="77">
        <v>5</v>
      </c>
      <c r="QK93" s="78">
        <v>3.56</v>
      </c>
      <c r="QL93" s="77">
        <v>36</v>
      </c>
      <c r="QM93" s="78">
        <v>30.03</v>
      </c>
      <c r="QN93" s="77">
        <v>4</v>
      </c>
      <c r="QO93" s="78">
        <v>227.7</v>
      </c>
      <c r="RB93" s="77">
        <v>15</v>
      </c>
      <c r="RC93" s="78">
        <v>2040.13</v>
      </c>
      <c r="RD93" s="77">
        <v>7</v>
      </c>
      <c r="RE93" s="78">
        <v>2343.02</v>
      </c>
      <c r="RH93" s="77">
        <v>1</v>
      </c>
      <c r="RI93" s="78">
        <v>8.5500000000000007</v>
      </c>
      <c r="RJ93" s="77">
        <v>2</v>
      </c>
      <c r="RK93" s="78">
        <v>45.72</v>
      </c>
      <c r="RL93" s="79">
        <v>123966</v>
      </c>
      <c r="RM93" s="78">
        <v>17487370.41</v>
      </c>
      <c r="RN93" s="79">
        <v>1687</v>
      </c>
      <c r="RO93" s="78">
        <v>75867.839999999997</v>
      </c>
      <c r="RT93" s="77">
        <v>138</v>
      </c>
      <c r="RU93" s="78">
        <v>25324.7</v>
      </c>
      <c r="RV93" s="77">
        <v>220</v>
      </c>
      <c r="RW93" s="78">
        <v>10539.39</v>
      </c>
      <c r="RX93" s="79">
        <v>5437</v>
      </c>
      <c r="RY93" s="78">
        <v>151375.23000000001</v>
      </c>
      <c r="RZ93" s="77">
        <v>681</v>
      </c>
      <c r="SA93" s="78">
        <v>71869.399999999994</v>
      </c>
      <c r="SD93" s="79">
        <v>3523</v>
      </c>
      <c r="SE93" s="78">
        <v>255862.44</v>
      </c>
      <c r="SF93" s="79">
        <v>46168</v>
      </c>
      <c r="SG93" s="78">
        <v>7938449.4500000002</v>
      </c>
      <c r="SH93" s="77">
        <v>1</v>
      </c>
      <c r="SI93" s="78">
        <v>11.93</v>
      </c>
      <c r="SJ93" s="79">
        <v>1137</v>
      </c>
      <c r="SK93" s="78">
        <v>44938.37</v>
      </c>
      <c r="SL93" s="79">
        <v>3005</v>
      </c>
      <c r="SM93" s="78">
        <v>236309.01</v>
      </c>
      <c r="SN93" s="79">
        <v>9819</v>
      </c>
      <c r="SO93" s="78">
        <v>304800.59999999998</v>
      </c>
      <c r="SP93" s="77">
        <v>6</v>
      </c>
      <c r="SQ93" s="78">
        <v>634.79999999999995</v>
      </c>
      <c r="SR93" s="79">
        <v>88955</v>
      </c>
      <c r="SS93" s="78">
        <v>561940.44999999995</v>
      </c>
      <c r="ST93" s="79">
        <v>10081</v>
      </c>
      <c r="SU93" s="78">
        <v>1006488.53</v>
      </c>
      <c r="SV93" s="77">
        <v>84</v>
      </c>
      <c r="SW93" s="78">
        <v>508.79</v>
      </c>
      <c r="TD93" s="77">
        <v>725</v>
      </c>
      <c r="TE93" s="78">
        <v>6670.61</v>
      </c>
      <c r="TF93" s="79">
        <v>2322</v>
      </c>
      <c r="TG93" s="78">
        <v>94999.77</v>
      </c>
      <c r="TH93" s="79">
        <v>57036</v>
      </c>
      <c r="TI93" s="78">
        <v>1842529.72</v>
      </c>
      <c r="TJ93" s="79">
        <v>2119</v>
      </c>
      <c r="TK93" s="78">
        <v>245538.73</v>
      </c>
      <c r="TL93" s="79">
        <v>31499</v>
      </c>
      <c r="TM93" s="78">
        <v>1412345.26</v>
      </c>
      <c r="TN93" s="79">
        <v>5210</v>
      </c>
      <c r="TO93" s="78">
        <v>412072.88</v>
      </c>
      <c r="TP93" s="77">
        <v>1</v>
      </c>
      <c r="TQ93" s="78">
        <v>3.1</v>
      </c>
      <c r="UB93" s="79">
        <v>7666</v>
      </c>
      <c r="UC93" s="78">
        <v>341219.99</v>
      </c>
      <c r="UF93" s="77">
        <v>2</v>
      </c>
      <c r="UG93" s="78">
        <v>19.88</v>
      </c>
      <c r="UH93" s="77">
        <v>8</v>
      </c>
      <c r="UI93" s="78">
        <v>101.88</v>
      </c>
      <c r="UP93" s="77">
        <v>4</v>
      </c>
      <c r="UQ93" s="78">
        <v>4.67</v>
      </c>
      <c r="UV93" s="77">
        <v>5</v>
      </c>
      <c r="UW93" s="78">
        <v>260.85000000000002</v>
      </c>
      <c r="UZ93" s="77">
        <v>1</v>
      </c>
      <c r="VA93" s="78">
        <v>0.91</v>
      </c>
      <c r="VB93" s="77">
        <v>35</v>
      </c>
      <c r="VC93" s="78">
        <v>708.63</v>
      </c>
      <c r="VD93" s="79">
        <v>18498</v>
      </c>
      <c r="VE93" s="78">
        <v>1029227.17</v>
      </c>
      <c r="VF93" s="77">
        <v>6</v>
      </c>
      <c r="VG93" s="78">
        <v>42.63</v>
      </c>
      <c r="VH93" s="79">
        <v>34078</v>
      </c>
      <c r="VI93" s="78">
        <v>547426.19999999995</v>
      </c>
      <c r="VJ93" s="77">
        <v>112</v>
      </c>
      <c r="VK93" s="78">
        <v>1234.73</v>
      </c>
      <c r="VN93" s="77">
        <v>11</v>
      </c>
      <c r="VO93" s="78">
        <v>70.48</v>
      </c>
      <c r="VP93" s="79">
        <v>12449</v>
      </c>
      <c r="VQ93" s="78">
        <v>671744.22</v>
      </c>
      <c r="VR93" s="79">
        <v>16196</v>
      </c>
      <c r="VS93" s="78">
        <v>1506518.04</v>
      </c>
      <c r="VV93" s="77">
        <v>1</v>
      </c>
      <c r="VW93" s="78">
        <v>37.119999999999997</v>
      </c>
      <c r="WB93" s="79">
        <v>13360</v>
      </c>
      <c r="WC93" s="78">
        <v>1915299.75</v>
      </c>
      <c r="WD93" s="77">
        <v>28</v>
      </c>
      <c r="WE93" s="78">
        <v>62641.760000000002</v>
      </c>
      <c r="WH93" s="79">
        <v>2739</v>
      </c>
      <c r="WI93" s="78">
        <v>11755.54</v>
      </c>
      <c r="WJ93" s="79">
        <v>5751</v>
      </c>
      <c r="WK93" s="78">
        <v>92441.26</v>
      </c>
      <c r="WL93" s="77">
        <v>192</v>
      </c>
      <c r="WM93" s="78">
        <v>19594.900000000001</v>
      </c>
      <c r="WN93" s="79">
        <v>2012</v>
      </c>
      <c r="WO93" s="78">
        <v>792661.12</v>
      </c>
      <c r="WR93" s="79">
        <v>5917</v>
      </c>
      <c r="WS93" s="78">
        <v>172007.35</v>
      </c>
      <c r="WV93" s="77">
        <v>2</v>
      </c>
      <c r="WW93" s="78">
        <v>117.52</v>
      </c>
      <c r="WX93" s="77">
        <v>4</v>
      </c>
      <c r="WY93" s="78">
        <v>26.6</v>
      </c>
      <c r="WZ93" s="77">
        <v>9</v>
      </c>
      <c r="XA93" s="78">
        <v>56.94</v>
      </c>
      <c r="XD93" s="79">
        <v>37905</v>
      </c>
      <c r="XE93" s="78">
        <v>2152904.4</v>
      </c>
      <c r="XF93" s="77">
        <v>2</v>
      </c>
      <c r="XG93" s="78">
        <v>31.96</v>
      </c>
      <c r="XH93" s="77">
        <v>478</v>
      </c>
      <c r="XI93" s="78">
        <v>206092.33</v>
      </c>
      <c r="XJ93" s="77">
        <v>565</v>
      </c>
      <c r="XK93" s="78">
        <v>6907.87</v>
      </c>
      <c r="XN93" s="79">
        <v>7574</v>
      </c>
      <c r="XO93" s="78">
        <v>962953.14</v>
      </c>
      <c r="XP93" s="79">
        <v>17012</v>
      </c>
      <c r="XQ93" s="78">
        <v>2812990.73</v>
      </c>
      <c r="XR93" s="79">
        <v>1373</v>
      </c>
      <c r="XS93" s="78">
        <v>357910.64</v>
      </c>
      <c r="XT93" s="77">
        <v>293</v>
      </c>
      <c r="XU93" s="78">
        <v>56268.5</v>
      </c>
      <c r="XV93" s="79">
        <v>89059</v>
      </c>
      <c r="XW93" s="78">
        <v>913454.63</v>
      </c>
      <c r="XX93" s="79">
        <v>1324</v>
      </c>
      <c r="XY93" s="78">
        <v>63703.66</v>
      </c>
      <c r="XZ93" s="77">
        <v>7</v>
      </c>
      <c r="YA93" s="78">
        <v>71.22</v>
      </c>
      <c r="YF93" s="77">
        <v>5</v>
      </c>
      <c r="YG93" s="78">
        <v>78.22</v>
      </c>
      <c r="YH93" s="79">
        <v>24792</v>
      </c>
      <c r="YI93" s="78">
        <v>2226374.2400000002</v>
      </c>
      <c r="YP93" s="79">
        <v>13497</v>
      </c>
      <c r="YQ93" s="78">
        <v>393834.42</v>
      </c>
      <c r="YT93" s="79">
        <v>2619</v>
      </c>
      <c r="YU93" s="78">
        <v>321564.57</v>
      </c>
      <c r="YV93" s="77">
        <v>179</v>
      </c>
      <c r="YW93" s="78">
        <v>16579.32</v>
      </c>
      <c r="YX93" s="79">
        <v>100601</v>
      </c>
      <c r="YY93" s="78">
        <v>2533516.4300000002</v>
      </c>
      <c r="YZ93" s="79">
        <v>52494</v>
      </c>
      <c r="ZA93" s="78">
        <v>2359486.36</v>
      </c>
      <c r="ZF93" s="79">
        <v>1588</v>
      </c>
      <c r="ZG93" s="78">
        <v>128176.67</v>
      </c>
      <c r="ZH93" s="77">
        <v>716</v>
      </c>
      <c r="ZI93" s="78">
        <v>52038.080000000002</v>
      </c>
      <c r="ZJ93" s="79">
        <v>57386</v>
      </c>
      <c r="ZK93" s="78">
        <v>10046947.27</v>
      </c>
      <c r="ZL93" s="79">
        <v>48232</v>
      </c>
      <c r="ZM93" s="78">
        <v>5620470.5</v>
      </c>
      <c r="ZR93" s="77">
        <v>101</v>
      </c>
      <c r="ZS93" s="78">
        <v>508.98</v>
      </c>
      <c r="ZT93" s="77">
        <v>220</v>
      </c>
      <c r="ZU93" s="78">
        <v>1256.3800000000001</v>
      </c>
      <c r="AAB93" s="77">
        <v>134</v>
      </c>
      <c r="AAC93" s="78">
        <v>1184.49</v>
      </c>
      <c r="AAD93" s="77">
        <v>2</v>
      </c>
      <c r="AAE93" s="78">
        <v>9.1199999999999992</v>
      </c>
      <c r="AAF93" s="77">
        <v>77</v>
      </c>
      <c r="AAG93" s="78">
        <v>1112.24</v>
      </c>
      <c r="AAH93" s="77">
        <v>92</v>
      </c>
      <c r="AAI93" s="78">
        <v>531.41999999999996</v>
      </c>
      <c r="AAN93" s="77">
        <v>7</v>
      </c>
      <c r="AAO93" s="78">
        <v>530.6</v>
      </c>
      <c r="AAP93" s="79">
        <v>1997</v>
      </c>
      <c r="AAQ93" s="78">
        <v>8704.89</v>
      </c>
      <c r="AAV93" s="79">
        <v>1849</v>
      </c>
      <c r="AAW93" s="78">
        <v>110193.60000000001</v>
      </c>
      <c r="ABD93" s="79">
        <v>1433</v>
      </c>
      <c r="ABE93" s="78">
        <v>205181.2</v>
      </c>
      <c r="ABH93" s="77">
        <v>1</v>
      </c>
      <c r="ABI93" s="78">
        <v>5.63</v>
      </c>
      <c r="ABP93" s="79">
        <v>4286</v>
      </c>
      <c r="ABQ93" s="78">
        <v>259519.15</v>
      </c>
      <c r="ABR93" s="79">
        <v>1833</v>
      </c>
      <c r="ABS93" s="78">
        <v>82488.100000000006</v>
      </c>
      <c r="ABT93" s="79">
        <v>5672</v>
      </c>
      <c r="ABU93" s="78">
        <v>85170.98</v>
      </c>
      <c r="ABV93" s="79">
        <v>6691</v>
      </c>
      <c r="ABW93" s="78">
        <v>166165.26</v>
      </c>
      <c r="ABX93" s="77">
        <v>504</v>
      </c>
      <c r="ABY93" s="78">
        <v>17782.599999999999</v>
      </c>
      <c r="ACD93" s="77">
        <v>153</v>
      </c>
      <c r="ACE93" s="78">
        <v>7507.97</v>
      </c>
      <c r="ACF93" s="79">
        <v>13237</v>
      </c>
      <c r="ACG93" s="78">
        <v>452108.77</v>
      </c>
      <c r="ACH93" s="79">
        <v>4069</v>
      </c>
      <c r="ACI93" s="78">
        <v>208144.56</v>
      </c>
      <c r="ACJ93" s="79">
        <v>22669</v>
      </c>
      <c r="ACK93" s="78">
        <v>287004.96000000002</v>
      </c>
      <c r="ACN93" s="77">
        <v>6</v>
      </c>
      <c r="ACO93" s="78">
        <v>124</v>
      </c>
      <c r="ACP93" s="79">
        <v>11123</v>
      </c>
      <c r="ACQ93" s="78">
        <v>459625.55</v>
      </c>
      <c r="ACV93" s="79">
        <v>12024</v>
      </c>
      <c r="ACW93" s="78">
        <v>393639.37</v>
      </c>
      <c r="ACX93" s="79">
        <v>98231</v>
      </c>
      <c r="ACY93" s="78">
        <v>4087487.13</v>
      </c>
      <c r="ACZ93" s="77">
        <v>91</v>
      </c>
      <c r="ADA93" s="78">
        <v>4730.32</v>
      </c>
      <c r="ADB93" s="79">
        <v>13482</v>
      </c>
      <c r="ADC93" s="78">
        <v>866712.68</v>
      </c>
      <c r="ADF93" s="79">
        <v>4568</v>
      </c>
      <c r="ADG93" s="78">
        <v>682199.22</v>
      </c>
      <c r="ADJ93" s="77">
        <v>3</v>
      </c>
      <c r="ADK93" s="78">
        <v>33.630000000000003</v>
      </c>
      <c r="ADL93" s="79">
        <v>1119</v>
      </c>
      <c r="ADM93" s="78">
        <v>193815.74</v>
      </c>
      <c r="ADN93" s="77">
        <v>4</v>
      </c>
      <c r="ADO93" s="78">
        <v>14.26</v>
      </c>
      <c r="ADX93" s="79">
        <v>4563</v>
      </c>
      <c r="ADY93" s="78">
        <v>326832.57</v>
      </c>
      <c r="ADZ93" s="79">
        <v>1155</v>
      </c>
      <c r="AEA93" s="78">
        <v>42872.51</v>
      </c>
      <c r="AEB93" s="77">
        <v>13</v>
      </c>
      <c r="AEC93" s="78">
        <v>618.36</v>
      </c>
      <c r="AED93" s="77">
        <v>10</v>
      </c>
      <c r="AEE93" s="78">
        <v>402.5</v>
      </c>
      <c r="AEL93" s="77">
        <v>64</v>
      </c>
      <c r="AEM93" s="78">
        <v>472.82</v>
      </c>
      <c r="AER93" s="79">
        <v>17857</v>
      </c>
      <c r="AES93" s="78">
        <v>935616.79</v>
      </c>
      <c r="AET93" s="79">
        <v>2445</v>
      </c>
      <c r="AEU93" s="78">
        <v>81376.92</v>
      </c>
      <c r="AEV93" s="77">
        <v>2</v>
      </c>
      <c r="AEW93" s="78">
        <v>439.8</v>
      </c>
      <c r="AEZ93" s="77">
        <v>44</v>
      </c>
      <c r="AFA93" s="78">
        <v>5757</v>
      </c>
      <c r="AFB93" s="79">
        <v>9350</v>
      </c>
      <c r="AFC93" s="78">
        <v>523038.45</v>
      </c>
      <c r="AFD93" s="77">
        <v>22</v>
      </c>
      <c r="AFE93" s="78">
        <v>920.26</v>
      </c>
      <c r="AFH93" s="77">
        <v>21</v>
      </c>
      <c r="AFI93" s="78">
        <v>1256.3900000000001</v>
      </c>
      <c r="AFN93" s="79">
        <v>3424</v>
      </c>
      <c r="AFO93" s="78">
        <v>1166512.1299999999</v>
      </c>
      <c r="AFP93" s="77">
        <v>108</v>
      </c>
      <c r="AFQ93" s="78">
        <v>5212.41</v>
      </c>
      <c r="AFV93" s="79">
        <v>45707</v>
      </c>
      <c r="AFW93" s="78">
        <v>1449751.53</v>
      </c>
      <c r="AFX93" s="79">
        <v>4345</v>
      </c>
      <c r="AFY93" s="78">
        <v>74980.38</v>
      </c>
      <c r="AFZ93" s="77">
        <v>559</v>
      </c>
      <c r="AGA93" s="78">
        <v>51054.879999999997</v>
      </c>
      <c r="AGB93" s="77">
        <v>3</v>
      </c>
      <c r="AGC93" s="78">
        <v>59.35</v>
      </c>
      <c r="AGF93" s="77">
        <v>195</v>
      </c>
      <c r="AGG93" s="78">
        <v>1329.51</v>
      </c>
      <c r="AGL93" s="77">
        <v>8</v>
      </c>
      <c r="AGM93" s="78">
        <v>12431.13</v>
      </c>
      <c r="AGN93" s="77">
        <v>1</v>
      </c>
      <c r="AGO93" s="78">
        <v>123.42</v>
      </c>
      <c r="AGP93" s="79">
        <v>159037</v>
      </c>
      <c r="AGQ93" s="78">
        <v>30383428.48</v>
      </c>
      <c r="AGR93" s="77">
        <v>126</v>
      </c>
      <c r="AGS93" s="78">
        <v>103138.03</v>
      </c>
      <c r="AGT93" s="79">
        <v>9752</v>
      </c>
      <c r="AGU93" s="78">
        <v>5417107.3200000003</v>
      </c>
      <c r="AGV93" s="79">
        <v>9595</v>
      </c>
      <c r="AGW93" s="78">
        <v>3362142.57</v>
      </c>
      <c r="AGX93" s="79">
        <v>1832</v>
      </c>
      <c r="AGY93" s="78">
        <v>123624.79</v>
      </c>
      <c r="AGZ93" s="77">
        <v>166</v>
      </c>
      <c r="AHA93" s="78">
        <v>17953.849999999999</v>
      </c>
      <c r="AHB93" s="79">
        <v>1134</v>
      </c>
      <c r="AHC93" s="78">
        <v>156484.98000000001</v>
      </c>
      <c r="AHF93" s="77">
        <v>5</v>
      </c>
      <c r="AHG93" s="78">
        <v>1170.8800000000001</v>
      </c>
      <c r="AHH93" s="77">
        <v>138</v>
      </c>
      <c r="AHI93" s="78">
        <v>99341.63</v>
      </c>
      <c r="AHJ93" s="79">
        <v>3699</v>
      </c>
      <c r="AHK93" s="78">
        <v>337397.91</v>
      </c>
      <c r="AHL93" s="79">
        <v>3749</v>
      </c>
      <c r="AHM93" s="78">
        <v>239789.89</v>
      </c>
      <c r="AHT93" s="77">
        <v>1</v>
      </c>
      <c r="AHU93" s="78">
        <v>755.64</v>
      </c>
      <c r="AHV93" s="77">
        <v>866</v>
      </c>
      <c r="AHW93" s="78">
        <v>99892.02</v>
      </c>
      <c r="AHZ93" s="77">
        <v>127</v>
      </c>
      <c r="AIA93" s="78">
        <v>41218.410000000003</v>
      </c>
      <c r="AIB93" s="77">
        <v>3</v>
      </c>
      <c r="AIC93" s="78">
        <v>114.59</v>
      </c>
      <c r="AIL93" s="77">
        <v>1</v>
      </c>
      <c r="AIM93" s="78">
        <v>927.96</v>
      </c>
      <c r="AIN93" s="77">
        <v>1</v>
      </c>
      <c r="AIO93" s="78">
        <v>479.06</v>
      </c>
      <c r="AIP93" s="79">
        <v>55491</v>
      </c>
      <c r="AIQ93" s="78">
        <v>489167.84</v>
      </c>
      <c r="AIT93" s="77">
        <v>23</v>
      </c>
      <c r="AIU93" s="78">
        <v>389.32</v>
      </c>
      <c r="AIX93" s="79">
        <v>6657</v>
      </c>
      <c r="AIY93" s="78">
        <v>489494.29</v>
      </c>
      <c r="AIZ93" s="77">
        <v>7</v>
      </c>
      <c r="AJA93" s="78">
        <v>220.5</v>
      </c>
      <c r="AJB93" s="79">
        <v>8527</v>
      </c>
      <c r="AJC93" s="78">
        <v>171897.65</v>
      </c>
      <c r="AJD93" s="77">
        <v>12</v>
      </c>
      <c r="AJE93" s="78">
        <v>12.83</v>
      </c>
      <c r="AJF93" s="79">
        <v>10621</v>
      </c>
      <c r="AJG93" s="78">
        <v>493315.07</v>
      </c>
      <c r="AJL93" s="77">
        <v>9</v>
      </c>
      <c r="AJM93" s="78">
        <v>115.86</v>
      </c>
      <c r="AJN93" s="79">
        <v>1999</v>
      </c>
      <c r="AJO93" s="78">
        <v>329889.78000000003</v>
      </c>
      <c r="AJV93" s="77">
        <v>1</v>
      </c>
      <c r="AJW93" s="78">
        <v>0.8</v>
      </c>
      <c r="AJX93" s="79">
        <v>44925</v>
      </c>
      <c r="AJY93" s="78">
        <v>491347.6</v>
      </c>
      <c r="AJZ93" s="77">
        <v>322</v>
      </c>
      <c r="AKA93" s="78">
        <v>35138.980000000003</v>
      </c>
      <c r="AKN93" s="77">
        <v>23</v>
      </c>
      <c r="AKO93" s="78">
        <v>260.82</v>
      </c>
      <c r="AKV93" s="79">
        <v>8515</v>
      </c>
      <c r="AKW93" s="78">
        <v>211713.89</v>
      </c>
      <c r="AKZ93" s="79">
        <v>118932</v>
      </c>
      <c r="ALA93" s="78">
        <v>1608176.57</v>
      </c>
      <c r="ALB93" s="77">
        <v>2</v>
      </c>
      <c r="ALC93" s="78">
        <v>12.38</v>
      </c>
      <c r="ALD93" s="77">
        <v>1</v>
      </c>
      <c r="ALE93" s="78">
        <v>6.13</v>
      </c>
      <c r="ALF93" s="77">
        <v>1</v>
      </c>
      <c r="ALG93" s="78">
        <v>3.9</v>
      </c>
      <c r="ALH93" s="77">
        <v>2</v>
      </c>
      <c r="ALI93" s="78">
        <v>2.4</v>
      </c>
      <c r="ALL93" s="77">
        <v>2</v>
      </c>
      <c r="ALM93" s="78">
        <v>63.64</v>
      </c>
      <c r="ALR93" s="77">
        <v>4</v>
      </c>
      <c r="ALS93" s="78">
        <v>15.54</v>
      </c>
      <c r="ALX93" s="79">
        <v>6705</v>
      </c>
      <c r="ALY93" s="78">
        <v>318818.46999999997</v>
      </c>
      <c r="ALZ93" s="77">
        <v>414</v>
      </c>
      <c r="AMA93" s="78">
        <v>1103.24</v>
      </c>
      <c r="AMB93" s="79">
        <v>1328</v>
      </c>
      <c r="AMC93" s="78">
        <v>89358.69</v>
      </c>
      <c r="AMF93" s="77">
        <v>149</v>
      </c>
      <c r="AMG93" s="78">
        <v>3762.63</v>
      </c>
      <c r="AMH93" s="77">
        <v>14</v>
      </c>
      <c r="AMI93" s="78">
        <v>5513.06</v>
      </c>
      <c r="AMJ93" s="79">
        <v>1283</v>
      </c>
      <c r="AMK93" s="78">
        <v>99949.37</v>
      </c>
      <c r="AML93" s="79">
        <v>12354</v>
      </c>
      <c r="AMM93" s="78">
        <v>1156884.8</v>
      </c>
      <c r="AMN93" s="77">
        <v>141</v>
      </c>
      <c r="AMO93" s="78">
        <v>150575.56</v>
      </c>
      <c r="AMT93" s="77">
        <v>1</v>
      </c>
      <c r="AMU93" s="78">
        <v>0.45</v>
      </c>
      <c r="AMX93" s="77">
        <v>401</v>
      </c>
      <c r="AMY93" s="78">
        <v>18638.580000000002</v>
      </c>
      <c r="AMZ93" s="77">
        <v>7</v>
      </c>
      <c r="ANA93" s="78">
        <v>10.49</v>
      </c>
      <c r="AND93" s="77">
        <v>3</v>
      </c>
      <c r="ANE93" s="78">
        <v>9.02</v>
      </c>
      <c r="ANF93" s="77">
        <v>909</v>
      </c>
      <c r="ANG93" s="78">
        <v>1148605.3500000001</v>
      </c>
      <c r="ANH93" s="79">
        <v>3392</v>
      </c>
      <c r="ANI93" s="78">
        <v>268301.39</v>
      </c>
      <c r="ANJ93" s="77">
        <v>2</v>
      </c>
      <c r="ANK93" s="78">
        <v>116</v>
      </c>
      <c r="ANL93" s="79">
        <v>1887</v>
      </c>
      <c r="ANM93" s="78">
        <v>43645.760000000002</v>
      </c>
      <c r="ANP93" s="79">
        <v>2244</v>
      </c>
      <c r="ANQ93" s="78">
        <v>287219.32</v>
      </c>
      <c r="ANR93" s="77">
        <v>288</v>
      </c>
      <c r="ANS93" s="78">
        <v>52222.45</v>
      </c>
      <c r="ANT93" s="79">
        <v>13017</v>
      </c>
      <c r="ANU93" s="78">
        <v>2118971.44</v>
      </c>
      <c r="ANZ93" s="77">
        <v>582</v>
      </c>
      <c r="AOA93" s="78">
        <v>306091.57</v>
      </c>
      <c r="AOB93" s="77">
        <v>94</v>
      </c>
      <c r="AOC93" s="78">
        <v>164691.70000000001</v>
      </c>
      <c r="AOD93" s="77">
        <v>411</v>
      </c>
      <c r="AOE93" s="78">
        <v>1291361.8899999999</v>
      </c>
      <c r="AOJ93" s="77">
        <v>2</v>
      </c>
      <c r="AOK93" s="78">
        <v>4.66</v>
      </c>
      <c r="AOP93" s="77">
        <v>55</v>
      </c>
      <c r="AOQ93" s="78">
        <v>3991.28</v>
      </c>
      <c r="AOR93" s="77">
        <v>7</v>
      </c>
      <c r="AOS93" s="78">
        <v>54.4</v>
      </c>
      <c r="AOV93" s="77">
        <v>912</v>
      </c>
      <c r="AOW93" s="78">
        <v>119783.5</v>
      </c>
      <c r="AOX93" s="77">
        <v>345</v>
      </c>
      <c r="AOY93" s="78">
        <v>3679.99</v>
      </c>
      <c r="APB93" s="77">
        <v>182</v>
      </c>
      <c r="APC93" s="78">
        <v>2342.4</v>
      </c>
      <c r="APD93" s="77">
        <v>3</v>
      </c>
      <c r="APE93" s="78">
        <v>26.56</v>
      </c>
      <c r="APH93" s="79">
        <v>13182</v>
      </c>
      <c r="API93" s="78">
        <v>2808878.78</v>
      </c>
      <c r="APJ93" s="79">
        <v>15495</v>
      </c>
      <c r="APK93" s="78">
        <v>235406.45</v>
      </c>
      <c r="APN93" s="77">
        <v>5</v>
      </c>
      <c r="APO93" s="78">
        <v>43.9</v>
      </c>
      <c r="APP93" s="79">
        <v>2730</v>
      </c>
      <c r="APQ93" s="78">
        <v>1188107.1299999999</v>
      </c>
      <c r="APR93" s="77">
        <v>131</v>
      </c>
      <c r="APS93" s="78">
        <v>55375.78</v>
      </c>
      <c r="APT93" s="79">
        <v>2228</v>
      </c>
      <c r="APU93" s="78">
        <v>974234.93</v>
      </c>
      <c r="APV93" s="77">
        <v>612</v>
      </c>
      <c r="APW93" s="78">
        <v>271147.01</v>
      </c>
      <c r="APX93" s="77">
        <v>758</v>
      </c>
      <c r="APY93" s="78">
        <v>300965.42</v>
      </c>
      <c r="APZ93" s="77">
        <v>95</v>
      </c>
      <c r="AQA93" s="78">
        <v>31596.400000000001</v>
      </c>
      <c r="AQB93" s="79">
        <v>14447</v>
      </c>
      <c r="AQC93" s="78">
        <v>2894399.2</v>
      </c>
      <c r="AQD93" s="77">
        <v>12</v>
      </c>
      <c r="AQE93" s="78">
        <v>436.18</v>
      </c>
      <c r="AQH93" s="77">
        <v>151</v>
      </c>
      <c r="AQI93" s="78">
        <v>42688.22</v>
      </c>
      <c r="AQJ93" s="79">
        <v>2917</v>
      </c>
      <c r="AQK93" s="78">
        <v>50691.41</v>
      </c>
      <c r="AQP93" s="79">
        <v>2004</v>
      </c>
      <c r="AQQ93" s="78">
        <v>498995.55</v>
      </c>
      <c r="AQR93" s="79">
        <v>2358</v>
      </c>
      <c r="AQS93" s="78">
        <v>1184661.8500000001</v>
      </c>
      <c r="AQZ93" s="77">
        <v>90</v>
      </c>
      <c r="ARA93" s="78">
        <v>600954.31000000006</v>
      </c>
      <c r="ARD93" s="77">
        <v>5</v>
      </c>
      <c r="ARE93" s="78">
        <v>87.42</v>
      </c>
      <c r="ARL93" s="79">
        <v>5648</v>
      </c>
      <c r="ARM93" s="78">
        <v>699463.66</v>
      </c>
      <c r="ARN93" s="79">
        <v>18233</v>
      </c>
      <c r="ARO93" s="78">
        <v>2193854.42</v>
      </c>
      <c r="ARP93" s="79">
        <v>24757</v>
      </c>
      <c r="ARQ93" s="78">
        <v>3077977.71</v>
      </c>
      <c r="ARR93" s="79">
        <v>4925</v>
      </c>
      <c r="ARS93" s="78">
        <v>606144.16</v>
      </c>
      <c r="ART93" s="79">
        <v>17987</v>
      </c>
      <c r="ARU93" s="78">
        <v>405958.02</v>
      </c>
      <c r="ARX93" s="79">
        <v>48975</v>
      </c>
      <c r="ARY93" s="78">
        <v>3842569.44</v>
      </c>
      <c r="ARZ93" s="77">
        <v>96</v>
      </c>
      <c r="ASA93" s="78">
        <v>33504.57</v>
      </c>
      <c r="ASD93" s="79">
        <v>3825</v>
      </c>
      <c r="ASE93" s="78">
        <v>298681.25</v>
      </c>
      <c r="ASF93" s="77">
        <v>2</v>
      </c>
      <c r="ASG93" s="78">
        <v>42.66</v>
      </c>
      <c r="ASJ93" s="77">
        <v>7</v>
      </c>
      <c r="ASK93" s="78">
        <v>1273.82</v>
      </c>
      <c r="ASL93" s="77">
        <v>1</v>
      </c>
      <c r="ASM93" s="78">
        <v>2.67</v>
      </c>
      <c r="AST93" s="77">
        <v>7</v>
      </c>
      <c r="ASU93" s="78">
        <v>26.56</v>
      </c>
      <c r="ASX93" s="77">
        <v>12</v>
      </c>
      <c r="ASY93" s="78">
        <v>627.52</v>
      </c>
      <c r="ASZ93" s="77">
        <v>937</v>
      </c>
      <c r="ATA93" s="78">
        <v>20245.099999999999</v>
      </c>
      <c r="ATB93" s="77">
        <v>118</v>
      </c>
      <c r="ATC93" s="78">
        <v>9272.4</v>
      </c>
      <c r="ATF93" s="77">
        <v>2</v>
      </c>
      <c r="ATG93" s="78">
        <v>4</v>
      </c>
      <c r="ATN93" s="79">
        <v>1075</v>
      </c>
      <c r="ATO93" s="78">
        <v>55790.46</v>
      </c>
      <c r="ATP93" s="77">
        <v>42</v>
      </c>
      <c r="ATQ93" s="78">
        <v>1158.24</v>
      </c>
      <c r="ATT93" s="79">
        <v>12579</v>
      </c>
      <c r="ATU93" s="78">
        <v>517694.98</v>
      </c>
      <c r="ATV93" s="77">
        <v>23</v>
      </c>
      <c r="ATW93" s="78">
        <v>520.42999999999995</v>
      </c>
      <c r="ATX93" s="77">
        <v>12</v>
      </c>
      <c r="ATY93" s="78">
        <v>509.8</v>
      </c>
      <c r="ATZ93" s="77">
        <v>3</v>
      </c>
      <c r="AUA93" s="78">
        <v>24.74</v>
      </c>
      <c r="AUB93" s="77">
        <v>15</v>
      </c>
      <c r="AUC93" s="78">
        <v>71.599999999999994</v>
      </c>
      <c r="AUH93" s="77">
        <v>3</v>
      </c>
      <c r="AUI93" s="78">
        <v>11.91</v>
      </c>
      <c r="AUN93" s="79">
        <v>177713</v>
      </c>
      <c r="AUO93" s="78">
        <v>2837407.57</v>
      </c>
      <c r="AUP93" s="77">
        <v>4</v>
      </c>
      <c r="AUQ93" s="78">
        <v>84.26</v>
      </c>
      <c r="AUR93" s="79">
        <v>1938</v>
      </c>
      <c r="AUS93" s="78">
        <v>104651.13</v>
      </c>
      <c r="AUV93" s="77">
        <v>52</v>
      </c>
      <c r="AUW93" s="78">
        <v>461.62</v>
      </c>
      <c r="AVB93" s="77">
        <v>244</v>
      </c>
      <c r="AVC93" s="78">
        <v>201917.63</v>
      </c>
      <c r="AVH93" s="77">
        <v>1</v>
      </c>
      <c r="AVI93" s="78">
        <v>9.2200000000000006</v>
      </c>
      <c r="AVX93" s="77">
        <v>5</v>
      </c>
      <c r="AVY93" s="78">
        <v>40.65</v>
      </c>
      <c r="AVZ93" s="77">
        <v>11</v>
      </c>
      <c r="AWA93" s="78">
        <v>103.83</v>
      </c>
      <c r="AWB93" s="77">
        <v>7</v>
      </c>
      <c r="AWC93" s="78">
        <v>157.86000000000001</v>
      </c>
      <c r="AWH93" s="77">
        <v>14</v>
      </c>
      <c r="AWI93" s="78">
        <v>10.57</v>
      </c>
      <c r="AWL93" s="77">
        <v>17</v>
      </c>
      <c r="AWM93" s="78">
        <v>79.98</v>
      </c>
      <c r="AWN93" s="77">
        <v>102</v>
      </c>
      <c r="AWO93" s="78">
        <v>6520.27</v>
      </c>
      <c r="AWP93" s="77">
        <v>388</v>
      </c>
      <c r="AWQ93" s="78">
        <v>60402.34</v>
      </c>
      <c r="AWR93" s="77">
        <v>170</v>
      </c>
      <c r="AWS93" s="78">
        <v>59402.35</v>
      </c>
      <c r="AWT93" s="77">
        <v>285</v>
      </c>
      <c r="AWU93" s="78">
        <v>23891.65</v>
      </c>
      <c r="AWV93" s="77">
        <v>571</v>
      </c>
      <c r="AWW93" s="78">
        <v>8385.94</v>
      </c>
      <c r="AWX93" s="77">
        <v>96</v>
      </c>
      <c r="AWY93" s="78">
        <v>13778.44</v>
      </c>
      <c r="AXD93" s="77">
        <v>18</v>
      </c>
      <c r="AXE93" s="78">
        <v>373.81</v>
      </c>
      <c r="AXF93" s="77">
        <v>2</v>
      </c>
      <c r="AXG93" s="78">
        <v>344.83</v>
      </c>
      <c r="AXV93" s="77">
        <v>2</v>
      </c>
      <c r="AXW93" s="78">
        <v>21.58</v>
      </c>
      <c r="AXZ93" s="77">
        <v>1</v>
      </c>
      <c r="AYA93" s="78">
        <v>510.8</v>
      </c>
      <c r="AYB93" s="77">
        <v>288</v>
      </c>
      <c r="AYC93" s="78">
        <v>21660.1</v>
      </c>
      <c r="AYD93" s="77">
        <v>38</v>
      </c>
      <c r="AYE93" s="78">
        <v>313.25</v>
      </c>
      <c r="AYF93" s="77">
        <v>19</v>
      </c>
      <c r="AYG93" s="78">
        <v>173.33</v>
      </c>
      <c r="AYL93" s="77">
        <v>19</v>
      </c>
      <c r="AYM93" s="78">
        <v>133.16999999999999</v>
      </c>
      <c r="AYR93" s="77">
        <v>1</v>
      </c>
      <c r="AYS93" s="78">
        <v>0.72</v>
      </c>
      <c r="AYT93" s="77">
        <v>31</v>
      </c>
      <c r="AYU93" s="78">
        <v>79.94</v>
      </c>
      <c r="AYV93" s="77">
        <v>141</v>
      </c>
      <c r="AYW93" s="78">
        <v>15022.21</v>
      </c>
      <c r="AYZ93" s="77">
        <v>1</v>
      </c>
      <c r="AZA93" s="78">
        <v>10.63</v>
      </c>
      <c r="AZD93" s="77">
        <v>1</v>
      </c>
      <c r="AZE93" s="78">
        <v>22.73</v>
      </c>
      <c r="AZF93" s="77">
        <v>3</v>
      </c>
      <c r="AZG93" s="78">
        <v>20.190000000000001</v>
      </c>
      <c r="AZV93" s="77">
        <v>33</v>
      </c>
      <c r="AZW93" s="78">
        <v>31.2</v>
      </c>
      <c r="AZX93" s="77">
        <v>1</v>
      </c>
      <c r="AZY93" s="78">
        <v>2.95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1556</v>
      </c>
    </row>
    <row r="3" spans="1:3" x14ac:dyDescent="0.2">
      <c r="B3" s="2" t="s">
        <v>8</v>
      </c>
      <c r="C3" s="2" t="s">
        <v>215</v>
      </c>
    </row>
    <row r="4" spans="1:3" x14ac:dyDescent="0.2">
      <c r="B4" s="2" t="s">
        <v>13</v>
      </c>
      <c r="C4" s="2" t="s">
        <v>248</v>
      </c>
    </row>
    <row r="5" spans="1:3" x14ac:dyDescent="0.2">
      <c r="B5" s="2" t="s">
        <v>10</v>
      </c>
      <c r="C5" s="2" t="s">
        <v>360</v>
      </c>
    </row>
    <row r="6" spans="1:3" x14ac:dyDescent="0.2">
      <c r="B6" s="2" t="s">
        <v>32</v>
      </c>
      <c r="C6" s="2" t="s">
        <v>141</v>
      </c>
    </row>
    <row r="7" spans="1:3" x14ac:dyDescent="0.2">
      <c r="C7" s="2" t="s">
        <v>383</v>
      </c>
    </row>
    <row r="8" spans="1:3" x14ac:dyDescent="0.2">
      <c r="C8" s="2" t="s">
        <v>382</v>
      </c>
    </row>
    <row r="9" spans="1:3" x14ac:dyDescent="0.2">
      <c r="B9" s="2" t="s">
        <v>1557</v>
      </c>
      <c r="C9" s="132" t="s">
        <v>1558</v>
      </c>
    </row>
    <row r="10" spans="1:3" x14ac:dyDescent="0.2">
      <c r="B10" s="2" t="s">
        <v>111</v>
      </c>
      <c r="C10" s="2" t="s">
        <v>361</v>
      </c>
    </row>
    <row r="11" spans="1:3" x14ac:dyDescent="0.2">
      <c r="B11" s="2" t="s">
        <v>140</v>
      </c>
      <c r="C11" s="2" t="s">
        <v>78</v>
      </c>
    </row>
    <row r="12" spans="1:3" x14ac:dyDescent="0.2">
      <c r="C12" s="2" t="s">
        <v>142</v>
      </c>
    </row>
    <row r="14" spans="1:3" x14ac:dyDescent="0.2">
      <c r="C14" s="11" t="s">
        <v>370</v>
      </c>
    </row>
    <row r="15" spans="1:3" x14ac:dyDescent="0.2">
      <c r="C15" s="2" t="s">
        <v>374</v>
      </c>
    </row>
    <row r="16" spans="1:3" x14ac:dyDescent="0.2">
      <c r="C16" s="2" t="s">
        <v>239</v>
      </c>
    </row>
    <row r="17" spans="3:3" x14ac:dyDescent="0.2">
      <c r="C17" s="2" t="s">
        <v>369</v>
      </c>
    </row>
    <row r="19" spans="3:3" x14ac:dyDescent="0.2">
      <c r="C19" s="11" t="s">
        <v>363</v>
      </c>
    </row>
    <row r="20" spans="3:3" x14ac:dyDescent="0.2">
      <c r="C20" s="2" t="s">
        <v>362</v>
      </c>
    </row>
    <row r="21" spans="3:3" x14ac:dyDescent="0.2">
      <c r="C21" s="2" t="s">
        <v>375</v>
      </c>
    </row>
    <row r="23" spans="3:3" x14ac:dyDescent="0.2">
      <c r="C23" s="11" t="s">
        <v>371</v>
      </c>
    </row>
    <row r="24" spans="3:3" x14ac:dyDescent="0.2">
      <c r="C24" s="2" t="s">
        <v>372</v>
      </c>
    </row>
    <row r="26" spans="3:3" x14ac:dyDescent="0.2">
      <c r="C26" s="11" t="s">
        <v>237</v>
      </c>
    </row>
    <row r="27" spans="3:3" x14ac:dyDescent="0.2">
      <c r="C27" s="2" t="s">
        <v>238</v>
      </c>
    </row>
    <row r="28" spans="3:3" x14ac:dyDescent="0.2">
      <c r="C28" s="15" t="s">
        <v>301</v>
      </c>
    </row>
    <row r="29" spans="3:3" x14ac:dyDescent="0.2">
      <c r="C29" s="15" t="s">
        <v>373</v>
      </c>
    </row>
    <row r="30" spans="3:3" x14ac:dyDescent="0.2">
      <c r="C30" s="2" t="s">
        <v>364</v>
      </c>
    </row>
    <row r="31" spans="3:3" x14ac:dyDescent="0.2">
      <c r="C31" s="2" t="s">
        <v>365</v>
      </c>
    </row>
    <row r="32" spans="3:3" x14ac:dyDescent="0.2">
      <c r="C32" s="2" t="s">
        <v>366</v>
      </c>
    </row>
    <row r="33" spans="3:3" x14ac:dyDescent="0.2">
      <c r="C33" s="2" t="s">
        <v>367</v>
      </c>
    </row>
    <row r="34" spans="3:3" x14ac:dyDescent="0.2">
      <c r="C34" s="2" t="s">
        <v>368</v>
      </c>
    </row>
  </sheetData>
  <phoneticPr fontId="3" type="noConversion"/>
  <hyperlinks>
    <hyperlink ref="A1" location="Main!A1" display="Main" xr:uid="{00000000-0004-0000-14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121</v>
      </c>
    </row>
    <row r="3" spans="1:3" x14ac:dyDescent="0.2">
      <c r="B3" s="46" t="s">
        <v>8</v>
      </c>
      <c r="C3" s="46" t="s">
        <v>476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466</v>
      </c>
    </row>
    <row r="3" spans="1:3" x14ac:dyDescent="0.2">
      <c r="B3" s="46" t="s">
        <v>8</v>
      </c>
      <c r="C3" s="46" t="s">
        <v>467</v>
      </c>
    </row>
    <row r="4" spans="1:3" x14ac:dyDescent="0.2">
      <c r="B4" s="46" t="s">
        <v>13</v>
      </c>
      <c r="C4" s="46" t="s">
        <v>469</v>
      </c>
    </row>
    <row r="5" spans="1:3" x14ac:dyDescent="0.2">
      <c r="B5" s="46" t="s">
        <v>10</v>
      </c>
      <c r="C5" s="46" t="s">
        <v>470</v>
      </c>
    </row>
    <row r="6" spans="1:3" x14ac:dyDescent="0.2">
      <c r="B6" s="46" t="s">
        <v>471</v>
      </c>
      <c r="C6" s="46" t="s">
        <v>472</v>
      </c>
    </row>
    <row r="7" spans="1:3" x14ac:dyDescent="0.2">
      <c r="B7" s="46" t="s">
        <v>24</v>
      </c>
      <c r="C7" s="46" t="s">
        <v>473</v>
      </c>
    </row>
    <row r="8" spans="1:3" x14ac:dyDescent="0.2">
      <c r="B8" s="46" t="s">
        <v>12</v>
      </c>
      <c r="C8" s="46" t="s">
        <v>475</v>
      </c>
    </row>
  </sheetData>
  <hyperlinks>
    <hyperlink ref="A1" location="Main!A1" display="Main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7.42578125" style="2" bestFit="1" customWidth="1"/>
    <col min="3" max="3" width="14" style="2" customWidth="1"/>
    <col min="4" max="16384" width="9.140625" style="2"/>
  </cols>
  <sheetData>
    <row r="1" spans="1:10" x14ac:dyDescent="0.2">
      <c r="A1" s="10" t="s">
        <v>113</v>
      </c>
    </row>
    <row r="2" spans="1:10" x14ac:dyDescent="0.2">
      <c r="B2" s="2" t="s">
        <v>7</v>
      </c>
      <c r="C2" s="2" t="s">
        <v>20</v>
      </c>
    </row>
    <row r="3" spans="1:10" x14ac:dyDescent="0.2">
      <c r="B3" s="2" t="s">
        <v>8</v>
      </c>
      <c r="C3" s="2" t="s">
        <v>21</v>
      </c>
    </row>
    <row r="4" spans="1:10" x14ac:dyDescent="0.2">
      <c r="B4" s="2" t="s">
        <v>13</v>
      </c>
      <c r="C4" s="2" t="s">
        <v>23</v>
      </c>
    </row>
    <row r="5" spans="1:10" x14ac:dyDescent="0.2">
      <c r="B5" s="2" t="s">
        <v>14</v>
      </c>
      <c r="C5" s="2" t="s">
        <v>23</v>
      </c>
    </row>
    <row r="6" spans="1:10" x14ac:dyDescent="0.2">
      <c r="B6" s="2" t="s">
        <v>10</v>
      </c>
      <c r="C6" s="2" t="s">
        <v>29</v>
      </c>
    </row>
    <row r="7" spans="1:10" x14ac:dyDescent="0.2">
      <c r="B7" s="2" t="s">
        <v>24</v>
      </c>
      <c r="C7" s="2" t="s">
        <v>25</v>
      </c>
    </row>
    <row r="8" spans="1:10" x14ac:dyDescent="0.2">
      <c r="B8" s="2" t="s">
        <v>16</v>
      </c>
      <c r="C8" s="2" t="s">
        <v>30</v>
      </c>
    </row>
    <row r="9" spans="1:10" x14ac:dyDescent="0.2">
      <c r="B9" s="2" t="s">
        <v>11</v>
      </c>
      <c r="C9" s="12">
        <v>37012</v>
      </c>
    </row>
    <row r="10" spans="1:10" x14ac:dyDescent="0.2">
      <c r="B10" s="2" t="s">
        <v>12</v>
      </c>
    </row>
    <row r="11" spans="1:10" x14ac:dyDescent="0.2">
      <c r="B11" s="2" t="s">
        <v>31</v>
      </c>
      <c r="C11" s="2" t="s">
        <v>36</v>
      </c>
    </row>
    <row r="12" spans="1:10" x14ac:dyDescent="0.2">
      <c r="B12" s="2" t="s">
        <v>32</v>
      </c>
      <c r="C12" s="2" t="s">
        <v>147</v>
      </c>
    </row>
    <row r="13" spans="1:10" x14ac:dyDescent="0.2">
      <c r="B13" s="2" t="s">
        <v>50</v>
      </c>
      <c r="C13" s="2" t="s">
        <v>51</v>
      </c>
    </row>
    <row r="15" spans="1:10" x14ac:dyDescent="0.2">
      <c r="C15" s="2" t="s">
        <v>22</v>
      </c>
      <c r="D15" s="2">
        <v>2005</v>
      </c>
      <c r="F15" s="2" t="s">
        <v>33</v>
      </c>
      <c r="H15" s="2" t="s">
        <v>37</v>
      </c>
    </row>
    <row r="16" spans="1:10" x14ac:dyDescent="0.2">
      <c r="C16" s="2" t="s">
        <v>27</v>
      </c>
      <c r="D16" s="13">
        <v>5000</v>
      </c>
      <c r="F16" s="2" t="s">
        <v>34</v>
      </c>
      <c r="G16" s="2" t="s">
        <v>35</v>
      </c>
      <c r="H16" s="2" t="s">
        <v>38</v>
      </c>
      <c r="I16" s="2" t="s">
        <v>39</v>
      </c>
      <c r="J16" s="2" t="s">
        <v>42</v>
      </c>
    </row>
    <row r="17" spans="2:10" x14ac:dyDescent="0.2">
      <c r="C17" s="2" t="s">
        <v>28</v>
      </c>
      <c r="D17" s="13">
        <v>60000</v>
      </c>
      <c r="H17" s="2" t="s">
        <v>40</v>
      </c>
      <c r="I17" s="2" t="s">
        <v>41</v>
      </c>
      <c r="J17" s="2" t="s">
        <v>43</v>
      </c>
    </row>
    <row r="18" spans="2:10" x14ac:dyDescent="0.2">
      <c r="H18" s="2" t="s">
        <v>44</v>
      </c>
      <c r="I18" s="2" t="s">
        <v>41</v>
      </c>
      <c r="J18" s="2" t="s">
        <v>45</v>
      </c>
    </row>
    <row r="19" spans="2:10" x14ac:dyDescent="0.2">
      <c r="H19" s="2" t="s">
        <v>46</v>
      </c>
      <c r="I19" s="2" t="s">
        <v>41</v>
      </c>
      <c r="J19" s="2" t="s">
        <v>47</v>
      </c>
    </row>
    <row r="20" spans="2:10" x14ac:dyDescent="0.2">
      <c r="H20" s="2" t="s">
        <v>48</v>
      </c>
      <c r="I20" s="2" t="s">
        <v>41</v>
      </c>
      <c r="J20" s="2" t="s">
        <v>49</v>
      </c>
    </row>
    <row r="21" spans="2:10" x14ac:dyDescent="0.2">
      <c r="B21" s="2" t="s">
        <v>140</v>
      </c>
    </row>
    <row r="22" spans="2:10" x14ac:dyDescent="0.2">
      <c r="C22" s="11" t="s">
        <v>304</v>
      </c>
    </row>
    <row r="23" spans="2:10" x14ac:dyDescent="0.2">
      <c r="C23" s="2" t="s">
        <v>305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4257812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83</v>
      </c>
      <c r="C2" s="2" t="s">
        <v>211</v>
      </c>
    </row>
    <row r="3" spans="1:3" x14ac:dyDescent="0.2">
      <c r="B3" s="2" t="s">
        <v>67</v>
      </c>
      <c r="C3" s="2" t="s">
        <v>68</v>
      </c>
    </row>
    <row r="4" spans="1:3" x14ac:dyDescent="0.2">
      <c r="B4" s="2" t="s">
        <v>111</v>
      </c>
      <c r="C4" s="2" t="s">
        <v>212</v>
      </c>
    </row>
    <row r="5" spans="1:3" x14ac:dyDescent="0.2">
      <c r="B5" s="2" t="s">
        <v>70</v>
      </c>
      <c r="C5" s="2" t="s">
        <v>213</v>
      </c>
    </row>
    <row r="6" spans="1:3" x14ac:dyDescent="0.2">
      <c r="B6" s="2" t="s">
        <v>13</v>
      </c>
      <c r="C6" s="2" t="s">
        <v>6</v>
      </c>
    </row>
    <row r="7" spans="1:3" x14ac:dyDescent="0.2">
      <c r="B7" s="2" t="s">
        <v>10</v>
      </c>
      <c r="C7" s="2" t="s">
        <v>71</v>
      </c>
    </row>
    <row r="8" spans="1:3" x14ac:dyDescent="0.2">
      <c r="B8" s="2" t="s">
        <v>140</v>
      </c>
    </row>
    <row r="9" spans="1:3" x14ac:dyDescent="0.2">
      <c r="C9" s="2" t="s">
        <v>210</v>
      </c>
    </row>
    <row r="10" spans="1:3" x14ac:dyDescent="0.2">
      <c r="C10" s="2" t="s">
        <v>73</v>
      </c>
    </row>
    <row r="12" spans="1:3" x14ac:dyDescent="0.2">
      <c r="C12" s="2" t="s">
        <v>75</v>
      </c>
    </row>
    <row r="13" spans="1:3" x14ac:dyDescent="0.2">
      <c r="C13" s="2" t="s">
        <v>76</v>
      </c>
    </row>
    <row r="14" spans="1:3" x14ac:dyDescent="0.2">
      <c r="C14" s="2" t="s">
        <v>88</v>
      </c>
    </row>
    <row r="15" spans="1:3" x14ac:dyDescent="0.2">
      <c r="C15" s="2" t="s">
        <v>84</v>
      </c>
    </row>
    <row r="16" spans="1:3" x14ac:dyDescent="0.2">
      <c r="C16" s="2" t="s">
        <v>85</v>
      </c>
    </row>
    <row r="17" spans="3:3" x14ac:dyDescent="0.2">
      <c r="C17" s="2" t="s">
        <v>86</v>
      </c>
    </row>
    <row r="18" spans="3:3" x14ac:dyDescent="0.2">
      <c r="C18" s="2" t="s">
        <v>87</v>
      </c>
    </row>
    <row r="20" spans="3:3" x14ac:dyDescent="0.2">
      <c r="C20" s="15" t="s">
        <v>1391</v>
      </c>
    </row>
    <row r="21" spans="3:3" x14ac:dyDescent="0.2">
      <c r="C21" s="27" t="s">
        <v>642</v>
      </c>
    </row>
    <row r="22" spans="3:3" x14ac:dyDescent="0.2">
      <c r="C22" s="11" t="s">
        <v>1393</v>
      </c>
    </row>
    <row r="23" spans="3:3" x14ac:dyDescent="0.2">
      <c r="C23" s="99" t="s">
        <v>1392</v>
      </c>
    </row>
    <row r="25" spans="3:3" x14ac:dyDescent="0.2">
      <c r="C25" s="11" t="s">
        <v>643</v>
      </c>
    </row>
  </sheetData>
  <phoneticPr fontId="3" type="noConversion"/>
  <hyperlinks>
    <hyperlink ref="A1" location="Main!A1" display="Rasilez" xr:uid="{00000000-0004-0000-0D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8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4257812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217</v>
      </c>
    </row>
    <row r="3" spans="1:3" x14ac:dyDescent="0.2">
      <c r="B3" s="2" t="s">
        <v>67</v>
      </c>
      <c r="C3" s="2" t="s">
        <v>218</v>
      </c>
    </row>
    <row r="4" spans="1:3" x14ac:dyDescent="0.2">
      <c r="B4" s="2" t="s">
        <v>69</v>
      </c>
      <c r="C4" s="2" t="s">
        <v>219</v>
      </c>
    </row>
    <row r="5" spans="1:3" x14ac:dyDescent="0.2">
      <c r="B5" s="2" t="s">
        <v>13</v>
      </c>
      <c r="C5" s="2" t="s">
        <v>220</v>
      </c>
    </row>
    <row r="6" spans="1:3" x14ac:dyDescent="0.2">
      <c r="B6" s="2" t="s">
        <v>10</v>
      </c>
      <c r="C6" s="2" t="s">
        <v>198</v>
      </c>
    </row>
    <row r="7" spans="1:3" x14ac:dyDescent="0.2">
      <c r="B7" s="2" t="s">
        <v>191</v>
      </c>
      <c r="C7" s="2" t="s">
        <v>199</v>
      </c>
    </row>
    <row r="8" spans="1:3" x14ac:dyDescent="0.2">
      <c r="C8" s="2" t="s">
        <v>197</v>
      </c>
    </row>
    <row r="9" spans="1:3" x14ac:dyDescent="0.2">
      <c r="C9" s="2" t="s">
        <v>200</v>
      </c>
    </row>
    <row r="10" spans="1:3" x14ac:dyDescent="0.2">
      <c r="C10" s="2" t="s">
        <v>201</v>
      </c>
    </row>
    <row r="11" spans="1:3" x14ac:dyDescent="0.2">
      <c r="C11" s="2" t="s">
        <v>202</v>
      </c>
    </row>
    <row r="12" spans="1:3" x14ac:dyDescent="0.2">
      <c r="C12" s="2" t="s">
        <v>203</v>
      </c>
    </row>
    <row r="13" spans="1:3" x14ac:dyDescent="0.2">
      <c r="C13" s="15" t="s">
        <v>234</v>
      </c>
    </row>
    <row r="14" spans="1:3" x14ac:dyDescent="0.2">
      <c r="C14" s="15" t="s">
        <v>247</v>
      </c>
    </row>
    <row r="15" spans="1:3" x14ac:dyDescent="0.2">
      <c r="B15" s="2" t="s">
        <v>16</v>
      </c>
      <c r="C15" s="2" t="s">
        <v>204</v>
      </c>
    </row>
    <row r="16" spans="1:3" x14ac:dyDescent="0.2">
      <c r="B16" s="2" t="s">
        <v>140</v>
      </c>
    </row>
    <row r="17" spans="3:3" x14ac:dyDescent="0.2">
      <c r="C17" s="2" t="s">
        <v>72</v>
      </c>
    </row>
    <row r="18" spans="3:3" x14ac:dyDescent="0.2">
      <c r="C18" s="2" t="s">
        <v>79</v>
      </c>
    </row>
    <row r="20" spans="3:3" x14ac:dyDescent="0.2">
      <c r="C20" s="2" t="s">
        <v>80</v>
      </c>
    </row>
    <row r="21" spans="3:3" x14ac:dyDescent="0.2">
      <c r="C21" s="2" t="s">
        <v>81</v>
      </c>
    </row>
    <row r="23" spans="3:3" x14ac:dyDescent="0.2">
      <c r="C23" s="11" t="s">
        <v>144</v>
      </c>
    </row>
    <row r="24" spans="3:3" x14ac:dyDescent="0.2">
      <c r="C24" s="2" t="s">
        <v>145</v>
      </c>
    </row>
    <row r="28" spans="3:3" x14ac:dyDescent="0.2">
      <c r="C28" s="2" t="s">
        <v>205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214</v>
      </c>
    </row>
    <row r="3" spans="1:3" x14ac:dyDescent="0.2">
      <c r="B3" s="2" t="s">
        <v>8</v>
      </c>
      <c r="C3" s="2" t="s">
        <v>109</v>
      </c>
    </row>
    <row r="4" spans="1:3" x14ac:dyDescent="0.2">
      <c r="B4" s="2" t="s">
        <v>13</v>
      </c>
      <c r="C4" s="2" t="s">
        <v>263</v>
      </c>
    </row>
    <row r="5" spans="1:3" x14ac:dyDescent="0.2">
      <c r="B5" s="2" t="s">
        <v>258</v>
      </c>
      <c r="C5" s="2" t="s">
        <v>259</v>
      </c>
    </row>
    <row r="6" spans="1:3" x14ac:dyDescent="0.2">
      <c r="B6" s="2" t="s">
        <v>260</v>
      </c>
      <c r="C6" s="2" t="s">
        <v>261</v>
      </c>
    </row>
    <row r="7" spans="1:3" x14ac:dyDescent="0.2">
      <c r="B7" s="2" t="s">
        <v>10</v>
      </c>
      <c r="C7" s="2" t="s">
        <v>265</v>
      </c>
    </row>
    <row r="8" spans="1:3" x14ac:dyDescent="0.2">
      <c r="B8" s="2" t="s">
        <v>262</v>
      </c>
      <c r="C8" s="2" t="s">
        <v>264</v>
      </c>
    </row>
    <row r="9" spans="1:3" x14ac:dyDescent="0.2">
      <c r="C9" s="2" t="s">
        <v>270</v>
      </c>
    </row>
    <row r="10" spans="1:3" x14ac:dyDescent="0.2">
      <c r="C10" s="2" t="s">
        <v>271</v>
      </c>
    </row>
    <row r="11" spans="1:3" x14ac:dyDescent="0.2">
      <c r="B11" s="2" t="s">
        <v>140</v>
      </c>
    </row>
    <row r="13" spans="1:3" x14ac:dyDescent="0.2">
      <c r="C13" s="11" t="s">
        <v>540</v>
      </c>
    </row>
    <row r="14" spans="1:3" x14ac:dyDescent="0.2">
      <c r="C14" s="11"/>
    </row>
    <row r="16" spans="1:3" x14ac:dyDescent="0.2">
      <c r="C16" s="11" t="s">
        <v>534</v>
      </c>
    </row>
    <row r="19" spans="3:3" x14ac:dyDescent="0.2">
      <c r="C19" s="11" t="s">
        <v>169</v>
      </c>
    </row>
    <row r="21" spans="3:3" x14ac:dyDescent="0.2">
      <c r="C21" s="11" t="s">
        <v>266</v>
      </c>
    </row>
    <row r="22" spans="3:3" x14ac:dyDescent="0.2">
      <c r="C22" s="2" t="s">
        <v>267</v>
      </c>
    </row>
    <row r="23" spans="3:3" x14ac:dyDescent="0.2">
      <c r="C23" s="27" t="s">
        <v>268</v>
      </c>
    </row>
    <row r="24" spans="3:3" x14ac:dyDescent="0.2">
      <c r="C24" s="28" t="s">
        <v>269</v>
      </c>
    </row>
    <row r="26" spans="3:3" x14ac:dyDescent="0.2">
      <c r="C26" s="11" t="s">
        <v>170</v>
      </c>
    </row>
    <row r="28" spans="3:3" x14ac:dyDescent="0.2">
      <c r="C28" s="11" t="s">
        <v>171</v>
      </c>
    </row>
    <row r="30" spans="3:3" x14ac:dyDescent="0.2">
      <c r="C30" s="11" t="s">
        <v>172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t="s">
        <v>94</v>
      </c>
      <c r="C2" t="s">
        <v>5</v>
      </c>
    </row>
    <row r="3" spans="1:3" x14ac:dyDescent="0.2">
      <c r="B3" t="s">
        <v>8</v>
      </c>
      <c r="C3" t="s">
        <v>661</v>
      </c>
    </row>
    <row r="4" spans="1:3" x14ac:dyDescent="0.2">
      <c r="B4" t="s">
        <v>24</v>
      </c>
      <c r="C4" t="s">
        <v>663</v>
      </c>
    </row>
    <row r="5" spans="1:3" x14ac:dyDescent="0.2">
      <c r="B5" t="s">
        <v>13</v>
      </c>
      <c r="C5" t="s">
        <v>332</v>
      </c>
    </row>
    <row r="6" spans="1:3" x14ac:dyDescent="0.2">
      <c r="B6" t="s">
        <v>111</v>
      </c>
      <c r="C6" t="s">
        <v>669</v>
      </c>
    </row>
    <row r="7" spans="1:3" x14ac:dyDescent="0.2">
      <c r="B7" t="s">
        <v>10</v>
      </c>
      <c r="C7" t="s">
        <v>664</v>
      </c>
    </row>
    <row r="8" spans="1:3" x14ac:dyDescent="0.2">
      <c r="B8" t="s">
        <v>665</v>
      </c>
      <c r="C8" t="s">
        <v>666</v>
      </c>
    </row>
    <row r="9" spans="1:3" x14ac:dyDescent="0.2">
      <c r="B9" t="s">
        <v>667</v>
      </c>
      <c r="C9" t="s">
        <v>668</v>
      </c>
    </row>
  </sheetData>
  <hyperlinks>
    <hyperlink ref="A1" location="Main!A1" display="Main" xr:uid="{00000000-0004-0000-1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zoomScale="120" workbookViewId="0"/>
  </sheetViews>
  <sheetFormatPr defaultColWidth="9.140625" defaultRowHeight="12.75" x14ac:dyDescent="0.2"/>
  <cols>
    <col min="1" max="1" width="5" style="2" bestFit="1" customWidth="1"/>
    <col min="2" max="2" width="19" style="2" customWidth="1"/>
    <col min="3" max="16384" width="9.140625" style="2"/>
  </cols>
  <sheetData>
    <row r="1" spans="1:5" x14ac:dyDescent="0.2">
      <c r="A1" s="10" t="s">
        <v>113</v>
      </c>
    </row>
    <row r="2" spans="1:5" x14ac:dyDescent="0.2">
      <c r="B2" s="2" t="s">
        <v>94</v>
      </c>
      <c r="C2" s="2" t="s">
        <v>52</v>
      </c>
    </row>
    <row r="3" spans="1:5" x14ac:dyDescent="0.2">
      <c r="B3" s="2" t="s">
        <v>8</v>
      </c>
      <c r="C3" s="2" t="s">
        <v>53</v>
      </c>
    </row>
    <row r="4" spans="1:5" x14ac:dyDescent="0.2">
      <c r="B4" s="2" t="s">
        <v>13</v>
      </c>
      <c r="C4" s="2" t="s">
        <v>56</v>
      </c>
      <c r="E4" s="10" t="s">
        <v>60</v>
      </c>
    </row>
    <row r="5" spans="1:5" x14ac:dyDescent="0.2">
      <c r="B5" s="2" t="s">
        <v>14</v>
      </c>
      <c r="C5" s="2" t="s">
        <v>55</v>
      </c>
    </row>
    <row r="6" spans="1:5" x14ac:dyDescent="0.2">
      <c r="B6" s="2" t="s">
        <v>10</v>
      </c>
      <c r="C6" s="2" t="s">
        <v>289</v>
      </c>
    </row>
    <row r="7" spans="1:5" x14ac:dyDescent="0.2">
      <c r="B7" s="2" t="s">
        <v>24</v>
      </c>
      <c r="C7" s="2" t="s">
        <v>54</v>
      </c>
    </row>
    <row r="8" spans="1:5" x14ac:dyDescent="0.2">
      <c r="B8" s="2" t="s">
        <v>16</v>
      </c>
      <c r="C8" s="2" t="s">
        <v>292</v>
      </c>
    </row>
    <row r="9" spans="1:5" x14ac:dyDescent="0.2">
      <c r="B9" s="2" t="s">
        <v>11</v>
      </c>
      <c r="C9" s="12">
        <v>37104</v>
      </c>
    </row>
    <row r="10" spans="1:5" x14ac:dyDescent="0.2">
      <c r="B10" s="2" t="s">
        <v>12</v>
      </c>
      <c r="C10" s="2" t="s">
        <v>74</v>
      </c>
    </row>
    <row r="11" spans="1:5" x14ac:dyDescent="0.2">
      <c r="B11" s="2" t="s">
        <v>31</v>
      </c>
    </row>
    <row r="12" spans="1:5" x14ac:dyDescent="0.2">
      <c r="B12" s="2" t="s">
        <v>32</v>
      </c>
      <c r="C12" s="2" t="s">
        <v>291</v>
      </c>
    </row>
    <row r="13" spans="1:5" x14ac:dyDescent="0.2">
      <c r="B13" s="2" t="s">
        <v>50</v>
      </c>
    </row>
    <row r="14" spans="1:5" x14ac:dyDescent="0.2">
      <c r="B14" s="2" t="s">
        <v>140</v>
      </c>
    </row>
    <row r="15" spans="1:5" x14ac:dyDescent="0.2">
      <c r="C15" s="11" t="s">
        <v>530</v>
      </c>
    </row>
    <row r="16" spans="1:5" x14ac:dyDescent="0.2">
      <c r="C16" s="27" t="s">
        <v>531</v>
      </c>
    </row>
    <row r="19" spans="3:3" x14ac:dyDescent="0.2">
      <c r="C19" s="2" t="s">
        <v>57</v>
      </c>
    </row>
    <row r="20" spans="3:3" x14ac:dyDescent="0.2">
      <c r="C20" s="2" t="s">
        <v>287</v>
      </c>
    </row>
    <row r="22" spans="3:3" x14ac:dyDescent="0.2">
      <c r="C22" s="2" t="s">
        <v>58</v>
      </c>
    </row>
    <row r="23" spans="3:3" x14ac:dyDescent="0.2">
      <c r="C23" s="2" t="s">
        <v>59</v>
      </c>
    </row>
    <row r="26" spans="3:3" x14ac:dyDescent="0.2">
      <c r="C26" s="11" t="s">
        <v>293</v>
      </c>
    </row>
    <row r="27" spans="3:3" x14ac:dyDescent="0.2">
      <c r="C27" s="2" t="s">
        <v>294</v>
      </c>
    </row>
    <row r="29" spans="3:3" x14ac:dyDescent="0.2">
      <c r="C29" s="11" t="s">
        <v>302</v>
      </c>
    </row>
    <row r="30" spans="3:3" x14ac:dyDescent="0.2">
      <c r="C30" s="2" t="s">
        <v>303</v>
      </c>
    </row>
  </sheetData>
  <phoneticPr fontId="3" type="noConversion"/>
  <hyperlinks>
    <hyperlink ref="E4" r:id="rId1" xr:uid="{00000000-0004-0000-0800-000000000000}"/>
    <hyperlink ref="A1" location="Main!A1" display="Main" xr:uid="{00000000-0004-0000-0800-000001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0"/>
  <sheetViews>
    <sheetView workbookViewId="0"/>
  </sheetViews>
  <sheetFormatPr defaultColWidth="9.140625" defaultRowHeight="12.75" x14ac:dyDescent="0.2"/>
  <cols>
    <col min="1" max="1" width="5" style="54" bestFit="1" customWidth="1"/>
    <col min="2" max="2" width="17.42578125" style="54" bestFit="1" customWidth="1"/>
    <col min="3" max="16384" width="9.140625" style="54"/>
  </cols>
  <sheetData>
    <row r="1" spans="1:3" x14ac:dyDescent="0.2">
      <c r="A1" s="53" t="s">
        <v>113</v>
      </c>
    </row>
    <row r="2" spans="1:3" x14ac:dyDescent="0.2">
      <c r="B2" s="54" t="s">
        <v>7</v>
      </c>
      <c r="C2" s="54" t="s">
        <v>3</v>
      </c>
    </row>
    <row r="3" spans="1:3" x14ac:dyDescent="0.2">
      <c r="B3" s="54" t="s">
        <v>8</v>
      </c>
      <c r="C3" s="54" t="s">
        <v>61</v>
      </c>
    </row>
    <row r="4" spans="1:3" x14ac:dyDescent="0.2">
      <c r="B4" s="54" t="s">
        <v>13</v>
      </c>
      <c r="C4" s="54" t="s">
        <v>62</v>
      </c>
    </row>
    <row r="5" spans="1:3" x14ac:dyDescent="0.2">
      <c r="B5" s="54" t="s">
        <v>14</v>
      </c>
      <c r="C5" s="54" t="s">
        <v>63</v>
      </c>
    </row>
    <row r="6" spans="1:3" x14ac:dyDescent="0.2">
      <c r="B6" s="54" t="s">
        <v>10</v>
      </c>
      <c r="C6" s="55" t="s">
        <v>451</v>
      </c>
    </row>
    <row r="7" spans="1:3" x14ac:dyDescent="0.2">
      <c r="B7" s="54" t="s">
        <v>24</v>
      </c>
    </row>
    <row r="8" spans="1:3" x14ac:dyDescent="0.2">
      <c r="B8" s="54" t="s">
        <v>16</v>
      </c>
      <c r="C8" s="54" t="s">
        <v>116</v>
      </c>
    </row>
    <row r="9" spans="1:3" x14ac:dyDescent="0.2">
      <c r="B9" s="54" t="s">
        <v>11</v>
      </c>
      <c r="C9" s="54" t="s">
        <v>115</v>
      </c>
    </row>
    <row r="10" spans="1:3" x14ac:dyDescent="0.2">
      <c r="B10" s="54" t="s">
        <v>12</v>
      </c>
      <c r="C10" s="54" t="s">
        <v>114</v>
      </c>
    </row>
    <row r="11" spans="1:3" x14ac:dyDescent="0.2">
      <c r="B11" s="54" t="s">
        <v>31</v>
      </c>
    </row>
    <row r="12" spans="1:3" x14ac:dyDescent="0.2">
      <c r="B12" s="54" t="s">
        <v>32</v>
      </c>
      <c r="C12" s="54" t="s">
        <v>64</v>
      </c>
    </row>
    <row r="13" spans="1:3" x14ac:dyDescent="0.2">
      <c r="B13" s="54" t="s">
        <v>50</v>
      </c>
    </row>
    <row r="14" spans="1:3" x14ac:dyDescent="0.2">
      <c r="B14" s="55" t="s">
        <v>19</v>
      </c>
      <c r="C14" s="54" t="s">
        <v>65</v>
      </c>
    </row>
    <row r="15" spans="1:3" x14ac:dyDescent="0.2">
      <c r="B15" s="55" t="s">
        <v>449</v>
      </c>
      <c r="C15" s="55" t="s">
        <v>450</v>
      </c>
    </row>
    <row r="19" spans="3:6" x14ac:dyDescent="0.2">
      <c r="C19" s="54">
        <v>2003</v>
      </c>
      <c r="D19" s="54">
        <v>2004</v>
      </c>
      <c r="E19" s="54">
        <v>2005</v>
      </c>
      <c r="F19" s="54">
        <v>2006</v>
      </c>
    </row>
    <row r="20" spans="3:6" x14ac:dyDescent="0.2">
      <c r="C20" s="54">
        <v>227</v>
      </c>
      <c r="D20" s="54">
        <v>386</v>
      </c>
      <c r="E20" s="54">
        <v>525</v>
      </c>
      <c r="F20" s="54">
        <v>650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H23" sqref="H23"/>
    </sheetView>
  </sheetViews>
  <sheetFormatPr defaultColWidth="8.85546875" defaultRowHeight="12.75" x14ac:dyDescent="0.2"/>
  <cols>
    <col min="1" max="1" width="5" bestFit="1" customWidth="1"/>
    <col min="2" max="2" width="42.42578125" bestFit="1" customWidth="1"/>
    <col min="3" max="7" width="9.140625" style="94"/>
  </cols>
  <sheetData>
    <row r="1" spans="1:7" x14ac:dyDescent="0.2">
      <c r="A1" s="1" t="s">
        <v>113</v>
      </c>
    </row>
    <row r="2" spans="1:7" x14ac:dyDescent="0.2">
      <c r="B2" t="s">
        <v>410</v>
      </c>
    </row>
    <row r="3" spans="1:7" x14ac:dyDescent="0.2">
      <c r="B3" s="46" t="s">
        <v>404</v>
      </c>
    </row>
    <row r="4" spans="1:7" x14ac:dyDescent="0.2">
      <c r="B4" s="46" t="s">
        <v>485</v>
      </c>
    </row>
    <row r="5" spans="1:7" x14ac:dyDescent="0.2">
      <c r="B5" s="46" t="s">
        <v>650</v>
      </c>
    </row>
    <row r="7" spans="1:7" x14ac:dyDescent="0.2">
      <c r="B7" s="46" t="s">
        <v>122</v>
      </c>
    </row>
    <row r="8" spans="1:7" x14ac:dyDescent="0.2">
      <c r="B8" s="46" t="s">
        <v>417</v>
      </c>
    </row>
    <row r="9" spans="1:7" x14ac:dyDescent="0.2">
      <c r="B9" s="46" t="s">
        <v>418</v>
      </c>
    </row>
    <row r="11" spans="1:7" x14ac:dyDescent="0.2">
      <c r="C11" s="95" t="s">
        <v>384</v>
      </c>
      <c r="D11" s="95" t="s">
        <v>385</v>
      </c>
      <c r="E11" s="95" t="s">
        <v>386</v>
      </c>
      <c r="F11" s="95" t="s">
        <v>387</v>
      </c>
      <c r="G11" s="95" t="s">
        <v>453</v>
      </c>
    </row>
    <row r="12" spans="1:7" x14ac:dyDescent="0.2">
      <c r="B12" s="46" t="s">
        <v>618</v>
      </c>
      <c r="G12" s="97">
        <v>82.9</v>
      </c>
    </row>
    <row r="13" spans="1:7" x14ac:dyDescent="0.2">
      <c r="B13" s="46" t="s">
        <v>619</v>
      </c>
    </row>
    <row r="14" spans="1:7" x14ac:dyDescent="0.2">
      <c r="B14" s="46" t="s">
        <v>620</v>
      </c>
    </row>
    <row r="15" spans="1:7" x14ac:dyDescent="0.2">
      <c r="B15" s="46" t="s">
        <v>636</v>
      </c>
    </row>
    <row r="16" spans="1:7" x14ac:dyDescent="0.2">
      <c r="B16" s="46"/>
    </row>
    <row r="17" spans="2:7" x14ac:dyDescent="0.2">
      <c r="B17" s="93" t="s">
        <v>1368</v>
      </c>
      <c r="C17" s="97">
        <v>230.3</v>
      </c>
      <c r="D17" s="97">
        <v>210.9</v>
      </c>
      <c r="E17" s="97">
        <v>286.89999999999998</v>
      </c>
      <c r="F17" s="97">
        <v>326.39999999999998</v>
      </c>
      <c r="G17" s="97">
        <v>250.7</v>
      </c>
    </row>
    <row r="18" spans="2:7" x14ac:dyDescent="0.2">
      <c r="B18" s="96" t="s">
        <v>1369</v>
      </c>
      <c r="C18" s="97">
        <v>222.61799999999999</v>
      </c>
      <c r="D18" s="97">
        <v>231.2</v>
      </c>
      <c r="E18" s="97">
        <v>239.7</v>
      </c>
      <c r="F18" s="97">
        <v>246.7</v>
      </c>
      <c r="G18" s="97">
        <v>246.4</v>
      </c>
    </row>
    <row r="19" spans="2:7" x14ac:dyDescent="0.2">
      <c r="B19" s="96" t="s">
        <v>1370</v>
      </c>
      <c r="C19" s="97"/>
      <c r="D19" s="97"/>
      <c r="E19" s="97"/>
      <c r="F19" s="97"/>
      <c r="G19" s="97">
        <v>145.6</v>
      </c>
    </row>
    <row r="20" spans="2:7" x14ac:dyDescent="0.2">
      <c r="B20" s="96" t="s">
        <v>1371</v>
      </c>
      <c r="C20" s="97"/>
      <c r="D20" s="97"/>
      <c r="E20" s="97"/>
      <c r="F20" s="97"/>
      <c r="G20" s="97">
        <v>134.5</v>
      </c>
    </row>
    <row r="21" spans="2:7" x14ac:dyDescent="0.2">
      <c r="B21" s="96" t="s">
        <v>1373</v>
      </c>
      <c r="C21" s="97"/>
      <c r="D21" s="97"/>
      <c r="E21" s="97"/>
      <c r="F21" s="97"/>
      <c r="G21" s="97">
        <v>110.1</v>
      </c>
    </row>
    <row r="22" spans="2:7" x14ac:dyDescent="0.2">
      <c r="B22" s="96" t="s">
        <v>1372</v>
      </c>
      <c r="C22" s="97"/>
      <c r="D22" s="97"/>
      <c r="E22" s="97"/>
      <c r="F22" s="97"/>
      <c r="G22" s="97">
        <v>78</v>
      </c>
    </row>
    <row r="23" spans="2:7" x14ac:dyDescent="0.2">
      <c r="B23" s="96" t="s">
        <v>1374</v>
      </c>
      <c r="C23" s="97"/>
      <c r="D23" s="97"/>
      <c r="E23" s="97"/>
      <c r="F23" s="97"/>
      <c r="G23" s="97">
        <v>77.2</v>
      </c>
    </row>
    <row r="25" spans="2:7" x14ac:dyDescent="0.2">
      <c r="B25" s="76" t="s">
        <v>637</v>
      </c>
    </row>
    <row r="26" spans="2:7" x14ac:dyDescent="0.2">
      <c r="B26" s="46" t="s">
        <v>638</v>
      </c>
    </row>
    <row r="27" spans="2:7" x14ac:dyDescent="0.2">
      <c r="B27" s="46" t="s">
        <v>648</v>
      </c>
    </row>
    <row r="28" spans="2:7" x14ac:dyDescent="0.2">
      <c r="B28" s="46" t="s">
        <v>649</v>
      </c>
    </row>
    <row r="29" spans="2:7" x14ac:dyDescent="0.2">
      <c r="B29" s="46" t="s">
        <v>654</v>
      </c>
    </row>
    <row r="30" spans="2:7" x14ac:dyDescent="0.2">
      <c r="B30" s="46" t="s">
        <v>657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3.7109375" style="2" customWidth="1"/>
    <col min="3" max="3" width="12.7109375" style="2" customWidth="1"/>
    <col min="4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99" t="s">
        <v>1386</v>
      </c>
    </row>
    <row r="3" spans="1:3" x14ac:dyDescent="0.2">
      <c r="B3" s="2" t="s">
        <v>8</v>
      </c>
      <c r="C3" s="2" t="s">
        <v>95</v>
      </c>
    </row>
    <row r="4" spans="1:3" x14ac:dyDescent="0.2">
      <c r="B4" s="2" t="s">
        <v>24</v>
      </c>
      <c r="C4" s="2" t="s">
        <v>316</v>
      </c>
    </row>
    <row r="5" spans="1:3" x14ac:dyDescent="0.2">
      <c r="B5" s="2" t="s">
        <v>10</v>
      </c>
      <c r="C5" s="99" t="s">
        <v>1376</v>
      </c>
    </row>
    <row r="6" spans="1:3" x14ac:dyDescent="0.2">
      <c r="B6" s="2" t="s">
        <v>13</v>
      </c>
      <c r="C6" s="2" t="s">
        <v>314</v>
      </c>
    </row>
    <row r="7" spans="1:3" x14ac:dyDescent="0.2">
      <c r="B7" s="2" t="s">
        <v>140</v>
      </c>
    </row>
    <row r="8" spans="1:3" x14ac:dyDescent="0.2">
      <c r="C8" s="100" t="s">
        <v>1377</v>
      </c>
    </row>
    <row r="9" spans="1:3" x14ac:dyDescent="0.2">
      <c r="C9" s="99" t="s">
        <v>1378</v>
      </c>
    </row>
    <row r="10" spans="1:3" x14ac:dyDescent="0.2">
      <c r="C10" s="99" t="s">
        <v>1379</v>
      </c>
    </row>
    <row r="12" spans="1:3" x14ac:dyDescent="0.2">
      <c r="C12" s="11" t="s">
        <v>315</v>
      </c>
    </row>
    <row r="14" spans="1:3" x14ac:dyDescent="0.2">
      <c r="C14" s="2" t="s">
        <v>97</v>
      </c>
    </row>
  </sheetData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="130" workbookViewId="0"/>
  </sheetViews>
  <sheetFormatPr defaultColWidth="9.140625" defaultRowHeight="12.75" x14ac:dyDescent="0.2"/>
  <cols>
    <col min="1" max="1" width="5" style="2" bestFit="1" customWidth="1"/>
    <col min="2" max="2" width="11.28515625" style="2" bestFit="1" customWidth="1"/>
    <col min="3" max="16384" width="9.140625" style="2"/>
  </cols>
  <sheetData>
    <row r="1" spans="1:5" x14ac:dyDescent="0.2">
      <c r="A1" s="10" t="s">
        <v>113</v>
      </c>
    </row>
    <row r="2" spans="1:5" x14ac:dyDescent="0.2">
      <c r="B2" s="2" t="s">
        <v>94</v>
      </c>
      <c r="C2" s="2" t="s">
        <v>153</v>
      </c>
    </row>
    <row r="3" spans="1:5" x14ac:dyDescent="0.2">
      <c r="B3" s="2" t="s">
        <v>13</v>
      </c>
      <c r="C3" s="2" t="s">
        <v>154</v>
      </c>
    </row>
    <row r="4" spans="1:5" x14ac:dyDescent="0.2">
      <c r="B4" s="2" t="s">
        <v>16</v>
      </c>
      <c r="C4" s="2" t="s">
        <v>242</v>
      </c>
    </row>
    <row r="5" spans="1:5" x14ac:dyDescent="0.2">
      <c r="B5" s="2" t="s">
        <v>243</v>
      </c>
      <c r="C5" s="6"/>
      <c r="D5" s="6" t="s">
        <v>245</v>
      </c>
      <c r="E5" s="6" t="s">
        <v>244</v>
      </c>
    </row>
    <row r="6" spans="1:5" x14ac:dyDescent="0.2">
      <c r="C6" s="22">
        <v>39234</v>
      </c>
      <c r="D6" s="14">
        <v>62144</v>
      </c>
      <c r="E6" s="14">
        <v>62013</v>
      </c>
    </row>
    <row r="7" spans="1:5" x14ac:dyDescent="0.2">
      <c r="C7" s="22">
        <f>C6-7</f>
        <v>39227</v>
      </c>
      <c r="D7" s="14">
        <v>74390</v>
      </c>
      <c r="E7" s="14">
        <v>74203</v>
      </c>
    </row>
    <row r="8" spans="1:5" x14ac:dyDescent="0.2">
      <c r="C8" s="22">
        <f>C6-365</f>
        <v>38869</v>
      </c>
      <c r="D8" s="14">
        <v>52808</v>
      </c>
      <c r="E8" s="14">
        <v>52695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246</v>
      </c>
    </row>
    <row r="3" spans="1:3" x14ac:dyDescent="0.2">
      <c r="B3" s="2" t="s">
        <v>8</v>
      </c>
      <c r="C3" s="2" t="s">
        <v>53</v>
      </c>
    </row>
    <row r="4" spans="1:3" x14ac:dyDescent="0.2">
      <c r="B4" s="2" t="s">
        <v>13</v>
      </c>
      <c r="C4" s="2" t="s">
        <v>223</v>
      </c>
    </row>
    <row r="5" spans="1:3" x14ac:dyDescent="0.2">
      <c r="B5" s="2" t="s">
        <v>10</v>
      </c>
      <c r="C5" s="2" t="s">
        <v>225</v>
      </c>
    </row>
    <row r="6" spans="1:3" x14ac:dyDescent="0.2">
      <c r="B6" s="2" t="s">
        <v>224</v>
      </c>
      <c r="C6" s="2" t="s">
        <v>226</v>
      </c>
    </row>
    <row r="7" spans="1:3" x14ac:dyDescent="0.2">
      <c r="B7" s="2" t="s">
        <v>191</v>
      </c>
      <c r="C7" s="2" t="s">
        <v>249</v>
      </c>
    </row>
  </sheetData>
  <phoneticPr fontId="3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82</v>
      </c>
    </row>
    <row r="3" spans="1:3" x14ac:dyDescent="0.2">
      <c r="B3" s="2" t="s">
        <v>8</v>
      </c>
      <c r="C3" s="2" t="s">
        <v>208</v>
      </c>
    </row>
    <row r="4" spans="1:3" x14ac:dyDescent="0.2">
      <c r="B4" s="2" t="s">
        <v>191</v>
      </c>
      <c r="C4" s="2" t="s">
        <v>209</v>
      </c>
    </row>
    <row r="5" spans="1:3" x14ac:dyDescent="0.2">
      <c r="B5" s="2" t="s">
        <v>10</v>
      </c>
      <c r="C5" s="2" t="s">
        <v>178</v>
      </c>
    </row>
    <row r="6" spans="1:3" x14ac:dyDescent="0.2">
      <c r="B6" s="2" t="s">
        <v>207</v>
      </c>
      <c r="C6" s="2" t="s">
        <v>77</v>
      </c>
    </row>
    <row r="7" spans="1:3" x14ac:dyDescent="0.2">
      <c r="B7" s="2" t="s">
        <v>12</v>
      </c>
      <c r="C7" s="2" t="s">
        <v>344</v>
      </c>
    </row>
    <row r="8" spans="1:3" x14ac:dyDescent="0.2">
      <c r="B8" s="2" t="s">
        <v>140</v>
      </c>
    </row>
    <row r="9" spans="1:3" x14ac:dyDescent="0.2">
      <c r="C9" s="2" t="s">
        <v>89</v>
      </c>
    </row>
  </sheetData>
  <phoneticPr fontId="3" type="noConversion"/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1</v>
      </c>
    </row>
    <row r="3" spans="1:3" x14ac:dyDescent="0.2">
      <c r="B3" s="2" t="s">
        <v>8</v>
      </c>
      <c r="C3" s="2" t="s">
        <v>273</v>
      </c>
    </row>
    <row r="4" spans="1:3" x14ac:dyDescent="0.2">
      <c r="B4" s="2" t="s">
        <v>13</v>
      </c>
      <c r="C4" s="2" t="s">
        <v>6</v>
      </c>
    </row>
    <row r="5" spans="1:3" x14ac:dyDescent="0.2">
      <c r="B5" s="2" t="s">
        <v>12</v>
      </c>
      <c r="C5" s="2" t="s">
        <v>146</v>
      </c>
    </row>
    <row r="6" spans="1:3" x14ac:dyDescent="0.2">
      <c r="C6" s="2" t="s">
        <v>151</v>
      </c>
    </row>
    <row r="7" spans="1:3" x14ac:dyDescent="0.2">
      <c r="C7" s="2" t="s">
        <v>275</v>
      </c>
    </row>
    <row r="8" spans="1:3" x14ac:dyDescent="0.2">
      <c r="C8" s="2" t="s">
        <v>276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zoomScale="130" zoomScaleNormal="130" workbookViewId="0"/>
  </sheetViews>
  <sheetFormatPr defaultColWidth="9.140625" defaultRowHeight="12.75" x14ac:dyDescent="0.2"/>
  <cols>
    <col min="1" max="1" width="5" style="2" bestFit="1" customWidth="1"/>
    <col min="2" max="2" width="14.28515625" style="2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7" t="s">
        <v>392</v>
      </c>
    </row>
    <row r="3" spans="1:3" x14ac:dyDescent="0.2">
      <c r="B3" s="27" t="s">
        <v>8</v>
      </c>
      <c r="C3" s="27" t="s">
        <v>393</v>
      </c>
    </row>
    <row r="4" spans="1:3" x14ac:dyDescent="0.2">
      <c r="B4" s="2" t="s">
        <v>13</v>
      </c>
      <c r="C4" s="2" t="s">
        <v>306</v>
      </c>
    </row>
    <row r="5" spans="1:3" x14ac:dyDescent="0.2">
      <c r="B5" s="27" t="s">
        <v>10</v>
      </c>
      <c r="C5" s="27" t="s">
        <v>391</v>
      </c>
    </row>
    <row r="6" spans="1:3" x14ac:dyDescent="0.2">
      <c r="B6" s="27" t="s">
        <v>24</v>
      </c>
      <c r="C6" s="27" t="s">
        <v>26</v>
      </c>
    </row>
    <row r="7" spans="1:3" x14ac:dyDescent="0.2">
      <c r="B7" s="27" t="s">
        <v>191</v>
      </c>
      <c r="C7" s="27" t="s">
        <v>394</v>
      </c>
    </row>
    <row r="8" spans="1:3" x14ac:dyDescent="0.2">
      <c r="B8" s="2" t="s">
        <v>140</v>
      </c>
    </row>
    <row r="9" spans="1:3" x14ac:dyDescent="0.2">
      <c r="C9" s="11" t="s">
        <v>337</v>
      </c>
    </row>
    <row r="10" spans="1:3" x14ac:dyDescent="0.2">
      <c r="C10" s="2" t="s">
        <v>338</v>
      </c>
    </row>
    <row r="12" spans="1:3" x14ac:dyDescent="0.2">
      <c r="C12" s="11" t="s">
        <v>532</v>
      </c>
    </row>
    <row r="13" spans="1:3" x14ac:dyDescent="0.2">
      <c r="C13" s="27" t="s">
        <v>533</v>
      </c>
    </row>
  </sheetData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9"/>
  <sheetViews>
    <sheetView workbookViewId="0"/>
  </sheetViews>
  <sheetFormatPr defaultColWidth="8.85546875" defaultRowHeight="12.75" x14ac:dyDescent="0.2"/>
  <cols>
    <col min="1" max="1" width="5" bestFit="1" customWidth="1"/>
    <col min="2" max="2" width="13.42578125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395</v>
      </c>
    </row>
    <row r="3" spans="1:3" x14ac:dyDescent="0.2">
      <c r="B3" s="46" t="s">
        <v>8</v>
      </c>
      <c r="C3" s="46" t="s">
        <v>398</v>
      </c>
    </row>
    <row r="4" spans="1:3" x14ac:dyDescent="0.2">
      <c r="B4" s="46" t="s">
        <v>13</v>
      </c>
      <c r="C4" s="46" t="s">
        <v>537</v>
      </c>
    </row>
    <row r="5" spans="1:3" x14ac:dyDescent="0.2">
      <c r="B5" s="46" t="s">
        <v>10</v>
      </c>
      <c r="C5" s="46" t="s">
        <v>400</v>
      </c>
    </row>
    <row r="6" spans="1:3" x14ac:dyDescent="0.2">
      <c r="B6" s="46" t="s">
        <v>191</v>
      </c>
      <c r="C6" s="46" t="s">
        <v>399</v>
      </c>
    </row>
    <row r="7" spans="1:3" x14ac:dyDescent="0.2">
      <c r="B7" s="46" t="s">
        <v>140</v>
      </c>
    </row>
    <row r="8" spans="1:3" x14ac:dyDescent="0.2">
      <c r="C8" s="72" t="s">
        <v>538</v>
      </c>
    </row>
    <row r="9" spans="1:3" x14ac:dyDescent="0.2">
      <c r="C9" s="46" t="s">
        <v>539</v>
      </c>
    </row>
  </sheetData>
  <hyperlinks>
    <hyperlink ref="A1" location="Main!A1" display="Main" xr:uid="{00000000-0004-0000-1800-000000000000}"/>
  </hyperlink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1" t="s">
        <v>113</v>
      </c>
    </row>
    <row r="2" spans="1:2" x14ac:dyDescent="0.2">
      <c r="B2" s="46" t="s">
        <v>434</v>
      </c>
    </row>
    <row r="3" spans="1:2" x14ac:dyDescent="0.2">
      <c r="B3" s="46" t="s">
        <v>622</v>
      </c>
    </row>
    <row r="4" spans="1:2" x14ac:dyDescent="0.2">
      <c r="B4" s="46" t="s">
        <v>493</v>
      </c>
    </row>
    <row r="6" spans="1:2" x14ac:dyDescent="0.2">
      <c r="B6" s="46" t="s">
        <v>401</v>
      </c>
    </row>
  </sheetData>
  <hyperlinks>
    <hyperlink ref="A1" location="Main!A1" display="Main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"/>
  <sheetViews>
    <sheetView workbookViewId="0">
      <selection activeCell="B7" sqref="B7"/>
    </sheetView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1" t="s">
        <v>113</v>
      </c>
    </row>
    <row r="2" spans="1:2" x14ac:dyDescent="0.2">
      <c r="B2" s="46" t="s">
        <v>407</v>
      </c>
    </row>
    <row r="3" spans="1:2" x14ac:dyDescent="0.2">
      <c r="B3" t="s">
        <v>408</v>
      </c>
    </row>
    <row r="5" spans="1:2" x14ac:dyDescent="0.2">
      <c r="B5" t="s">
        <v>409</v>
      </c>
    </row>
    <row r="6" spans="1:2" x14ac:dyDescent="0.2">
      <c r="B6" s="46" t="s">
        <v>445</v>
      </c>
    </row>
  </sheetData>
  <hyperlinks>
    <hyperlink ref="A1" location="Main!A1" display="Main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298</v>
      </c>
    </row>
    <row r="3" spans="1:3" x14ac:dyDescent="0.2">
      <c r="B3" s="46" t="s">
        <v>639</v>
      </c>
      <c r="C3" s="46" t="s">
        <v>640</v>
      </c>
    </row>
    <row r="4" spans="1:3" x14ac:dyDescent="0.2">
      <c r="B4" s="46" t="s">
        <v>16</v>
      </c>
      <c r="C4" s="46" t="s">
        <v>641</v>
      </c>
    </row>
  </sheetData>
  <hyperlinks>
    <hyperlink ref="A1" location="Main!A1" display="Main" xr:uid="{00000000-0004-0000-1B00-000000000000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V77"/>
  <sheetViews>
    <sheetView workbookViewId="0"/>
  </sheetViews>
  <sheetFormatPr defaultColWidth="9.140625" defaultRowHeight="15" x14ac:dyDescent="0.25"/>
  <cols>
    <col min="1" max="1" width="14" style="77" bestFit="1" customWidth="1"/>
    <col min="2" max="2" width="7.85546875" style="77" bestFit="1" customWidth="1"/>
    <col min="3" max="4" width="16.85546875" style="77" bestFit="1" customWidth="1"/>
    <col min="5" max="6" width="16" style="77" bestFit="1" customWidth="1"/>
    <col min="7" max="8" width="16.42578125" style="77" bestFit="1" customWidth="1"/>
    <col min="9" max="10" width="20.140625" style="77" bestFit="1" customWidth="1"/>
    <col min="11" max="11" width="9.85546875" style="77" bestFit="1" customWidth="1"/>
    <col min="12" max="12" width="10.7109375" style="77" bestFit="1" customWidth="1"/>
    <col min="13" max="13" width="9.85546875" style="77" bestFit="1" customWidth="1"/>
    <col min="14" max="14" width="13.42578125" style="77" bestFit="1" customWidth="1"/>
    <col min="15" max="15" width="9.85546875" style="77" bestFit="1" customWidth="1"/>
    <col min="16" max="16" width="10.7109375" style="77" bestFit="1" customWidth="1"/>
    <col min="17" max="18" width="11" style="77" bestFit="1" customWidth="1"/>
    <col min="19" max="20" width="19.140625" style="77" bestFit="1" customWidth="1"/>
    <col min="21" max="22" width="13.42578125" style="77" bestFit="1" customWidth="1"/>
    <col min="23" max="24" width="14.42578125" style="77" bestFit="1" customWidth="1"/>
    <col min="25" max="25" width="13.140625" style="77" bestFit="1" customWidth="1"/>
    <col min="26" max="26" width="14.42578125" style="77" bestFit="1" customWidth="1"/>
    <col min="27" max="28" width="15.7109375" style="77" bestFit="1" customWidth="1"/>
    <col min="29" max="30" width="17.28515625" style="77" bestFit="1" customWidth="1"/>
    <col min="31" max="32" width="12.140625" style="77" bestFit="1" customWidth="1"/>
    <col min="33" max="34" width="21" style="77" bestFit="1" customWidth="1"/>
    <col min="35" max="36" width="21.140625" style="77" bestFit="1" customWidth="1"/>
    <col min="37" max="38" width="27.42578125" style="77" bestFit="1" customWidth="1"/>
    <col min="39" max="40" width="33.85546875" style="77" bestFit="1" customWidth="1"/>
    <col min="41" max="42" width="15.7109375" style="77" bestFit="1" customWidth="1"/>
    <col min="43" max="44" width="17.42578125" style="77" bestFit="1" customWidth="1"/>
    <col min="45" max="46" width="33.28515625" style="77" bestFit="1" customWidth="1"/>
    <col min="47" max="48" width="18.28515625" style="77" bestFit="1" customWidth="1"/>
    <col min="49" max="50" width="34.140625" style="77" bestFit="1" customWidth="1"/>
    <col min="51" max="52" width="33" style="77" bestFit="1" customWidth="1"/>
    <col min="53" max="54" width="34.28515625" style="77" bestFit="1" customWidth="1"/>
    <col min="55" max="56" width="12" style="77" bestFit="1" customWidth="1"/>
    <col min="57" max="57" width="12.42578125" style="77" bestFit="1" customWidth="1"/>
    <col min="58" max="58" width="13.42578125" style="77" bestFit="1" customWidth="1"/>
    <col min="59" max="60" width="29.140625" style="77" bestFit="1" customWidth="1"/>
    <col min="61" max="62" width="26.85546875" style="77" bestFit="1" customWidth="1"/>
    <col min="63" max="64" width="23" style="77" bestFit="1" customWidth="1"/>
    <col min="65" max="66" width="19.140625" style="77" bestFit="1" customWidth="1"/>
    <col min="67" max="68" width="22.7109375" style="77" bestFit="1" customWidth="1"/>
    <col min="69" max="70" width="11.28515625" style="77" bestFit="1" customWidth="1"/>
    <col min="71" max="72" width="16" style="77" bestFit="1" customWidth="1"/>
    <col min="73" max="74" width="14" style="77" bestFit="1" customWidth="1"/>
    <col min="75" max="75" width="9.85546875" style="77" bestFit="1" customWidth="1"/>
    <col min="76" max="76" width="10.7109375" style="77" bestFit="1" customWidth="1"/>
    <col min="77" max="77" width="9.85546875" style="77" bestFit="1" customWidth="1"/>
    <col min="78" max="78" width="10.7109375" style="77" bestFit="1" customWidth="1"/>
    <col min="79" max="80" width="24.85546875" style="77" bestFit="1" customWidth="1"/>
    <col min="81" max="82" width="19.42578125" style="77" bestFit="1" customWidth="1"/>
    <col min="83" max="83" width="9.85546875" style="77" bestFit="1" customWidth="1"/>
    <col min="84" max="84" width="10.7109375" style="77" bestFit="1" customWidth="1"/>
    <col min="85" max="86" width="11.7109375" style="77" bestFit="1" customWidth="1"/>
    <col min="87" max="88" width="11.85546875" style="77" bestFit="1" customWidth="1"/>
    <col min="89" max="89" width="9.85546875" style="77" bestFit="1" customWidth="1"/>
    <col min="90" max="90" width="10.7109375" style="77" bestFit="1" customWidth="1"/>
    <col min="91" max="91" width="9.85546875" style="77" bestFit="1" customWidth="1"/>
    <col min="92" max="92" width="10.7109375" style="77" bestFit="1" customWidth="1"/>
    <col min="93" max="94" width="12.28515625" style="77" bestFit="1" customWidth="1"/>
    <col min="95" max="96" width="14.7109375" style="77" bestFit="1" customWidth="1"/>
    <col min="97" max="97" width="10.28515625" style="77" bestFit="1" customWidth="1"/>
    <col min="98" max="98" width="10.7109375" style="77" bestFit="1" customWidth="1"/>
    <col min="99" max="100" width="14.140625" style="77" bestFit="1" customWidth="1"/>
    <col min="101" max="101" width="9.85546875" style="77" bestFit="1" customWidth="1"/>
    <col min="102" max="102" width="10.7109375" style="77" bestFit="1" customWidth="1"/>
    <col min="103" max="104" width="17.7109375" style="77" bestFit="1" customWidth="1"/>
    <col min="105" max="105" width="10.28515625" style="77" bestFit="1" customWidth="1"/>
    <col min="106" max="106" width="13.42578125" style="77" bestFit="1" customWidth="1"/>
    <col min="107" max="108" width="32.42578125" style="77" bestFit="1" customWidth="1"/>
    <col min="109" max="110" width="18.140625" style="77" bestFit="1" customWidth="1"/>
    <col min="111" max="112" width="10.85546875" style="77" bestFit="1" customWidth="1"/>
    <col min="113" max="113" width="10" style="77" bestFit="1" customWidth="1"/>
    <col min="114" max="114" width="10.7109375" style="77" bestFit="1" customWidth="1"/>
    <col min="115" max="116" width="14.28515625" style="77" bestFit="1" customWidth="1"/>
    <col min="117" max="118" width="14.7109375" style="77" bestFit="1" customWidth="1"/>
    <col min="119" max="120" width="19.42578125" style="77" bestFit="1" customWidth="1"/>
    <col min="121" max="122" width="18.28515625" style="77" bestFit="1" customWidth="1"/>
    <col min="123" max="123" width="9.85546875" style="77" bestFit="1" customWidth="1"/>
    <col min="124" max="124" width="10.7109375" style="77" bestFit="1" customWidth="1"/>
    <col min="125" max="126" width="11.7109375" style="77" bestFit="1" customWidth="1"/>
    <col min="127" max="127" width="10.28515625" style="77" bestFit="1" customWidth="1"/>
    <col min="128" max="128" width="10.7109375" style="77" bestFit="1" customWidth="1"/>
    <col min="129" max="130" width="23.7109375" style="77" bestFit="1" customWidth="1"/>
    <col min="131" max="132" width="12" style="77" bestFit="1" customWidth="1"/>
    <col min="133" max="134" width="12.140625" style="77" bestFit="1" customWidth="1"/>
    <col min="135" max="136" width="34.42578125" style="77" bestFit="1" customWidth="1"/>
    <col min="137" max="138" width="15.42578125" style="77" bestFit="1" customWidth="1"/>
    <col min="139" max="140" width="23" style="77" bestFit="1" customWidth="1"/>
    <col min="141" max="142" width="31.140625" style="77" bestFit="1" customWidth="1"/>
    <col min="143" max="144" width="26.42578125" style="77" bestFit="1" customWidth="1"/>
    <col min="145" max="146" width="23.42578125" style="77" bestFit="1" customWidth="1"/>
    <col min="147" max="147" width="9.85546875" style="77" bestFit="1" customWidth="1"/>
    <col min="148" max="148" width="10.7109375" style="77" bestFit="1" customWidth="1"/>
    <col min="149" max="150" width="14.28515625" style="77" bestFit="1" customWidth="1"/>
    <col min="151" max="152" width="10.7109375" style="77" bestFit="1" customWidth="1"/>
    <col min="153" max="154" width="35" style="77" bestFit="1" customWidth="1"/>
    <col min="155" max="156" width="22.42578125" style="77" bestFit="1" customWidth="1"/>
    <col min="157" max="157" width="9.85546875" style="77" bestFit="1" customWidth="1"/>
    <col min="158" max="158" width="10.7109375" style="77" bestFit="1" customWidth="1"/>
    <col min="159" max="160" width="20.28515625" style="77" bestFit="1" customWidth="1"/>
    <col min="161" max="162" width="11.7109375" style="77" bestFit="1" customWidth="1"/>
    <col min="163" max="164" width="25.7109375" style="77" bestFit="1" customWidth="1"/>
    <col min="165" max="166" width="20.140625" style="77" bestFit="1" customWidth="1"/>
    <col min="167" max="168" width="12.7109375" style="77" bestFit="1" customWidth="1"/>
    <col min="169" max="170" width="15.42578125" style="77" bestFit="1" customWidth="1"/>
    <col min="171" max="172" width="18.28515625" style="77" bestFit="1" customWidth="1"/>
    <col min="173" max="174" width="23.140625" style="77" bestFit="1" customWidth="1"/>
    <col min="175" max="176" width="31.7109375" style="77" bestFit="1" customWidth="1"/>
    <col min="177" max="178" width="12.85546875" style="77" bestFit="1" customWidth="1"/>
    <col min="179" max="179" width="10.28515625" style="77" bestFit="1" customWidth="1"/>
    <col min="180" max="180" width="10.85546875" style="77" bestFit="1" customWidth="1"/>
    <col min="181" max="182" width="13.85546875" style="77" bestFit="1" customWidth="1"/>
    <col min="183" max="184" width="14.85546875" style="77" bestFit="1" customWidth="1"/>
    <col min="185" max="186" width="20.42578125" style="77" bestFit="1" customWidth="1"/>
    <col min="187" max="188" width="17.42578125" style="77" bestFit="1" customWidth="1"/>
    <col min="189" max="190" width="22.85546875" style="77" bestFit="1" customWidth="1"/>
    <col min="191" max="192" width="17.28515625" style="77" bestFit="1" customWidth="1"/>
    <col min="193" max="194" width="11" style="77" bestFit="1" customWidth="1"/>
    <col min="195" max="195" width="9.85546875" style="77" bestFit="1" customWidth="1"/>
    <col min="196" max="197" width="10.7109375" style="77" bestFit="1" customWidth="1"/>
    <col min="198" max="198" width="10.85546875" style="77" bestFit="1" customWidth="1"/>
    <col min="199" max="200" width="33.42578125" style="77" bestFit="1" customWidth="1"/>
    <col min="201" max="202" width="19.140625" style="77" bestFit="1" customWidth="1"/>
    <col min="203" max="204" width="21" style="77" bestFit="1" customWidth="1"/>
    <col min="205" max="206" width="22.28515625" style="77" bestFit="1" customWidth="1"/>
    <col min="207" max="208" width="15" style="77" bestFit="1" customWidth="1"/>
    <col min="209" max="210" width="19.140625" style="77" bestFit="1" customWidth="1"/>
    <col min="211" max="212" width="33" style="77" bestFit="1" customWidth="1"/>
    <col min="213" max="214" width="11.85546875" style="77" bestFit="1" customWidth="1"/>
    <col min="215" max="215" width="9.85546875" style="77" bestFit="1" customWidth="1"/>
    <col min="216" max="216" width="10.7109375" style="77" bestFit="1" customWidth="1"/>
    <col min="217" max="217" width="10.42578125" style="77" bestFit="1" customWidth="1"/>
    <col min="218" max="218" width="10.85546875" style="77" bestFit="1" customWidth="1"/>
    <col min="219" max="220" width="11.85546875" style="77" bestFit="1" customWidth="1"/>
    <col min="221" max="222" width="18.7109375" style="77" bestFit="1" customWidth="1"/>
    <col min="223" max="223" width="9.85546875" style="77" bestFit="1" customWidth="1"/>
    <col min="224" max="224" width="14.42578125" style="77" bestFit="1" customWidth="1"/>
    <col min="225" max="226" width="13.42578125" style="77" bestFit="1" customWidth="1"/>
    <col min="227" max="228" width="23" style="77" bestFit="1" customWidth="1"/>
    <col min="229" max="229" width="10.28515625" style="77" bestFit="1" customWidth="1"/>
    <col min="230" max="230" width="11.85546875" style="77" bestFit="1" customWidth="1"/>
    <col min="231" max="232" width="12.42578125" style="77" bestFit="1" customWidth="1"/>
    <col min="233" max="234" width="13.28515625" style="77" bestFit="1" customWidth="1"/>
    <col min="235" max="236" width="12.42578125" style="77" bestFit="1" customWidth="1"/>
    <col min="237" max="238" width="20.42578125" style="77" bestFit="1" customWidth="1"/>
    <col min="239" max="240" width="11.85546875" style="77" bestFit="1" customWidth="1"/>
    <col min="241" max="242" width="28.7109375" style="77" bestFit="1" customWidth="1"/>
    <col min="243" max="244" width="17.7109375" style="77" bestFit="1" customWidth="1"/>
    <col min="245" max="246" width="22.7109375" style="77" bestFit="1" customWidth="1"/>
    <col min="247" max="248" width="34.42578125" style="77" bestFit="1" customWidth="1"/>
    <col min="249" max="250" width="16.42578125" style="77" bestFit="1" customWidth="1"/>
    <col min="251" max="252" width="28.42578125" style="77" bestFit="1" customWidth="1"/>
    <col min="253" max="254" width="21.7109375" style="77" bestFit="1" customWidth="1"/>
    <col min="255" max="256" width="17.85546875" style="77" bestFit="1" customWidth="1"/>
    <col min="257" max="258" width="17.28515625" style="77" bestFit="1" customWidth="1"/>
    <col min="259" max="260" width="16.7109375" style="77" bestFit="1" customWidth="1"/>
    <col min="261" max="262" width="17" style="77" bestFit="1" customWidth="1"/>
    <col min="263" max="264" width="22.7109375" style="77" bestFit="1" customWidth="1"/>
    <col min="265" max="266" width="27.140625" style="77" bestFit="1" customWidth="1"/>
    <col min="267" max="267" width="11.42578125" style="77" bestFit="1" customWidth="1"/>
    <col min="268" max="268" width="11.85546875" style="77" bestFit="1" customWidth="1"/>
    <col min="269" max="269" width="11.42578125" style="77" bestFit="1" customWidth="1"/>
    <col min="270" max="270" width="11.85546875" style="77" bestFit="1" customWidth="1"/>
    <col min="271" max="272" width="11.28515625" style="77" bestFit="1" customWidth="1"/>
    <col min="273" max="274" width="15.140625" style="77" bestFit="1" customWidth="1"/>
    <col min="275" max="276" width="20.42578125" style="77" bestFit="1" customWidth="1"/>
    <col min="277" max="278" width="19.28515625" style="77" bestFit="1" customWidth="1"/>
    <col min="279" max="280" width="16.7109375" style="77" bestFit="1" customWidth="1"/>
    <col min="281" max="282" width="16.85546875" style="77" bestFit="1" customWidth="1"/>
    <col min="283" max="284" width="19.42578125" style="77" bestFit="1" customWidth="1"/>
    <col min="285" max="286" width="22.42578125" style="77" bestFit="1" customWidth="1"/>
    <col min="287" max="288" width="17.42578125" style="77" bestFit="1" customWidth="1"/>
    <col min="289" max="290" width="24.85546875" style="77" bestFit="1" customWidth="1"/>
    <col min="291" max="292" width="19" style="77" bestFit="1" customWidth="1"/>
    <col min="293" max="294" width="13.42578125" style="77" bestFit="1" customWidth="1"/>
    <col min="295" max="296" width="14.42578125" style="77" bestFit="1" customWidth="1"/>
    <col min="297" max="298" width="26.42578125" style="77" bestFit="1" customWidth="1"/>
    <col min="299" max="299" width="9.85546875" style="77" bestFit="1" customWidth="1"/>
    <col min="300" max="300" width="11.85546875" style="77" bestFit="1" customWidth="1"/>
    <col min="301" max="301" width="9.85546875" style="77" bestFit="1" customWidth="1"/>
    <col min="302" max="302" width="10.7109375" style="77" bestFit="1" customWidth="1"/>
    <col min="303" max="304" width="12.85546875" style="77" bestFit="1" customWidth="1"/>
    <col min="305" max="306" width="30" style="77" bestFit="1" customWidth="1"/>
    <col min="307" max="307" width="9.85546875" style="77" bestFit="1" customWidth="1"/>
    <col min="308" max="308" width="13.42578125" style="77" bestFit="1" customWidth="1"/>
    <col min="309" max="310" width="24" style="77" bestFit="1" customWidth="1"/>
    <col min="311" max="311" width="9.85546875" style="77" bestFit="1" customWidth="1"/>
    <col min="312" max="312" width="10.7109375" style="77" bestFit="1" customWidth="1"/>
    <col min="313" max="314" width="13.85546875" style="77" bestFit="1" customWidth="1"/>
    <col min="315" max="316" width="18.42578125" style="77" bestFit="1" customWidth="1"/>
    <col min="317" max="318" width="21.85546875" style="77" bestFit="1" customWidth="1"/>
    <col min="319" max="320" width="14.42578125" style="77" bestFit="1" customWidth="1"/>
    <col min="321" max="322" width="24" style="77" bestFit="1" customWidth="1"/>
    <col min="323" max="324" width="20.85546875" style="77" bestFit="1" customWidth="1"/>
    <col min="325" max="325" width="9.85546875" style="77" bestFit="1" customWidth="1"/>
    <col min="326" max="326" width="10.7109375" style="77" bestFit="1" customWidth="1"/>
    <col min="327" max="327" width="10.28515625" style="77" bestFit="1" customWidth="1"/>
    <col min="328" max="328" width="10.7109375" style="77" bestFit="1" customWidth="1"/>
    <col min="329" max="329" width="9.85546875" style="77" bestFit="1" customWidth="1"/>
    <col min="330" max="330" width="10.7109375" style="77" bestFit="1" customWidth="1"/>
    <col min="331" max="332" width="21" style="77" bestFit="1" customWidth="1"/>
    <col min="333" max="333" width="9.85546875" style="77" bestFit="1" customWidth="1"/>
    <col min="334" max="334" width="11.85546875" style="77" bestFit="1" customWidth="1"/>
    <col min="335" max="335" width="9.85546875" style="77" bestFit="1" customWidth="1"/>
    <col min="336" max="336" width="10.7109375" style="77" bestFit="1" customWidth="1"/>
    <col min="337" max="337" width="9.85546875" style="77" bestFit="1" customWidth="1"/>
    <col min="338" max="338" width="10.7109375" style="77" bestFit="1" customWidth="1"/>
    <col min="339" max="340" width="19.140625" style="77" bestFit="1" customWidth="1"/>
    <col min="341" max="342" width="17" style="77" bestFit="1" customWidth="1"/>
    <col min="343" max="343" width="10" style="77" bestFit="1" customWidth="1"/>
    <col min="344" max="344" width="10.7109375" style="77" bestFit="1" customWidth="1"/>
    <col min="345" max="346" width="17.42578125" style="77" bestFit="1" customWidth="1"/>
    <col min="347" max="348" width="10.7109375" style="77" bestFit="1" customWidth="1"/>
    <col min="349" max="349" width="9.85546875" style="77" bestFit="1" customWidth="1"/>
    <col min="350" max="350" width="10.7109375" style="77" bestFit="1" customWidth="1"/>
    <col min="351" max="352" width="17" style="77" bestFit="1" customWidth="1"/>
    <col min="353" max="353" width="10.28515625" style="77" bestFit="1" customWidth="1"/>
    <col min="354" max="354" width="10.7109375" style="77" bestFit="1" customWidth="1"/>
    <col min="355" max="356" width="23.42578125" style="77" bestFit="1" customWidth="1"/>
    <col min="357" max="358" width="20.140625" style="77" bestFit="1" customWidth="1"/>
    <col min="359" max="360" width="22.28515625" style="77" bestFit="1" customWidth="1"/>
    <col min="361" max="362" width="17" style="77" bestFit="1" customWidth="1"/>
    <col min="363" max="364" width="20.28515625" style="77" bestFit="1" customWidth="1"/>
    <col min="365" max="365" width="9.85546875" style="77" bestFit="1" customWidth="1"/>
    <col min="366" max="366" width="10.7109375" style="77" bestFit="1" customWidth="1"/>
    <col min="367" max="368" width="14.140625" style="77" bestFit="1" customWidth="1"/>
    <col min="369" max="370" width="17.28515625" style="77" bestFit="1" customWidth="1"/>
    <col min="371" max="371" width="9.85546875" style="77" bestFit="1" customWidth="1"/>
    <col min="372" max="372" width="14.42578125" style="77" bestFit="1" customWidth="1"/>
    <col min="373" max="373" width="12.140625" style="77" bestFit="1" customWidth="1"/>
    <col min="374" max="374" width="14.42578125" style="77" bestFit="1" customWidth="1"/>
    <col min="375" max="376" width="22.42578125" style="77" bestFit="1" customWidth="1"/>
    <col min="377" max="378" width="25.7109375" style="77" bestFit="1" customWidth="1"/>
    <col min="379" max="380" width="14.42578125" style="77" bestFit="1" customWidth="1"/>
    <col min="381" max="382" width="26" style="77" bestFit="1" customWidth="1"/>
    <col min="383" max="384" width="11.7109375" style="77" bestFit="1" customWidth="1"/>
    <col min="385" max="386" width="20.140625" style="77" bestFit="1" customWidth="1"/>
    <col min="387" max="388" width="19.140625" style="77" bestFit="1" customWidth="1"/>
    <col min="389" max="390" width="35.42578125" style="77" bestFit="1" customWidth="1"/>
    <col min="391" max="392" width="18.42578125" style="77" bestFit="1" customWidth="1"/>
    <col min="393" max="394" width="23" style="77" bestFit="1" customWidth="1"/>
    <col min="395" max="396" width="18" style="77" bestFit="1" customWidth="1"/>
    <col min="397" max="398" width="21.140625" style="77" bestFit="1" customWidth="1"/>
    <col min="399" max="400" width="12.7109375" style="77" bestFit="1" customWidth="1"/>
    <col min="401" max="402" width="13.140625" style="77" bestFit="1" customWidth="1"/>
    <col min="403" max="404" width="21.42578125" style="77" bestFit="1" customWidth="1"/>
    <col min="405" max="406" width="28" style="77" bestFit="1" customWidth="1"/>
    <col min="407" max="407" width="10.28515625" style="77" bestFit="1" customWidth="1"/>
    <col min="408" max="408" width="10.7109375" style="77" bestFit="1" customWidth="1"/>
    <col min="409" max="410" width="18.42578125" style="77" bestFit="1" customWidth="1"/>
    <col min="411" max="411" width="9.85546875" style="77" bestFit="1" customWidth="1"/>
    <col min="412" max="412" width="10.7109375" style="77" bestFit="1" customWidth="1"/>
    <col min="413" max="413" width="9.85546875" style="77" bestFit="1" customWidth="1"/>
    <col min="414" max="414" width="13.42578125" style="77" bestFit="1" customWidth="1"/>
    <col min="415" max="415" width="9.85546875" style="77" bestFit="1" customWidth="1"/>
    <col min="416" max="416" width="13.42578125" style="77" bestFit="1" customWidth="1"/>
    <col min="417" max="418" width="33.42578125" style="77" bestFit="1" customWidth="1"/>
    <col min="419" max="420" width="19.42578125" style="77" bestFit="1" customWidth="1"/>
    <col min="421" max="422" width="12.42578125" style="77" bestFit="1" customWidth="1"/>
    <col min="423" max="423" width="9.85546875" style="77" bestFit="1" customWidth="1"/>
    <col min="424" max="424" width="10.7109375" style="77" bestFit="1" customWidth="1"/>
    <col min="425" max="426" width="33.28515625" style="77" bestFit="1" customWidth="1"/>
    <col min="427" max="428" width="31" style="77" bestFit="1" customWidth="1"/>
    <col min="429" max="430" width="24.42578125" style="77" bestFit="1" customWidth="1"/>
    <col min="431" max="432" width="32" style="77" bestFit="1" customWidth="1"/>
    <col min="433" max="433" width="9.85546875" style="77" bestFit="1" customWidth="1"/>
    <col min="434" max="434" width="10.7109375" style="77" bestFit="1" customWidth="1"/>
    <col min="435" max="435" width="11.42578125" style="77" bestFit="1" customWidth="1"/>
    <col min="436" max="436" width="11.85546875" style="77" bestFit="1" customWidth="1"/>
    <col min="437" max="437" width="10.42578125" style="77" bestFit="1" customWidth="1"/>
    <col min="438" max="438" width="10.7109375" style="77" bestFit="1" customWidth="1"/>
    <col min="439" max="440" width="20.140625" style="77" bestFit="1" customWidth="1"/>
    <col min="441" max="441" width="10.42578125" style="77" bestFit="1" customWidth="1"/>
    <col min="442" max="442" width="11.85546875" style="77" bestFit="1" customWidth="1"/>
    <col min="443" max="443" width="9.85546875" style="77" bestFit="1" customWidth="1"/>
    <col min="444" max="444" width="10.7109375" style="77" bestFit="1" customWidth="1"/>
    <col min="445" max="446" width="23.42578125" style="77" bestFit="1" customWidth="1"/>
    <col min="447" max="448" width="25.140625" style="77" bestFit="1" customWidth="1"/>
    <col min="449" max="450" width="22.28515625" style="77" bestFit="1" customWidth="1"/>
    <col min="451" max="452" width="19.42578125" style="77" bestFit="1" customWidth="1"/>
    <col min="453" max="454" width="29.140625" style="77" bestFit="1" customWidth="1"/>
    <col min="455" max="455" width="9.85546875" style="77" bestFit="1" customWidth="1"/>
    <col min="456" max="456" width="13.42578125" style="77" bestFit="1" customWidth="1"/>
    <col min="457" max="457" width="9.85546875" style="77" bestFit="1" customWidth="1"/>
    <col min="458" max="458" width="13.42578125" style="77" bestFit="1" customWidth="1"/>
    <col min="459" max="459" width="12.85546875" style="77" bestFit="1" customWidth="1"/>
    <col min="460" max="460" width="13.42578125" style="77" bestFit="1" customWidth="1"/>
    <col min="461" max="461" width="9.85546875" style="77" bestFit="1" customWidth="1"/>
    <col min="462" max="462" width="13.42578125" style="77" bestFit="1" customWidth="1"/>
    <col min="463" max="463" width="9.85546875" style="77" bestFit="1" customWidth="1"/>
    <col min="464" max="464" width="11.85546875" style="77" bestFit="1" customWidth="1"/>
    <col min="465" max="465" width="9.85546875" style="77" bestFit="1" customWidth="1"/>
    <col min="466" max="466" width="10.7109375" style="77" bestFit="1" customWidth="1"/>
    <col min="467" max="468" width="12.28515625" style="77" bestFit="1" customWidth="1"/>
    <col min="469" max="469" width="9.85546875" style="77" bestFit="1" customWidth="1"/>
    <col min="470" max="470" width="11.85546875" style="77" bestFit="1" customWidth="1"/>
    <col min="471" max="471" width="9.85546875" style="77" bestFit="1" customWidth="1"/>
    <col min="472" max="472" width="11.85546875" style="77" bestFit="1" customWidth="1"/>
    <col min="473" max="473" width="9.85546875" style="77" bestFit="1" customWidth="1"/>
    <col min="474" max="474" width="14.42578125" style="77" bestFit="1" customWidth="1"/>
    <col min="475" max="476" width="21.85546875" style="77" bestFit="1" customWidth="1"/>
    <col min="477" max="477" width="10" style="77" bestFit="1" customWidth="1"/>
    <col min="478" max="478" width="13.42578125" style="77" bestFit="1" customWidth="1"/>
    <col min="479" max="480" width="10.7109375" style="77" bestFit="1" customWidth="1"/>
    <col min="481" max="482" width="20.42578125" style="77" bestFit="1" customWidth="1"/>
    <col min="483" max="484" width="17" style="77" bestFit="1" customWidth="1"/>
    <col min="485" max="485" width="9.85546875" style="77" bestFit="1" customWidth="1"/>
    <col min="486" max="486" width="10.7109375" style="77" bestFit="1" customWidth="1"/>
    <col min="487" max="490" width="25.7109375" style="77" bestFit="1" customWidth="1"/>
    <col min="491" max="491" width="9.85546875" style="77" bestFit="1" customWidth="1"/>
    <col min="492" max="492" width="10.7109375" style="77" bestFit="1" customWidth="1"/>
    <col min="493" max="493" width="9.85546875" style="77" bestFit="1" customWidth="1"/>
    <col min="494" max="494" width="10.7109375" style="77" bestFit="1" customWidth="1"/>
    <col min="495" max="496" width="24.42578125" style="77" bestFit="1" customWidth="1"/>
    <col min="497" max="498" width="19.42578125" style="77" bestFit="1" customWidth="1"/>
    <col min="499" max="500" width="13.85546875" style="77" bestFit="1" customWidth="1"/>
    <col min="501" max="502" width="12" style="77" bestFit="1" customWidth="1"/>
    <col min="503" max="504" width="26" style="77" bestFit="1" customWidth="1"/>
    <col min="505" max="506" width="14.42578125" style="77" bestFit="1" customWidth="1"/>
    <col min="507" max="507" width="10" style="77" bestFit="1" customWidth="1"/>
    <col min="508" max="508" width="10.7109375" style="77" bestFit="1" customWidth="1"/>
    <col min="509" max="510" width="15.42578125" style="77" bestFit="1" customWidth="1"/>
    <col min="511" max="512" width="18.28515625" style="77" bestFit="1" customWidth="1"/>
    <col min="513" max="514" width="16.42578125" style="77" bestFit="1" customWidth="1"/>
    <col min="515" max="516" width="14.28515625" style="77" bestFit="1" customWidth="1"/>
    <col min="517" max="518" width="11" style="77" bestFit="1" customWidth="1"/>
    <col min="519" max="520" width="25.42578125" style="77" bestFit="1" customWidth="1"/>
    <col min="521" max="521" width="9.85546875" style="77" bestFit="1" customWidth="1"/>
    <col min="522" max="522" width="14.42578125" style="77" bestFit="1" customWidth="1"/>
    <col min="523" max="524" width="23" style="77" bestFit="1" customWidth="1"/>
    <col min="525" max="526" width="11" style="77" bestFit="1" customWidth="1"/>
    <col min="527" max="527" width="9.85546875" style="77" bestFit="1" customWidth="1"/>
    <col min="528" max="528" width="11.85546875" style="77" bestFit="1" customWidth="1"/>
    <col min="529" max="529" width="11.42578125" style="77" bestFit="1" customWidth="1"/>
    <col min="530" max="530" width="14.42578125" style="77" bestFit="1" customWidth="1"/>
    <col min="531" max="532" width="10.7109375" style="77" bestFit="1" customWidth="1"/>
    <col min="533" max="533" width="9.85546875" style="77" bestFit="1" customWidth="1"/>
    <col min="534" max="534" width="10.85546875" style="77" bestFit="1" customWidth="1"/>
    <col min="535" max="536" width="34.42578125" style="77" bestFit="1" customWidth="1"/>
    <col min="537" max="538" width="19.42578125" style="77" bestFit="1" customWidth="1"/>
    <col min="539" max="540" width="11.42578125" style="77" bestFit="1" customWidth="1"/>
    <col min="541" max="543" width="12.42578125" style="77" bestFit="1" customWidth="1"/>
    <col min="544" max="544" width="13.42578125" style="77" bestFit="1" customWidth="1"/>
    <col min="545" max="545" width="9.85546875" style="77" bestFit="1" customWidth="1"/>
    <col min="546" max="546" width="10.7109375" style="77" bestFit="1" customWidth="1"/>
    <col min="547" max="548" width="12.7109375" style="77" bestFit="1" customWidth="1"/>
    <col min="549" max="550" width="12" style="77" bestFit="1" customWidth="1"/>
    <col min="551" max="552" width="20.42578125" style="77" bestFit="1" customWidth="1"/>
    <col min="553" max="553" width="9.85546875" style="77" bestFit="1" customWidth="1"/>
    <col min="554" max="554" width="10.7109375" style="77" bestFit="1" customWidth="1"/>
    <col min="555" max="555" width="9.85546875" style="77" bestFit="1" customWidth="1"/>
    <col min="556" max="556" width="14.42578125" style="77" bestFit="1" customWidth="1"/>
    <col min="557" max="558" width="12.140625" style="77" bestFit="1" customWidth="1"/>
    <col min="559" max="559" width="9.85546875" style="77" bestFit="1" customWidth="1"/>
    <col min="560" max="560" width="13.42578125" style="77" bestFit="1" customWidth="1"/>
    <col min="561" max="562" width="21.42578125" style="77" bestFit="1" customWidth="1"/>
    <col min="563" max="563" width="10.42578125" style="77" bestFit="1" customWidth="1"/>
    <col min="564" max="564" width="13.42578125" style="77" bestFit="1" customWidth="1"/>
    <col min="565" max="566" width="26.42578125" style="77" bestFit="1" customWidth="1"/>
    <col min="567" max="567" width="9.85546875" style="77" bestFit="1" customWidth="1"/>
    <col min="568" max="568" width="10.7109375" style="77" bestFit="1" customWidth="1"/>
    <col min="569" max="570" width="26" style="77" bestFit="1" customWidth="1"/>
    <col min="571" max="571" width="9.85546875" style="77" bestFit="1" customWidth="1"/>
    <col min="572" max="572" width="10.7109375" style="77" bestFit="1" customWidth="1"/>
    <col min="573" max="574" width="12.42578125" style="77" bestFit="1" customWidth="1"/>
    <col min="575" max="576" width="16.42578125" style="77" bestFit="1" customWidth="1"/>
    <col min="577" max="577" width="9.85546875" style="77" bestFit="1" customWidth="1"/>
    <col min="578" max="578" width="10.7109375" style="77" bestFit="1" customWidth="1"/>
    <col min="579" max="580" width="13.42578125" style="77" bestFit="1" customWidth="1"/>
    <col min="581" max="582" width="21.7109375" style="77" bestFit="1" customWidth="1"/>
    <col min="583" max="584" width="18.85546875" style="77" bestFit="1" customWidth="1"/>
    <col min="585" max="586" width="14.42578125" style="77" bestFit="1" customWidth="1"/>
    <col min="587" max="588" width="11" style="77" bestFit="1" customWidth="1"/>
    <col min="589" max="590" width="13.42578125" style="77" bestFit="1" customWidth="1"/>
    <col min="591" max="592" width="17" style="77" bestFit="1" customWidth="1"/>
    <col min="593" max="594" width="22.85546875" style="77" bestFit="1" customWidth="1"/>
    <col min="595" max="596" width="33.28515625" style="77" bestFit="1" customWidth="1"/>
    <col min="597" max="598" width="15" style="77" bestFit="1" customWidth="1"/>
    <col min="599" max="600" width="32" style="77" bestFit="1" customWidth="1"/>
    <col min="601" max="602" width="37" style="77" bestFit="1" customWidth="1"/>
    <col min="603" max="604" width="17.42578125" style="77" bestFit="1" customWidth="1"/>
    <col min="605" max="606" width="27.140625" style="77" bestFit="1" customWidth="1"/>
    <col min="607" max="608" width="30.85546875" style="77" bestFit="1" customWidth="1"/>
    <col min="609" max="610" width="17.28515625" style="77" bestFit="1" customWidth="1"/>
    <col min="611" max="612" width="23" style="77" bestFit="1" customWidth="1"/>
    <col min="613" max="614" width="11.28515625" style="77" bestFit="1" customWidth="1"/>
    <col min="615" max="616" width="14.28515625" style="77" bestFit="1" customWidth="1"/>
    <col min="617" max="618" width="11.140625" style="77" bestFit="1" customWidth="1"/>
    <col min="619" max="620" width="16" style="77" bestFit="1" customWidth="1"/>
    <col min="621" max="622" width="15.28515625" style="77" bestFit="1" customWidth="1"/>
    <col min="623" max="624" width="17.42578125" style="77" bestFit="1" customWidth="1"/>
    <col min="625" max="626" width="16.140625" style="77" bestFit="1" customWidth="1"/>
    <col min="627" max="628" width="24" style="77" bestFit="1" customWidth="1"/>
    <col min="629" max="630" width="22.28515625" style="77" bestFit="1" customWidth="1"/>
    <col min="631" max="632" width="24.42578125" style="77" bestFit="1" customWidth="1"/>
    <col min="633" max="634" width="15.85546875" style="77" bestFit="1" customWidth="1"/>
    <col min="635" max="635" width="9.85546875" style="77" bestFit="1" customWidth="1"/>
    <col min="636" max="636" width="10.7109375" style="77" bestFit="1" customWidth="1"/>
    <col min="637" max="637" width="10.140625" style="77" bestFit="1" customWidth="1"/>
    <col min="638" max="638" width="10.85546875" style="77" bestFit="1" customWidth="1"/>
    <col min="639" max="640" width="21.7109375" style="77" bestFit="1" customWidth="1"/>
    <col min="641" max="642" width="16.42578125" style="77" bestFit="1" customWidth="1"/>
    <col min="643" max="644" width="14.7109375" style="77" bestFit="1" customWidth="1"/>
    <col min="645" max="645" width="9.85546875" style="77" bestFit="1" customWidth="1"/>
    <col min="646" max="646" width="10.7109375" style="77" bestFit="1" customWidth="1"/>
    <col min="647" max="648" width="15.28515625" style="77" bestFit="1" customWidth="1"/>
    <col min="649" max="650" width="12.7109375" style="77" bestFit="1" customWidth="1"/>
    <col min="651" max="651" width="9.85546875" style="77" bestFit="1" customWidth="1"/>
    <col min="652" max="652" width="10.7109375" style="77" bestFit="1" customWidth="1"/>
    <col min="653" max="654" width="12.28515625" style="77" bestFit="1" customWidth="1"/>
    <col min="655" max="656" width="18.28515625" style="77" bestFit="1" customWidth="1"/>
    <col min="657" max="658" width="20.42578125" style="77" bestFit="1" customWidth="1"/>
    <col min="659" max="660" width="14.42578125" style="77" bestFit="1" customWidth="1"/>
    <col min="661" max="662" width="10.85546875" style="77" bestFit="1" customWidth="1"/>
    <col min="663" max="663" width="9.85546875" style="77" bestFit="1" customWidth="1"/>
    <col min="664" max="664" width="11.85546875" style="77" bestFit="1" customWidth="1"/>
    <col min="665" max="665" width="10.42578125" style="77" bestFit="1" customWidth="1"/>
    <col min="666" max="666" width="10.7109375" style="77" bestFit="1" customWidth="1"/>
    <col min="667" max="667" width="10.42578125" style="77" bestFit="1" customWidth="1"/>
    <col min="668" max="668" width="10.7109375" style="77" bestFit="1" customWidth="1"/>
    <col min="669" max="670" width="15" style="77" bestFit="1" customWidth="1"/>
    <col min="671" max="672" width="13.42578125" style="77" bestFit="1" customWidth="1"/>
    <col min="673" max="673" width="9.85546875" style="77" bestFit="1" customWidth="1"/>
    <col min="674" max="674" width="11.85546875" style="77" bestFit="1" customWidth="1"/>
    <col min="675" max="675" width="9.85546875" style="77" bestFit="1" customWidth="1"/>
    <col min="676" max="676" width="13.42578125" style="77" bestFit="1" customWidth="1"/>
    <col min="677" max="678" width="20" style="77" bestFit="1" customWidth="1"/>
    <col min="679" max="680" width="15.42578125" style="77" bestFit="1" customWidth="1"/>
    <col min="681" max="682" width="23.7109375" style="77" bestFit="1" customWidth="1"/>
    <col min="683" max="684" width="22.28515625" style="77" bestFit="1" customWidth="1"/>
    <col min="685" max="686" width="22.85546875" style="77" bestFit="1" customWidth="1"/>
    <col min="687" max="687" width="9.85546875" style="77" bestFit="1" customWidth="1"/>
    <col min="688" max="688" width="10.7109375" style="77" bestFit="1" customWidth="1"/>
    <col min="689" max="689" width="9.85546875" style="77" bestFit="1" customWidth="1"/>
    <col min="690" max="690" width="10.7109375" style="77" bestFit="1" customWidth="1"/>
    <col min="691" max="692" width="15.7109375" style="77" bestFit="1" customWidth="1"/>
    <col min="693" max="693" width="10.42578125" style="77" bestFit="1" customWidth="1"/>
    <col min="694" max="694" width="14.42578125" style="77" bestFit="1" customWidth="1"/>
    <col min="695" max="696" width="33.42578125" style="77" bestFit="1" customWidth="1"/>
    <col min="697" max="698" width="19.85546875" style="77" bestFit="1" customWidth="1"/>
    <col min="699" max="700" width="16" style="77" bestFit="1" customWidth="1"/>
    <col min="701" max="701" width="9.85546875" style="77" bestFit="1" customWidth="1"/>
    <col min="702" max="702" width="10.7109375" style="77" bestFit="1" customWidth="1"/>
    <col min="703" max="703" width="9.85546875" style="77" bestFit="1" customWidth="1"/>
    <col min="704" max="704" width="11.85546875" style="77" bestFit="1" customWidth="1"/>
    <col min="705" max="706" width="16.28515625" style="77" bestFit="1" customWidth="1"/>
    <col min="707" max="707" width="11.140625" style="77" bestFit="1" customWidth="1"/>
    <col min="708" max="708" width="11.85546875" style="77" bestFit="1" customWidth="1"/>
    <col min="709" max="710" width="15.140625" style="77" bestFit="1" customWidth="1"/>
    <col min="711" max="711" width="12.28515625" style="77" bestFit="1" customWidth="1"/>
    <col min="712" max="712" width="13.42578125" style="77" bestFit="1" customWidth="1"/>
    <col min="713" max="713" width="11.85546875" style="77" bestFit="1" customWidth="1"/>
    <col min="714" max="714" width="13.42578125" style="77" bestFit="1" customWidth="1"/>
    <col min="715" max="716" width="33.28515625" style="77" bestFit="1" customWidth="1"/>
    <col min="717" max="718" width="21.7109375" style="77" bestFit="1" customWidth="1"/>
    <col min="719" max="719" width="9.85546875" style="77" bestFit="1" customWidth="1"/>
    <col min="720" max="720" width="11.85546875" style="77" bestFit="1" customWidth="1"/>
    <col min="721" max="722" width="13.7109375" style="77" bestFit="1" customWidth="1"/>
    <col min="723" max="723" width="9.85546875" style="77" bestFit="1" customWidth="1"/>
    <col min="724" max="724" width="14.42578125" style="77" bestFit="1" customWidth="1"/>
    <col min="725" max="725" width="12.140625" style="77" bestFit="1" customWidth="1"/>
    <col min="726" max="726" width="13.42578125" style="77" bestFit="1" customWidth="1"/>
    <col min="727" max="728" width="20.42578125" style="77" bestFit="1" customWidth="1"/>
    <col min="729" max="729" width="9.85546875" style="77" bestFit="1" customWidth="1"/>
    <col min="730" max="730" width="10.7109375" style="77" bestFit="1" customWidth="1"/>
    <col min="731" max="731" width="9.85546875" style="77" bestFit="1" customWidth="1"/>
    <col min="732" max="732" width="10.7109375" style="77" bestFit="1" customWidth="1"/>
    <col min="733" max="734" width="19.42578125" style="77" bestFit="1" customWidth="1"/>
    <col min="735" max="736" width="33.28515625" style="77" bestFit="1" customWidth="1"/>
    <col min="737" max="738" width="17.42578125" style="77" bestFit="1" customWidth="1"/>
    <col min="739" max="740" width="12.42578125" style="77" bestFit="1" customWidth="1"/>
    <col min="741" max="742" width="28.7109375" style="77" bestFit="1" customWidth="1"/>
    <col min="743" max="744" width="13.42578125" style="77" bestFit="1" customWidth="1"/>
    <col min="745" max="746" width="29.7109375" style="77" bestFit="1" customWidth="1"/>
    <col min="747" max="748" width="24" style="77" bestFit="1" customWidth="1"/>
    <col min="749" max="750" width="20.28515625" style="77" bestFit="1" customWidth="1"/>
    <col min="751" max="752" width="17" style="77" bestFit="1" customWidth="1"/>
    <col min="753" max="753" width="9.85546875" style="77" bestFit="1" customWidth="1"/>
    <col min="754" max="754" width="10.7109375" style="77" bestFit="1" customWidth="1"/>
    <col min="755" max="756" width="14.140625" style="77" bestFit="1" customWidth="1"/>
    <col min="757" max="758" width="25" style="77" bestFit="1" customWidth="1"/>
    <col min="759" max="760" width="32.42578125" style="77" bestFit="1" customWidth="1"/>
    <col min="761" max="762" width="16.42578125" style="77" bestFit="1" customWidth="1"/>
    <col min="763" max="764" width="19.85546875" style="77" bestFit="1" customWidth="1"/>
    <col min="765" max="765" width="9.85546875" style="77" bestFit="1" customWidth="1"/>
    <col min="766" max="766" width="10.7109375" style="77" bestFit="1" customWidth="1"/>
    <col min="767" max="768" width="11" style="77" bestFit="1" customWidth="1"/>
    <col min="769" max="770" width="11.85546875" style="77" bestFit="1" customWidth="1"/>
    <col min="771" max="772" width="24.42578125" style="77" bestFit="1" customWidth="1"/>
    <col min="773" max="774" width="15" style="77" bestFit="1" customWidth="1"/>
    <col min="775" max="776" width="11.85546875" style="77" bestFit="1" customWidth="1"/>
    <col min="777" max="778" width="12.28515625" style="77" bestFit="1" customWidth="1"/>
    <col min="779" max="779" width="13.28515625" style="77" bestFit="1" customWidth="1"/>
    <col min="780" max="780" width="13.42578125" style="77" bestFit="1" customWidth="1"/>
    <col min="781" max="782" width="15.85546875" style="77" bestFit="1" customWidth="1"/>
    <col min="783" max="784" width="18.42578125" style="77" bestFit="1" customWidth="1"/>
    <col min="785" max="786" width="16.42578125" style="77" bestFit="1" customWidth="1"/>
    <col min="787" max="788" width="12.42578125" style="77" bestFit="1" customWidth="1"/>
    <col min="789" max="790" width="14" style="77" bestFit="1" customWidth="1"/>
    <col min="791" max="792" width="17.7109375" style="77" bestFit="1" customWidth="1"/>
    <col min="793" max="794" width="23.140625" style="77" bestFit="1" customWidth="1"/>
    <col min="795" max="796" width="13.140625" style="77" bestFit="1" customWidth="1"/>
    <col min="797" max="798" width="20.7109375" style="77" bestFit="1" customWidth="1"/>
    <col min="799" max="800" width="22" style="77" bestFit="1" customWidth="1"/>
    <col min="801" max="802" width="20.7109375" style="77" bestFit="1" customWidth="1"/>
    <col min="803" max="804" width="22" style="77" bestFit="1" customWidth="1"/>
    <col min="805" max="806" width="30.42578125" style="77" bestFit="1" customWidth="1"/>
    <col min="807" max="808" width="21.85546875" style="77" bestFit="1" customWidth="1"/>
    <col min="809" max="810" width="13.28515625" style="77" bestFit="1" customWidth="1"/>
    <col min="811" max="812" width="12.85546875" style="77" bestFit="1" customWidth="1"/>
    <col min="813" max="814" width="36" style="77" bestFit="1" customWidth="1"/>
    <col min="815" max="816" width="23.7109375" style="77" bestFit="1" customWidth="1"/>
    <col min="817" max="818" width="22.7109375" style="77" bestFit="1" customWidth="1"/>
    <col min="819" max="820" width="16.28515625" style="77" bestFit="1" customWidth="1"/>
    <col min="821" max="822" width="25" style="77" bestFit="1" customWidth="1"/>
    <col min="823" max="824" width="15.140625" style="77" bestFit="1" customWidth="1"/>
    <col min="825" max="825" width="11" style="77" bestFit="1" customWidth="1"/>
    <col min="826" max="826" width="11.85546875" style="77" bestFit="1" customWidth="1"/>
    <col min="827" max="828" width="21" style="77" bestFit="1" customWidth="1"/>
    <col min="829" max="830" width="11.42578125" style="77" bestFit="1" customWidth="1"/>
    <col min="831" max="832" width="15.28515625" style="77" bestFit="1" customWidth="1"/>
    <col min="833" max="834" width="18.42578125" style="77" bestFit="1" customWidth="1"/>
    <col min="835" max="836" width="17.28515625" style="77" bestFit="1" customWidth="1"/>
    <col min="837" max="837" width="10.42578125" style="77" bestFit="1" customWidth="1"/>
    <col min="838" max="838" width="10.7109375" style="77" bestFit="1" customWidth="1"/>
    <col min="839" max="840" width="11.140625" style="77" bestFit="1" customWidth="1"/>
    <col min="841" max="841" width="11.42578125" style="77" bestFit="1" customWidth="1"/>
    <col min="842" max="842" width="11.85546875" style="77" bestFit="1" customWidth="1"/>
    <col min="843" max="844" width="13.28515625" style="77" bestFit="1" customWidth="1"/>
    <col min="845" max="846" width="23" style="77" bestFit="1" customWidth="1"/>
    <col min="847" max="848" width="11.28515625" style="77" bestFit="1" customWidth="1"/>
    <col min="849" max="850" width="14.140625" style="77" bestFit="1" customWidth="1"/>
    <col min="851" max="852" width="25.140625" style="77" bestFit="1" customWidth="1"/>
    <col min="853" max="853" width="10" style="77" bestFit="1" customWidth="1"/>
    <col min="854" max="854" width="13.42578125" style="77" bestFit="1" customWidth="1"/>
    <col min="855" max="855" width="9.85546875" style="77" bestFit="1" customWidth="1"/>
    <col min="856" max="856" width="10.7109375" style="77" bestFit="1" customWidth="1"/>
    <col min="857" max="857" width="9.85546875" style="77" bestFit="1" customWidth="1"/>
    <col min="858" max="858" width="10.7109375" style="77" bestFit="1" customWidth="1"/>
    <col min="859" max="859" width="9.85546875" style="77" bestFit="1" customWidth="1"/>
    <col min="860" max="860" width="10.7109375" style="77" bestFit="1" customWidth="1"/>
    <col min="861" max="861" width="9.85546875" style="77" bestFit="1" customWidth="1"/>
    <col min="862" max="862" width="10.7109375" style="77" bestFit="1" customWidth="1"/>
    <col min="863" max="863" width="9.85546875" style="77" bestFit="1" customWidth="1"/>
    <col min="864" max="864" width="10.7109375" style="77" bestFit="1" customWidth="1"/>
    <col min="865" max="866" width="13.85546875" style="77" bestFit="1" customWidth="1"/>
    <col min="867" max="867" width="9.85546875" style="77" bestFit="1" customWidth="1"/>
    <col min="868" max="868" width="11.85546875" style="77" bestFit="1" customWidth="1"/>
    <col min="869" max="870" width="18.140625" style="77" bestFit="1" customWidth="1"/>
    <col min="871" max="872" width="14.7109375" style="77" bestFit="1" customWidth="1"/>
    <col min="873" max="874" width="28.42578125" style="77" bestFit="1" customWidth="1"/>
    <col min="875" max="875" width="11" style="77" bestFit="1" customWidth="1"/>
    <col min="876" max="876" width="11.85546875" style="77" bestFit="1" customWidth="1"/>
    <col min="877" max="878" width="19" style="77" bestFit="1" customWidth="1"/>
    <col min="879" max="880" width="28.42578125" style="77" bestFit="1" customWidth="1"/>
    <col min="881" max="882" width="17.28515625" style="77" bestFit="1" customWidth="1"/>
    <col min="883" max="884" width="16.42578125" style="77" bestFit="1" customWidth="1"/>
    <col min="885" max="886" width="18.85546875" style="77" bestFit="1" customWidth="1"/>
    <col min="887" max="887" width="9.85546875" style="77" bestFit="1" customWidth="1"/>
    <col min="888" max="888" width="13.42578125" style="77" bestFit="1" customWidth="1"/>
    <col min="889" max="889" width="9.85546875" style="77" bestFit="1" customWidth="1"/>
    <col min="890" max="890" width="10.7109375" style="77" bestFit="1" customWidth="1"/>
    <col min="891" max="892" width="16" style="77" bestFit="1" customWidth="1"/>
    <col min="893" max="894" width="11" style="77" bestFit="1" customWidth="1"/>
    <col min="895" max="896" width="32.42578125" style="77" bestFit="1" customWidth="1"/>
    <col min="897" max="898" width="31.7109375" style="77" bestFit="1" customWidth="1"/>
    <col min="899" max="900" width="15.140625" style="77" bestFit="1" customWidth="1"/>
    <col min="901" max="902" width="11.140625" style="77" bestFit="1" customWidth="1"/>
    <col min="903" max="904" width="18.7109375" style="77" bestFit="1" customWidth="1"/>
    <col min="905" max="906" width="14.42578125" style="77" bestFit="1" customWidth="1"/>
    <col min="907" max="908" width="13.7109375" style="77" bestFit="1" customWidth="1"/>
    <col min="909" max="910" width="16.42578125" style="77" bestFit="1" customWidth="1"/>
    <col min="911" max="911" width="9.85546875" style="77" bestFit="1" customWidth="1"/>
    <col min="912" max="912" width="10.7109375" style="77" bestFit="1" customWidth="1"/>
    <col min="913" max="914" width="20.42578125" style="77" bestFit="1" customWidth="1"/>
    <col min="915" max="915" width="10.140625" style="77" bestFit="1" customWidth="1"/>
    <col min="916" max="916" width="10.7109375" style="77" bestFit="1" customWidth="1"/>
    <col min="917" max="917" width="13.140625" style="77" bestFit="1" customWidth="1"/>
    <col min="918" max="918" width="14.42578125" style="77" bestFit="1" customWidth="1"/>
    <col min="919" max="920" width="11.85546875" style="77" bestFit="1" customWidth="1"/>
    <col min="921" max="922" width="18.85546875" style="77" bestFit="1" customWidth="1"/>
    <col min="923" max="924" width="19.28515625" style="77" bestFit="1" customWidth="1"/>
    <col min="925" max="926" width="23.140625" style="77" bestFit="1" customWidth="1"/>
    <col min="927" max="928" width="27" style="77" bestFit="1" customWidth="1"/>
    <col min="929" max="930" width="25.7109375" style="77" bestFit="1" customWidth="1"/>
    <col min="931" max="931" width="9.85546875" style="77" bestFit="1" customWidth="1"/>
    <col min="932" max="932" width="10.7109375" style="77" bestFit="1" customWidth="1"/>
    <col min="933" max="934" width="18.28515625" style="77" bestFit="1" customWidth="1"/>
    <col min="935" max="936" width="15" style="77" bestFit="1" customWidth="1"/>
    <col min="937" max="937" width="11.42578125" style="77" bestFit="1" customWidth="1"/>
    <col min="938" max="938" width="11.85546875" style="77" bestFit="1" customWidth="1"/>
    <col min="939" max="939" width="11" style="77" bestFit="1" customWidth="1"/>
    <col min="940" max="940" width="11.85546875" style="77" bestFit="1" customWidth="1"/>
    <col min="941" max="942" width="15.85546875" style="77" bestFit="1" customWidth="1"/>
    <col min="943" max="944" width="22" style="77" bestFit="1" customWidth="1"/>
    <col min="945" max="946" width="17" style="77" bestFit="1" customWidth="1"/>
    <col min="947" max="948" width="24.28515625" style="77" bestFit="1" customWidth="1"/>
    <col min="949" max="950" width="16.140625" style="77" bestFit="1" customWidth="1"/>
    <col min="951" max="952" width="11.140625" style="77" bestFit="1" customWidth="1"/>
    <col min="953" max="953" width="10" style="77" bestFit="1" customWidth="1"/>
    <col min="954" max="954" width="10.85546875" style="77" bestFit="1" customWidth="1"/>
    <col min="955" max="956" width="16" style="77" bestFit="1" customWidth="1"/>
    <col min="957" max="957" width="9.85546875" style="77" bestFit="1" customWidth="1"/>
    <col min="958" max="958" width="10.7109375" style="77" bestFit="1" customWidth="1"/>
    <col min="959" max="959" width="9.85546875" style="77" bestFit="1" customWidth="1"/>
    <col min="960" max="960" width="10.7109375" style="77" bestFit="1" customWidth="1"/>
    <col min="961" max="961" width="9.85546875" style="77" bestFit="1" customWidth="1"/>
    <col min="962" max="962" width="10.7109375" style="77" bestFit="1" customWidth="1"/>
    <col min="963" max="963" width="10.140625" style="77" bestFit="1" customWidth="1"/>
    <col min="964" max="964" width="10.7109375" style="77" bestFit="1" customWidth="1"/>
    <col min="965" max="966" width="23.42578125" style="77" bestFit="1" customWidth="1"/>
    <col min="967" max="968" width="20.28515625" style="77" bestFit="1" customWidth="1"/>
    <col min="969" max="970" width="13.42578125" style="77" bestFit="1" customWidth="1"/>
    <col min="971" max="972" width="15.42578125" style="77" bestFit="1" customWidth="1"/>
    <col min="973" max="973" width="9.85546875" style="77" bestFit="1" customWidth="1"/>
    <col min="974" max="974" width="10.7109375" style="77" bestFit="1" customWidth="1"/>
    <col min="975" max="976" width="14.28515625" style="77" bestFit="1" customWidth="1"/>
    <col min="977" max="978" width="14.42578125" style="77" bestFit="1" customWidth="1"/>
    <col min="979" max="980" width="21.85546875" style="77" bestFit="1" customWidth="1"/>
    <col min="981" max="982" width="27.7109375" style="77" bestFit="1" customWidth="1"/>
    <col min="983" max="984" width="15.85546875" style="77" bestFit="1" customWidth="1"/>
    <col min="985" max="986" width="17.7109375" style="77" bestFit="1" customWidth="1"/>
    <col min="987" max="988" width="19.42578125" style="77" bestFit="1" customWidth="1"/>
    <col min="989" max="990" width="19.28515625" style="77" bestFit="1" customWidth="1"/>
    <col min="991" max="991" width="9.85546875" style="77" bestFit="1" customWidth="1"/>
    <col min="992" max="992" width="10.7109375" style="77" bestFit="1" customWidth="1"/>
    <col min="993" max="994" width="16.42578125" style="77" bestFit="1" customWidth="1"/>
    <col min="995" max="995" width="10" style="77" bestFit="1" customWidth="1"/>
    <col min="996" max="996" width="10.7109375" style="77" bestFit="1" customWidth="1"/>
    <col min="997" max="998" width="22.85546875" style="77" bestFit="1" customWidth="1"/>
    <col min="999" max="1000" width="23.85546875" style="77" bestFit="1" customWidth="1"/>
    <col min="1001" max="1002" width="24.85546875" style="77" bestFit="1" customWidth="1"/>
    <col min="1003" max="1004" width="20.85546875" style="77" bestFit="1" customWidth="1"/>
    <col min="1005" max="1006" width="21.42578125" style="77" bestFit="1" customWidth="1"/>
    <col min="1007" max="1008" width="13.85546875" style="77" bestFit="1" customWidth="1"/>
    <col min="1009" max="1010" width="14.85546875" style="77" bestFit="1" customWidth="1"/>
    <col min="1011" max="1012" width="12.42578125" style="77" bestFit="1" customWidth="1"/>
    <col min="1013" max="1014" width="30.42578125" style="77" bestFit="1" customWidth="1"/>
    <col min="1015" max="1016" width="14.42578125" style="77" bestFit="1" customWidth="1"/>
    <col min="1017" max="1018" width="26" style="77" bestFit="1" customWidth="1"/>
    <col min="1019" max="1019" width="10.42578125" style="77" bestFit="1" customWidth="1"/>
    <col min="1020" max="1020" width="10.7109375" style="77" bestFit="1" customWidth="1"/>
    <col min="1021" max="1022" width="12.28515625" style="77" bestFit="1" customWidth="1"/>
    <col min="1023" max="1024" width="29" style="77" bestFit="1" customWidth="1"/>
    <col min="1025" max="1026" width="19" style="77" bestFit="1" customWidth="1"/>
    <col min="1027" max="1028" width="28.28515625" style="77" bestFit="1" customWidth="1"/>
    <col min="1029" max="1030" width="11" style="77" bestFit="1" customWidth="1"/>
    <col min="1031" max="1032" width="19" style="77" bestFit="1" customWidth="1"/>
    <col min="1033" max="1034" width="18.140625" style="77" bestFit="1" customWidth="1"/>
    <col min="1035" max="1036" width="32" style="77" bestFit="1" customWidth="1"/>
    <col min="1037" max="1038" width="29" style="77" bestFit="1" customWidth="1"/>
    <col min="1039" max="1040" width="24" style="77" bestFit="1" customWidth="1"/>
    <col min="1041" max="1042" width="19.28515625" style="77" bestFit="1" customWidth="1"/>
    <col min="1043" max="1044" width="30.7109375" style="77" bestFit="1" customWidth="1"/>
    <col min="1045" max="1046" width="26.28515625" style="77" bestFit="1" customWidth="1"/>
    <col min="1047" max="1048" width="36.28515625" style="77" bestFit="1" customWidth="1"/>
    <col min="1049" max="1050" width="18.28515625" style="77" bestFit="1" customWidth="1"/>
    <col min="1051" max="1052" width="18.42578125" style="77" bestFit="1" customWidth="1"/>
    <col min="1053" max="1054" width="14.85546875" style="77" bestFit="1" customWidth="1"/>
    <col min="1055" max="1056" width="35.42578125" style="77" bestFit="1" customWidth="1"/>
    <col min="1057" max="1058" width="22.140625" style="77" bestFit="1" customWidth="1"/>
    <col min="1059" max="1060" width="25.28515625" style="77" bestFit="1" customWidth="1"/>
    <col min="1061" max="1062" width="22.140625" style="77" bestFit="1" customWidth="1"/>
    <col min="1063" max="1064" width="18.7109375" style="77" bestFit="1" customWidth="1"/>
    <col min="1065" max="1065" width="10.28515625" style="77" bestFit="1" customWidth="1"/>
    <col min="1066" max="1066" width="10.85546875" style="77" bestFit="1" customWidth="1"/>
    <col min="1067" max="1067" width="9.85546875" style="77" bestFit="1" customWidth="1"/>
    <col min="1068" max="1068" width="11.85546875" style="77" bestFit="1" customWidth="1"/>
    <col min="1069" max="1070" width="15.140625" style="77" bestFit="1" customWidth="1"/>
    <col min="1071" max="1071" width="9.85546875" style="77" bestFit="1" customWidth="1"/>
    <col min="1072" max="1072" width="11.85546875" style="77" bestFit="1" customWidth="1"/>
    <col min="1073" max="1073" width="9.85546875" style="77" bestFit="1" customWidth="1"/>
    <col min="1074" max="1074" width="10.85546875" style="77" bestFit="1" customWidth="1"/>
    <col min="1075" max="1075" width="9.85546875" style="77" bestFit="1" customWidth="1"/>
    <col min="1076" max="1076" width="10.7109375" style="77" bestFit="1" customWidth="1"/>
    <col min="1077" max="1078" width="11.85546875" style="77" bestFit="1" customWidth="1"/>
    <col min="1079" max="1079" width="9.85546875" style="77" bestFit="1" customWidth="1"/>
    <col min="1080" max="1080" width="10.7109375" style="77" bestFit="1" customWidth="1"/>
    <col min="1081" max="1081" width="9.85546875" style="77" bestFit="1" customWidth="1"/>
    <col min="1082" max="1082" width="10.7109375" style="77" bestFit="1" customWidth="1"/>
    <col min="1083" max="1083" width="10.42578125" style="77" bestFit="1" customWidth="1"/>
    <col min="1084" max="1084" width="10.85546875" style="77" bestFit="1" customWidth="1"/>
    <col min="1085" max="1085" width="10.140625" style="77" bestFit="1" customWidth="1"/>
    <col min="1086" max="1086" width="10.7109375" style="77" bestFit="1" customWidth="1"/>
    <col min="1087" max="1088" width="18.85546875" style="77" bestFit="1" customWidth="1"/>
    <col min="1089" max="1090" width="15" style="77" bestFit="1" customWidth="1"/>
    <col min="1091" max="1091" width="10.140625" style="77" bestFit="1" customWidth="1"/>
    <col min="1092" max="1092" width="13.42578125" style="77" bestFit="1" customWidth="1"/>
    <col min="1093" max="1093" width="9.85546875" style="77" bestFit="1" customWidth="1"/>
    <col min="1094" max="1094" width="11.85546875" style="77" bestFit="1" customWidth="1"/>
    <col min="1095" max="1096" width="11.42578125" style="77" bestFit="1" customWidth="1"/>
    <col min="1097" max="1098" width="17.7109375" style="77" bestFit="1" customWidth="1"/>
    <col min="1099" max="1100" width="17" style="77" bestFit="1" customWidth="1"/>
    <col min="1101" max="1101" width="9.85546875" style="77" bestFit="1" customWidth="1"/>
    <col min="1102" max="1102" width="11.85546875" style="77" bestFit="1" customWidth="1"/>
    <col min="1103" max="1103" width="10.7109375" style="77" bestFit="1" customWidth="1"/>
    <col min="1104" max="1104" width="10.85546875" style="77" bestFit="1" customWidth="1"/>
    <col min="1105" max="1105" width="10.42578125" style="77" bestFit="1" customWidth="1"/>
    <col min="1106" max="1106" width="13.42578125" style="77" bestFit="1" customWidth="1"/>
    <col min="1107" max="1108" width="14" style="77" bestFit="1" customWidth="1"/>
    <col min="1109" max="1109" width="10.42578125" style="77" bestFit="1" customWidth="1"/>
    <col min="1110" max="1110" width="10.7109375" style="77" bestFit="1" customWidth="1"/>
    <col min="1111" max="1114" width="13.85546875" style="77" bestFit="1" customWidth="1"/>
    <col min="1115" max="1116" width="17.7109375" style="77" bestFit="1" customWidth="1"/>
    <col min="1117" max="1117" width="9.85546875" style="77" bestFit="1" customWidth="1"/>
    <col min="1118" max="1118" width="10.7109375" style="77" bestFit="1" customWidth="1"/>
    <col min="1119" max="1119" width="9.85546875" style="77" bestFit="1" customWidth="1"/>
    <col min="1120" max="1120" width="10.7109375" style="77" bestFit="1" customWidth="1"/>
    <col min="1121" max="1122" width="17.42578125" style="77" bestFit="1" customWidth="1"/>
    <col min="1123" max="1123" width="10" style="77" bestFit="1" customWidth="1"/>
    <col min="1124" max="1124" width="10.7109375" style="77" bestFit="1" customWidth="1"/>
    <col min="1125" max="1126" width="19.140625" style="77" bestFit="1" customWidth="1"/>
    <col min="1127" max="1128" width="15.28515625" style="77" bestFit="1" customWidth="1"/>
    <col min="1129" max="1130" width="13.28515625" style="77" bestFit="1" customWidth="1"/>
    <col min="1131" max="1131" width="9.85546875" style="77" bestFit="1" customWidth="1"/>
    <col min="1132" max="1132" width="10.85546875" style="77" bestFit="1" customWidth="1"/>
    <col min="1133" max="1134" width="13.28515625" style="77" bestFit="1" customWidth="1"/>
    <col min="1135" max="1135" width="9.85546875" style="77" bestFit="1" customWidth="1"/>
    <col min="1136" max="1136" width="10.7109375" style="77" bestFit="1" customWidth="1"/>
    <col min="1137" max="1137" width="9.85546875" style="77" bestFit="1" customWidth="1"/>
    <col min="1138" max="1138" width="10.7109375" style="77" bestFit="1" customWidth="1"/>
    <col min="1139" max="1139" width="9.85546875" style="77" bestFit="1" customWidth="1"/>
    <col min="1140" max="1140" width="10.7109375" style="77" bestFit="1" customWidth="1"/>
    <col min="1141" max="1142" width="20.42578125" style="77" bestFit="1" customWidth="1"/>
    <col min="1143" max="1144" width="23.42578125" style="77" bestFit="1" customWidth="1"/>
    <col min="1145" max="1145" width="9.85546875" style="77" bestFit="1" customWidth="1"/>
    <col min="1146" max="1146" width="13.42578125" style="77" bestFit="1" customWidth="1"/>
    <col min="1147" max="1148" width="17.42578125" style="77" bestFit="1" customWidth="1"/>
    <col min="1149" max="1150" width="27.85546875" style="77" bestFit="1" customWidth="1"/>
    <col min="1151" max="1151" width="9.85546875" style="77" bestFit="1" customWidth="1"/>
    <col min="1152" max="1152" width="10.7109375" style="77" bestFit="1" customWidth="1"/>
    <col min="1153" max="1153" width="12.28515625" style="77" bestFit="1" customWidth="1"/>
    <col min="1154" max="1154" width="13.42578125" style="77" bestFit="1" customWidth="1"/>
    <col min="1155" max="1157" width="12.28515625" style="77" bestFit="1" customWidth="1"/>
    <col min="1158" max="1158" width="13.42578125" style="77" bestFit="1" customWidth="1"/>
    <col min="1159" max="1160" width="12.28515625" style="77" bestFit="1" customWidth="1"/>
    <col min="1161" max="1161" width="11.28515625" style="77" bestFit="1" customWidth="1"/>
    <col min="1162" max="1162" width="11.85546875" style="77" bestFit="1" customWidth="1"/>
    <col min="1163" max="1163" width="11.28515625" style="77" bestFit="1" customWidth="1"/>
    <col min="1164" max="1164" width="11.85546875" style="77" bestFit="1" customWidth="1"/>
    <col min="1165" max="1165" width="9.85546875" style="77" bestFit="1" customWidth="1"/>
    <col min="1166" max="1166" width="13.42578125" style="77" bestFit="1" customWidth="1"/>
    <col min="1167" max="1168" width="12" style="77" bestFit="1" customWidth="1"/>
    <col min="1169" max="1169" width="9.85546875" style="77" bestFit="1" customWidth="1"/>
    <col min="1170" max="1170" width="10.7109375" style="77" bestFit="1" customWidth="1"/>
    <col min="1171" max="1172" width="13.7109375" style="77" bestFit="1" customWidth="1"/>
    <col min="1173" max="1174" width="34.85546875" style="77" bestFit="1" customWidth="1"/>
    <col min="1175" max="1176" width="15" style="77" bestFit="1" customWidth="1"/>
    <col min="1177" max="1177" width="9.85546875" style="77" bestFit="1" customWidth="1"/>
    <col min="1178" max="1178" width="10.7109375" style="77" bestFit="1" customWidth="1"/>
    <col min="1179" max="1180" width="14" style="77" bestFit="1" customWidth="1"/>
    <col min="1181" max="1182" width="24.42578125" style="77" bestFit="1" customWidth="1"/>
    <col min="1183" max="1184" width="18.42578125" style="77" bestFit="1" customWidth="1"/>
    <col min="1185" max="1185" width="9.85546875" style="77" bestFit="1" customWidth="1"/>
    <col min="1186" max="1186" width="10.7109375" style="77" bestFit="1" customWidth="1"/>
    <col min="1187" max="1187" width="12.42578125" style="77" bestFit="1" customWidth="1"/>
    <col min="1188" max="1188" width="13.42578125" style="77" bestFit="1" customWidth="1"/>
    <col min="1189" max="1190" width="16.42578125" style="77" bestFit="1" customWidth="1"/>
    <col min="1191" max="1191" width="9.85546875" style="77" bestFit="1" customWidth="1"/>
    <col min="1192" max="1192" width="13.42578125" style="77" bestFit="1" customWidth="1"/>
    <col min="1193" max="1193" width="9.85546875" style="77" bestFit="1" customWidth="1"/>
    <col min="1194" max="1194" width="10.7109375" style="77" bestFit="1" customWidth="1"/>
    <col min="1195" max="1195" width="9.85546875" style="77" bestFit="1" customWidth="1"/>
    <col min="1196" max="1196" width="10.7109375" style="77" bestFit="1" customWidth="1"/>
    <col min="1197" max="1197" width="9.85546875" style="77" bestFit="1" customWidth="1"/>
    <col min="1198" max="1198" width="10.7109375" style="77" bestFit="1" customWidth="1"/>
    <col min="1199" max="1199" width="10.28515625" style="77" bestFit="1" customWidth="1"/>
    <col min="1200" max="1200" width="10.7109375" style="77" bestFit="1" customWidth="1"/>
    <col min="1201" max="1201" width="9.85546875" style="77" bestFit="1" customWidth="1"/>
    <col min="1202" max="1202" width="10.7109375" style="77" bestFit="1" customWidth="1"/>
    <col min="1203" max="1203" width="9.85546875" style="77" bestFit="1" customWidth="1"/>
    <col min="1204" max="1204" width="11.85546875" style="77" bestFit="1" customWidth="1"/>
    <col min="1205" max="1205" width="12.42578125" style="77" bestFit="1" customWidth="1"/>
    <col min="1206" max="1206" width="13.42578125" style="77" bestFit="1" customWidth="1"/>
    <col min="1207" max="1207" width="10.28515625" style="77" bestFit="1" customWidth="1"/>
    <col min="1208" max="1208" width="13.42578125" style="77" bestFit="1" customWidth="1"/>
    <col min="1209" max="1210" width="14.28515625" style="77" bestFit="1" customWidth="1"/>
    <col min="1211" max="1211" width="12.140625" style="77" bestFit="1" customWidth="1"/>
    <col min="1212" max="1212" width="13.42578125" style="77" bestFit="1" customWidth="1"/>
    <col min="1213" max="1213" width="9.85546875" style="77" bestFit="1" customWidth="1"/>
    <col min="1214" max="1214" width="10.7109375" style="77" bestFit="1" customWidth="1"/>
    <col min="1215" max="1216" width="14.7109375" style="77" bestFit="1" customWidth="1"/>
    <col min="1217" max="1218" width="16.42578125" style="77" bestFit="1" customWidth="1"/>
    <col min="1219" max="1220" width="14.42578125" style="77" bestFit="1" customWidth="1"/>
    <col min="1221" max="1222" width="25.28515625" style="77" bestFit="1" customWidth="1"/>
    <col min="1223" max="1224" width="26.140625" style="77" bestFit="1" customWidth="1"/>
    <col min="1225" max="1226" width="27" style="77" bestFit="1" customWidth="1"/>
    <col min="1227" max="1228" width="15.7109375" style="77" bestFit="1" customWidth="1"/>
    <col min="1229" max="1230" width="17.42578125" style="77" bestFit="1" customWidth="1"/>
    <col min="1231" max="1232" width="14" style="77" bestFit="1" customWidth="1"/>
    <col min="1233" max="1234" width="26" style="77" bestFit="1" customWidth="1"/>
    <col min="1235" max="1236" width="11.7109375" style="77" bestFit="1" customWidth="1"/>
    <col min="1237" max="1237" width="9.85546875" style="77" bestFit="1" customWidth="1"/>
    <col min="1238" max="1238" width="10.7109375" style="77" bestFit="1" customWidth="1"/>
    <col min="1239" max="1240" width="12.7109375" style="77" bestFit="1" customWidth="1"/>
    <col min="1241" max="1242" width="17.42578125" style="77" bestFit="1" customWidth="1"/>
    <col min="1243" max="1244" width="12.7109375" style="77" bestFit="1" customWidth="1"/>
    <col min="1245" max="1246" width="15.85546875" style="77" bestFit="1" customWidth="1"/>
    <col min="1247" max="1248" width="17.7109375" style="77" bestFit="1" customWidth="1"/>
    <col min="1249" max="1250" width="15" style="77" bestFit="1" customWidth="1"/>
    <col min="1251" max="1251" width="9.85546875" style="77" bestFit="1" customWidth="1"/>
    <col min="1252" max="1252" width="13.42578125" style="77" bestFit="1" customWidth="1"/>
    <col min="1253" max="1254" width="21" style="77" bestFit="1" customWidth="1"/>
    <col min="1255" max="1256" width="12.42578125" style="77" bestFit="1" customWidth="1"/>
    <col min="1257" max="1258" width="12.28515625" style="77" bestFit="1" customWidth="1"/>
    <col min="1259" max="1260" width="12.42578125" style="77" bestFit="1" customWidth="1"/>
    <col min="1261" max="1262" width="14.85546875" style="77" bestFit="1" customWidth="1"/>
    <col min="1263" max="1264" width="14.42578125" style="77" bestFit="1" customWidth="1"/>
    <col min="1265" max="1266" width="18.42578125" style="77" bestFit="1" customWidth="1"/>
    <col min="1267" max="1268" width="17.7109375" style="77" bestFit="1" customWidth="1"/>
    <col min="1269" max="1270" width="15.85546875" style="77" bestFit="1" customWidth="1"/>
    <col min="1271" max="1271" width="10.42578125" style="77" bestFit="1" customWidth="1"/>
    <col min="1272" max="1272" width="10.7109375" style="77" bestFit="1" customWidth="1"/>
    <col min="1273" max="1274" width="27.140625" style="77" bestFit="1" customWidth="1"/>
    <col min="1275" max="1275" width="10.42578125" style="77" bestFit="1" customWidth="1"/>
    <col min="1276" max="1276" width="10.7109375" style="77" bestFit="1" customWidth="1"/>
    <col min="1277" max="1278" width="25.85546875" style="77" bestFit="1" customWidth="1"/>
    <col min="1279" max="1280" width="24" style="77" bestFit="1" customWidth="1"/>
    <col min="1281" max="1282" width="21.42578125" style="77" bestFit="1" customWidth="1"/>
    <col min="1283" max="1284" width="13.140625" style="77" bestFit="1" customWidth="1"/>
    <col min="1285" max="1286" width="12.7109375" style="77" bestFit="1" customWidth="1"/>
    <col min="1287" max="1288" width="23.7109375" style="77" bestFit="1" customWidth="1"/>
    <col min="1289" max="1290" width="11.28515625" style="77" bestFit="1" customWidth="1"/>
    <col min="1291" max="1292" width="20.85546875" style="77" bestFit="1" customWidth="1"/>
    <col min="1293" max="1293" width="9.85546875" style="77" bestFit="1" customWidth="1"/>
    <col min="1294" max="1294" width="10.7109375" style="77" bestFit="1" customWidth="1"/>
    <col min="1295" max="1295" width="9.85546875" style="77" bestFit="1" customWidth="1"/>
    <col min="1296" max="1296" width="13.42578125" style="77" bestFit="1" customWidth="1"/>
    <col min="1297" max="1297" width="9.85546875" style="77" bestFit="1" customWidth="1"/>
    <col min="1298" max="1298" width="10.7109375" style="77" bestFit="1" customWidth="1"/>
    <col min="1299" max="1299" width="10.28515625" style="77" bestFit="1" customWidth="1"/>
    <col min="1300" max="1300" width="10.7109375" style="77" bestFit="1" customWidth="1"/>
    <col min="1301" max="1302" width="17.42578125" style="77" bestFit="1" customWidth="1"/>
    <col min="1303" max="1303" width="9.85546875" style="77" bestFit="1" customWidth="1"/>
    <col min="1304" max="1304" width="11.85546875" style="77" bestFit="1" customWidth="1"/>
    <col min="1305" max="1305" width="9.85546875" style="77" bestFit="1" customWidth="1"/>
    <col min="1306" max="1306" width="10.7109375" style="77" bestFit="1" customWidth="1"/>
    <col min="1307" max="1308" width="22.28515625" style="77" bestFit="1" customWidth="1"/>
    <col min="1309" max="1309" width="10" style="77" bestFit="1" customWidth="1"/>
    <col min="1310" max="1310" width="10.7109375" style="77" bestFit="1" customWidth="1"/>
    <col min="1311" max="1312" width="14.42578125" style="77" bestFit="1" customWidth="1"/>
    <col min="1313" max="1314" width="14.7109375" style="77" bestFit="1" customWidth="1"/>
    <col min="1315" max="1315" width="10.42578125" style="77" bestFit="1" customWidth="1"/>
    <col min="1316" max="1316" width="13.42578125" style="77" bestFit="1" customWidth="1"/>
    <col min="1317" max="1318" width="17.42578125" style="77" bestFit="1" customWidth="1"/>
    <col min="1319" max="1320" width="11" style="77" bestFit="1" customWidth="1"/>
    <col min="1321" max="1321" width="10.140625" style="77" bestFit="1" customWidth="1"/>
    <col min="1322" max="1322" width="10.7109375" style="77" bestFit="1" customWidth="1"/>
    <col min="1323" max="1324" width="11.42578125" style="77" bestFit="1" customWidth="1"/>
    <col min="1325" max="1326" width="13.42578125" style="77" bestFit="1" customWidth="1"/>
    <col min="1327" max="1327" width="10" style="77" bestFit="1" customWidth="1"/>
    <col min="1328" max="1328" width="10.7109375" style="77" bestFit="1" customWidth="1"/>
    <col min="1329" max="1330" width="12" style="77" bestFit="1" customWidth="1"/>
    <col min="1331" max="1331" width="9.85546875" style="77" bestFit="1" customWidth="1"/>
    <col min="1332" max="1332" width="10.7109375" style="77" bestFit="1" customWidth="1"/>
    <col min="1333" max="1334" width="15.140625" style="77" bestFit="1" customWidth="1"/>
    <col min="1335" max="1335" width="9.85546875" style="77" bestFit="1" customWidth="1"/>
    <col min="1336" max="1336" width="10.7109375" style="77" bestFit="1" customWidth="1"/>
    <col min="1337" max="1338" width="12.7109375" style="77" bestFit="1" customWidth="1"/>
    <col min="1339" max="1339" width="9.85546875" style="77" bestFit="1" customWidth="1"/>
    <col min="1340" max="1340" width="10.7109375" style="77" bestFit="1" customWidth="1"/>
    <col min="1341" max="1341" width="9.85546875" style="77" bestFit="1" customWidth="1"/>
    <col min="1342" max="1342" width="10.7109375" style="77" bestFit="1" customWidth="1"/>
    <col min="1343" max="1346" width="12.140625" style="77" bestFit="1" customWidth="1"/>
    <col min="1347" max="1347" width="10.28515625" style="77" bestFit="1" customWidth="1"/>
    <col min="1348" max="1348" width="10.7109375" style="77" bestFit="1" customWidth="1"/>
    <col min="1349" max="1349" width="9.85546875" style="77" bestFit="1" customWidth="1"/>
    <col min="1350" max="1350" width="10.7109375" style="77" bestFit="1" customWidth="1"/>
    <col min="1351" max="1351" width="9.85546875" style="77" bestFit="1" customWidth="1"/>
    <col min="1352" max="1352" width="10.7109375" style="77" bestFit="1" customWidth="1"/>
    <col min="1353" max="1353" width="12.28515625" style="77" bestFit="1" customWidth="1"/>
    <col min="1354" max="1354" width="13.42578125" style="77" bestFit="1" customWidth="1"/>
    <col min="1355" max="1355" width="10.42578125" style="77" bestFit="1" customWidth="1"/>
    <col min="1356" max="1356" width="10.85546875" style="77" bestFit="1" customWidth="1"/>
    <col min="1357" max="1358" width="13.42578125" style="77" bestFit="1" customWidth="1"/>
    <col min="1359" max="1360" width="18.7109375" style="77" bestFit="1" customWidth="1"/>
    <col min="1361" max="1362" width="15" style="77" bestFit="1" customWidth="1"/>
    <col min="1363" max="1363" width="9.85546875" style="77" bestFit="1" customWidth="1"/>
    <col min="1364" max="1364" width="10.85546875" style="77" bestFit="1" customWidth="1"/>
    <col min="1365" max="1365" width="9.85546875" style="77" bestFit="1" customWidth="1"/>
    <col min="1366" max="1366" width="10.7109375" style="77" bestFit="1" customWidth="1"/>
    <col min="1367" max="1368" width="19.42578125" style="77" bestFit="1" customWidth="1"/>
    <col min="1369" max="1369" width="9.85546875" style="77" bestFit="1" customWidth="1"/>
    <col min="1370" max="1370" width="11.85546875" style="77" bestFit="1" customWidth="1"/>
    <col min="1371" max="1372" width="12.28515625" style="77" bestFit="1" customWidth="1"/>
    <col min="1373" max="1373" width="9.85546875" style="77" bestFit="1" customWidth="1"/>
    <col min="1374" max="1374" width="10.7109375" style="77" bestFit="1" customWidth="1"/>
    <col min="1375" max="16384" width="9.140625" style="77"/>
  </cols>
  <sheetData>
    <row r="1" spans="1:1374" s="81" customFormat="1" x14ac:dyDescent="0.25">
      <c r="A1" s="81" t="s">
        <v>1359</v>
      </c>
      <c r="B1" s="81" t="s">
        <v>1358</v>
      </c>
      <c r="C1" s="81" t="s">
        <v>1357</v>
      </c>
      <c r="D1" s="81" t="s">
        <v>1357</v>
      </c>
      <c r="E1" s="81" t="s">
        <v>1356</v>
      </c>
      <c r="F1" s="81" t="s">
        <v>1356</v>
      </c>
      <c r="G1" s="81" t="s">
        <v>1355</v>
      </c>
      <c r="H1" s="81" t="s">
        <v>1355</v>
      </c>
      <c r="I1" s="81" t="s">
        <v>1354</v>
      </c>
      <c r="J1" s="81" t="s">
        <v>1354</v>
      </c>
      <c r="K1" s="81" t="s">
        <v>1353</v>
      </c>
      <c r="L1" s="81" t="s">
        <v>1353</v>
      </c>
      <c r="M1" s="81" t="s">
        <v>1352</v>
      </c>
      <c r="N1" s="81" t="s">
        <v>1352</v>
      </c>
      <c r="O1" s="81" t="s">
        <v>1351</v>
      </c>
      <c r="P1" s="81" t="s">
        <v>1351</v>
      </c>
      <c r="Q1" s="81" t="s">
        <v>1350</v>
      </c>
      <c r="R1" s="81" t="s">
        <v>1350</v>
      </c>
      <c r="S1" s="81" t="s">
        <v>1349</v>
      </c>
      <c r="T1" s="81" t="s">
        <v>1349</v>
      </c>
      <c r="U1" s="81" t="s">
        <v>1348</v>
      </c>
      <c r="V1" s="81" t="s">
        <v>1348</v>
      </c>
      <c r="W1" s="81" t="s">
        <v>1347</v>
      </c>
      <c r="X1" s="81" t="s">
        <v>1347</v>
      </c>
      <c r="Y1" s="81" t="s">
        <v>1346</v>
      </c>
      <c r="Z1" s="81" t="s">
        <v>1346</v>
      </c>
      <c r="AA1" s="81" t="s">
        <v>1345</v>
      </c>
      <c r="AB1" s="81" t="s">
        <v>1345</v>
      </c>
      <c r="AC1" s="81" t="s">
        <v>1344</v>
      </c>
      <c r="AD1" s="81" t="s">
        <v>1344</v>
      </c>
      <c r="AE1" s="81" t="s">
        <v>1343</v>
      </c>
      <c r="AF1" s="81" t="s">
        <v>1343</v>
      </c>
      <c r="AG1" s="81" t="s">
        <v>1342</v>
      </c>
      <c r="AH1" s="81" t="s">
        <v>1342</v>
      </c>
      <c r="AI1" s="81" t="s">
        <v>1341</v>
      </c>
      <c r="AJ1" s="81" t="s">
        <v>1341</v>
      </c>
      <c r="AK1" s="81" t="s">
        <v>1340</v>
      </c>
      <c r="AL1" s="81" t="s">
        <v>1340</v>
      </c>
      <c r="AM1" s="81" t="s">
        <v>1339</v>
      </c>
      <c r="AN1" s="81" t="s">
        <v>1339</v>
      </c>
      <c r="AO1" s="81" t="s">
        <v>1338</v>
      </c>
      <c r="AP1" s="81" t="s">
        <v>1338</v>
      </c>
      <c r="AQ1" s="81" t="s">
        <v>1337</v>
      </c>
      <c r="AR1" s="81" t="s">
        <v>1337</v>
      </c>
      <c r="AS1" s="81" t="s">
        <v>1336</v>
      </c>
      <c r="AT1" s="81" t="s">
        <v>1336</v>
      </c>
      <c r="AU1" s="81" t="s">
        <v>1335</v>
      </c>
      <c r="AV1" s="81" t="s">
        <v>1335</v>
      </c>
      <c r="AW1" s="81" t="s">
        <v>1334</v>
      </c>
      <c r="AX1" s="81" t="s">
        <v>1334</v>
      </c>
      <c r="AY1" s="81" t="s">
        <v>1333</v>
      </c>
      <c r="AZ1" s="81" t="s">
        <v>1333</v>
      </c>
      <c r="BA1" s="81" t="s">
        <v>1332</v>
      </c>
      <c r="BB1" s="81" t="s">
        <v>1332</v>
      </c>
      <c r="BC1" s="81" t="s">
        <v>1331</v>
      </c>
      <c r="BD1" s="81" t="s">
        <v>1331</v>
      </c>
      <c r="BE1" s="81" t="s">
        <v>1330</v>
      </c>
      <c r="BF1" s="81" t="s">
        <v>1330</v>
      </c>
      <c r="BG1" s="81" t="s">
        <v>1329</v>
      </c>
      <c r="BH1" s="81" t="s">
        <v>1329</v>
      </c>
      <c r="BI1" s="81" t="s">
        <v>1328</v>
      </c>
      <c r="BJ1" s="81" t="s">
        <v>1328</v>
      </c>
      <c r="BK1" s="81" t="s">
        <v>1327</v>
      </c>
      <c r="BL1" s="81" t="s">
        <v>1327</v>
      </c>
      <c r="BM1" s="81" t="s">
        <v>1326</v>
      </c>
      <c r="BN1" s="81" t="s">
        <v>1326</v>
      </c>
      <c r="BO1" s="81" t="s">
        <v>1325</v>
      </c>
      <c r="BP1" s="81" t="s">
        <v>1325</v>
      </c>
      <c r="BQ1" s="81" t="s">
        <v>1324</v>
      </c>
      <c r="BR1" s="81" t="s">
        <v>1324</v>
      </c>
      <c r="BS1" s="81" t="s">
        <v>1323</v>
      </c>
      <c r="BT1" s="81" t="s">
        <v>1323</v>
      </c>
      <c r="BU1" s="81" t="s">
        <v>1322</v>
      </c>
      <c r="BV1" s="81" t="s">
        <v>1322</v>
      </c>
      <c r="BW1" s="81" t="s">
        <v>1321</v>
      </c>
      <c r="BX1" s="81" t="s">
        <v>1321</v>
      </c>
      <c r="BY1" s="81" t="s">
        <v>1320</v>
      </c>
      <c r="BZ1" s="81" t="s">
        <v>1320</v>
      </c>
      <c r="CA1" s="81" t="s">
        <v>1319</v>
      </c>
      <c r="CB1" s="81" t="s">
        <v>1319</v>
      </c>
      <c r="CC1" s="81" t="s">
        <v>1318</v>
      </c>
      <c r="CD1" s="81" t="s">
        <v>1318</v>
      </c>
      <c r="CE1" s="81" t="s">
        <v>1317</v>
      </c>
      <c r="CF1" s="81" t="s">
        <v>1317</v>
      </c>
      <c r="CG1" s="81" t="s">
        <v>1316</v>
      </c>
      <c r="CH1" s="81" t="s">
        <v>1316</v>
      </c>
      <c r="CI1" s="81" t="s">
        <v>1315</v>
      </c>
      <c r="CJ1" s="81" t="s">
        <v>1315</v>
      </c>
      <c r="CK1" s="81" t="s">
        <v>1314</v>
      </c>
      <c r="CL1" s="81" t="s">
        <v>1314</v>
      </c>
      <c r="CM1" s="81" t="s">
        <v>1313</v>
      </c>
      <c r="CN1" s="81" t="s">
        <v>1313</v>
      </c>
      <c r="CO1" s="81" t="s">
        <v>1312</v>
      </c>
      <c r="CP1" s="81" t="s">
        <v>1312</v>
      </c>
      <c r="CQ1" s="81" t="s">
        <v>1311</v>
      </c>
      <c r="CR1" s="81" t="s">
        <v>1311</v>
      </c>
      <c r="CS1" s="81" t="s">
        <v>1310</v>
      </c>
      <c r="CT1" s="81" t="s">
        <v>1310</v>
      </c>
      <c r="CU1" s="81" t="s">
        <v>1309</v>
      </c>
      <c r="CV1" s="81" t="s">
        <v>1309</v>
      </c>
      <c r="CW1" s="81" t="s">
        <v>1308</v>
      </c>
      <c r="CX1" s="81" t="s">
        <v>1308</v>
      </c>
      <c r="CY1" s="81" t="s">
        <v>1307</v>
      </c>
      <c r="CZ1" s="81" t="s">
        <v>1307</v>
      </c>
      <c r="DA1" s="81" t="s">
        <v>1306</v>
      </c>
      <c r="DB1" s="81" t="s">
        <v>1306</v>
      </c>
      <c r="DC1" s="81" t="s">
        <v>1305</v>
      </c>
      <c r="DD1" s="81" t="s">
        <v>1305</v>
      </c>
      <c r="DE1" s="81" t="s">
        <v>1304</v>
      </c>
      <c r="DF1" s="81" t="s">
        <v>1304</v>
      </c>
      <c r="DG1" s="81" t="s">
        <v>1303</v>
      </c>
      <c r="DH1" s="81" t="s">
        <v>1303</v>
      </c>
      <c r="DI1" s="81" t="s">
        <v>1302</v>
      </c>
      <c r="DJ1" s="81" t="s">
        <v>1302</v>
      </c>
      <c r="DK1" s="81" t="s">
        <v>1301</v>
      </c>
      <c r="DL1" s="81" t="s">
        <v>1301</v>
      </c>
      <c r="DM1" s="81" t="s">
        <v>1300</v>
      </c>
      <c r="DN1" s="81" t="s">
        <v>1300</v>
      </c>
      <c r="DO1" s="81" t="s">
        <v>1299</v>
      </c>
      <c r="DP1" s="81" t="s">
        <v>1299</v>
      </c>
      <c r="DQ1" s="81" t="s">
        <v>1298</v>
      </c>
      <c r="DR1" s="81" t="s">
        <v>1298</v>
      </c>
      <c r="DS1" s="81" t="s">
        <v>1297</v>
      </c>
      <c r="DT1" s="81" t="s">
        <v>1297</v>
      </c>
      <c r="DU1" s="81" t="s">
        <v>1296</v>
      </c>
      <c r="DV1" s="81" t="s">
        <v>1296</v>
      </c>
      <c r="DW1" s="81" t="s">
        <v>1295</v>
      </c>
      <c r="DX1" s="81" t="s">
        <v>1295</v>
      </c>
      <c r="DY1" s="81" t="s">
        <v>1294</v>
      </c>
      <c r="DZ1" s="81" t="s">
        <v>1294</v>
      </c>
      <c r="EA1" s="81" t="s">
        <v>1293</v>
      </c>
      <c r="EB1" s="81" t="s">
        <v>1293</v>
      </c>
      <c r="EC1" s="81" t="s">
        <v>1292</v>
      </c>
      <c r="ED1" s="81" t="s">
        <v>1292</v>
      </c>
      <c r="EE1" s="81" t="s">
        <v>1291</v>
      </c>
      <c r="EF1" s="81" t="s">
        <v>1291</v>
      </c>
      <c r="EG1" s="81" t="s">
        <v>1290</v>
      </c>
      <c r="EH1" s="81" t="s">
        <v>1290</v>
      </c>
      <c r="EI1" s="81" t="s">
        <v>1289</v>
      </c>
      <c r="EJ1" s="81" t="s">
        <v>1289</v>
      </c>
      <c r="EK1" s="81" t="s">
        <v>1288</v>
      </c>
      <c r="EL1" s="81" t="s">
        <v>1288</v>
      </c>
      <c r="EM1" s="81" t="s">
        <v>1287</v>
      </c>
      <c r="EN1" s="81" t="s">
        <v>1287</v>
      </c>
      <c r="EO1" s="81" t="s">
        <v>1286</v>
      </c>
      <c r="EP1" s="81" t="s">
        <v>1286</v>
      </c>
      <c r="EQ1" s="81" t="s">
        <v>1285</v>
      </c>
      <c r="ER1" s="81" t="s">
        <v>1285</v>
      </c>
      <c r="ES1" s="81" t="s">
        <v>1284</v>
      </c>
      <c r="ET1" s="81" t="s">
        <v>1284</v>
      </c>
      <c r="EU1" s="81" t="s">
        <v>1283</v>
      </c>
      <c r="EV1" s="81" t="s">
        <v>1283</v>
      </c>
      <c r="EW1" s="81" t="s">
        <v>1282</v>
      </c>
      <c r="EX1" s="81" t="s">
        <v>1282</v>
      </c>
      <c r="EY1" s="81" t="s">
        <v>1281</v>
      </c>
      <c r="EZ1" s="81" t="s">
        <v>1281</v>
      </c>
      <c r="FA1" s="81" t="s">
        <v>1280</v>
      </c>
      <c r="FB1" s="81" t="s">
        <v>1280</v>
      </c>
      <c r="FC1" s="81" t="s">
        <v>1279</v>
      </c>
      <c r="FD1" s="81" t="s">
        <v>1279</v>
      </c>
      <c r="FE1" s="81" t="s">
        <v>1278</v>
      </c>
      <c r="FF1" s="81" t="s">
        <v>1278</v>
      </c>
      <c r="FG1" s="81" t="s">
        <v>1277</v>
      </c>
      <c r="FH1" s="81" t="s">
        <v>1277</v>
      </c>
      <c r="FI1" s="81" t="s">
        <v>1276</v>
      </c>
      <c r="FJ1" s="81" t="s">
        <v>1276</v>
      </c>
      <c r="FK1" s="81" t="s">
        <v>1275</v>
      </c>
      <c r="FL1" s="81" t="s">
        <v>1275</v>
      </c>
      <c r="FM1" s="81" t="s">
        <v>1274</v>
      </c>
      <c r="FN1" s="81" t="s">
        <v>1274</v>
      </c>
      <c r="FO1" s="81" t="s">
        <v>1273</v>
      </c>
      <c r="FP1" s="81" t="s">
        <v>1273</v>
      </c>
      <c r="FQ1" s="81" t="s">
        <v>1272</v>
      </c>
      <c r="FR1" s="81" t="s">
        <v>1272</v>
      </c>
      <c r="FS1" s="81" t="s">
        <v>1271</v>
      </c>
      <c r="FT1" s="81" t="s">
        <v>1271</v>
      </c>
      <c r="FU1" s="81" t="s">
        <v>1270</v>
      </c>
      <c r="FV1" s="81" t="s">
        <v>1270</v>
      </c>
      <c r="FW1" s="81" t="s">
        <v>1269</v>
      </c>
      <c r="FX1" s="81" t="s">
        <v>1269</v>
      </c>
      <c r="FY1" s="81" t="s">
        <v>1268</v>
      </c>
      <c r="FZ1" s="81" t="s">
        <v>1268</v>
      </c>
      <c r="GA1" s="81" t="s">
        <v>1267</v>
      </c>
      <c r="GB1" s="81" t="s">
        <v>1267</v>
      </c>
      <c r="GC1" s="81" t="s">
        <v>1266</v>
      </c>
      <c r="GD1" s="81" t="s">
        <v>1266</v>
      </c>
      <c r="GE1" s="81" t="s">
        <v>1265</v>
      </c>
      <c r="GF1" s="81" t="s">
        <v>1265</v>
      </c>
      <c r="GG1" s="81" t="s">
        <v>1264</v>
      </c>
      <c r="GH1" s="81" t="s">
        <v>1264</v>
      </c>
      <c r="GI1" s="81" t="s">
        <v>1263</v>
      </c>
      <c r="GJ1" s="81" t="s">
        <v>1263</v>
      </c>
      <c r="GK1" s="81" t="s">
        <v>1262</v>
      </c>
      <c r="GL1" s="81" t="s">
        <v>1262</v>
      </c>
      <c r="GM1" s="81" t="s">
        <v>1261</v>
      </c>
      <c r="GN1" s="81" t="s">
        <v>1261</v>
      </c>
      <c r="GO1" s="81" t="s">
        <v>1260</v>
      </c>
      <c r="GP1" s="81" t="s">
        <v>1260</v>
      </c>
      <c r="GQ1" s="81" t="s">
        <v>1259</v>
      </c>
      <c r="GR1" s="81" t="s">
        <v>1259</v>
      </c>
      <c r="GS1" s="81" t="s">
        <v>1258</v>
      </c>
      <c r="GT1" s="81" t="s">
        <v>1258</v>
      </c>
      <c r="GU1" s="81" t="s">
        <v>1257</v>
      </c>
      <c r="GV1" s="81" t="s">
        <v>1257</v>
      </c>
      <c r="GW1" s="81" t="s">
        <v>1256</v>
      </c>
      <c r="GX1" s="81" t="s">
        <v>1256</v>
      </c>
      <c r="GY1" s="81" t="s">
        <v>1255</v>
      </c>
      <c r="GZ1" s="81" t="s">
        <v>1255</v>
      </c>
      <c r="HA1" s="81" t="s">
        <v>1254</v>
      </c>
      <c r="HB1" s="81" t="s">
        <v>1254</v>
      </c>
      <c r="HC1" s="81" t="s">
        <v>1253</v>
      </c>
      <c r="HD1" s="81" t="s">
        <v>1253</v>
      </c>
      <c r="HE1" s="81" t="s">
        <v>1252</v>
      </c>
      <c r="HF1" s="81" t="s">
        <v>1252</v>
      </c>
      <c r="HG1" s="81" t="s">
        <v>1251</v>
      </c>
      <c r="HH1" s="81" t="s">
        <v>1251</v>
      </c>
      <c r="HI1" s="81" t="s">
        <v>1250</v>
      </c>
      <c r="HJ1" s="81" t="s">
        <v>1250</v>
      </c>
      <c r="HK1" s="81" t="s">
        <v>1249</v>
      </c>
      <c r="HL1" s="81" t="s">
        <v>1249</v>
      </c>
      <c r="HM1" s="81" t="s">
        <v>1248</v>
      </c>
      <c r="HN1" s="81" t="s">
        <v>1248</v>
      </c>
      <c r="HO1" s="81" t="s">
        <v>1247</v>
      </c>
      <c r="HP1" s="81" t="s">
        <v>1247</v>
      </c>
      <c r="HQ1" s="81" t="s">
        <v>1246</v>
      </c>
      <c r="HR1" s="81" t="s">
        <v>1246</v>
      </c>
      <c r="HS1" s="81" t="s">
        <v>1245</v>
      </c>
      <c r="HT1" s="81" t="s">
        <v>1245</v>
      </c>
      <c r="HU1" s="81" t="s">
        <v>1244</v>
      </c>
      <c r="HV1" s="81" t="s">
        <v>1244</v>
      </c>
      <c r="HW1" s="81" t="s">
        <v>1243</v>
      </c>
      <c r="HX1" s="81" t="s">
        <v>1243</v>
      </c>
      <c r="HY1" s="81" t="s">
        <v>1242</v>
      </c>
      <c r="HZ1" s="81" t="s">
        <v>1242</v>
      </c>
      <c r="IA1" s="81" t="s">
        <v>1241</v>
      </c>
      <c r="IB1" s="81" t="s">
        <v>1241</v>
      </c>
      <c r="IC1" s="81" t="s">
        <v>1240</v>
      </c>
      <c r="ID1" s="81" t="s">
        <v>1240</v>
      </c>
      <c r="IE1" s="81" t="s">
        <v>1239</v>
      </c>
      <c r="IF1" s="81" t="s">
        <v>1239</v>
      </c>
      <c r="IG1" s="81" t="s">
        <v>1238</v>
      </c>
      <c r="IH1" s="81" t="s">
        <v>1238</v>
      </c>
      <c r="II1" s="81" t="s">
        <v>1237</v>
      </c>
      <c r="IJ1" s="81" t="s">
        <v>1237</v>
      </c>
      <c r="IK1" s="81" t="s">
        <v>1236</v>
      </c>
      <c r="IL1" s="81" t="s">
        <v>1236</v>
      </c>
      <c r="IM1" s="81" t="s">
        <v>1235</v>
      </c>
      <c r="IN1" s="81" t="s">
        <v>1235</v>
      </c>
      <c r="IO1" s="81" t="s">
        <v>1234</v>
      </c>
      <c r="IP1" s="81" t="s">
        <v>1234</v>
      </c>
      <c r="IQ1" s="81" t="s">
        <v>1233</v>
      </c>
      <c r="IR1" s="81" t="s">
        <v>1233</v>
      </c>
      <c r="IS1" s="81" t="s">
        <v>1232</v>
      </c>
      <c r="IT1" s="81" t="s">
        <v>1232</v>
      </c>
      <c r="IU1" s="81" t="s">
        <v>1231</v>
      </c>
      <c r="IV1" s="81" t="s">
        <v>1231</v>
      </c>
      <c r="IW1" s="81" t="s">
        <v>1230</v>
      </c>
      <c r="IX1" s="81" t="s">
        <v>1230</v>
      </c>
      <c r="IY1" s="81" t="s">
        <v>1229</v>
      </c>
      <c r="IZ1" s="81" t="s">
        <v>1229</v>
      </c>
      <c r="JA1" s="81" t="s">
        <v>1228</v>
      </c>
      <c r="JB1" s="81" t="s">
        <v>1228</v>
      </c>
      <c r="JC1" s="81" t="s">
        <v>1227</v>
      </c>
      <c r="JD1" s="81" t="s">
        <v>1227</v>
      </c>
      <c r="JE1" s="81" t="s">
        <v>1226</v>
      </c>
      <c r="JF1" s="81" t="s">
        <v>1226</v>
      </c>
      <c r="JG1" s="81" t="s">
        <v>1225</v>
      </c>
      <c r="JH1" s="81" t="s">
        <v>1225</v>
      </c>
      <c r="JI1" s="81" t="s">
        <v>1224</v>
      </c>
      <c r="JJ1" s="81" t="s">
        <v>1224</v>
      </c>
      <c r="JK1" s="81" t="s">
        <v>1223</v>
      </c>
      <c r="JL1" s="81" t="s">
        <v>1223</v>
      </c>
      <c r="JM1" s="81" t="s">
        <v>1222</v>
      </c>
      <c r="JN1" s="81" t="s">
        <v>1222</v>
      </c>
      <c r="JO1" s="81" t="s">
        <v>1221</v>
      </c>
      <c r="JP1" s="81" t="s">
        <v>1221</v>
      </c>
      <c r="JQ1" s="81" t="s">
        <v>1220</v>
      </c>
      <c r="JR1" s="81" t="s">
        <v>1220</v>
      </c>
      <c r="JS1" s="81" t="s">
        <v>1219</v>
      </c>
      <c r="JT1" s="81" t="s">
        <v>1219</v>
      </c>
      <c r="JU1" s="81" t="s">
        <v>1218</v>
      </c>
      <c r="JV1" s="81" t="s">
        <v>1218</v>
      </c>
      <c r="JW1" s="81" t="s">
        <v>1217</v>
      </c>
      <c r="JX1" s="81" t="s">
        <v>1217</v>
      </c>
      <c r="JY1" s="81" t="s">
        <v>1216</v>
      </c>
      <c r="JZ1" s="81" t="s">
        <v>1216</v>
      </c>
      <c r="KA1" s="81" t="s">
        <v>1215</v>
      </c>
      <c r="KB1" s="81" t="s">
        <v>1215</v>
      </c>
      <c r="KC1" s="81" t="s">
        <v>1214</v>
      </c>
      <c r="KD1" s="81" t="s">
        <v>1214</v>
      </c>
      <c r="KE1" s="81" t="s">
        <v>1213</v>
      </c>
      <c r="KF1" s="81" t="s">
        <v>1213</v>
      </c>
      <c r="KG1" s="81" t="s">
        <v>1212</v>
      </c>
      <c r="KH1" s="81" t="s">
        <v>1212</v>
      </c>
      <c r="KI1" s="81" t="s">
        <v>1211</v>
      </c>
      <c r="KJ1" s="81" t="s">
        <v>1211</v>
      </c>
      <c r="KK1" s="81" t="s">
        <v>1210</v>
      </c>
      <c r="KL1" s="81" t="s">
        <v>1210</v>
      </c>
      <c r="KM1" s="81" t="s">
        <v>1209</v>
      </c>
      <c r="KN1" s="81" t="s">
        <v>1209</v>
      </c>
      <c r="KO1" s="81" t="s">
        <v>1208</v>
      </c>
      <c r="KP1" s="81" t="s">
        <v>1208</v>
      </c>
      <c r="KQ1" s="81" t="s">
        <v>1207</v>
      </c>
      <c r="KR1" s="81" t="s">
        <v>1207</v>
      </c>
      <c r="KS1" s="81" t="s">
        <v>1206</v>
      </c>
      <c r="KT1" s="81" t="s">
        <v>1206</v>
      </c>
      <c r="KU1" s="81" t="s">
        <v>1205</v>
      </c>
      <c r="KV1" s="81" t="s">
        <v>1205</v>
      </c>
      <c r="KW1" s="81" t="s">
        <v>1204</v>
      </c>
      <c r="KX1" s="81" t="s">
        <v>1204</v>
      </c>
      <c r="KY1" s="81" t="s">
        <v>1203</v>
      </c>
      <c r="KZ1" s="81" t="s">
        <v>1203</v>
      </c>
      <c r="LA1" s="81" t="s">
        <v>1202</v>
      </c>
      <c r="LB1" s="81" t="s">
        <v>1202</v>
      </c>
      <c r="LC1" s="81" t="s">
        <v>1201</v>
      </c>
      <c r="LD1" s="81" t="s">
        <v>1201</v>
      </c>
      <c r="LE1" s="81" t="s">
        <v>1200</v>
      </c>
      <c r="LF1" s="81" t="s">
        <v>1200</v>
      </c>
      <c r="LG1" s="81" t="s">
        <v>1199</v>
      </c>
      <c r="LH1" s="81" t="s">
        <v>1199</v>
      </c>
      <c r="LI1" s="81" t="s">
        <v>1198</v>
      </c>
      <c r="LJ1" s="81" t="s">
        <v>1198</v>
      </c>
      <c r="LK1" s="81" t="s">
        <v>1197</v>
      </c>
      <c r="LL1" s="81" t="s">
        <v>1197</v>
      </c>
      <c r="LM1" s="81" t="s">
        <v>1196</v>
      </c>
      <c r="LN1" s="81" t="s">
        <v>1196</v>
      </c>
      <c r="LO1" s="81" t="s">
        <v>1195</v>
      </c>
      <c r="LP1" s="81" t="s">
        <v>1195</v>
      </c>
      <c r="LQ1" s="81" t="s">
        <v>1194</v>
      </c>
      <c r="LR1" s="81" t="s">
        <v>1194</v>
      </c>
      <c r="LS1" s="81" t="s">
        <v>1193</v>
      </c>
      <c r="LT1" s="81" t="s">
        <v>1193</v>
      </c>
      <c r="LU1" s="81" t="s">
        <v>1192</v>
      </c>
      <c r="LV1" s="81" t="s">
        <v>1192</v>
      </c>
      <c r="LW1" s="81" t="s">
        <v>1191</v>
      </c>
      <c r="LX1" s="81" t="s">
        <v>1191</v>
      </c>
      <c r="LY1" s="81" t="s">
        <v>1190</v>
      </c>
      <c r="LZ1" s="81" t="s">
        <v>1190</v>
      </c>
      <c r="MA1" s="81" t="s">
        <v>1189</v>
      </c>
      <c r="MB1" s="81" t="s">
        <v>1189</v>
      </c>
      <c r="MC1" s="81" t="s">
        <v>1188</v>
      </c>
      <c r="MD1" s="81" t="s">
        <v>1188</v>
      </c>
      <c r="ME1" s="81" t="s">
        <v>1187</v>
      </c>
      <c r="MF1" s="81" t="s">
        <v>1187</v>
      </c>
      <c r="MG1" s="81" t="s">
        <v>1186</v>
      </c>
      <c r="MH1" s="81" t="s">
        <v>1186</v>
      </c>
      <c r="MI1" s="81" t="s">
        <v>1185</v>
      </c>
      <c r="MJ1" s="81" t="s">
        <v>1185</v>
      </c>
      <c r="MK1" s="81" t="s">
        <v>1184</v>
      </c>
      <c r="ML1" s="81" t="s">
        <v>1184</v>
      </c>
      <c r="MM1" s="81" t="s">
        <v>1183</v>
      </c>
      <c r="MN1" s="81" t="s">
        <v>1183</v>
      </c>
      <c r="MO1" s="81" t="s">
        <v>1182</v>
      </c>
      <c r="MP1" s="81" t="s">
        <v>1182</v>
      </c>
      <c r="MQ1" s="81" t="s">
        <v>1181</v>
      </c>
      <c r="MR1" s="81" t="s">
        <v>1181</v>
      </c>
      <c r="MS1" s="81" t="s">
        <v>1180</v>
      </c>
      <c r="MT1" s="81" t="s">
        <v>1180</v>
      </c>
      <c r="MU1" s="81" t="s">
        <v>1179</v>
      </c>
      <c r="MV1" s="81" t="s">
        <v>1179</v>
      </c>
      <c r="MW1" s="81" t="s">
        <v>1178</v>
      </c>
      <c r="MX1" s="81" t="s">
        <v>1178</v>
      </c>
      <c r="MY1" s="81" t="s">
        <v>1177</v>
      </c>
      <c r="MZ1" s="81" t="s">
        <v>1177</v>
      </c>
      <c r="NA1" s="81" t="s">
        <v>1176</v>
      </c>
      <c r="NB1" s="81" t="s">
        <v>1176</v>
      </c>
      <c r="NC1" s="81" t="s">
        <v>1175</v>
      </c>
      <c r="ND1" s="81" t="s">
        <v>1175</v>
      </c>
      <c r="NE1" s="81" t="s">
        <v>1174</v>
      </c>
      <c r="NF1" s="81" t="s">
        <v>1174</v>
      </c>
      <c r="NG1" s="81" t="s">
        <v>1173</v>
      </c>
      <c r="NH1" s="81" t="s">
        <v>1173</v>
      </c>
      <c r="NI1" s="81" t="s">
        <v>1172</v>
      </c>
      <c r="NJ1" s="81" t="s">
        <v>1172</v>
      </c>
      <c r="NK1" s="81" t="s">
        <v>1171</v>
      </c>
      <c r="NL1" s="81" t="s">
        <v>1171</v>
      </c>
      <c r="NM1" s="81" t="s">
        <v>1170</v>
      </c>
      <c r="NN1" s="81" t="s">
        <v>1170</v>
      </c>
      <c r="NO1" s="81" t="s">
        <v>1169</v>
      </c>
      <c r="NP1" s="81" t="s">
        <v>1169</v>
      </c>
      <c r="NQ1" s="81" t="s">
        <v>1168</v>
      </c>
      <c r="NR1" s="81" t="s">
        <v>1168</v>
      </c>
      <c r="NS1" s="81" t="s">
        <v>1167</v>
      </c>
      <c r="NT1" s="81" t="s">
        <v>1167</v>
      </c>
      <c r="NU1" s="81" t="s">
        <v>1166</v>
      </c>
      <c r="NV1" s="81" t="s">
        <v>1166</v>
      </c>
      <c r="NW1" s="81" t="s">
        <v>1165</v>
      </c>
      <c r="NX1" s="81" t="s">
        <v>1165</v>
      </c>
      <c r="NY1" s="81" t="s">
        <v>1164</v>
      </c>
      <c r="NZ1" s="81" t="s">
        <v>1164</v>
      </c>
      <c r="OA1" s="81" t="s">
        <v>1163</v>
      </c>
      <c r="OB1" s="81" t="s">
        <v>1163</v>
      </c>
      <c r="OC1" s="81" t="s">
        <v>1162</v>
      </c>
      <c r="OD1" s="81" t="s">
        <v>1162</v>
      </c>
      <c r="OE1" s="81" t="s">
        <v>1161</v>
      </c>
      <c r="OF1" s="81" t="s">
        <v>1161</v>
      </c>
      <c r="OG1" s="81" t="s">
        <v>1160</v>
      </c>
      <c r="OH1" s="81" t="s">
        <v>1160</v>
      </c>
      <c r="OI1" s="81" t="s">
        <v>1159</v>
      </c>
      <c r="OJ1" s="81" t="s">
        <v>1159</v>
      </c>
      <c r="OK1" s="81" t="s">
        <v>1158</v>
      </c>
      <c r="OL1" s="81" t="s">
        <v>1158</v>
      </c>
      <c r="OM1" s="81" t="s">
        <v>1157</v>
      </c>
      <c r="ON1" s="81" t="s">
        <v>1157</v>
      </c>
      <c r="OO1" s="81" t="s">
        <v>1156</v>
      </c>
      <c r="OP1" s="81" t="s">
        <v>1156</v>
      </c>
      <c r="OQ1" s="81" t="s">
        <v>1155</v>
      </c>
      <c r="OR1" s="81" t="s">
        <v>1155</v>
      </c>
      <c r="OS1" s="81" t="s">
        <v>1154</v>
      </c>
      <c r="OT1" s="81" t="s">
        <v>1154</v>
      </c>
      <c r="OU1" s="81" t="s">
        <v>1153</v>
      </c>
      <c r="OV1" s="81" t="s">
        <v>1153</v>
      </c>
      <c r="OW1" s="81" t="s">
        <v>1152</v>
      </c>
      <c r="OX1" s="81" t="s">
        <v>1152</v>
      </c>
      <c r="OY1" s="81" t="s">
        <v>1151</v>
      </c>
      <c r="OZ1" s="81" t="s">
        <v>1151</v>
      </c>
      <c r="PA1" s="81" t="s">
        <v>1150</v>
      </c>
      <c r="PB1" s="81" t="s">
        <v>1150</v>
      </c>
      <c r="PC1" s="81" t="s">
        <v>1149</v>
      </c>
      <c r="PD1" s="81" t="s">
        <v>1149</v>
      </c>
      <c r="PE1" s="81" t="s">
        <v>1148</v>
      </c>
      <c r="PF1" s="81" t="s">
        <v>1148</v>
      </c>
      <c r="PG1" s="81" t="s">
        <v>1147</v>
      </c>
      <c r="PH1" s="81" t="s">
        <v>1147</v>
      </c>
      <c r="PI1" s="81" t="s">
        <v>1146</v>
      </c>
      <c r="PJ1" s="81" t="s">
        <v>1146</v>
      </c>
      <c r="PK1" s="81" t="s">
        <v>1145</v>
      </c>
      <c r="PL1" s="81" t="s">
        <v>1145</v>
      </c>
      <c r="PM1" s="81" t="s">
        <v>1144</v>
      </c>
      <c r="PN1" s="81" t="s">
        <v>1144</v>
      </c>
      <c r="PO1" s="81" t="s">
        <v>1143</v>
      </c>
      <c r="PP1" s="81" t="s">
        <v>1143</v>
      </c>
      <c r="PQ1" s="81" t="s">
        <v>1142</v>
      </c>
      <c r="PR1" s="81" t="s">
        <v>1142</v>
      </c>
      <c r="PS1" s="81" t="s">
        <v>1141</v>
      </c>
      <c r="PT1" s="81" t="s">
        <v>1141</v>
      </c>
      <c r="PU1" s="81" t="s">
        <v>1140</v>
      </c>
      <c r="PV1" s="81" t="s">
        <v>1140</v>
      </c>
      <c r="PW1" s="81" t="s">
        <v>1139</v>
      </c>
      <c r="PX1" s="81" t="s">
        <v>1139</v>
      </c>
      <c r="PY1" s="81" t="s">
        <v>1138</v>
      </c>
      <c r="PZ1" s="81" t="s">
        <v>1138</v>
      </c>
      <c r="QA1" s="81" t="s">
        <v>1137</v>
      </c>
      <c r="QB1" s="81" t="s">
        <v>1137</v>
      </c>
      <c r="QC1" s="81" t="s">
        <v>1136</v>
      </c>
      <c r="QD1" s="81" t="s">
        <v>1136</v>
      </c>
      <c r="QE1" s="81" t="s">
        <v>1135</v>
      </c>
      <c r="QF1" s="81" t="s">
        <v>1135</v>
      </c>
      <c r="QG1" s="81" t="s">
        <v>1134</v>
      </c>
      <c r="QH1" s="81" t="s">
        <v>1134</v>
      </c>
      <c r="QI1" s="81" t="s">
        <v>1133</v>
      </c>
      <c r="QJ1" s="81" t="s">
        <v>1133</v>
      </c>
      <c r="QK1" s="81" t="s">
        <v>1132</v>
      </c>
      <c r="QL1" s="81" t="s">
        <v>1132</v>
      </c>
      <c r="QM1" s="81" t="s">
        <v>1131</v>
      </c>
      <c r="QN1" s="81" t="s">
        <v>1131</v>
      </c>
      <c r="QO1" s="81" t="s">
        <v>1130</v>
      </c>
      <c r="QP1" s="81" t="s">
        <v>1130</v>
      </c>
      <c r="QQ1" s="81" t="s">
        <v>1129</v>
      </c>
      <c r="QR1" s="81" t="s">
        <v>1129</v>
      </c>
      <c r="QS1" s="81" t="s">
        <v>1128</v>
      </c>
      <c r="QT1" s="81" t="s">
        <v>1128</v>
      </c>
      <c r="QU1" s="81" t="s">
        <v>1127</v>
      </c>
      <c r="QV1" s="81" t="s">
        <v>1127</v>
      </c>
      <c r="QW1" s="81" t="s">
        <v>1126</v>
      </c>
      <c r="QX1" s="81" t="s">
        <v>1126</v>
      </c>
      <c r="QY1" s="81" t="s">
        <v>1125</v>
      </c>
      <c r="QZ1" s="81" t="s">
        <v>1125</v>
      </c>
      <c r="RA1" s="81" t="s">
        <v>1124</v>
      </c>
      <c r="RB1" s="81" t="s">
        <v>1124</v>
      </c>
      <c r="RC1" s="81" t="s">
        <v>1123</v>
      </c>
      <c r="RD1" s="81" t="s">
        <v>1123</v>
      </c>
      <c r="RE1" s="81" t="s">
        <v>1122</v>
      </c>
      <c r="RF1" s="81" t="s">
        <v>1122</v>
      </c>
      <c r="RG1" s="81" t="s">
        <v>1121</v>
      </c>
      <c r="RH1" s="81" t="s">
        <v>1121</v>
      </c>
      <c r="RI1" s="81" t="s">
        <v>1120</v>
      </c>
      <c r="RJ1" s="81" t="s">
        <v>1120</v>
      </c>
      <c r="RK1" s="81" t="s">
        <v>1119</v>
      </c>
      <c r="RL1" s="81" t="s">
        <v>1119</v>
      </c>
      <c r="RM1" s="81" t="s">
        <v>1118</v>
      </c>
      <c r="RN1" s="81" t="s">
        <v>1118</v>
      </c>
      <c r="RO1" s="81" t="s">
        <v>1117</v>
      </c>
      <c r="RP1" s="81" t="s">
        <v>1117</v>
      </c>
      <c r="RQ1" s="81" t="s">
        <v>1116</v>
      </c>
      <c r="RR1" s="81" t="s">
        <v>1116</v>
      </c>
      <c r="RS1" s="81" t="s">
        <v>1115</v>
      </c>
      <c r="RT1" s="81" t="s">
        <v>1115</v>
      </c>
      <c r="RU1" s="81" t="s">
        <v>1114</v>
      </c>
      <c r="RV1" s="81" t="s">
        <v>1114</v>
      </c>
      <c r="RW1" s="81" t="s">
        <v>1113</v>
      </c>
      <c r="RX1" s="81" t="s">
        <v>1113</v>
      </c>
      <c r="RY1" s="81" t="s">
        <v>1112</v>
      </c>
      <c r="RZ1" s="81" t="s">
        <v>1112</v>
      </c>
      <c r="SA1" s="81" t="s">
        <v>1111</v>
      </c>
      <c r="SB1" s="81" t="s">
        <v>1111</v>
      </c>
      <c r="SC1" s="81" t="s">
        <v>1110</v>
      </c>
      <c r="SD1" s="81" t="s">
        <v>1110</v>
      </c>
      <c r="SE1" s="81" t="s">
        <v>1109</v>
      </c>
      <c r="SF1" s="81" t="s">
        <v>1109</v>
      </c>
      <c r="SG1" s="81" t="s">
        <v>1108</v>
      </c>
      <c r="SH1" s="81" t="s">
        <v>1108</v>
      </c>
      <c r="SI1" s="81" t="s">
        <v>1107</v>
      </c>
      <c r="SJ1" s="81" t="s">
        <v>1107</v>
      </c>
      <c r="SK1" s="81" t="s">
        <v>1106</v>
      </c>
      <c r="SL1" s="81" t="s">
        <v>1106</v>
      </c>
      <c r="SM1" s="81" t="s">
        <v>1105</v>
      </c>
      <c r="SN1" s="81" t="s">
        <v>1105</v>
      </c>
      <c r="SO1" s="81" t="s">
        <v>1104</v>
      </c>
      <c r="SP1" s="81" t="s">
        <v>1104</v>
      </c>
      <c r="SQ1" s="81" t="s">
        <v>1103</v>
      </c>
      <c r="SR1" s="81" t="s">
        <v>1103</v>
      </c>
      <c r="SS1" s="81" t="s">
        <v>1102</v>
      </c>
      <c r="ST1" s="81" t="s">
        <v>1102</v>
      </c>
      <c r="SU1" s="81" t="s">
        <v>1101</v>
      </c>
      <c r="SV1" s="81" t="s">
        <v>1101</v>
      </c>
      <c r="SW1" s="81" t="s">
        <v>1100</v>
      </c>
      <c r="SX1" s="81" t="s">
        <v>1100</v>
      </c>
      <c r="SY1" s="81" t="s">
        <v>1099</v>
      </c>
      <c r="SZ1" s="81" t="s">
        <v>1099</v>
      </c>
      <c r="TA1" s="81" t="s">
        <v>1098</v>
      </c>
      <c r="TB1" s="81" t="s">
        <v>1098</v>
      </c>
      <c r="TC1" s="81" t="s">
        <v>1097</v>
      </c>
      <c r="TD1" s="81" t="s">
        <v>1097</v>
      </c>
      <c r="TE1" s="81" t="s">
        <v>1096</v>
      </c>
      <c r="TF1" s="81" t="s">
        <v>1096</v>
      </c>
      <c r="TG1" s="81" t="s">
        <v>1095</v>
      </c>
      <c r="TH1" s="81" t="s">
        <v>1095</v>
      </c>
      <c r="TI1" s="81" t="s">
        <v>1094</v>
      </c>
      <c r="TJ1" s="81" t="s">
        <v>1094</v>
      </c>
      <c r="TK1" s="81" t="s">
        <v>1093</v>
      </c>
      <c r="TL1" s="81" t="s">
        <v>1093</v>
      </c>
      <c r="TM1" s="81" t="s">
        <v>1092</v>
      </c>
      <c r="TN1" s="81" t="s">
        <v>1092</v>
      </c>
      <c r="TO1" s="81" t="s">
        <v>1091</v>
      </c>
      <c r="TP1" s="81" t="s">
        <v>1091</v>
      </c>
      <c r="TQ1" s="81" t="s">
        <v>1090</v>
      </c>
      <c r="TR1" s="81" t="s">
        <v>1090</v>
      </c>
      <c r="TS1" s="81" t="s">
        <v>1089</v>
      </c>
      <c r="TT1" s="81" t="s">
        <v>1089</v>
      </c>
      <c r="TU1" s="81" t="s">
        <v>1088</v>
      </c>
      <c r="TV1" s="81" t="s">
        <v>1088</v>
      </c>
      <c r="TW1" s="81" t="s">
        <v>1087</v>
      </c>
      <c r="TX1" s="81" t="s">
        <v>1087</v>
      </c>
      <c r="TY1" s="81" t="s">
        <v>1086</v>
      </c>
      <c r="TZ1" s="81" t="s">
        <v>1086</v>
      </c>
      <c r="UA1" s="81" t="s">
        <v>1085</v>
      </c>
      <c r="UB1" s="81" t="s">
        <v>1085</v>
      </c>
      <c r="UC1" s="81" t="s">
        <v>1084</v>
      </c>
      <c r="UD1" s="81" t="s">
        <v>1084</v>
      </c>
      <c r="UE1" s="81" t="s">
        <v>1083</v>
      </c>
      <c r="UF1" s="81" t="s">
        <v>1083</v>
      </c>
      <c r="UG1" s="81" t="s">
        <v>1082</v>
      </c>
      <c r="UH1" s="81" t="s">
        <v>1082</v>
      </c>
      <c r="UI1" s="81" t="s">
        <v>1081</v>
      </c>
      <c r="UJ1" s="81" t="s">
        <v>1081</v>
      </c>
      <c r="UK1" s="81" t="s">
        <v>1080</v>
      </c>
      <c r="UL1" s="81" t="s">
        <v>1080</v>
      </c>
      <c r="UM1" s="81" t="s">
        <v>1079</v>
      </c>
      <c r="UN1" s="81" t="s">
        <v>1079</v>
      </c>
      <c r="UO1" s="81" t="s">
        <v>1078</v>
      </c>
      <c r="UP1" s="81" t="s">
        <v>1078</v>
      </c>
      <c r="UQ1" s="81" t="s">
        <v>1077</v>
      </c>
      <c r="UR1" s="81" t="s">
        <v>1077</v>
      </c>
      <c r="US1" s="81" t="s">
        <v>1076</v>
      </c>
      <c r="UT1" s="81" t="s">
        <v>1076</v>
      </c>
      <c r="UU1" s="81" t="s">
        <v>1075</v>
      </c>
      <c r="UV1" s="81" t="s">
        <v>1075</v>
      </c>
      <c r="UW1" s="81" t="s">
        <v>1074</v>
      </c>
      <c r="UX1" s="81" t="s">
        <v>1074</v>
      </c>
      <c r="UY1" s="81" t="s">
        <v>1073</v>
      </c>
      <c r="UZ1" s="81" t="s">
        <v>1073</v>
      </c>
      <c r="VA1" s="81" t="s">
        <v>1072</v>
      </c>
      <c r="VB1" s="81" t="s">
        <v>1072</v>
      </c>
      <c r="VC1" s="81" t="s">
        <v>1071</v>
      </c>
      <c r="VD1" s="81" t="s">
        <v>1071</v>
      </c>
      <c r="VE1" s="81" t="s">
        <v>1070</v>
      </c>
      <c r="VF1" s="81" t="s">
        <v>1070</v>
      </c>
      <c r="VG1" s="81" t="s">
        <v>1069</v>
      </c>
      <c r="VH1" s="81" t="s">
        <v>1069</v>
      </c>
      <c r="VI1" s="81" t="s">
        <v>1068</v>
      </c>
      <c r="VJ1" s="81" t="s">
        <v>1068</v>
      </c>
      <c r="VK1" s="81" t="s">
        <v>1067</v>
      </c>
      <c r="VL1" s="81" t="s">
        <v>1067</v>
      </c>
      <c r="VM1" s="81" t="s">
        <v>1066</v>
      </c>
      <c r="VN1" s="81" t="s">
        <v>1066</v>
      </c>
      <c r="VO1" s="81" t="s">
        <v>1065</v>
      </c>
      <c r="VP1" s="81" t="s">
        <v>1065</v>
      </c>
      <c r="VQ1" s="81" t="s">
        <v>1064</v>
      </c>
      <c r="VR1" s="81" t="s">
        <v>1064</v>
      </c>
      <c r="VS1" s="81" t="s">
        <v>1063</v>
      </c>
      <c r="VT1" s="81" t="s">
        <v>1063</v>
      </c>
      <c r="VU1" s="81" t="s">
        <v>1062</v>
      </c>
      <c r="VV1" s="81" t="s">
        <v>1062</v>
      </c>
      <c r="VW1" s="81" t="s">
        <v>1061</v>
      </c>
      <c r="VX1" s="81" t="s">
        <v>1061</v>
      </c>
      <c r="VY1" s="81" t="s">
        <v>1060</v>
      </c>
      <c r="VZ1" s="81" t="s">
        <v>1060</v>
      </c>
      <c r="WA1" s="81" t="s">
        <v>1059</v>
      </c>
      <c r="WB1" s="81" t="s">
        <v>1059</v>
      </c>
      <c r="WC1" s="81" t="s">
        <v>1058</v>
      </c>
      <c r="WD1" s="81" t="s">
        <v>1058</v>
      </c>
      <c r="WE1" s="81" t="s">
        <v>1057</v>
      </c>
      <c r="WF1" s="81" t="s">
        <v>1057</v>
      </c>
      <c r="WG1" s="81" t="s">
        <v>1056</v>
      </c>
      <c r="WH1" s="81" t="s">
        <v>1056</v>
      </c>
      <c r="WI1" s="81" t="s">
        <v>1055</v>
      </c>
      <c r="WJ1" s="81" t="s">
        <v>1055</v>
      </c>
      <c r="WK1" s="81" t="s">
        <v>1054</v>
      </c>
      <c r="WL1" s="81" t="s">
        <v>1054</v>
      </c>
      <c r="WM1" s="81" t="s">
        <v>1053</v>
      </c>
      <c r="WN1" s="81" t="s">
        <v>1053</v>
      </c>
      <c r="WO1" s="81" t="s">
        <v>1052</v>
      </c>
      <c r="WP1" s="81" t="s">
        <v>1052</v>
      </c>
      <c r="WQ1" s="81" t="s">
        <v>1051</v>
      </c>
      <c r="WR1" s="81" t="s">
        <v>1051</v>
      </c>
      <c r="WS1" s="81" t="s">
        <v>1050</v>
      </c>
      <c r="WT1" s="81" t="s">
        <v>1050</v>
      </c>
      <c r="WU1" s="81" t="s">
        <v>1049</v>
      </c>
      <c r="WV1" s="81" t="s">
        <v>1049</v>
      </c>
      <c r="WW1" s="81" t="s">
        <v>1048</v>
      </c>
      <c r="WX1" s="81" t="s">
        <v>1048</v>
      </c>
      <c r="WY1" s="81" t="s">
        <v>1047</v>
      </c>
      <c r="WZ1" s="81" t="s">
        <v>1047</v>
      </c>
      <c r="XA1" s="81" t="s">
        <v>1046</v>
      </c>
      <c r="XB1" s="81" t="s">
        <v>1046</v>
      </c>
      <c r="XC1" s="81" t="s">
        <v>1045</v>
      </c>
      <c r="XD1" s="81" t="s">
        <v>1045</v>
      </c>
      <c r="XE1" s="81" t="s">
        <v>1044</v>
      </c>
      <c r="XF1" s="81" t="s">
        <v>1044</v>
      </c>
      <c r="XG1" s="81" t="s">
        <v>1043</v>
      </c>
      <c r="XH1" s="81" t="s">
        <v>1043</v>
      </c>
      <c r="XI1" s="81" t="s">
        <v>1042</v>
      </c>
      <c r="XJ1" s="81" t="s">
        <v>1042</v>
      </c>
      <c r="XK1" s="81" t="s">
        <v>1041</v>
      </c>
      <c r="XL1" s="81" t="s">
        <v>1041</v>
      </c>
      <c r="XM1" s="81" t="s">
        <v>1040</v>
      </c>
      <c r="XN1" s="81" t="s">
        <v>1040</v>
      </c>
      <c r="XO1" s="81" t="s">
        <v>1039</v>
      </c>
      <c r="XP1" s="81" t="s">
        <v>1039</v>
      </c>
      <c r="XQ1" s="81" t="s">
        <v>1038</v>
      </c>
      <c r="XR1" s="81" t="s">
        <v>1038</v>
      </c>
      <c r="XS1" s="81" t="s">
        <v>1037</v>
      </c>
      <c r="XT1" s="81" t="s">
        <v>1037</v>
      </c>
      <c r="XU1" s="81" t="s">
        <v>1036</v>
      </c>
      <c r="XV1" s="81" t="s">
        <v>1036</v>
      </c>
      <c r="XW1" s="81" t="s">
        <v>1035</v>
      </c>
      <c r="XX1" s="81" t="s">
        <v>1035</v>
      </c>
      <c r="XY1" s="81" t="s">
        <v>1034</v>
      </c>
      <c r="XZ1" s="81" t="s">
        <v>1034</v>
      </c>
      <c r="YA1" s="81" t="s">
        <v>1033</v>
      </c>
      <c r="YB1" s="81" t="s">
        <v>1033</v>
      </c>
      <c r="YC1" s="81" t="s">
        <v>1032</v>
      </c>
      <c r="YD1" s="81" t="s">
        <v>1032</v>
      </c>
      <c r="YE1" s="81" t="s">
        <v>1031</v>
      </c>
      <c r="YF1" s="81" t="s">
        <v>1031</v>
      </c>
      <c r="YG1" s="81" t="s">
        <v>1030</v>
      </c>
      <c r="YH1" s="81" t="s">
        <v>1030</v>
      </c>
      <c r="YI1" s="81" t="s">
        <v>1029</v>
      </c>
      <c r="YJ1" s="81" t="s">
        <v>1029</v>
      </c>
      <c r="YK1" s="81" t="s">
        <v>1028</v>
      </c>
      <c r="YL1" s="81" t="s">
        <v>1028</v>
      </c>
      <c r="YM1" s="81" t="s">
        <v>1027</v>
      </c>
      <c r="YN1" s="81" t="s">
        <v>1027</v>
      </c>
      <c r="YO1" s="81" t="s">
        <v>1026</v>
      </c>
      <c r="YP1" s="81" t="s">
        <v>1026</v>
      </c>
      <c r="YQ1" s="81" t="s">
        <v>1025</v>
      </c>
      <c r="YR1" s="81" t="s">
        <v>1025</v>
      </c>
      <c r="YS1" s="81" t="s">
        <v>1024</v>
      </c>
      <c r="YT1" s="81" t="s">
        <v>1024</v>
      </c>
      <c r="YU1" s="81" t="s">
        <v>1023</v>
      </c>
      <c r="YV1" s="81" t="s">
        <v>1023</v>
      </c>
      <c r="YW1" s="81" t="s">
        <v>1022</v>
      </c>
      <c r="YX1" s="81" t="s">
        <v>1022</v>
      </c>
      <c r="YY1" s="81" t="s">
        <v>1021</v>
      </c>
      <c r="YZ1" s="81" t="s">
        <v>1021</v>
      </c>
      <c r="ZA1" s="81" t="s">
        <v>1020</v>
      </c>
      <c r="ZB1" s="81" t="s">
        <v>1020</v>
      </c>
      <c r="ZC1" s="81" t="s">
        <v>1019</v>
      </c>
      <c r="ZD1" s="81" t="s">
        <v>1019</v>
      </c>
      <c r="ZE1" s="81" t="s">
        <v>1018</v>
      </c>
      <c r="ZF1" s="81" t="s">
        <v>1018</v>
      </c>
      <c r="ZG1" s="81" t="s">
        <v>1017</v>
      </c>
      <c r="ZH1" s="81" t="s">
        <v>1017</v>
      </c>
      <c r="ZI1" s="81" t="s">
        <v>1016</v>
      </c>
      <c r="ZJ1" s="81" t="s">
        <v>1016</v>
      </c>
      <c r="ZK1" s="81" t="s">
        <v>1015</v>
      </c>
      <c r="ZL1" s="81" t="s">
        <v>1015</v>
      </c>
      <c r="ZM1" s="81" t="s">
        <v>1014</v>
      </c>
      <c r="ZN1" s="81" t="s">
        <v>1014</v>
      </c>
      <c r="ZO1" s="81" t="s">
        <v>1013</v>
      </c>
      <c r="ZP1" s="81" t="s">
        <v>1013</v>
      </c>
      <c r="ZQ1" s="81" t="s">
        <v>1012</v>
      </c>
      <c r="ZR1" s="81" t="s">
        <v>1012</v>
      </c>
      <c r="ZS1" s="81" t="s">
        <v>1011</v>
      </c>
      <c r="ZT1" s="81" t="s">
        <v>1011</v>
      </c>
      <c r="ZU1" s="81" t="s">
        <v>1010</v>
      </c>
      <c r="ZV1" s="81" t="s">
        <v>1010</v>
      </c>
      <c r="ZW1" s="81" t="s">
        <v>1009</v>
      </c>
      <c r="ZX1" s="81" t="s">
        <v>1009</v>
      </c>
      <c r="ZY1" s="81" t="s">
        <v>1008</v>
      </c>
      <c r="ZZ1" s="81" t="s">
        <v>1008</v>
      </c>
      <c r="AAA1" s="81" t="s">
        <v>1007</v>
      </c>
      <c r="AAB1" s="81" t="s">
        <v>1007</v>
      </c>
      <c r="AAC1" s="81" t="s">
        <v>1006</v>
      </c>
      <c r="AAD1" s="81" t="s">
        <v>1006</v>
      </c>
      <c r="AAE1" s="81" t="s">
        <v>1005</v>
      </c>
      <c r="AAF1" s="81" t="s">
        <v>1005</v>
      </c>
      <c r="AAG1" s="81" t="s">
        <v>1004</v>
      </c>
      <c r="AAH1" s="81" t="s">
        <v>1004</v>
      </c>
      <c r="AAI1" s="81" t="s">
        <v>1003</v>
      </c>
      <c r="AAJ1" s="81" t="s">
        <v>1003</v>
      </c>
      <c r="AAK1" s="81" t="s">
        <v>1002</v>
      </c>
      <c r="AAL1" s="81" t="s">
        <v>1002</v>
      </c>
      <c r="AAM1" s="81" t="s">
        <v>1001</v>
      </c>
      <c r="AAN1" s="81" t="s">
        <v>1001</v>
      </c>
      <c r="AAO1" s="81" t="s">
        <v>1000</v>
      </c>
      <c r="AAP1" s="81" t="s">
        <v>1000</v>
      </c>
      <c r="AAQ1" s="81" t="s">
        <v>999</v>
      </c>
      <c r="AAR1" s="81" t="s">
        <v>999</v>
      </c>
      <c r="AAS1" s="81" t="s">
        <v>998</v>
      </c>
      <c r="AAT1" s="81" t="s">
        <v>998</v>
      </c>
      <c r="AAU1" s="81" t="s">
        <v>997</v>
      </c>
      <c r="AAV1" s="81" t="s">
        <v>997</v>
      </c>
      <c r="AAW1" s="81" t="s">
        <v>996</v>
      </c>
      <c r="AAX1" s="81" t="s">
        <v>996</v>
      </c>
      <c r="AAY1" s="81" t="s">
        <v>995</v>
      </c>
      <c r="AAZ1" s="81" t="s">
        <v>995</v>
      </c>
      <c r="ABA1" s="81" t="s">
        <v>994</v>
      </c>
      <c r="ABB1" s="81" t="s">
        <v>994</v>
      </c>
      <c r="ABC1" s="81" t="s">
        <v>993</v>
      </c>
      <c r="ABD1" s="81" t="s">
        <v>993</v>
      </c>
      <c r="ABE1" s="81" t="s">
        <v>992</v>
      </c>
      <c r="ABF1" s="81" t="s">
        <v>992</v>
      </c>
      <c r="ABG1" s="81" t="s">
        <v>991</v>
      </c>
      <c r="ABH1" s="81" t="s">
        <v>991</v>
      </c>
      <c r="ABI1" s="81" t="s">
        <v>990</v>
      </c>
      <c r="ABJ1" s="81" t="s">
        <v>990</v>
      </c>
      <c r="ABK1" s="81" t="s">
        <v>989</v>
      </c>
      <c r="ABL1" s="81" t="s">
        <v>989</v>
      </c>
      <c r="ABM1" s="81" t="s">
        <v>988</v>
      </c>
      <c r="ABN1" s="81" t="s">
        <v>988</v>
      </c>
      <c r="ABO1" s="81" t="s">
        <v>987</v>
      </c>
      <c r="ABP1" s="81" t="s">
        <v>987</v>
      </c>
      <c r="ABQ1" s="81" t="s">
        <v>986</v>
      </c>
      <c r="ABR1" s="81" t="s">
        <v>986</v>
      </c>
      <c r="ABS1" s="81" t="s">
        <v>985</v>
      </c>
      <c r="ABT1" s="81" t="s">
        <v>985</v>
      </c>
      <c r="ABU1" s="81" t="s">
        <v>984</v>
      </c>
      <c r="ABV1" s="81" t="s">
        <v>984</v>
      </c>
      <c r="ABW1" s="81" t="s">
        <v>983</v>
      </c>
      <c r="ABX1" s="81" t="s">
        <v>983</v>
      </c>
      <c r="ABY1" s="81" t="s">
        <v>982</v>
      </c>
      <c r="ABZ1" s="81" t="s">
        <v>982</v>
      </c>
      <c r="ACA1" s="81" t="s">
        <v>981</v>
      </c>
      <c r="ACB1" s="81" t="s">
        <v>981</v>
      </c>
      <c r="ACC1" s="81" t="s">
        <v>980</v>
      </c>
      <c r="ACD1" s="81" t="s">
        <v>980</v>
      </c>
      <c r="ACE1" s="81" t="s">
        <v>979</v>
      </c>
      <c r="ACF1" s="81" t="s">
        <v>979</v>
      </c>
      <c r="ACG1" s="81" t="s">
        <v>978</v>
      </c>
      <c r="ACH1" s="81" t="s">
        <v>978</v>
      </c>
      <c r="ACI1" s="81" t="s">
        <v>977</v>
      </c>
      <c r="ACJ1" s="81" t="s">
        <v>977</v>
      </c>
      <c r="ACK1" s="81" t="s">
        <v>976</v>
      </c>
      <c r="ACL1" s="81" t="s">
        <v>976</v>
      </c>
      <c r="ACM1" s="81" t="s">
        <v>975</v>
      </c>
      <c r="ACN1" s="81" t="s">
        <v>975</v>
      </c>
      <c r="ACO1" s="81" t="s">
        <v>974</v>
      </c>
      <c r="ACP1" s="81" t="s">
        <v>974</v>
      </c>
      <c r="ACQ1" s="81" t="s">
        <v>973</v>
      </c>
      <c r="ACR1" s="81" t="s">
        <v>973</v>
      </c>
      <c r="ACS1" s="81" t="s">
        <v>972</v>
      </c>
      <c r="ACT1" s="81" t="s">
        <v>972</v>
      </c>
      <c r="ACU1" s="81" t="s">
        <v>971</v>
      </c>
      <c r="ACV1" s="81" t="s">
        <v>971</v>
      </c>
      <c r="ACW1" s="81" t="s">
        <v>970</v>
      </c>
      <c r="ACX1" s="81" t="s">
        <v>970</v>
      </c>
      <c r="ACY1" s="81" t="s">
        <v>969</v>
      </c>
      <c r="ACZ1" s="81" t="s">
        <v>969</v>
      </c>
      <c r="ADA1" s="81" t="s">
        <v>968</v>
      </c>
      <c r="ADB1" s="81" t="s">
        <v>968</v>
      </c>
      <c r="ADC1" s="81" t="s">
        <v>967</v>
      </c>
      <c r="ADD1" s="81" t="s">
        <v>967</v>
      </c>
      <c r="ADE1" s="81" t="s">
        <v>966</v>
      </c>
      <c r="ADF1" s="81" t="s">
        <v>966</v>
      </c>
      <c r="ADG1" s="81" t="s">
        <v>965</v>
      </c>
      <c r="ADH1" s="81" t="s">
        <v>965</v>
      </c>
      <c r="ADI1" s="81" t="s">
        <v>964</v>
      </c>
      <c r="ADJ1" s="81" t="s">
        <v>964</v>
      </c>
      <c r="ADK1" s="81" t="s">
        <v>963</v>
      </c>
      <c r="ADL1" s="81" t="s">
        <v>963</v>
      </c>
      <c r="ADM1" s="81" t="s">
        <v>962</v>
      </c>
      <c r="ADN1" s="81" t="s">
        <v>962</v>
      </c>
      <c r="ADO1" s="81" t="s">
        <v>961</v>
      </c>
      <c r="ADP1" s="81" t="s">
        <v>961</v>
      </c>
      <c r="ADQ1" s="81" t="s">
        <v>960</v>
      </c>
      <c r="ADR1" s="81" t="s">
        <v>960</v>
      </c>
      <c r="ADS1" s="81" t="s">
        <v>959</v>
      </c>
      <c r="ADT1" s="81" t="s">
        <v>959</v>
      </c>
      <c r="ADU1" s="81" t="s">
        <v>958</v>
      </c>
      <c r="ADV1" s="81" t="s">
        <v>958</v>
      </c>
      <c r="ADW1" s="81" t="s">
        <v>957</v>
      </c>
      <c r="ADX1" s="81" t="s">
        <v>957</v>
      </c>
      <c r="ADY1" s="81" t="s">
        <v>956</v>
      </c>
      <c r="ADZ1" s="81" t="s">
        <v>956</v>
      </c>
      <c r="AEA1" s="81" t="s">
        <v>955</v>
      </c>
      <c r="AEB1" s="81" t="s">
        <v>955</v>
      </c>
      <c r="AEC1" s="81" t="s">
        <v>954</v>
      </c>
      <c r="AED1" s="81" t="s">
        <v>954</v>
      </c>
      <c r="AEE1" s="81" t="s">
        <v>953</v>
      </c>
      <c r="AEF1" s="81" t="s">
        <v>953</v>
      </c>
      <c r="AEG1" s="81" t="s">
        <v>952</v>
      </c>
      <c r="AEH1" s="81" t="s">
        <v>952</v>
      </c>
      <c r="AEI1" s="81" t="s">
        <v>951</v>
      </c>
      <c r="AEJ1" s="81" t="s">
        <v>951</v>
      </c>
      <c r="AEK1" s="81" t="s">
        <v>950</v>
      </c>
      <c r="AEL1" s="81" t="s">
        <v>950</v>
      </c>
      <c r="AEM1" s="81" t="s">
        <v>949</v>
      </c>
      <c r="AEN1" s="81" t="s">
        <v>949</v>
      </c>
      <c r="AEO1" s="81" t="s">
        <v>948</v>
      </c>
      <c r="AEP1" s="81" t="s">
        <v>948</v>
      </c>
      <c r="AEQ1" s="81" t="s">
        <v>947</v>
      </c>
      <c r="AER1" s="81" t="s">
        <v>947</v>
      </c>
      <c r="AES1" s="81" t="s">
        <v>946</v>
      </c>
      <c r="AET1" s="81" t="s">
        <v>946</v>
      </c>
      <c r="AEU1" s="81" t="s">
        <v>945</v>
      </c>
      <c r="AEV1" s="81" t="s">
        <v>945</v>
      </c>
      <c r="AEW1" s="81" t="s">
        <v>944</v>
      </c>
      <c r="AEX1" s="81" t="s">
        <v>944</v>
      </c>
      <c r="AEY1" s="81" t="s">
        <v>943</v>
      </c>
      <c r="AEZ1" s="81" t="s">
        <v>943</v>
      </c>
      <c r="AFA1" s="81" t="s">
        <v>942</v>
      </c>
      <c r="AFB1" s="81" t="s">
        <v>942</v>
      </c>
      <c r="AFC1" s="81" t="s">
        <v>941</v>
      </c>
      <c r="AFD1" s="81" t="s">
        <v>941</v>
      </c>
      <c r="AFE1" s="81" t="s">
        <v>940</v>
      </c>
      <c r="AFF1" s="81" t="s">
        <v>940</v>
      </c>
      <c r="AFG1" s="81" t="s">
        <v>939</v>
      </c>
      <c r="AFH1" s="81" t="s">
        <v>939</v>
      </c>
      <c r="AFI1" s="81" t="s">
        <v>938</v>
      </c>
      <c r="AFJ1" s="81" t="s">
        <v>938</v>
      </c>
      <c r="AFK1" s="81" t="s">
        <v>937</v>
      </c>
      <c r="AFL1" s="81" t="s">
        <v>937</v>
      </c>
      <c r="AFM1" s="81" t="s">
        <v>936</v>
      </c>
      <c r="AFN1" s="81" t="s">
        <v>936</v>
      </c>
      <c r="AFO1" s="81" t="s">
        <v>935</v>
      </c>
      <c r="AFP1" s="81" t="s">
        <v>935</v>
      </c>
      <c r="AFQ1" s="81" t="s">
        <v>934</v>
      </c>
      <c r="AFR1" s="81" t="s">
        <v>934</v>
      </c>
      <c r="AFS1" s="81" t="s">
        <v>933</v>
      </c>
      <c r="AFT1" s="81" t="s">
        <v>933</v>
      </c>
      <c r="AFU1" s="81" t="s">
        <v>932</v>
      </c>
      <c r="AFV1" s="81" t="s">
        <v>932</v>
      </c>
      <c r="AFW1" s="81" t="s">
        <v>931</v>
      </c>
      <c r="AFX1" s="81" t="s">
        <v>931</v>
      </c>
      <c r="AFY1" s="81" t="s">
        <v>930</v>
      </c>
      <c r="AFZ1" s="81" t="s">
        <v>930</v>
      </c>
      <c r="AGA1" s="81" t="s">
        <v>929</v>
      </c>
      <c r="AGB1" s="81" t="s">
        <v>929</v>
      </c>
      <c r="AGC1" s="81" t="s">
        <v>928</v>
      </c>
      <c r="AGD1" s="81" t="s">
        <v>928</v>
      </c>
      <c r="AGE1" s="81" t="s">
        <v>927</v>
      </c>
      <c r="AGF1" s="81" t="s">
        <v>927</v>
      </c>
      <c r="AGG1" s="81" t="s">
        <v>926</v>
      </c>
      <c r="AGH1" s="81" t="s">
        <v>926</v>
      </c>
      <c r="AGI1" s="81" t="s">
        <v>925</v>
      </c>
      <c r="AGJ1" s="81" t="s">
        <v>925</v>
      </c>
      <c r="AGK1" s="81" t="s">
        <v>924</v>
      </c>
      <c r="AGL1" s="81" t="s">
        <v>924</v>
      </c>
      <c r="AGM1" s="81" t="s">
        <v>923</v>
      </c>
      <c r="AGN1" s="81" t="s">
        <v>923</v>
      </c>
      <c r="AGO1" s="81" t="s">
        <v>922</v>
      </c>
      <c r="AGP1" s="81" t="s">
        <v>922</v>
      </c>
      <c r="AGQ1" s="81" t="s">
        <v>921</v>
      </c>
      <c r="AGR1" s="81" t="s">
        <v>921</v>
      </c>
      <c r="AGS1" s="81" t="s">
        <v>920</v>
      </c>
      <c r="AGT1" s="81" t="s">
        <v>920</v>
      </c>
      <c r="AGU1" s="81" t="s">
        <v>919</v>
      </c>
      <c r="AGV1" s="81" t="s">
        <v>919</v>
      </c>
      <c r="AGW1" s="81" t="s">
        <v>918</v>
      </c>
      <c r="AGX1" s="81" t="s">
        <v>918</v>
      </c>
      <c r="AGY1" s="81" t="s">
        <v>917</v>
      </c>
      <c r="AGZ1" s="81" t="s">
        <v>917</v>
      </c>
      <c r="AHA1" s="81" t="s">
        <v>916</v>
      </c>
      <c r="AHB1" s="81" t="s">
        <v>916</v>
      </c>
      <c r="AHC1" s="81" t="s">
        <v>915</v>
      </c>
      <c r="AHD1" s="81" t="s">
        <v>915</v>
      </c>
      <c r="AHE1" s="81" t="s">
        <v>914</v>
      </c>
      <c r="AHF1" s="81" t="s">
        <v>914</v>
      </c>
      <c r="AHG1" s="81" t="s">
        <v>913</v>
      </c>
      <c r="AHH1" s="81" t="s">
        <v>913</v>
      </c>
      <c r="AHI1" s="81" t="s">
        <v>912</v>
      </c>
      <c r="AHJ1" s="81" t="s">
        <v>912</v>
      </c>
      <c r="AHK1" s="81" t="s">
        <v>911</v>
      </c>
      <c r="AHL1" s="81" t="s">
        <v>911</v>
      </c>
      <c r="AHM1" s="81" t="s">
        <v>910</v>
      </c>
      <c r="AHN1" s="81" t="s">
        <v>910</v>
      </c>
      <c r="AHO1" s="81" t="s">
        <v>909</v>
      </c>
      <c r="AHP1" s="81" t="s">
        <v>909</v>
      </c>
      <c r="AHQ1" s="81" t="s">
        <v>908</v>
      </c>
      <c r="AHR1" s="81" t="s">
        <v>908</v>
      </c>
      <c r="AHS1" s="81" t="s">
        <v>907</v>
      </c>
      <c r="AHT1" s="81" t="s">
        <v>907</v>
      </c>
      <c r="AHU1" s="81" t="s">
        <v>906</v>
      </c>
      <c r="AHV1" s="81" t="s">
        <v>906</v>
      </c>
      <c r="AHW1" s="81" t="s">
        <v>905</v>
      </c>
      <c r="AHX1" s="81" t="s">
        <v>905</v>
      </c>
      <c r="AHY1" s="81" t="s">
        <v>904</v>
      </c>
      <c r="AHZ1" s="81" t="s">
        <v>904</v>
      </c>
      <c r="AIA1" s="81" t="s">
        <v>903</v>
      </c>
      <c r="AIB1" s="81" t="s">
        <v>903</v>
      </c>
      <c r="AIC1" s="81" t="s">
        <v>902</v>
      </c>
      <c r="AID1" s="81" t="s">
        <v>902</v>
      </c>
      <c r="AIE1" s="81" t="s">
        <v>901</v>
      </c>
      <c r="AIF1" s="81" t="s">
        <v>901</v>
      </c>
      <c r="AIG1" s="81" t="s">
        <v>900</v>
      </c>
      <c r="AIH1" s="81" t="s">
        <v>900</v>
      </c>
      <c r="AII1" s="81" t="s">
        <v>899</v>
      </c>
      <c r="AIJ1" s="81" t="s">
        <v>899</v>
      </c>
      <c r="AIK1" s="81" t="s">
        <v>898</v>
      </c>
      <c r="AIL1" s="81" t="s">
        <v>898</v>
      </c>
      <c r="AIM1" s="81" t="s">
        <v>897</v>
      </c>
      <c r="AIN1" s="81" t="s">
        <v>897</v>
      </c>
      <c r="AIO1" s="81" t="s">
        <v>896</v>
      </c>
      <c r="AIP1" s="81" t="s">
        <v>896</v>
      </c>
      <c r="AIQ1" s="81" t="s">
        <v>895</v>
      </c>
      <c r="AIR1" s="81" t="s">
        <v>895</v>
      </c>
      <c r="AIS1" s="81" t="s">
        <v>894</v>
      </c>
      <c r="AIT1" s="81" t="s">
        <v>894</v>
      </c>
      <c r="AIU1" s="81" t="s">
        <v>893</v>
      </c>
      <c r="AIV1" s="81" t="s">
        <v>893</v>
      </c>
      <c r="AIW1" s="81" t="s">
        <v>892</v>
      </c>
      <c r="AIX1" s="81" t="s">
        <v>892</v>
      </c>
      <c r="AIY1" s="81" t="s">
        <v>891</v>
      </c>
      <c r="AIZ1" s="81" t="s">
        <v>891</v>
      </c>
      <c r="AJA1" s="81" t="s">
        <v>890</v>
      </c>
      <c r="AJB1" s="81" t="s">
        <v>890</v>
      </c>
      <c r="AJC1" s="81" t="s">
        <v>889</v>
      </c>
      <c r="AJD1" s="81" t="s">
        <v>889</v>
      </c>
      <c r="AJE1" s="81" t="s">
        <v>888</v>
      </c>
      <c r="AJF1" s="81" t="s">
        <v>888</v>
      </c>
      <c r="AJG1" s="81" t="s">
        <v>887</v>
      </c>
      <c r="AJH1" s="81" t="s">
        <v>887</v>
      </c>
      <c r="AJI1" s="81" t="s">
        <v>886</v>
      </c>
      <c r="AJJ1" s="81" t="s">
        <v>886</v>
      </c>
      <c r="AJK1" s="81" t="s">
        <v>885</v>
      </c>
      <c r="AJL1" s="81" t="s">
        <v>885</v>
      </c>
      <c r="AJM1" s="81" t="s">
        <v>884</v>
      </c>
      <c r="AJN1" s="81" t="s">
        <v>884</v>
      </c>
      <c r="AJO1" s="81" t="s">
        <v>883</v>
      </c>
      <c r="AJP1" s="81" t="s">
        <v>883</v>
      </c>
      <c r="AJQ1" s="81" t="s">
        <v>882</v>
      </c>
      <c r="AJR1" s="81" t="s">
        <v>882</v>
      </c>
      <c r="AJS1" s="81" t="s">
        <v>881</v>
      </c>
      <c r="AJT1" s="81" t="s">
        <v>881</v>
      </c>
      <c r="AJU1" s="81" t="s">
        <v>880</v>
      </c>
      <c r="AJV1" s="81" t="s">
        <v>880</v>
      </c>
      <c r="AJW1" s="81" t="s">
        <v>879</v>
      </c>
      <c r="AJX1" s="81" t="s">
        <v>879</v>
      </c>
      <c r="AJY1" s="81" t="s">
        <v>878</v>
      </c>
      <c r="AJZ1" s="81" t="s">
        <v>878</v>
      </c>
      <c r="AKA1" s="81" t="s">
        <v>877</v>
      </c>
      <c r="AKB1" s="81" t="s">
        <v>877</v>
      </c>
      <c r="AKC1" s="81" t="s">
        <v>876</v>
      </c>
      <c r="AKD1" s="81" t="s">
        <v>876</v>
      </c>
      <c r="AKE1" s="81" t="s">
        <v>875</v>
      </c>
      <c r="AKF1" s="81" t="s">
        <v>875</v>
      </c>
      <c r="AKG1" s="81" t="s">
        <v>874</v>
      </c>
      <c r="AKH1" s="81" t="s">
        <v>874</v>
      </c>
      <c r="AKI1" s="81" t="s">
        <v>873</v>
      </c>
      <c r="AKJ1" s="81" t="s">
        <v>873</v>
      </c>
      <c r="AKK1" s="81" t="s">
        <v>872</v>
      </c>
      <c r="AKL1" s="81" t="s">
        <v>872</v>
      </c>
      <c r="AKM1" s="81" t="s">
        <v>871</v>
      </c>
      <c r="AKN1" s="81" t="s">
        <v>871</v>
      </c>
      <c r="AKO1" s="81" t="s">
        <v>870</v>
      </c>
      <c r="AKP1" s="81" t="s">
        <v>870</v>
      </c>
      <c r="AKQ1" s="81" t="s">
        <v>869</v>
      </c>
      <c r="AKR1" s="81" t="s">
        <v>869</v>
      </c>
      <c r="AKS1" s="81" t="s">
        <v>868</v>
      </c>
      <c r="AKT1" s="81" t="s">
        <v>868</v>
      </c>
      <c r="AKU1" s="81" t="s">
        <v>867</v>
      </c>
      <c r="AKV1" s="81" t="s">
        <v>867</v>
      </c>
      <c r="AKW1" s="81" t="s">
        <v>866</v>
      </c>
      <c r="AKX1" s="81" t="s">
        <v>866</v>
      </c>
      <c r="AKY1" s="81" t="s">
        <v>865</v>
      </c>
      <c r="AKZ1" s="81" t="s">
        <v>865</v>
      </c>
      <c r="ALA1" s="81" t="s">
        <v>864</v>
      </c>
      <c r="ALB1" s="81" t="s">
        <v>864</v>
      </c>
      <c r="ALC1" s="81" t="s">
        <v>863</v>
      </c>
      <c r="ALD1" s="81" t="s">
        <v>863</v>
      </c>
      <c r="ALE1" s="81" t="s">
        <v>862</v>
      </c>
      <c r="ALF1" s="81" t="s">
        <v>862</v>
      </c>
      <c r="ALG1" s="81" t="s">
        <v>861</v>
      </c>
      <c r="ALH1" s="81" t="s">
        <v>861</v>
      </c>
      <c r="ALI1" s="81" t="s">
        <v>860</v>
      </c>
      <c r="ALJ1" s="81" t="s">
        <v>860</v>
      </c>
      <c r="ALK1" s="81" t="s">
        <v>859</v>
      </c>
      <c r="ALL1" s="81" t="s">
        <v>859</v>
      </c>
      <c r="ALM1" s="81" t="s">
        <v>858</v>
      </c>
      <c r="ALN1" s="81" t="s">
        <v>858</v>
      </c>
      <c r="ALO1" s="81" t="s">
        <v>857</v>
      </c>
      <c r="ALP1" s="81" t="s">
        <v>857</v>
      </c>
      <c r="ALQ1" s="81" t="s">
        <v>856</v>
      </c>
      <c r="ALR1" s="81" t="s">
        <v>856</v>
      </c>
      <c r="ALS1" s="81" t="s">
        <v>855</v>
      </c>
      <c r="ALT1" s="81" t="s">
        <v>855</v>
      </c>
      <c r="ALU1" s="81" t="s">
        <v>854</v>
      </c>
      <c r="ALV1" s="81" t="s">
        <v>854</v>
      </c>
      <c r="ALW1" s="81" t="s">
        <v>853</v>
      </c>
      <c r="ALX1" s="81" t="s">
        <v>853</v>
      </c>
      <c r="ALY1" s="81" t="s">
        <v>852</v>
      </c>
      <c r="ALZ1" s="81" t="s">
        <v>852</v>
      </c>
      <c r="AMA1" s="81" t="s">
        <v>851</v>
      </c>
      <c r="AMB1" s="81" t="s">
        <v>851</v>
      </c>
      <c r="AMC1" s="81" t="s">
        <v>850</v>
      </c>
      <c r="AMD1" s="81" t="s">
        <v>850</v>
      </c>
      <c r="AME1" s="81" t="s">
        <v>849</v>
      </c>
      <c r="AMF1" s="81" t="s">
        <v>849</v>
      </c>
      <c r="AMG1" s="81" t="s">
        <v>848</v>
      </c>
      <c r="AMH1" s="81" t="s">
        <v>848</v>
      </c>
      <c r="AMI1" s="81" t="s">
        <v>847</v>
      </c>
      <c r="AMJ1" s="81" t="s">
        <v>847</v>
      </c>
      <c r="AMK1" s="81" t="s">
        <v>846</v>
      </c>
      <c r="AML1" s="81" t="s">
        <v>846</v>
      </c>
      <c r="AMM1" s="81" t="s">
        <v>845</v>
      </c>
      <c r="AMN1" s="81" t="s">
        <v>845</v>
      </c>
      <c r="AMO1" s="81" t="s">
        <v>844</v>
      </c>
      <c r="AMP1" s="81" t="s">
        <v>844</v>
      </c>
      <c r="AMQ1" s="81" t="s">
        <v>843</v>
      </c>
      <c r="AMR1" s="81" t="s">
        <v>843</v>
      </c>
      <c r="AMS1" s="81" t="s">
        <v>842</v>
      </c>
      <c r="AMT1" s="81" t="s">
        <v>842</v>
      </c>
      <c r="AMU1" s="81" t="s">
        <v>841</v>
      </c>
      <c r="AMV1" s="81" t="s">
        <v>841</v>
      </c>
      <c r="AMW1" s="81" t="s">
        <v>840</v>
      </c>
      <c r="AMX1" s="81" t="s">
        <v>840</v>
      </c>
      <c r="AMY1" s="81" t="s">
        <v>839</v>
      </c>
      <c r="AMZ1" s="81" t="s">
        <v>839</v>
      </c>
      <c r="ANA1" s="81" t="s">
        <v>838</v>
      </c>
      <c r="ANB1" s="81" t="s">
        <v>838</v>
      </c>
      <c r="ANC1" s="81" t="s">
        <v>837</v>
      </c>
      <c r="AND1" s="81" t="s">
        <v>837</v>
      </c>
      <c r="ANE1" s="81" t="s">
        <v>836</v>
      </c>
      <c r="ANF1" s="81" t="s">
        <v>836</v>
      </c>
      <c r="ANG1" s="81" t="s">
        <v>835</v>
      </c>
      <c r="ANH1" s="81" t="s">
        <v>835</v>
      </c>
      <c r="ANI1" s="81" t="s">
        <v>834</v>
      </c>
      <c r="ANJ1" s="81" t="s">
        <v>834</v>
      </c>
      <c r="ANK1" s="81" t="s">
        <v>833</v>
      </c>
      <c r="ANL1" s="81" t="s">
        <v>833</v>
      </c>
      <c r="ANM1" s="81" t="s">
        <v>832</v>
      </c>
      <c r="ANN1" s="81" t="s">
        <v>832</v>
      </c>
      <c r="ANO1" s="81" t="s">
        <v>831</v>
      </c>
      <c r="ANP1" s="81" t="s">
        <v>831</v>
      </c>
      <c r="ANQ1" s="81" t="s">
        <v>830</v>
      </c>
      <c r="ANR1" s="81" t="s">
        <v>830</v>
      </c>
      <c r="ANS1" s="81" t="s">
        <v>829</v>
      </c>
      <c r="ANT1" s="81" t="s">
        <v>829</v>
      </c>
      <c r="ANU1" s="81" t="s">
        <v>828</v>
      </c>
      <c r="ANV1" s="81" t="s">
        <v>828</v>
      </c>
      <c r="ANW1" s="81" t="s">
        <v>827</v>
      </c>
      <c r="ANX1" s="81" t="s">
        <v>827</v>
      </c>
      <c r="ANY1" s="81" t="s">
        <v>826</v>
      </c>
      <c r="ANZ1" s="81" t="s">
        <v>826</v>
      </c>
      <c r="AOA1" s="81" t="s">
        <v>825</v>
      </c>
      <c r="AOB1" s="81" t="s">
        <v>825</v>
      </c>
      <c r="AOC1" s="81" t="s">
        <v>824</v>
      </c>
      <c r="AOD1" s="81" t="s">
        <v>824</v>
      </c>
      <c r="AOE1" s="81" t="s">
        <v>823</v>
      </c>
      <c r="AOF1" s="81" t="s">
        <v>823</v>
      </c>
      <c r="AOG1" s="81" t="s">
        <v>822</v>
      </c>
      <c r="AOH1" s="81" t="s">
        <v>822</v>
      </c>
      <c r="AOI1" s="81" t="s">
        <v>821</v>
      </c>
      <c r="AOJ1" s="81" t="s">
        <v>821</v>
      </c>
      <c r="AOK1" s="81" t="s">
        <v>820</v>
      </c>
      <c r="AOL1" s="81" t="s">
        <v>820</v>
      </c>
      <c r="AOM1" s="81" t="s">
        <v>819</v>
      </c>
      <c r="AON1" s="81" t="s">
        <v>819</v>
      </c>
      <c r="AOO1" s="81" t="s">
        <v>818</v>
      </c>
      <c r="AOP1" s="81" t="s">
        <v>818</v>
      </c>
      <c r="AOQ1" s="81" t="s">
        <v>817</v>
      </c>
      <c r="AOR1" s="81" t="s">
        <v>817</v>
      </c>
      <c r="AOS1" s="81" t="s">
        <v>816</v>
      </c>
      <c r="AOT1" s="81" t="s">
        <v>816</v>
      </c>
      <c r="AOU1" s="81" t="s">
        <v>815</v>
      </c>
      <c r="AOV1" s="81" t="s">
        <v>815</v>
      </c>
      <c r="AOW1" s="81" t="s">
        <v>814</v>
      </c>
      <c r="AOX1" s="81" t="s">
        <v>814</v>
      </c>
      <c r="AOY1" s="81" t="s">
        <v>813</v>
      </c>
      <c r="AOZ1" s="81" t="s">
        <v>813</v>
      </c>
      <c r="APA1" s="81" t="s">
        <v>812</v>
      </c>
      <c r="APB1" s="81" t="s">
        <v>812</v>
      </c>
      <c r="APC1" s="81" t="s">
        <v>811</v>
      </c>
      <c r="APD1" s="81" t="s">
        <v>811</v>
      </c>
      <c r="APE1" s="81" t="s">
        <v>810</v>
      </c>
      <c r="APF1" s="81" t="s">
        <v>810</v>
      </c>
      <c r="APG1" s="81" t="s">
        <v>809</v>
      </c>
      <c r="APH1" s="81" t="s">
        <v>809</v>
      </c>
      <c r="API1" s="81" t="s">
        <v>808</v>
      </c>
      <c r="APJ1" s="81" t="s">
        <v>808</v>
      </c>
      <c r="APK1" s="81" t="s">
        <v>807</v>
      </c>
      <c r="APL1" s="81" t="s">
        <v>807</v>
      </c>
      <c r="APM1" s="81" t="s">
        <v>806</v>
      </c>
      <c r="APN1" s="81" t="s">
        <v>806</v>
      </c>
      <c r="APO1" s="81" t="s">
        <v>805</v>
      </c>
      <c r="APP1" s="81" t="s">
        <v>805</v>
      </c>
      <c r="APQ1" s="81" t="s">
        <v>804</v>
      </c>
      <c r="APR1" s="81" t="s">
        <v>804</v>
      </c>
      <c r="APS1" s="81" t="s">
        <v>803</v>
      </c>
      <c r="APT1" s="81" t="s">
        <v>803</v>
      </c>
      <c r="APU1" s="81" t="s">
        <v>802</v>
      </c>
      <c r="APV1" s="81" t="s">
        <v>802</v>
      </c>
      <c r="APW1" s="81" t="s">
        <v>801</v>
      </c>
      <c r="APX1" s="81" t="s">
        <v>801</v>
      </c>
      <c r="APY1" s="81" t="s">
        <v>800</v>
      </c>
      <c r="APZ1" s="81" t="s">
        <v>800</v>
      </c>
      <c r="AQA1" s="81" t="s">
        <v>799</v>
      </c>
      <c r="AQB1" s="81" t="s">
        <v>799</v>
      </c>
      <c r="AQC1" s="81" t="s">
        <v>798</v>
      </c>
      <c r="AQD1" s="81" t="s">
        <v>798</v>
      </c>
      <c r="AQE1" s="81" t="s">
        <v>797</v>
      </c>
      <c r="AQF1" s="81" t="s">
        <v>797</v>
      </c>
      <c r="AQG1" s="81" t="s">
        <v>796</v>
      </c>
      <c r="AQH1" s="81" t="s">
        <v>796</v>
      </c>
      <c r="AQI1" s="81" t="s">
        <v>795</v>
      </c>
      <c r="AQJ1" s="81" t="s">
        <v>795</v>
      </c>
      <c r="AQK1" s="81" t="s">
        <v>794</v>
      </c>
      <c r="AQL1" s="81" t="s">
        <v>794</v>
      </c>
      <c r="AQM1" s="81" t="s">
        <v>793</v>
      </c>
      <c r="AQN1" s="81" t="s">
        <v>793</v>
      </c>
      <c r="AQO1" s="81" t="s">
        <v>792</v>
      </c>
      <c r="AQP1" s="81" t="s">
        <v>792</v>
      </c>
      <c r="AQQ1" s="81" t="s">
        <v>791</v>
      </c>
      <c r="AQR1" s="81" t="s">
        <v>791</v>
      </c>
      <c r="AQS1" s="81" t="s">
        <v>790</v>
      </c>
      <c r="AQT1" s="81" t="s">
        <v>790</v>
      </c>
      <c r="AQU1" s="81" t="s">
        <v>789</v>
      </c>
      <c r="AQV1" s="81" t="s">
        <v>789</v>
      </c>
      <c r="AQW1" s="81" t="s">
        <v>788</v>
      </c>
      <c r="AQX1" s="81" t="s">
        <v>788</v>
      </c>
      <c r="AQY1" s="81" t="s">
        <v>787</v>
      </c>
      <c r="AQZ1" s="81" t="s">
        <v>787</v>
      </c>
      <c r="ARA1" s="81" t="s">
        <v>786</v>
      </c>
      <c r="ARB1" s="81" t="s">
        <v>786</v>
      </c>
      <c r="ARC1" s="81" t="s">
        <v>785</v>
      </c>
      <c r="ARD1" s="81" t="s">
        <v>785</v>
      </c>
      <c r="ARE1" s="81" t="s">
        <v>784</v>
      </c>
      <c r="ARF1" s="81" t="s">
        <v>784</v>
      </c>
      <c r="ARG1" s="81" t="s">
        <v>783</v>
      </c>
      <c r="ARH1" s="81" t="s">
        <v>783</v>
      </c>
      <c r="ARI1" s="81" t="s">
        <v>782</v>
      </c>
      <c r="ARJ1" s="81" t="s">
        <v>782</v>
      </c>
      <c r="ARK1" s="81" t="s">
        <v>781</v>
      </c>
      <c r="ARL1" s="81" t="s">
        <v>781</v>
      </c>
      <c r="ARM1" s="81" t="s">
        <v>780</v>
      </c>
      <c r="ARN1" s="81" t="s">
        <v>780</v>
      </c>
      <c r="ARO1" s="81" t="s">
        <v>779</v>
      </c>
      <c r="ARP1" s="81" t="s">
        <v>779</v>
      </c>
      <c r="ARQ1" s="81" t="s">
        <v>778</v>
      </c>
      <c r="ARR1" s="81" t="s">
        <v>778</v>
      </c>
      <c r="ARS1" s="81" t="s">
        <v>777</v>
      </c>
      <c r="ART1" s="81" t="s">
        <v>777</v>
      </c>
      <c r="ARU1" s="81" t="s">
        <v>776</v>
      </c>
      <c r="ARV1" s="81" t="s">
        <v>776</v>
      </c>
      <c r="ARW1" s="81" t="s">
        <v>775</v>
      </c>
      <c r="ARX1" s="81" t="s">
        <v>775</v>
      </c>
      <c r="ARY1" s="81" t="s">
        <v>774</v>
      </c>
      <c r="ARZ1" s="81" t="s">
        <v>774</v>
      </c>
      <c r="ASA1" s="81" t="s">
        <v>773</v>
      </c>
      <c r="ASB1" s="81" t="s">
        <v>773</v>
      </c>
      <c r="ASC1" s="81" t="s">
        <v>772</v>
      </c>
      <c r="ASD1" s="81" t="s">
        <v>772</v>
      </c>
      <c r="ASE1" s="81" t="s">
        <v>771</v>
      </c>
      <c r="ASF1" s="81" t="s">
        <v>771</v>
      </c>
      <c r="ASG1" s="81" t="s">
        <v>770</v>
      </c>
      <c r="ASH1" s="81" t="s">
        <v>770</v>
      </c>
      <c r="ASI1" s="81" t="s">
        <v>769</v>
      </c>
      <c r="ASJ1" s="81" t="s">
        <v>769</v>
      </c>
      <c r="ASK1" s="81" t="s">
        <v>768</v>
      </c>
      <c r="ASL1" s="81" t="s">
        <v>768</v>
      </c>
      <c r="ASM1" s="81" t="s">
        <v>767</v>
      </c>
      <c r="ASN1" s="81" t="s">
        <v>767</v>
      </c>
      <c r="ASO1" s="81" t="s">
        <v>766</v>
      </c>
      <c r="ASP1" s="81" t="s">
        <v>766</v>
      </c>
      <c r="ASQ1" s="81" t="s">
        <v>765</v>
      </c>
      <c r="ASR1" s="81" t="s">
        <v>765</v>
      </c>
      <c r="ASS1" s="81" t="s">
        <v>764</v>
      </c>
      <c r="AST1" s="81" t="s">
        <v>764</v>
      </c>
      <c r="ASU1" s="81" t="s">
        <v>763</v>
      </c>
      <c r="ASV1" s="81" t="s">
        <v>763</v>
      </c>
      <c r="ASW1" s="81" t="s">
        <v>762</v>
      </c>
      <c r="ASX1" s="81" t="s">
        <v>762</v>
      </c>
      <c r="ASY1" s="81" t="s">
        <v>761</v>
      </c>
      <c r="ASZ1" s="81" t="s">
        <v>761</v>
      </c>
      <c r="ATA1" s="81" t="s">
        <v>760</v>
      </c>
      <c r="ATB1" s="81" t="s">
        <v>760</v>
      </c>
      <c r="ATC1" s="81" t="s">
        <v>759</v>
      </c>
      <c r="ATD1" s="81" t="s">
        <v>759</v>
      </c>
      <c r="ATE1" s="81" t="s">
        <v>758</v>
      </c>
      <c r="ATF1" s="81" t="s">
        <v>758</v>
      </c>
      <c r="ATG1" s="81" t="s">
        <v>757</v>
      </c>
      <c r="ATH1" s="81" t="s">
        <v>757</v>
      </c>
      <c r="ATI1" s="81" t="s">
        <v>756</v>
      </c>
      <c r="ATJ1" s="81" t="s">
        <v>756</v>
      </c>
      <c r="ATK1" s="81" t="s">
        <v>755</v>
      </c>
      <c r="ATL1" s="81" t="s">
        <v>755</v>
      </c>
      <c r="ATM1" s="81" t="s">
        <v>754</v>
      </c>
      <c r="ATN1" s="81" t="s">
        <v>754</v>
      </c>
      <c r="ATO1" s="81" t="s">
        <v>753</v>
      </c>
      <c r="ATP1" s="81" t="s">
        <v>753</v>
      </c>
      <c r="ATQ1" s="81" t="s">
        <v>752</v>
      </c>
      <c r="ATR1" s="81" t="s">
        <v>752</v>
      </c>
      <c r="ATS1" s="81" t="s">
        <v>751</v>
      </c>
      <c r="ATT1" s="81" t="s">
        <v>751</v>
      </c>
      <c r="ATU1" s="81" t="s">
        <v>750</v>
      </c>
      <c r="ATV1" s="81" t="s">
        <v>750</v>
      </c>
      <c r="ATW1" s="81" t="s">
        <v>749</v>
      </c>
      <c r="ATX1" s="81" t="s">
        <v>749</v>
      </c>
      <c r="ATY1" s="81" t="s">
        <v>748</v>
      </c>
      <c r="ATZ1" s="81" t="s">
        <v>748</v>
      </c>
      <c r="AUA1" s="81" t="s">
        <v>747</v>
      </c>
      <c r="AUB1" s="81" t="s">
        <v>747</v>
      </c>
      <c r="AUC1" s="81" t="s">
        <v>746</v>
      </c>
      <c r="AUD1" s="81" t="s">
        <v>746</v>
      </c>
      <c r="AUE1" s="81" t="s">
        <v>745</v>
      </c>
      <c r="AUF1" s="81" t="s">
        <v>745</v>
      </c>
      <c r="AUG1" s="81" t="s">
        <v>744</v>
      </c>
      <c r="AUH1" s="81" t="s">
        <v>744</v>
      </c>
      <c r="AUI1" s="81" t="s">
        <v>743</v>
      </c>
      <c r="AUJ1" s="81" t="s">
        <v>743</v>
      </c>
      <c r="AUK1" s="81" t="s">
        <v>742</v>
      </c>
      <c r="AUL1" s="81" t="s">
        <v>742</v>
      </c>
      <c r="AUM1" s="81" t="s">
        <v>741</v>
      </c>
      <c r="AUN1" s="81" t="s">
        <v>741</v>
      </c>
      <c r="AUO1" s="81" t="s">
        <v>740</v>
      </c>
      <c r="AUP1" s="81" t="s">
        <v>740</v>
      </c>
      <c r="AUQ1" s="81" t="s">
        <v>739</v>
      </c>
      <c r="AUR1" s="81" t="s">
        <v>739</v>
      </c>
      <c r="AUS1" s="81" t="s">
        <v>738</v>
      </c>
      <c r="AUT1" s="81" t="s">
        <v>738</v>
      </c>
      <c r="AUU1" s="81" t="s">
        <v>737</v>
      </c>
      <c r="AUV1" s="81" t="s">
        <v>737</v>
      </c>
      <c r="AUW1" s="81" t="s">
        <v>736</v>
      </c>
      <c r="AUX1" s="81" t="s">
        <v>736</v>
      </c>
      <c r="AUY1" s="81" t="s">
        <v>735</v>
      </c>
      <c r="AUZ1" s="81" t="s">
        <v>735</v>
      </c>
      <c r="AVA1" s="81" t="s">
        <v>734</v>
      </c>
      <c r="AVB1" s="81" t="s">
        <v>734</v>
      </c>
      <c r="AVC1" s="81" t="s">
        <v>255</v>
      </c>
      <c r="AVD1" s="81" t="s">
        <v>255</v>
      </c>
      <c r="AVE1" s="81" t="s">
        <v>733</v>
      </c>
      <c r="AVF1" s="81" t="s">
        <v>733</v>
      </c>
      <c r="AVG1" s="81" t="s">
        <v>732</v>
      </c>
      <c r="AVH1" s="81" t="s">
        <v>732</v>
      </c>
      <c r="AVI1" s="81" t="s">
        <v>731</v>
      </c>
      <c r="AVJ1" s="81" t="s">
        <v>731</v>
      </c>
      <c r="AVK1" s="81" t="s">
        <v>730</v>
      </c>
      <c r="AVL1" s="81" t="s">
        <v>730</v>
      </c>
      <c r="AVM1" s="81" t="s">
        <v>729</v>
      </c>
      <c r="AVN1" s="81" t="s">
        <v>729</v>
      </c>
      <c r="AVO1" s="81" t="s">
        <v>728</v>
      </c>
      <c r="AVP1" s="81" t="s">
        <v>728</v>
      </c>
      <c r="AVQ1" s="81" t="s">
        <v>727</v>
      </c>
      <c r="AVR1" s="81" t="s">
        <v>727</v>
      </c>
      <c r="AVS1" s="81" t="s">
        <v>726</v>
      </c>
      <c r="AVT1" s="81" t="s">
        <v>726</v>
      </c>
      <c r="AVU1" s="81" t="s">
        <v>725</v>
      </c>
      <c r="AVV1" s="81" t="s">
        <v>725</v>
      </c>
      <c r="AVW1" s="81" t="s">
        <v>724</v>
      </c>
      <c r="AVX1" s="81" t="s">
        <v>724</v>
      </c>
      <c r="AVY1" s="81" t="s">
        <v>723</v>
      </c>
      <c r="AVZ1" s="81" t="s">
        <v>723</v>
      </c>
      <c r="AWA1" s="81" t="s">
        <v>722</v>
      </c>
      <c r="AWB1" s="81" t="s">
        <v>722</v>
      </c>
      <c r="AWC1" s="81" t="s">
        <v>721</v>
      </c>
      <c r="AWD1" s="81" t="s">
        <v>721</v>
      </c>
      <c r="AWE1" s="81" t="s">
        <v>720</v>
      </c>
      <c r="AWF1" s="81" t="s">
        <v>720</v>
      </c>
      <c r="AWG1" s="81" t="s">
        <v>719</v>
      </c>
      <c r="AWH1" s="81" t="s">
        <v>719</v>
      </c>
      <c r="AWI1" s="81" t="s">
        <v>718</v>
      </c>
      <c r="AWJ1" s="81" t="s">
        <v>718</v>
      </c>
      <c r="AWK1" s="81" t="s">
        <v>717</v>
      </c>
      <c r="AWL1" s="81" t="s">
        <v>717</v>
      </c>
      <c r="AWM1" s="81" t="s">
        <v>716</v>
      </c>
      <c r="AWN1" s="81" t="s">
        <v>716</v>
      </c>
      <c r="AWO1" s="81" t="s">
        <v>715</v>
      </c>
      <c r="AWP1" s="81" t="s">
        <v>715</v>
      </c>
      <c r="AWQ1" s="81" t="s">
        <v>714</v>
      </c>
      <c r="AWR1" s="81" t="s">
        <v>714</v>
      </c>
      <c r="AWS1" s="81" t="s">
        <v>713</v>
      </c>
      <c r="AWT1" s="81" t="s">
        <v>713</v>
      </c>
      <c r="AWU1" s="81" t="s">
        <v>712</v>
      </c>
      <c r="AWV1" s="81" t="s">
        <v>712</v>
      </c>
      <c r="AWW1" s="81" t="s">
        <v>711</v>
      </c>
      <c r="AWX1" s="81" t="s">
        <v>711</v>
      </c>
      <c r="AWY1" s="81" t="s">
        <v>710</v>
      </c>
      <c r="AWZ1" s="81" t="s">
        <v>710</v>
      </c>
      <c r="AXA1" s="81" t="s">
        <v>709</v>
      </c>
      <c r="AXB1" s="81" t="s">
        <v>709</v>
      </c>
      <c r="AXC1" s="81" t="s">
        <v>708</v>
      </c>
      <c r="AXD1" s="81" t="s">
        <v>708</v>
      </c>
      <c r="AXE1" s="81" t="s">
        <v>707</v>
      </c>
      <c r="AXF1" s="81" t="s">
        <v>707</v>
      </c>
      <c r="AXG1" s="81" t="s">
        <v>706</v>
      </c>
      <c r="AXH1" s="81" t="s">
        <v>706</v>
      </c>
      <c r="AXI1" s="81" t="s">
        <v>705</v>
      </c>
      <c r="AXJ1" s="81" t="s">
        <v>705</v>
      </c>
      <c r="AXK1" s="81" t="s">
        <v>704</v>
      </c>
      <c r="AXL1" s="81" t="s">
        <v>704</v>
      </c>
      <c r="AXM1" s="81" t="s">
        <v>703</v>
      </c>
      <c r="AXN1" s="81" t="s">
        <v>703</v>
      </c>
      <c r="AXO1" s="81" t="s">
        <v>702</v>
      </c>
      <c r="AXP1" s="81" t="s">
        <v>702</v>
      </c>
      <c r="AXQ1" s="81" t="s">
        <v>701</v>
      </c>
      <c r="AXR1" s="81" t="s">
        <v>701</v>
      </c>
      <c r="AXS1" s="81" t="s">
        <v>700</v>
      </c>
      <c r="AXT1" s="81" t="s">
        <v>700</v>
      </c>
      <c r="AXU1" s="81" t="s">
        <v>699</v>
      </c>
      <c r="AXV1" s="81" t="s">
        <v>699</v>
      </c>
      <c r="AXW1" s="81" t="s">
        <v>698</v>
      </c>
      <c r="AXX1" s="81" t="s">
        <v>698</v>
      </c>
      <c r="AXY1" s="81" t="s">
        <v>697</v>
      </c>
      <c r="AXZ1" s="81" t="s">
        <v>697</v>
      </c>
      <c r="AYA1" s="81" t="s">
        <v>696</v>
      </c>
      <c r="AYB1" s="81" t="s">
        <v>696</v>
      </c>
      <c r="AYC1" s="81" t="s">
        <v>695</v>
      </c>
      <c r="AYD1" s="81" t="s">
        <v>695</v>
      </c>
      <c r="AYE1" s="81" t="s">
        <v>694</v>
      </c>
      <c r="AYF1" s="81" t="s">
        <v>694</v>
      </c>
      <c r="AYG1" s="81" t="s">
        <v>693</v>
      </c>
      <c r="AYH1" s="81" t="s">
        <v>693</v>
      </c>
      <c r="AYI1" s="81" t="s">
        <v>692</v>
      </c>
      <c r="AYJ1" s="81" t="s">
        <v>692</v>
      </c>
      <c r="AYK1" s="81" t="s">
        <v>691</v>
      </c>
      <c r="AYL1" s="81" t="s">
        <v>691</v>
      </c>
      <c r="AYM1" s="81" t="s">
        <v>690</v>
      </c>
      <c r="AYN1" s="81" t="s">
        <v>690</v>
      </c>
      <c r="AYO1" s="81" t="s">
        <v>689</v>
      </c>
      <c r="AYP1" s="81" t="s">
        <v>689</v>
      </c>
      <c r="AYQ1" s="81" t="s">
        <v>688</v>
      </c>
      <c r="AYR1" s="81" t="s">
        <v>688</v>
      </c>
      <c r="AYS1" s="81" t="s">
        <v>687</v>
      </c>
      <c r="AYT1" s="81" t="s">
        <v>687</v>
      </c>
      <c r="AYU1" s="81" t="s">
        <v>686</v>
      </c>
      <c r="AYV1" s="81" t="s">
        <v>686</v>
      </c>
      <c r="AYW1" s="81" t="s">
        <v>685</v>
      </c>
      <c r="AYX1" s="81" t="s">
        <v>685</v>
      </c>
      <c r="AYY1" s="81" t="s">
        <v>684</v>
      </c>
      <c r="AYZ1" s="81" t="s">
        <v>684</v>
      </c>
      <c r="AZA1" s="81" t="s">
        <v>683</v>
      </c>
      <c r="AZB1" s="81" t="s">
        <v>683</v>
      </c>
      <c r="AZC1" s="81" t="s">
        <v>682</v>
      </c>
      <c r="AZD1" s="81" t="s">
        <v>682</v>
      </c>
      <c r="AZE1" s="81" t="s">
        <v>681</v>
      </c>
      <c r="AZF1" s="81" t="s">
        <v>681</v>
      </c>
      <c r="AZG1" s="81" t="s">
        <v>680</v>
      </c>
      <c r="AZH1" s="81" t="s">
        <v>680</v>
      </c>
      <c r="AZI1" s="81" t="s">
        <v>679</v>
      </c>
      <c r="AZJ1" s="81" t="s">
        <v>679</v>
      </c>
      <c r="AZK1" s="81" t="s">
        <v>678</v>
      </c>
      <c r="AZL1" s="81" t="s">
        <v>678</v>
      </c>
      <c r="AZM1" s="81" t="s">
        <v>677</v>
      </c>
      <c r="AZN1" s="81" t="s">
        <v>677</v>
      </c>
      <c r="AZO1" s="81" t="s">
        <v>676</v>
      </c>
      <c r="AZP1" s="81" t="s">
        <v>676</v>
      </c>
      <c r="AZQ1" s="81" t="s">
        <v>675</v>
      </c>
      <c r="AZR1" s="81" t="s">
        <v>675</v>
      </c>
      <c r="AZS1" s="81" t="s">
        <v>674</v>
      </c>
      <c r="AZT1" s="81" t="s">
        <v>674</v>
      </c>
      <c r="AZU1" s="81" t="s">
        <v>673</v>
      </c>
      <c r="AZV1" s="81" t="s">
        <v>673</v>
      </c>
    </row>
    <row r="2" spans="1:1374" s="81" customFormat="1" x14ac:dyDescent="0.25">
      <c r="A2" s="81" t="s">
        <v>346</v>
      </c>
      <c r="B2" s="81" t="s">
        <v>672</v>
      </c>
      <c r="C2" s="81" t="s">
        <v>671</v>
      </c>
      <c r="D2" s="81" t="s">
        <v>670</v>
      </c>
      <c r="E2" s="81" t="s">
        <v>671</v>
      </c>
      <c r="F2" s="81" t="s">
        <v>670</v>
      </c>
      <c r="G2" s="81" t="s">
        <v>671</v>
      </c>
      <c r="H2" s="81" t="s">
        <v>670</v>
      </c>
      <c r="I2" s="81" t="s">
        <v>671</v>
      </c>
      <c r="J2" s="81" t="s">
        <v>670</v>
      </c>
      <c r="K2" s="81" t="s">
        <v>671</v>
      </c>
      <c r="L2" s="81" t="s">
        <v>670</v>
      </c>
      <c r="M2" s="81" t="s">
        <v>671</v>
      </c>
      <c r="N2" s="81" t="s">
        <v>670</v>
      </c>
      <c r="O2" s="81" t="s">
        <v>671</v>
      </c>
      <c r="P2" s="81" t="s">
        <v>670</v>
      </c>
      <c r="Q2" s="81" t="s">
        <v>671</v>
      </c>
      <c r="R2" s="81" t="s">
        <v>670</v>
      </c>
      <c r="S2" s="81" t="s">
        <v>671</v>
      </c>
      <c r="T2" s="81" t="s">
        <v>670</v>
      </c>
      <c r="U2" s="81" t="s">
        <v>671</v>
      </c>
      <c r="V2" s="81" t="s">
        <v>670</v>
      </c>
      <c r="W2" s="81" t="s">
        <v>671</v>
      </c>
      <c r="X2" s="81" t="s">
        <v>670</v>
      </c>
      <c r="Y2" s="81" t="s">
        <v>671</v>
      </c>
      <c r="Z2" s="81" t="s">
        <v>670</v>
      </c>
      <c r="AA2" s="81" t="s">
        <v>671</v>
      </c>
      <c r="AB2" s="81" t="s">
        <v>670</v>
      </c>
      <c r="AC2" s="81" t="s">
        <v>671</v>
      </c>
      <c r="AD2" s="81" t="s">
        <v>670</v>
      </c>
      <c r="AE2" s="81" t="s">
        <v>671</v>
      </c>
      <c r="AF2" s="81" t="s">
        <v>670</v>
      </c>
      <c r="AG2" s="81" t="s">
        <v>671</v>
      </c>
      <c r="AH2" s="81" t="s">
        <v>670</v>
      </c>
      <c r="AI2" s="81" t="s">
        <v>671</v>
      </c>
      <c r="AJ2" s="81" t="s">
        <v>670</v>
      </c>
      <c r="AK2" s="81" t="s">
        <v>671</v>
      </c>
      <c r="AL2" s="81" t="s">
        <v>670</v>
      </c>
      <c r="AM2" s="81" t="s">
        <v>671</v>
      </c>
      <c r="AN2" s="81" t="s">
        <v>670</v>
      </c>
      <c r="AO2" s="81" t="s">
        <v>671</v>
      </c>
      <c r="AP2" s="81" t="s">
        <v>670</v>
      </c>
      <c r="AQ2" s="81" t="s">
        <v>671</v>
      </c>
      <c r="AR2" s="81" t="s">
        <v>670</v>
      </c>
      <c r="AS2" s="81" t="s">
        <v>671</v>
      </c>
      <c r="AT2" s="81" t="s">
        <v>670</v>
      </c>
      <c r="AU2" s="81" t="s">
        <v>671</v>
      </c>
      <c r="AV2" s="81" t="s">
        <v>670</v>
      </c>
      <c r="AW2" s="81" t="s">
        <v>671</v>
      </c>
      <c r="AX2" s="81" t="s">
        <v>670</v>
      </c>
      <c r="AY2" s="81" t="s">
        <v>671</v>
      </c>
      <c r="AZ2" s="81" t="s">
        <v>670</v>
      </c>
      <c r="BA2" s="81" t="s">
        <v>671</v>
      </c>
      <c r="BB2" s="81" t="s">
        <v>670</v>
      </c>
      <c r="BC2" s="81" t="s">
        <v>671</v>
      </c>
      <c r="BD2" s="81" t="s">
        <v>670</v>
      </c>
      <c r="BE2" s="81" t="s">
        <v>671</v>
      </c>
      <c r="BF2" s="81" t="s">
        <v>670</v>
      </c>
      <c r="BG2" s="81" t="s">
        <v>671</v>
      </c>
      <c r="BH2" s="81" t="s">
        <v>670</v>
      </c>
      <c r="BI2" s="81" t="s">
        <v>671</v>
      </c>
      <c r="BJ2" s="81" t="s">
        <v>670</v>
      </c>
      <c r="BK2" s="81" t="s">
        <v>671</v>
      </c>
      <c r="BL2" s="81" t="s">
        <v>670</v>
      </c>
      <c r="BM2" s="81" t="s">
        <v>671</v>
      </c>
      <c r="BN2" s="81" t="s">
        <v>670</v>
      </c>
      <c r="BO2" s="81" t="s">
        <v>671</v>
      </c>
      <c r="BP2" s="81" t="s">
        <v>670</v>
      </c>
      <c r="BQ2" s="81" t="s">
        <v>671</v>
      </c>
      <c r="BR2" s="81" t="s">
        <v>670</v>
      </c>
      <c r="BS2" s="81" t="s">
        <v>671</v>
      </c>
      <c r="BT2" s="81" t="s">
        <v>670</v>
      </c>
      <c r="BU2" s="81" t="s">
        <v>671</v>
      </c>
      <c r="BV2" s="81" t="s">
        <v>670</v>
      </c>
      <c r="BW2" s="81" t="s">
        <v>671</v>
      </c>
      <c r="BX2" s="81" t="s">
        <v>670</v>
      </c>
      <c r="BY2" s="81" t="s">
        <v>671</v>
      </c>
      <c r="BZ2" s="81" t="s">
        <v>670</v>
      </c>
      <c r="CA2" s="81" t="s">
        <v>671</v>
      </c>
      <c r="CB2" s="81" t="s">
        <v>670</v>
      </c>
      <c r="CC2" s="81" t="s">
        <v>671</v>
      </c>
      <c r="CD2" s="81" t="s">
        <v>670</v>
      </c>
      <c r="CE2" s="81" t="s">
        <v>671</v>
      </c>
      <c r="CF2" s="81" t="s">
        <v>670</v>
      </c>
      <c r="CG2" s="81" t="s">
        <v>671</v>
      </c>
      <c r="CH2" s="81" t="s">
        <v>670</v>
      </c>
      <c r="CI2" s="81" t="s">
        <v>671</v>
      </c>
      <c r="CJ2" s="81" t="s">
        <v>670</v>
      </c>
      <c r="CK2" s="81" t="s">
        <v>671</v>
      </c>
      <c r="CL2" s="81" t="s">
        <v>670</v>
      </c>
      <c r="CM2" s="81" t="s">
        <v>671</v>
      </c>
      <c r="CN2" s="81" t="s">
        <v>670</v>
      </c>
      <c r="CO2" s="81" t="s">
        <v>671</v>
      </c>
      <c r="CP2" s="81" t="s">
        <v>670</v>
      </c>
      <c r="CQ2" s="81" t="s">
        <v>671</v>
      </c>
      <c r="CR2" s="81" t="s">
        <v>670</v>
      </c>
      <c r="CS2" s="81" t="s">
        <v>671</v>
      </c>
      <c r="CT2" s="81" t="s">
        <v>670</v>
      </c>
      <c r="CU2" s="81" t="s">
        <v>671</v>
      </c>
      <c r="CV2" s="81" t="s">
        <v>670</v>
      </c>
      <c r="CW2" s="81" t="s">
        <v>671</v>
      </c>
      <c r="CX2" s="81" t="s">
        <v>670</v>
      </c>
      <c r="CY2" s="81" t="s">
        <v>671</v>
      </c>
      <c r="CZ2" s="81" t="s">
        <v>670</v>
      </c>
      <c r="DA2" s="81" t="s">
        <v>671</v>
      </c>
      <c r="DB2" s="81" t="s">
        <v>670</v>
      </c>
      <c r="DC2" s="81" t="s">
        <v>671</v>
      </c>
      <c r="DD2" s="81" t="s">
        <v>670</v>
      </c>
      <c r="DE2" s="81" t="s">
        <v>671</v>
      </c>
      <c r="DF2" s="81" t="s">
        <v>670</v>
      </c>
      <c r="DG2" s="81" t="s">
        <v>671</v>
      </c>
      <c r="DH2" s="81" t="s">
        <v>670</v>
      </c>
      <c r="DI2" s="81" t="s">
        <v>671</v>
      </c>
      <c r="DJ2" s="81" t="s">
        <v>670</v>
      </c>
      <c r="DK2" s="81" t="s">
        <v>671</v>
      </c>
      <c r="DL2" s="81" t="s">
        <v>670</v>
      </c>
      <c r="DM2" s="81" t="s">
        <v>671</v>
      </c>
      <c r="DN2" s="81" t="s">
        <v>670</v>
      </c>
      <c r="DO2" s="81" t="s">
        <v>671</v>
      </c>
      <c r="DP2" s="81" t="s">
        <v>670</v>
      </c>
      <c r="DQ2" s="81" t="s">
        <v>671</v>
      </c>
      <c r="DR2" s="81" t="s">
        <v>670</v>
      </c>
      <c r="DS2" s="81" t="s">
        <v>671</v>
      </c>
      <c r="DT2" s="81" t="s">
        <v>670</v>
      </c>
      <c r="DU2" s="81" t="s">
        <v>671</v>
      </c>
      <c r="DV2" s="81" t="s">
        <v>670</v>
      </c>
      <c r="DW2" s="81" t="s">
        <v>671</v>
      </c>
      <c r="DX2" s="81" t="s">
        <v>670</v>
      </c>
      <c r="DY2" s="81" t="s">
        <v>671</v>
      </c>
      <c r="DZ2" s="81" t="s">
        <v>670</v>
      </c>
      <c r="EA2" s="81" t="s">
        <v>671</v>
      </c>
      <c r="EB2" s="81" t="s">
        <v>670</v>
      </c>
      <c r="EC2" s="81" t="s">
        <v>671</v>
      </c>
      <c r="ED2" s="81" t="s">
        <v>670</v>
      </c>
      <c r="EE2" s="81" t="s">
        <v>671</v>
      </c>
      <c r="EF2" s="81" t="s">
        <v>670</v>
      </c>
      <c r="EG2" s="81" t="s">
        <v>671</v>
      </c>
      <c r="EH2" s="81" t="s">
        <v>670</v>
      </c>
      <c r="EI2" s="81" t="s">
        <v>671</v>
      </c>
      <c r="EJ2" s="81" t="s">
        <v>670</v>
      </c>
      <c r="EK2" s="81" t="s">
        <v>671</v>
      </c>
      <c r="EL2" s="81" t="s">
        <v>670</v>
      </c>
      <c r="EM2" s="81" t="s">
        <v>671</v>
      </c>
      <c r="EN2" s="81" t="s">
        <v>670</v>
      </c>
      <c r="EO2" s="81" t="s">
        <v>671</v>
      </c>
      <c r="EP2" s="81" t="s">
        <v>670</v>
      </c>
      <c r="EQ2" s="81" t="s">
        <v>671</v>
      </c>
      <c r="ER2" s="81" t="s">
        <v>670</v>
      </c>
      <c r="ES2" s="81" t="s">
        <v>671</v>
      </c>
      <c r="ET2" s="81" t="s">
        <v>670</v>
      </c>
      <c r="EU2" s="81" t="s">
        <v>671</v>
      </c>
      <c r="EV2" s="81" t="s">
        <v>670</v>
      </c>
      <c r="EW2" s="81" t="s">
        <v>671</v>
      </c>
      <c r="EX2" s="81" t="s">
        <v>670</v>
      </c>
      <c r="EY2" s="81" t="s">
        <v>671</v>
      </c>
      <c r="EZ2" s="81" t="s">
        <v>670</v>
      </c>
      <c r="FA2" s="81" t="s">
        <v>671</v>
      </c>
      <c r="FB2" s="81" t="s">
        <v>670</v>
      </c>
      <c r="FC2" s="81" t="s">
        <v>671</v>
      </c>
      <c r="FD2" s="81" t="s">
        <v>670</v>
      </c>
      <c r="FE2" s="81" t="s">
        <v>671</v>
      </c>
      <c r="FF2" s="81" t="s">
        <v>670</v>
      </c>
      <c r="FG2" s="81" t="s">
        <v>671</v>
      </c>
      <c r="FH2" s="81" t="s">
        <v>670</v>
      </c>
      <c r="FI2" s="81" t="s">
        <v>671</v>
      </c>
      <c r="FJ2" s="81" t="s">
        <v>670</v>
      </c>
      <c r="FK2" s="81" t="s">
        <v>671</v>
      </c>
      <c r="FL2" s="81" t="s">
        <v>670</v>
      </c>
      <c r="FM2" s="81" t="s">
        <v>671</v>
      </c>
      <c r="FN2" s="81" t="s">
        <v>670</v>
      </c>
      <c r="FO2" s="81" t="s">
        <v>671</v>
      </c>
      <c r="FP2" s="81" t="s">
        <v>670</v>
      </c>
      <c r="FQ2" s="81" t="s">
        <v>671</v>
      </c>
      <c r="FR2" s="81" t="s">
        <v>670</v>
      </c>
      <c r="FS2" s="81" t="s">
        <v>671</v>
      </c>
      <c r="FT2" s="81" t="s">
        <v>670</v>
      </c>
      <c r="FU2" s="81" t="s">
        <v>671</v>
      </c>
      <c r="FV2" s="81" t="s">
        <v>670</v>
      </c>
      <c r="FW2" s="81" t="s">
        <v>671</v>
      </c>
      <c r="FX2" s="81" t="s">
        <v>670</v>
      </c>
      <c r="FY2" s="81" t="s">
        <v>671</v>
      </c>
      <c r="FZ2" s="81" t="s">
        <v>670</v>
      </c>
      <c r="GA2" s="81" t="s">
        <v>671</v>
      </c>
      <c r="GB2" s="81" t="s">
        <v>670</v>
      </c>
      <c r="GC2" s="81" t="s">
        <v>671</v>
      </c>
      <c r="GD2" s="81" t="s">
        <v>670</v>
      </c>
      <c r="GE2" s="81" t="s">
        <v>671</v>
      </c>
      <c r="GF2" s="81" t="s">
        <v>670</v>
      </c>
      <c r="GG2" s="81" t="s">
        <v>671</v>
      </c>
      <c r="GH2" s="81" t="s">
        <v>670</v>
      </c>
      <c r="GI2" s="81" t="s">
        <v>671</v>
      </c>
      <c r="GJ2" s="81" t="s">
        <v>670</v>
      </c>
      <c r="GK2" s="81" t="s">
        <v>671</v>
      </c>
      <c r="GL2" s="81" t="s">
        <v>670</v>
      </c>
      <c r="GM2" s="81" t="s">
        <v>671</v>
      </c>
      <c r="GN2" s="81" t="s">
        <v>670</v>
      </c>
      <c r="GO2" s="81" t="s">
        <v>671</v>
      </c>
      <c r="GP2" s="81" t="s">
        <v>670</v>
      </c>
      <c r="GQ2" s="81" t="s">
        <v>671</v>
      </c>
      <c r="GR2" s="81" t="s">
        <v>670</v>
      </c>
      <c r="GS2" s="81" t="s">
        <v>671</v>
      </c>
      <c r="GT2" s="81" t="s">
        <v>670</v>
      </c>
      <c r="GU2" s="81" t="s">
        <v>671</v>
      </c>
      <c r="GV2" s="81" t="s">
        <v>670</v>
      </c>
      <c r="GW2" s="81" t="s">
        <v>671</v>
      </c>
      <c r="GX2" s="81" t="s">
        <v>670</v>
      </c>
      <c r="GY2" s="81" t="s">
        <v>671</v>
      </c>
      <c r="GZ2" s="81" t="s">
        <v>670</v>
      </c>
      <c r="HA2" s="81" t="s">
        <v>671</v>
      </c>
      <c r="HB2" s="81" t="s">
        <v>670</v>
      </c>
      <c r="HC2" s="81" t="s">
        <v>671</v>
      </c>
      <c r="HD2" s="81" t="s">
        <v>670</v>
      </c>
      <c r="HE2" s="81" t="s">
        <v>671</v>
      </c>
      <c r="HF2" s="81" t="s">
        <v>670</v>
      </c>
      <c r="HG2" s="81" t="s">
        <v>671</v>
      </c>
      <c r="HH2" s="81" t="s">
        <v>670</v>
      </c>
      <c r="HI2" s="81" t="s">
        <v>671</v>
      </c>
      <c r="HJ2" s="81" t="s">
        <v>670</v>
      </c>
      <c r="HK2" s="81" t="s">
        <v>671</v>
      </c>
      <c r="HL2" s="81" t="s">
        <v>670</v>
      </c>
      <c r="HM2" s="81" t="s">
        <v>671</v>
      </c>
      <c r="HN2" s="81" t="s">
        <v>670</v>
      </c>
      <c r="HO2" s="81" t="s">
        <v>671</v>
      </c>
      <c r="HP2" s="81" t="s">
        <v>670</v>
      </c>
      <c r="HQ2" s="81" t="s">
        <v>671</v>
      </c>
      <c r="HR2" s="81" t="s">
        <v>670</v>
      </c>
      <c r="HS2" s="81" t="s">
        <v>671</v>
      </c>
      <c r="HT2" s="81" t="s">
        <v>670</v>
      </c>
      <c r="HU2" s="81" t="s">
        <v>671</v>
      </c>
      <c r="HV2" s="81" t="s">
        <v>670</v>
      </c>
      <c r="HW2" s="81" t="s">
        <v>671</v>
      </c>
      <c r="HX2" s="81" t="s">
        <v>670</v>
      </c>
      <c r="HY2" s="81" t="s">
        <v>671</v>
      </c>
      <c r="HZ2" s="81" t="s">
        <v>670</v>
      </c>
      <c r="IA2" s="81" t="s">
        <v>671</v>
      </c>
      <c r="IB2" s="81" t="s">
        <v>670</v>
      </c>
      <c r="IC2" s="81" t="s">
        <v>671</v>
      </c>
      <c r="ID2" s="81" t="s">
        <v>670</v>
      </c>
      <c r="IE2" s="81" t="s">
        <v>671</v>
      </c>
      <c r="IF2" s="81" t="s">
        <v>670</v>
      </c>
      <c r="IG2" s="81" t="s">
        <v>671</v>
      </c>
      <c r="IH2" s="81" t="s">
        <v>670</v>
      </c>
      <c r="II2" s="81" t="s">
        <v>671</v>
      </c>
      <c r="IJ2" s="81" t="s">
        <v>670</v>
      </c>
      <c r="IK2" s="81" t="s">
        <v>671</v>
      </c>
      <c r="IL2" s="81" t="s">
        <v>670</v>
      </c>
      <c r="IM2" s="81" t="s">
        <v>671</v>
      </c>
      <c r="IN2" s="81" t="s">
        <v>670</v>
      </c>
      <c r="IO2" s="81" t="s">
        <v>671</v>
      </c>
      <c r="IP2" s="81" t="s">
        <v>670</v>
      </c>
      <c r="IQ2" s="81" t="s">
        <v>671</v>
      </c>
      <c r="IR2" s="81" t="s">
        <v>670</v>
      </c>
      <c r="IS2" s="81" t="s">
        <v>671</v>
      </c>
      <c r="IT2" s="81" t="s">
        <v>670</v>
      </c>
      <c r="IU2" s="81" t="s">
        <v>671</v>
      </c>
      <c r="IV2" s="81" t="s">
        <v>670</v>
      </c>
      <c r="IW2" s="81" t="s">
        <v>671</v>
      </c>
      <c r="IX2" s="81" t="s">
        <v>670</v>
      </c>
      <c r="IY2" s="81" t="s">
        <v>671</v>
      </c>
      <c r="IZ2" s="81" t="s">
        <v>670</v>
      </c>
      <c r="JA2" s="81" t="s">
        <v>671</v>
      </c>
      <c r="JB2" s="81" t="s">
        <v>670</v>
      </c>
      <c r="JC2" s="81" t="s">
        <v>671</v>
      </c>
      <c r="JD2" s="81" t="s">
        <v>670</v>
      </c>
      <c r="JE2" s="81" t="s">
        <v>671</v>
      </c>
      <c r="JF2" s="81" t="s">
        <v>670</v>
      </c>
      <c r="JG2" s="81" t="s">
        <v>671</v>
      </c>
      <c r="JH2" s="81" t="s">
        <v>670</v>
      </c>
      <c r="JI2" s="81" t="s">
        <v>671</v>
      </c>
      <c r="JJ2" s="81" t="s">
        <v>670</v>
      </c>
      <c r="JK2" s="81" t="s">
        <v>671</v>
      </c>
      <c r="JL2" s="81" t="s">
        <v>670</v>
      </c>
      <c r="JM2" s="81" t="s">
        <v>671</v>
      </c>
      <c r="JN2" s="81" t="s">
        <v>670</v>
      </c>
      <c r="JO2" s="81" t="s">
        <v>671</v>
      </c>
      <c r="JP2" s="81" t="s">
        <v>670</v>
      </c>
      <c r="JQ2" s="81" t="s">
        <v>671</v>
      </c>
      <c r="JR2" s="81" t="s">
        <v>670</v>
      </c>
      <c r="JS2" s="81" t="s">
        <v>671</v>
      </c>
      <c r="JT2" s="81" t="s">
        <v>670</v>
      </c>
      <c r="JU2" s="81" t="s">
        <v>671</v>
      </c>
      <c r="JV2" s="81" t="s">
        <v>670</v>
      </c>
      <c r="JW2" s="81" t="s">
        <v>671</v>
      </c>
      <c r="JX2" s="81" t="s">
        <v>670</v>
      </c>
      <c r="JY2" s="81" t="s">
        <v>671</v>
      </c>
      <c r="JZ2" s="81" t="s">
        <v>670</v>
      </c>
      <c r="KA2" s="81" t="s">
        <v>671</v>
      </c>
      <c r="KB2" s="81" t="s">
        <v>670</v>
      </c>
      <c r="KC2" s="81" t="s">
        <v>671</v>
      </c>
      <c r="KD2" s="81" t="s">
        <v>670</v>
      </c>
      <c r="KE2" s="81" t="s">
        <v>671</v>
      </c>
      <c r="KF2" s="81" t="s">
        <v>670</v>
      </c>
      <c r="KG2" s="81" t="s">
        <v>671</v>
      </c>
      <c r="KH2" s="81" t="s">
        <v>670</v>
      </c>
      <c r="KI2" s="81" t="s">
        <v>671</v>
      </c>
      <c r="KJ2" s="81" t="s">
        <v>670</v>
      </c>
      <c r="KK2" s="81" t="s">
        <v>671</v>
      </c>
      <c r="KL2" s="81" t="s">
        <v>670</v>
      </c>
      <c r="KM2" s="81" t="s">
        <v>671</v>
      </c>
      <c r="KN2" s="81" t="s">
        <v>670</v>
      </c>
      <c r="KO2" s="81" t="s">
        <v>671</v>
      </c>
      <c r="KP2" s="81" t="s">
        <v>670</v>
      </c>
      <c r="KQ2" s="81" t="s">
        <v>671</v>
      </c>
      <c r="KR2" s="81" t="s">
        <v>670</v>
      </c>
      <c r="KS2" s="81" t="s">
        <v>671</v>
      </c>
      <c r="KT2" s="81" t="s">
        <v>670</v>
      </c>
      <c r="KU2" s="81" t="s">
        <v>671</v>
      </c>
      <c r="KV2" s="81" t="s">
        <v>670</v>
      </c>
      <c r="KW2" s="81" t="s">
        <v>671</v>
      </c>
      <c r="KX2" s="81" t="s">
        <v>670</v>
      </c>
      <c r="KY2" s="81" t="s">
        <v>671</v>
      </c>
      <c r="KZ2" s="81" t="s">
        <v>670</v>
      </c>
      <c r="LA2" s="81" t="s">
        <v>671</v>
      </c>
      <c r="LB2" s="81" t="s">
        <v>670</v>
      </c>
      <c r="LC2" s="81" t="s">
        <v>671</v>
      </c>
      <c r="LD2" s="81" t="s">
        <v>670</v>
      </c>
      <c r="LE2" s="81" t="s">
        <v>671</v>
      </c>
      <c r="LF2" s="81" t="s">
        <v>670</v>
      </c>
      <c r="LG2" s="81" t="s">
        <v>671</v>
      </c>
      <c r="LH2" s="81" t="s">
        <v>670</v>
      </c>
      <c r="LI2" s="81" t="s">
        <v>671</v>
      </c>
      <c r="LJ2" s="81" t="s">
        <v>670</v>
      </c>
      <c r="LK2" s="81" t="s">
        <v>671</v>
      </c>
      <c r="LL2" s="81" t="s">
        <v>670</v>
      </c>
      <c r="LM2" s="81" t="s">
        <v>671</v>
      </c>
      <c r="LN2" s="81" t="s">
        <v>670</v>
      </c>
      <c r="LO2" s="81" t="s">
        <v>671</v>
      </c>
      <c r="LP2" s="81" t="s">
        <v>670</v>
      </c>
      <c r="LQ2" s="81" t="s">
        <v>671</v>
      </c>
      <c r="LR2" s="81" t="s">
        <v>670</v>
      </c>
      <c r="LS2" s="81" t="s">
        <v>671</v>
      </c>
      <c r="LT2" s="81" t="s">
        <v>670</v>
      </c>
      <c r="LU2" s="81" t="s">
        <v>671</v>
      </c>
      <c r="LV2" s="81" t="s">
        <v>670</v>
      </c>
      <c r="LW2" s="81" t="s">
        <v>671</v>
      </c>
      <c r="LX2" s="81" t="s">
        <v>670</v>
      </c>
      <c r="LY2" s="81" t="s">
        <v>671</v>
      </c>
      <c r="LZ2" s="81" t="s">
        <v>670</v>
      </c>
      <c r="MA2" s="81" t="s">
        <v>671</v>
      </c>
      <c r="MB2" s="81" t="s">
        <v>670</v>
      </c>
      <c r="MC2" s="81" t="s">
        <v>671</v>
      </c>
      <c r="MD2" s="81" t="s">
        <v>670</v>
      </c>
      <c r="ME2" s="81" t="s">
        <v>671</v>
      </c>
      <c r="MF2" s="81" t="s">
        <v>670</v>
      </c>
      <c r="MG2" s="81" t="s">
        <v>671</v>
      </c>
      <c r="MH2" s="81" t="s">
        <v>670</v>
      </c>
      <c r="MI2" s="81" t="s">
        <v>671</v>
      </c>
      <c r="MJ2" s="81" t="s">
        <v>670</v>
      </c>
      <c r="MK2" s="81" t="s">
        <v>671</v>
      </c>
      <c r="ML2" s="81" t="s">
        <v>670</v>
      </c>
      <c r="MM2" s="81" t="s">
        <v>671</v>
      </c>
      <c r="MN2" s="81" t="s">
        <v>670</v>
      </c>
      <c r="MO2" s="81" t="s">
        <v>671</v>
      </c>
      <c r="MP2" s="81" t="s">
        <v>670</v>
      </c>
      <c r="MQ2" s="81" t="s">
        <v>671</v>
      </c>
      <c r="MR2" s="81" t="s">
        <v>670</v>
      </c>
      <c r="MS2" s="81" t="s">
        <v>671</v>
      </c>
      <c r="MT2" s="81" t="s">
        <v>670</v>
      </c>
      <c r="MU2" s="81" t="s">
        <v>671</v>
      </c>
      <c r="MV2" s="81" t="s">
        <v>670</v>
      </c>
      <c r="MW2" s="81" t="s">
        <v>671</v>
      </c>
      <c r="MX2" s="81" t="s">
        <v>670</v>
      </c>
      <c r="MY2" s="81" t="s">
        <v>671</v>
      </c>
      <c r="MZ2" s="81" t="s">
        <v>670</v>
      </c>
      <c r="NA2" s="81" t="s">
        <v>671</v>
      </c>
      <c r="NB2" s="81" t="s">
        <v>670</v>
      </c>
      <c r="NC2" s="81" t="s">
        <v>671</v>
      </c>
      <c r="ND2" s="81" t="s">
        <v>670</v>
      </c>
      <c r="NE2" s="81" t="s">
        <v>671</v>
      </c>
      <c r="NF2" s="81" t="s">
        <v>670</v>
      </c>
      <c r="NG2" s="81" t="s">
        <v>671</v>
      </c>
      <c r="NH2" s="81" t="s">
        <v>670</v>
      </c>
      <c r="NI2" s="81" t="s">
        <v>671</v>
      </c>
      <c r="NJ2" s="81" t="s">
        <v>670</v>
      </c>
      <c r="NK2" s="81" t="s">
        <v>671</v>
      </c>
      <c r="NL2" s="81" t="s">
        <v>670</v>
      </c>
      <c r="NM2" s="81" t="s">
        <v>671</v>
      </c>
      <c r="NN2" s="81" t="s">
        <v>670</v>
      </c>
      <c r="NO2" s="81" t="s">
        <v>671</v>
      </c>
      <c r="NP2" s="81" t="s">
        <v>670</v>
      </c>
      <c r="NQ2" s="81" t="s">
        <v>671</v>
      </c>
      <c r="NR2" s="81" t="s">
        <v>670</v>
      </c>
      <c r="NS2" s="81" t="s">
        <v>671</v>
      </c>
      <c r="NT2" s="81" t="s">
        <v>670</v>
      </c>
      <c r="NU2" s="81" t="s">
        <v>671</v>
      </c>
      <c r="NV2" s="81" t="s">
        <v>670</v>
      </c>
      <c r="NW2" s="81" t="s">
        <v>671</v>
      </c>
      <c r="NX2" s="81" t="s">
        <v>670</v>
      </c>
      <c r="NY2" s="81" t="s">
        <v>671</v>
      </c>
      <c r="NZ2" s="81" t="s">
        <v>670</v>
      </c>
      <c r="OA2" s="81" t="s">
        <v>671</v>
      </c>
      <c r="OB2" s="81" t="s">
        <v>670</v>
      </c>
      <c r="OC2" s="81" t="s">
        <v>671</v>
      </c>
      <c r="OD2" s="81" t="s">
        <v>670</v>
      </c>
      <c r="OE2" s="81" t="s">
        <v>671</v>
      </c>
      <c r="OF2" s="81" t="s">
        <v>670</v>
      </c>
      <c r="OG2" s="81" t="s">
        <v>671</v>
      </c>
      <c r="OH2" s="81" t="s">
        <v>670</v>
      </c>
      <c r="OI2" s="81" t="s">
        <v>671</v>
      </c>
      <c r="OJ2" s="81" t="s">
        <v>670</v>
      </c>
      <c r="OK2" s="81" t="s">
        <v>671</v>
      </c>
      <c r="OL2" s="81" t="s">
        <v>670</v>
      </c>
      <c r="OM2" s="81" t="s">
        <v>671</v>
      </c>
      <c r="ON2" s="81" t="s">
        <v>670</v>
      </c>
      <c r="OO2" s="81" t="s">
        <v>671</v>
      </c>
      <c r="OP2" s="81" t="s">
        <v>670</v>
      </c>
      <c r="OQ2" s="81" t="s">
        <v>671</v>
      </c>
      <c r="OR2" s="81" t="s">
        <v>670</v>
      </c>
      <c r="OS2" s="81" t="s">
        <v>671</v>
      </c>
      <c r="OT2" s="81" t="s">
        <v>670</v>
      </c>
      <c r="OU2" s="81" t="s">
        <v>671</v>
      </c>
      <c r="OV2" s="81" t="s">
        <v>670</v>
      </c>
      <c r="OW2" s="81" t="s">
        <v>671</v>
      </c>
      <c r="OX2" s="81" t="s">
        <v>670</v>
      </c>
      <c r="OY2" s="81" t="s">
        <v>671</v>
      </c>
      <c r="OZ2" s="81" t="s">
        <v>670</v>
      </c>
      <c r="PA2" s="81" t="s">
        <v>671</v>
      </c>
      <c r="PB2" s="81" t="s">
        <v>670</v>
      </c>
      <c r="PC2" s="81" t="s">
        <v>671</v>
      </c>
      <c r="PD2" s="81" t="s">
        <v>670</v>
      </c>
      <c r="PE2" s="81" t="s">
        <v>671</v>
      </c>
      <c r="PF2" s="81" t="s">
        <v>670</v>
      </c>
      <c r="PG2" s="81" t="s">
        <v>671</v>
      </c>
      <c r="PH2" s="81" t="s">
        <v>670</v>
      </c>
      <c r="PI2" s="81" t="s">
        <v>671</v>
      </c>
      <c r="PJ2" s="81" t="s">
        <v>670</v>
      </c>
      <c r="PK2" s="81" t="s">
        <v>671</v>
      </c>
      <c r="PL2" s="81" t="s">
        <v>670</v>
      </c>
      <c r="PM2" s="81" t="s">
        <v>671</v>
      </c>
      <c r="PN2" s="81" t="s">
        <v>670</v>
      </c>
      <c r="PO2" s="81" t="s">
        <v>671</v>
      </c>
      <c r="PP2" s="81" t="s">
        <v>670</v>
      </c>
      <c r="PQ2" s="81" t="s">
        <v>671</v>
      </c>
      <c r="PR2" s="81" t="s">
        <v>670</v>
      </c>
      <c r="PS2" s="81" t="s">
        <v>671</v>
      </c>
      <c r="PT2" s="81" t="s">
        <v>670</v>
      </c>
      <c r="PU2" s="81" t="s">
        <v>671</v>
      </c>
      <c r="PV2" s="81" t="s">
        <v>670</v>
      </c>
      <c r="PW2" s="81" t="s">
        <v>671</v>
      </c>
      <c r="PX2" s="81" t="s">
        <v>670</v>
      </c>
      <c r="PY2" s="81" t="s">
        <v>671</v>
      </c>
      <c r="PZ2" s="81" t="s">
        <v>670</v>
      </c>
      <c r="QA2" s="81" t="s">
        <v>671</v>
      </c>
      <c r="QB2" s="81" t="s">
        <v>670</v>
      </c>
      <c r="QC2" s="81" t="s">
        <v>671</v>
      </c>
      <c r="QD2" s="81" t="s">
        <v>670</v>
      </c>
      <c r="QE2" s="81" t="s">
        <v>671</v>
      </c>
      <c r="QF2" s="81" t="s">
        <v>670</v>
      </c>
      <c r="QG2" s="81" t="s">
        <v>671</v>
      </c>
      <c r="QH2" s="81" t="s">
        <v>670</v>
      </c>
      <c r="QI2" s="81" t="s">
        <v>671</v>
      </c>
      <c r="QJ2" s="81" t="s">
        <v>670</v>
      </c>
      <c r="QK2" s="81" t="s">
        <v>671</v>
      </c>
      <c r="QL2" s="81" t="s">
        <v>670</v>
      </c>
      <c r="QM2" s="81" t="s">
        <v>671</v>
      </c>
      <c r="QN2" s="81" t="s">
        <v>670</v>
      </c>
      <c r="QO2" s="81" t="s">
        <v>671</v>
      </c>
      <c r="QP2" s="81" t="s">
        <v>670</v>
      </c>
      <c r="QQ2" s="81" t="s">
        <v>671</v>
      </c>
      <c r="QR2" s="81" t="s">
        <v>670</v>
      </c>
      <c r="QS2" s="81" t="s">
        <v>671</v>
      </c>
      <c r="QT2" s="81" t="s">
        <v>670</v>
      </c>
      <c r="QU2" s="81" t="s">
        <v>671</v>
      </c>
      <c r="QV2" s="81" t="s">
        <v>670</v>
      </c>
      <c r="QW2" s="81" t="s">
        <v>671</v>
      </c>
      <c r="QX2" s="81" t="s">
        <v>670</v>
      </c>
      <c r="QY2" s="81" t="s">
        <v>671</v>
      </c>
      <c r="QZ2" s="81" t="s">
        <v>670</v>
      </c>
      <c r="RA2" s="81" t="s">
        <v>671</v>
      </c>
      <c r="RB2" s="81" t="s">
        <v>670</v>
      </c>
      <c r="RC2" s="81" t="s">
        <v>671</v>
      </c>
      <c r="RD2" s="81" t="s">
        <v>670</v>
      </c>
      <c r="RE2" s="81" t="s">
        <v>671</v>
      </c>
      <c r="RF2" s="81" t="s">
        <v>670</v>
      </c>
      <c r="RG2" s="81" t="s">
        <v>671</v>
      </c>
      <c r="RH2" s="81" t="s">
        <v>670</v>
      </c>
      <c r="RI2" s="81" t="s">
        <v>671</v>
      </c>
      <c r="RJ2" s="81" t="s">
        <v>670</v>
      </c>
      <c r="RK2" s="81" t="s">
        <v>671</v>
      </c>
      <c r="RL2" s="81" t="s">
        <v>670</v>
      </c>
      <c r="RM2" s="81" t="s">
        <v>671</v>
      </c>
      <c r="RN2" s="81" t="s">
        <v>670</v>
      </c>
      <c r="RO2" s="81" t="s">
        <v>671</v>
      </c>
      <c r="RP2" s="81" t="s">
        <v>670</v>
      </c>
      <c r="RQ2" s="81" t="s">
        <v>671</v>
      </c>
      <c r="RR2" s="81" t="s">
        <v>670</v>
      </c>
      <c r="RS2" s="81" t="s">
        <v>671</v>
      </c>
      <c r="RT2" s="81" t="s">
        <v>670</v>
      </c>
      <c r="RU2" s="81" t="s">
        <v>671</v>
      </c>
      <c r="RV2" s="81" t="s">
        <v>670</v>
      </c>
      <c r="RW2" s="81" t="s">
        <v>671</v>
      </c>
      <c r="RX2" s="81" t="s">
        <v>670</v>
      </c>
      <c r="RY2" s="81" t="s">
        <v>671</v>
      </c>
      <c r="RZ2" s="81" t="s">
        <v>670</v>
      </c>
      <c r="SA2" s="81" t="s">
        <v>671</v>
      </c>
      <c r="SB2" s="81" t="s">
        <v>670</v>
      </c>
      <c r="SC2" s="81" t="s">
        <v>671</v>
      </c>
      <c r="SD2" s="81" t="s">
        <v>670</v>
      </c>
      <c r="SE2" s="81" t="s">
        <v>671</v>
      </c>
      <c r="SF2" s="81" t="s">
        <v>670</v>
      </c>
      <c r="SG2" s="81" t="s">
        <v>671</v>
      </c>
      <c r="SH2" s="81" t="s">
        <v>670</v>
      </c>
      <c r="SI2" s="81" t="s">
        <v>671</v>
      </c>
      <c r="SJ2" s="81" t="s">
        <v>670</v>
      </c>
      <c r="SK2" s="81" t="s">
        <v>671</v>
      </c>
      <c r="SL2" s="81" t="s">
        <v>670</v>
      </c>
      <c r="SM2" s="81" t="s">
        <v>671</v>
      </c>
      <c r="SN2" s="81" t="s">
        <v>670</v>
      </c>
      <c r="SO2" s="81" t="s">
        <v>671</v>
      </c>
      <c r="SP2" s="81" t="s">
        <v>670</v>
      </c>
      <c r="SQ2" s="81" t="s">
        <v>671</v>
      </c>
      <c r="SR2" s="81" t="s">
        <v>670</v>
      </c>
      <c r="SS2" s="81" t="s">
        <v>671</v>
      </c>
      <c r="ST2" s="81" t="s">
        <v>670</v>
      </c>
      <c r="SU2" s="81" t="s">
        <v>671</v>
      </c>
      <c r="SV2" s="81" t="s">
        <v>670</v>
      </c>
      <c r="SW2" s="81" t="s">
        <v>671</v>
      </c>
      <c r="SX2" s="81" t="s">
        <v>670</v>
      </c>
      <c r="SY2" s="81" t="s">
        <v>671</v>
      </c>
      <c r="SZ2" s="81" t="s">
        <v>670</v>
      </c>
      <c r="TA2" s="81" t="s">
        <v>671</v>
      </c>
      <c r="TB2" s="81" t="s">
        <v>670</v>
      </c>
      <c r="TC2" s="81" t="s">
        <v>671</v>
      </c>
      <c r="TD2" s="81" t="s">
        <v>670</v>
      </c>
      <c r="TE2" s="81" t="s">
        <v>671</v>
      </c>
      <c r="TF2" s="81" t="s">
        <v>670</v>
      </c>
      <c r="TG2" s="81" t="s">
        <v>671</v>
      </c>
      <c r="TH2" s="81" t="s">
        <v>670</v>
      </c>
      <c r="TI2" s="81" t="s">
        <v>671</v>
      </c>
      <c r="TJ2" s="81" t="s">
        <v>670</v>
      </c>
      <c r="TK2" s="81" t="s">
        <v>671</v>
      </c>
      <c r="TL2" s="81" t="s">
        <v>670</v>
      </c>
      <c r="TM2" s="81" t="s">
        <v>671</v>
      </c>
      <c r="TN2" s="81" t="s">
        <v>670</v>
      </c>
      <c r="TO2" s="81" t="s">
        <v>671</v>
      </c>
      <c r="TP2" s="81" t="s">
        <v>670</v>
      </c>
      <c r="TQ2" s="81" t="s">
        <v>671</v>
      </c>
      <c r="TR2" s="81" t="s">
        <v>670</v>
      </c>
      <c r="TS2" s="81" t="s">
        <v>671</v>
      </c>
      <c r="TT2" s="81" t="s">
        <v>670</v>
      </c>
      <c r="TU2" s="81" t="s">
        <v>671</v>
      </c>
      <c r="TV2" s="81" t="s">
        <v>670</v>
      </c>
      <c r="TW2" s="81" t="s">
        <v>671</v>
      </c>
      <c r="TX2" s="81" t="s">
        <v>670</v>
      </c>
      <c r="TY2" s="81" t="s">
        <v>671</v>
      </c>
      <c r="TZ2" s="81" t="s">
        <v>670</v>
      </c>
      <c r="UA2" s="81" t="s">
        <v>671</v>
      </c>
      <c r="UB2" s="81" t="s">
        <v>670</v>
      </c>
      <c r="UC2" s="81" t="s">
        <v>671</v>
      </c>
      <c r="UD2" s="81" t="s">
        <v>670</v>
      </c>
      <c r="UE2" s="81" t="s">
        <v>671</v>
      </c>
      <c r="UF2" s="81" t="s">
        <v>670</v>
      </c>
      <c r="UG2" s="81" t="s">
        <v>671</v>
      </c>
      <c r="UH2" s="81" t="s">
        <v>670</v>
      </c>
      <c r="UI2" s="81" t="s">
        <v>671</v>
      </c>
      <c r="UJ2" s="81" t="s">
        <v>670</v>
      </c>
      <c r="UK2" s="81" t="s">
        <v>671</v>
      </c>
      <c r="UL2" s="81" t="s">
        <v>670</v>
      </c>
      <c r="UM2" s="81" t="s">
        <v>671</v>
      </c>
      <c r="UN2" s="81" t="s">
        <v>670</v>
      </c>
      <c r="UO2" s="81" t="s">
        <v>671</v>
      </c>
      <c r="UP2" s="81" t="s">
        <v>670</v>
      </c>
      <c r="UQ2" s="81" t="s">
        <v>671</v>
      </c>
      <c r="UR2" s="81" t="s">
        <v>670</v>
      </c>
      <c r="US2" s="81" t="s">
        <v>671</v>
      </c>
      <c r="UT2" s="81" t="s">
        <v>670</v>
      </c>
      <c r="UU2" s="81" t="s">
        <v>671</v>
      </c>
      <c r="UV2" s="81" t="s">
        <v>670</v>
      </c>
      <c r="UW2" s="81" t="s">
        <v>671</v>
      </c>
      <c r="UX2" s="81" t="s">
        <v>670</v>
      </c>
      <c r="UY2" s="81" t="s">
        <v>671</v>
      </c>
      <c r="UZ2" s="81" t="s">
        <v>670</v>
      </c>
      <c r="VA2" s="81" t="s">
        <v>671</v>
      </c>
      <c r="VB2" s="81" t="s">
        <v>670</v>
      </c>
      <c r="VC2" s="81" t="s">
        <v>671</v>
      </c>
      <c r="VD2" s="81" t="s">
        <v>670</v>
      </c>
      <c r="VE2" s="81" t="s">
        <v>671</v>
      </c>
      <c r="VF2" s="81" t="s">
        <v>670</v>
      </c>
      <c r="VG2" s="81" t="s">
        <v>671</v>
      </c>
      <c r="VH2" s="81" t="s">
        <v>670</v>
      </c>
      <c r="VI2" s="81" t="s">
        <v>671</v>
      </c>
      <c r="VJ2" s="81" t="s">
        <v>670</v>
      </c>
      <c r="VK2" s="81" t="s">
        <v>671</v>
      </c>
      <c r="VL2" s="81" t="s">
        <v>670</v>
      </c>
      <c r="VM2" s="81" t="s">
        <v>671</v>
      </c>
      <c r="VN2" s="81" t="s">
        <v>670</v>
      </c>
      <c r="VO2" s="81" t="s">
        <v>671</v>
      </c>
      <c r="VP2" s="81" t="s">
        <v>670</v>
      </c>
      <c r="VQ2" s="81" t="s">
        <v>671</v>
      </c>
      <c r="VR2" s="81" t="s">
        <v>670</v>
      </c>
      <c r="VS2" s="81" t="s">
        <v>671</v>
      </c>
      <c r="VT2" s="81" t="s">
        <v>670</v>
      </c>
      <c r="VU2" s="81" t="s">
        <v>671</v>
      </c>
      <c r="VV2" s="81" t="s">
        <v>670</v>
      </c>
      <c r="VW2" s="81" t="s">
        <v>671</v>
      </c>
      <c r="VX2" s="81" t="s">
        <v>670</v>
      </c>
      <c r="VY2" s="81" t="s">
        <v>671</v>
      </c>
      <c r="VZ2" s="81" t="s">
        <v>670</v>
      </c>
      <c r="WA2" s="81" t="s">
        <v>671</v>
      </c>
      <c r="WB2" s="81" t="s">
        <v>670</v>
      </c>
      <c r="WC2" s="81" t="s">
        <v>671</v>
      </c>
      <c r="WD2" s="81" t="s">
        <v>670</v>
      </c>
      <c r="WE2" s="81" t="s">
        <v>671</v>
      </c>
      <c r="WF2" s="81" t="s">
        <v>670</v>
      </c>
      <c r="WG2" s="81" t="s">
        <v>671</v>
      </c>
      <c r="WH2" s="81" t="s">
        <v>670</v>
      </c>
      <c r="WI2" s="81" t="s">
        <v>671</v>
      </c>
      <c r="WJ2" s="81" t="s">
        <v>670</v>
      </c>
      <c r="WK2" s="81" t="s">
        <v>671</v>
      </c>
      <c r="WL2" s="81" t="s">
        <v>670</v>
      </c>
      <c r="WM2" s="81" t="s">
        <v>671</v>
      </c>
      <c r="WN2" s="81" t="s">
        <v>670</v>
      </c>
      <c r="WO2" s="81" t="s">
        <v>671</v>
      </c>
      <c r="WP2" s="81" t="s">
        <v>670</v>
      </c>
      <c r="WQ2" s="81" t="s">
        <v>671</v>
      </c>
      <c r="WR2" s="81" t="s">
        <v>670</v>
      </c>
      <c r="WS2" s="81" t="s">
        <v>671</v>
      </c>
      <c r="WT2" s="81" t="s">
        <v>670</v>
      </c>
      <c r="WU2" s="81" t="s">
        <v>671</v>
      </c>
      <c r="WV2" s="81" t="s">
        <v>670</v>
      </c>
      <c r="WW2" s="81" t="s">
        <v>671</v>
      </c>
      <c r="WX2" s="81" t="s">
        <v>670</v>
      </c>
      <c r="WY2" s="81" t="s">
        <v>671</v>
      </c>
      <c r="WZ2" s="81" t="s">
        <v>670</v>
      </c>
      <c r="XA2" s="81" t="s">
        <v>671</v>
      </c>
      <c r="XB2" s="81" t="s">
        <v>670</v>
      </c>
      <c r="XC2" s="81" t="s">
        <v>671</v>
      </c>
      <c r="XD2" s="81" t="s">
        <v>670</v>
      </c>
      <c r="XE2" s="81" t="s">
        <v>671</v>
      </c>
      <c r="XF2" s="81" t="s">
        <v>670</v>
      </c>
      <c r="XG2" s="81" t="s">
        <v>671</v>
      </c>
      <c r="XH2" s="81" t="s">
        <v>670</v>
      </c>
      <c r="XI2" s="81" t="s">
        <v>671</v>
      </c>
      <c r="XJ2" s="81" t="s">
        <v>670</v>
      </c>
      <c r="XK2" s="81" t="s">
        <v>671</v>
      </c>
      <c r="XL2" s="81" t="s">
        <v>670</v>
      </c>
      <c r="XM2" s="81" t="s">
        <v>671</v>
      </c>
      <c r="XN2" s="81" t="s">
        <v>670</v>
      </c>
      <c r="XO2" s="81" t="s">
        <v>671</v>
      </c>
      <c r="XP2" s="81" t="s">
        <v>670</v>
      </c>
      <c r="XQ2" s="81" t="s">
        <v>671</v>
      </c>
      <c r="XR2" s="81" t="s">
        <v>670</v>
      </c>
      <c r="XS2" s="81" t="s">
        <v>671</v>
      </c>
      <c r="XT2" s="81" t="s">
        <v>670</v>
      </c>
      <c r="XU2" s="81" t="s">
        <v>671</v>
      </c>
      <c r="XV2" s="81" t="s">
        <v>670</v>
      </c>
      <c r="XW2" s="81" t="s">
        <v>671</v>
      </c>
      <c r="XX2" s="81" t="s">
        <v>670</v>
      </c>
      <c r="XY2" s="81" t="s">
        <v>671</v>
      </c>
      <c r="XZ2" s="81" t="s">
        <v>670</v>
      </c>
      <c r="YA2" s="81" t="s">
        <v>671</v>
      </c>
      <c r="YB2" s="81" t="s">
        <v>670</v>
      </c>
      <c r="YC2" s="81" t="s">
        <v>671</v>
      </c>
      <c r="YD2" s="81" t="s">
        <v>670</v>
      </c>
      <c r="YE2" s="81" t="s">
        <v>671</v>
      </c>
      <c r="YF2" s="81" t="s">
        <v>670</v>
      </c>
      <c r="YG2" s="81" t="s">
        <v>671</v>
      </c>
      <c r="YH2" s="81" t="s">
        <v>670</v>
      </c>
      <c r="YI2" s="81" t="s">
        <v>671</v>
      </c>
      <c r="YJ2" s="81" t="s">
        <v>670</v>
      </c>
      <c r="YK2" s="81" t="s">
        <v>671</v>
      </c>
      <c r="YL2" s="81" t="s">
        <v>670</v>
      </c>
      <c r="YM2" s="81" t="s">
        <v>671</v>
      </c>
      <c r="YN2" s="81" t="s">
        <v>670</v>
      </c>
      <c r="YO2" s="81" t="s">
        <v>671</v>
      </c>
      <c r="YP2" s="81" t="s">
        <v>670</v>
      </c>
      <c r="YQ2" s="81" t="s">
        <v>671</v>
      </c>
      <c r="YR2" s="81" t="s">
        <v>670</v>
      </c>
      <c r="YS2" s="81" t="s">
        <v>671</v>
      </c>
      <c r="YT2" s="81" t="s">
        <v>670</v>
      </c>
      <c r="YU2" s="81" t="s">
        <v>671</v>
      </c>
      <c r="YV2" s="81" t="s">
        <v>670</v>
      </c>
      <c r="YW2" s="81" t="s">
        <v>671</v>
      </c>
      <c r="YX2" s="81" t="s">
        <v>670</v>
      </c>
      <c r="YY2" s="81" t="s">
        <v>671</v>
      </c>
      <c r="YZ2" s="81" t="s">
        <v>670</v>
      </c>
      <c r="ZA2" s="81" t="s">
        <v>671</v>
      </c>
      <c r="ZB2" s="81" t="s">
        <v>670</v>
      </c>
      <c r="ZC2" s="81" t="s">
        <v>671</v>
      </c>
      <c r="ZD2" s="81" t="s">
        <v>670</v>
      </c>
      <c r="ZE2" s="81" t="s">
        <v>671</v>
      </c>
      <c r="ZF2" s="81" t="s">
        <v>670</v>
      </c>
      <c r="ZG2" s="81" t="s">
        <v>671</v>
      </c>
      <c r="ZH2" s="81" t="s">
        <v>670</v>
      </c>
      <c r="ZI2" s="81" t="s">
        <v>671</v>
      </c>
      <c r="ZJ2" s="81" t="s">
        <v>670</v>
      </c>
      <c r="ZK2" s="81" t="s">
        <v>671</v>
      </c>
      <c r="ZL2" s="81" t="s">
        <v>670</v>
      </c>
      <c r="ZM2" s="81" t="s">
        <v>671</v>
      </c>
      <c r="ZN2" s="81" t="s">
        <v>670</v>
      </c>
      <c r="ZO2" s="81" t="s">
        <v>671</v>
      </c>
      <c r="ZP2" s="81" t="s">
        <v>670</v>
      </c>
      <c r="ZQ2" s="81" t="s">
        <v>671</v>
      </c>
      <c r="ZR2" s="81" t="s">
        <v>670</v>
      </c>
      <c r="ZS2" s="81" t="s">
        <v>671</v>
      </c>
      <c r="ZT2" s="81" t="s">
        <v>670</v>
      </c>
      <c r="ZU2" s="81" t="s">
        <v>671</v>
      </c>
      <c r="ZV2" s="81" t="s">
        <v>670</v>
      </c>
      <c r="ZW2" s="81" t="s">
        <v>671</v>
      </c>
      <c r="ZX2" s="81" t="s">
        <v>670</v>
      </c>
      <c r="ZY2" s="81" t="s">
        <v>671</v>
      </c>
      <c r="ZZ2" s="81" t="s">
        <v>670</v>
      </c>
      <c r="AAA2" s="81" t="s">
        <v>671</v>
      </c>
      <c r="AAB2" s="81" t="s">
        <v>670</v>
      </c>
      <c r="AAC2" s="81" t="s">
        <v>671</v>
      </c>
      <c r="AAD2" s="81" t="s">
        <v>670</v>
      </c>
      <c r="AAE2" s="81" t="s">
        <v>671</v>
      </c>
      <c r="AAF2" s="81" t="s">
        <v>670</v>
      </c>
      <c r="AAG2" s="81" t="s">
        <v>671</v>
      </c>
      <c r="AAH2" s="81" t="s">
        <v>670</v>
      </c>
      <c r="AAI2" s="81" t="s">
        <v>671</v>
      </c>
      <c r="AAJ2" s="81" t="s">
        <v>670</v>
      </c>
      <c r="AAK2" s="81" t="s">
        <v>671</v>
      </c>
      <c r="AAL2" s="81" t="s">
        <v>670</v>
      </c>
      <c r="AAM2" s="81" t="s">
        <v>671</v>
      </c>
      <c r="AAN2" s="81" t="s">
        <v>670</v>
      </c>
      <c r="AAO2" s="81" t="s">
        <v>671</v>
      </c>
      <c r="AAP2" s="81" t="s">
        <v>670</v>
      </c>
      <c r="AAQ2" s="81" t="s">
        <v>671</v>
      </c>
      <c r="AAR2" s="81" t="s">
        <v>670</v>
      </c>
      <c r="AAS2" s="81" t="s">
        <v>671</v>
      </c>
      <c r="AAT2" s="81" t="s">
        <v>670</v>
      </c>
      <c r="AAU2" s="81" t="s">
        <v>671</v>
      </c>
      <c r="AAV2" s="81" t="s">
        <v>670</v>
      </c>
      <c r="AAW2" s="81" t="s">
        <v>671</v>
      </c>
      <c r="AAX2" s="81" t="s">
        <v>670</v>
      </c>
      <c r="AAY2" s="81" t="s">
        <v>671</v>
      </c>
      <c r="AAZ2" s="81" t="s">
        <v>670</v>
      </c>
      <c r="ABA2" s="81" t="s">
        <v>671</v>
      </c>
      <c r="ABB2" s="81" t="s">
        <v>670</v>
      </c>
      <c r="ABC2" s="81" t="s">
        <v>671</v>
      </c>
      <c r="ABD2" s="81" t="s">
        <v>670</v>
      </c>
      <c r="ABE2" s="81" t="s">
        <v>671</v>
      </c>
      <c r="ABF2" s="81" t="s">
        <v>670</v>
      </c>
      <c r="ABG2" s="81" t="s">
        <v>671</v>
      </c>
      <c r="ABH2" s="81" t="s">
        <v>670</v>
      </c>
      <c r="ABI2" s="81" t="s">
        <v>671</v>
      </c>
      <c r="ABJ2" s="81" t="s">
        <v>670</v>
      </c>
      <c r="ABK2" s="81" t="s">
        <v>671</v>
      </c>
      <c r="ABL2" s="81" t="s">
        <v>670</v>
      </c>
      <c r="ABM2" s="81" t="s">
        <v>671</v>
      </c>
      <c r="ABN2" s="81" t="s">
        <v>670</v>
      </c>
      <c r="ABO2" s="81" t="s">
        <v>671</v>
      </c>
      <c r="ABP2" s="81" t="s">
        <v>670</v>
      </c>
      <c r="ABQ2" s="81" t="s">
        <v>671</v>
      </c>
      <c r="ABR2" s="81" t="s">
        <v>670</v>
      </c>
      <c r="ABS2" s="81" t="s">
        <v>671</v>
      </c>
      <c r="ABT2" s="81" t="s">
        <v>670</v>
      </c>
      <c r="ABU2" s="81" t="s">
        <v>671</v>
      </c>
      <c r="ABV2" s="81" t="s">
        <v>670</v>
      </c>
      <c r="ABW2" s="81" t="s">
        <v>671</v>
      </c>
      <c r="ABX2" s="81" t="s">
        <v>670</v>
      </c>
      <c r="ABY2" s="81" t="s">
        <v>671</v>
      </c>
      <c r="ABZ2" s="81" t="s">
        <v>670</v>
      </c>
      <c r="ACA2" s="81" t="s">
        <v>671</v>
      </c>
      <c r="ACB2" s="81" t="s">
        <v>670</v>
      </c>
      <c r="ACC2" s="81" t="s">
        <v>671</v>
      </c>
      <c r="ACD2" s="81" t="s">
        <v>670</v>
      </c>
      <c r="ACE2" s="81" t="s">
        <v>671</v>
      </c>
      <c r="ACF2" s="81" t="s">
        <v>670</v>
      </c>
      <c r="ACG2" s="81" t="s">
        <v>671</v>
      </c>
      <c r="ACH2" s="81" t="s">
        <v>670</v>
      </c>
      <c r="ACI2" s="81" t="s">
        <v>671</v>
      </c>
      <c r="ACJ2" s="81" t="s">
        <v>670</v>
      </c>
      <c r="ACK2" s="81" t="s">
        <v>671</v>
      </c>
      <c r="ACL2" s="81" t="s">
        <v>670</v>
      </c>
      <c r="ACM2" s="81" t="s">
        <v>671</v>
      </c>
      <c r="ACN2" s="81" t="s">
        <v>670</v>
      </c>
      <c r="ACO2" s="81" t="s">
        <v>671</v>
      </c>
      <c r="ACP2" s="81" t="s">
        <v>670</v>
      </c>
      <c r="ACQ2" s="81" t="s">
        <v>671</v>
      </c>
      <c r="ACR2" s="81" t="s">
        <v>670</v>
      </c>
      <c r="ACS2" s="81" t="s">
        <v>671</v>
      </c>
      <c r="ACT2" s="81" t="s">
        <v>670</v>
      </c>
      <c r="ACU2" s="81" t="s">
        <v>671</v>
      </c>
      <c r="ACV2" s="81" t="s">
        <v>670</v>
      </c>
      <c r="ACW2" s="81" t="s">
        <v>671</v>
      </c>
      <c r="ACX2" s="81" t="s">
        <v>670</v>
      </c>
      <c r="ACY2" s="81" t="s">
        <v>671</v>
      </c>
      <c r="ACZ2" s="81" t="s">
        <v>670</v>
      </c>
      <c r="ADA2" s="81" t="s">
        <v>671</v>
      </c>
      <c r="ADB2" s="81" t="s">
        <v>670</v>
      </c>
      <c r="ADC2" s="81" t="s">
        <v>671</v>
      </c>
      <c r="ADD2" s="81" t="s">
        <v>670</v>
      </c>
      <c r="ADE2" s="81" t="s">
        <v>671</v>
      </c>
      <c r="ADF2" s="81" t="s">
        <v>670</v>
      </c>
      <c r="ADG2" s="81" t="s">
        <v>671</v>
      </c>
      <c r="ADH2" s="81" t="s">
        <v>670</v>
      </c>
      <c r="ADI2" s="81" t="s">
        <v>671</v>
      </c>
      <c r="ADJ2" s="81" t="s">
        <v>670</v>
      </c>
      <c r="ADK2" s="81" t="s">
        <v>671</v>
      </c>
      <c r="ADL2" s="81" t="s">
        <v>670</v>
      </c>
      <c r="ADM2" s="81" t="s">
        <v>671</v>
      </c>
      <c r="ADN2" s="81" t="s">
        <v>670</v>
      </c>
      <c r="ADO2" s="81" t="s">
        <v>671</v>
      </c>
      <c r="ADP2" s="81" t="s">
        <v>670</v>
      </c>
      <c r="ADQ2" s="81" t="s">
        <v>671</v>
      </c>
      <c r="ADR2" s="81" t="s">
        <v>670</v>
      </c>
      <c r="ADS2" s="81" t="s">
        <v>671</v>
      </c>
      <c r="ADT2" s="81" t="s">
        <v>670</v>
      </c>
      <c r="ADU2" s="81" t="s">
        <v>671</v>
      </c>
      <c r="ADV2" s="81" t="s">
        <v>670</v>
      </c>
      <c r="ADW2" s="81" t="s">
        <v>671</v>
      </c>
      <c r="ADX2" s="81" t="s">
        <v>670</v>
      </c>
      <c r="ADY2" s="81" t="s">
        <v>671</v>
      </c>
      <c r="ADZ2" s="81" t="s">
        <v>670</v>
      </c>
      <c r="AEA2" s="81" t="s">
        <v>671</v>
      </c>
      <c r="AEB2" s="81" t="s">
        <v>670</v>
      </c>
      <c r="AEC2" s="81" t="s">
        <v>671</v>
      </c>
      <c r="AED2" s="81" t="s">
        <v>670</v>
      </c>
      <c r="AEE2" s="81" t="s">
        <v>671</v>
      </c>
      <c r="AEF2" s="81" t="s">
        <v>670</v>
      </c>
      <c r="AEG2" s="81" t="s">
        <v>671</v>
      </c>
      <c r="AEH2" s="81" t="s">
        <v>670</v>
      </c>
      <c r="AEI2" s="81" t="s">
        <v>671</v>
      </c>
      <c r="AEJ2" s="81" t="s">
        <v>670</v>
      </c>
      <c r="AEK2" s="81" t="s">
        <v>671</v>
      </c>
      <c r="AEL2" s="81" t="s">
        <v>670</v>
      </c>
      <c r="AEM2" s="81" t="s">
        <v>671</v>
      </c>
      <c r="AEN2" s="81" t="s">
        <v>670</v>
      </c>
      <c r="AEO2" s="81" t="s">
        <v>671</v>
      </c>
      <c r="AEP2" s="81" t="s">
        <v>670</v>
      </c>
      <c r="AEQ2" s="81" t="s">
        <v>671</v>
      </c>
      <c r="AER2" s="81" t="s">
        <v>670</v>
      </c>
      <c r="AES2" s="81" t="s">
        <v>671</v>
      </c>
      <c r="AET2" s="81" t="s">
        <v>670</v>
      </c>
      <c r="AEU2" s="81" t="s">
        <v>671</v>
      </c>
      <c r="AEV2" s="81" t="s">
        <v>670</v>
      </c>
      <c r="AEW2" s="81" t="s">
        <v>671</v>
      </c>
      <c r="AEX2" s="81" t="s">
        <v>670</v>
      </c>
      <c r="AEY2" s="81" t="s">
        <v>671</v>
      </c>
      <c r="AEZ2" s="81" t="s">
        <v>670</v>
      </c>
      <c r="AFA2" s="81" t="s">
        <v>671</v>
      </c>
      <c r="AFB2" s="81" t="s">
        <v>670</v>
      </c>
      <c r="AFC2" s="81" t="s">
        <v>671</v>
      </c>
      <c r="AFD2" s="81" t="s">
        <v>670</v>
      </c>
      <c r="AFE2" s="81" t="s">
        <v>671</v>
      </c>
      <c r="AFF2" s="81" t="s">
        <v>670</v>
      </c>
      <c r="AFG2" s="81" t="s">
        <v>671</v>
      </c>
      <c r="AFH2" s="81" t="s">
        <v>670</v>
      </c>
      <c r="AFI2" s="81" t="s">
        <v>671</v>
      </c>
      <c r="AFJ2" s="81" t="s">
        <v>670</v>
      </c>
      <c r="AFK2" s="81" t="s">
        <v>671</v>
      </c>
      <c r="AFL2" s="81" t="s">
        <v>670</v>
      </c>
      <c r="AFM2" s="81" t="s">
        <v>671</v>
      </c>
      <c r="AFN2" s="81" t="s">
        <v>670</v>
      </c>
      <c r="AFO2" s="81" t="s">
        <v>671</v>
      </c>
      <c r="AFP2" s="81" t="s">
        <v>670</v>
      </c>
      <c r="AFQ2" s="81" t="s">
        <v>671</v>
      </c>
      <c r="AFR2" s="81" t="s">
        <v>670</v>
      </c>
      <c r="AFS2" s="81" t="s">
        <v>671</v>
      </c>
      <c r="AFT2" s="81" t="s">
        <v>670</v>
      </c>
      <c r="AFU2" s="81" t="s">
        <v>671</v>
      </c>
      <c r="AFV2" s="81" t="s">
        <v>670</v>
      </c>
      <c r="AFW2" s="81" t="s">
        <v>671</v>
      </c>
      <c r="AFX2" s="81" t="s">
        <v>670</v>
      </c>
      <c r="AFY2" s="81" t="s">
        <v>671</v>
      </c>
      <c r="AFZ2" s="81" t="s">
        <v>670</v>
      </c>
      <c r="AGA2" s="81" t="s">
        <v>671</v>
      </c>
      <c r="AGB2" s="81" t="s">
        <v>670</v>
      </c>
      <c r="AGC2" s="81" t="s">
        <v>671</v>
      </c>
      <c r="AGD2" s="81" t="s">
        <v>670</v>
      </c>
      <c r="AGE2" s="81" t="s">
        <v>671</v>
      </c>
      <c r="AGF2" s="81" t="s">
        <v>670</v>
      </c>
      <c r="AGG2" s="81" t="s">
        <v>671</v>
      </c>
      <c r="AGH2" s="81" t="s">
        <v>670</v>
      </c>
      <c r="AGI2" s="81" t="s">
        <v>671</v>
      </c>
      <c r="AGJ2" s="81" t="s">
        <v>670</v>
      </c>
      <c r="AGK2" s="81" t="s">
        <v>671</v>
      </c>
      <c r="AGL2" s="81" t="s">
        <v>670</v>
      </c>
      <c r="AGM2" s="81" t="s">
        <v>671</v>
      </c>
      <c r="AGN2" s="81" t="s">
        <v>670</v>
      </c>
      <c r="AGO2" s="81" t="s">
        <v>671</v>
      </c>
      <c r="AGP2" s="81" t="s">
        <v>670</v>
      </c>
      <c r="AGQ2" s="81" t="s">
        <v>671</v>
      </c>
      <c r="AGR2" s="81" t="s">
        <v>670</v>
      </c>
      <c r="AGS2" s="81" t="s">
        <v>671</v>
      </c>
      <c r="AGT2" s="81" t="s">
        <v>670</v>
      </c>
      <c r="AGU2" s="81" t="s">
        <v>671</v>
      </c>
      <c r="AGV2" s="81" t="s">
        <v>670</v>
      </c>
      <c r="AGW2" s="81" t="s">
        <v>671</v>
      </c>
      <c r="AGX2" s="81" t="s">
        <v>670</v>
      </c>
      <c r="AGY2" s="81" t="s">
        <v>671</v>
      </c>
      <c r="AGZ2" s="81" t="s">
        <v>670</v>
      </c>
      <c r="AHA2" s="81" t="s">
        <v>671</v>
      </c>
      <c r="AHB2" s="81" t="s">
        <v>670</v>
      </c>
      <c r="AHC2" s="81" t="s">
        <v>671</v>
      </c>
      <c r="AHD2" s="81" t="s">
        <v>670</v>
      </c>
      <c r="AHE2" s="81" t="s">
        <v>671</v>
      </c>
      <c r="AHF2" s="81" t="s">
        <v>670</v>
      </c>
      <c r="AHG2" s="81" t="s">
        <v>671</v>
      </c>
      <c r="AHH2" s="81" t="s">
        <v>670</v>
      </c>
      <c r="AHI2" s="81" t="s">
        <v>671</v>
      </c>
      <c r="AHJ2" s="81" t="s">
        <v>670</v>
      </c>
      <c r="AHK2" s="81" t="s">
        <v>671</v>
      </c>
      <c r="AHL2" s="81" t="s">
        <v>670</v>
      </c>
      <c r="AHM2" s="81" t="s">
        <v>671</v>
      </c>
      <c r="AHN2" s="81" t="s">
        <v>670</v>
      </c>
      <c r="AHO2" s="81" t="s">
        <v>671</v>
      </c>
      <c r="AHP2" s="81" t="s">
        <v>670</v>
      </c>
      <c r="AHQ2" s="81" t="s">
        <v>671</v>
      </c>
      <c r="AHR2" s="81" t="s">
        <v>670</v>
      </c>
      <c r="AHS2" s="81" t="s">
        <v>671</v>
      </c>
      <c r="AHT2" s="81" t="s">
        <v>670</v>
      </c>
      <c r="AHU2" s="81" t="s">
        <v>671</v>
      </c>
      <c r="AHV2" s="81" t="s">
        <v>670</v>
      </c>
      <c r="AHW2" s="81" t="s">
        <v>671</v>
      </c>
      <c r="AHX2" s="81" t="s">
        <v>670</v>
      </c>
      <c r="AHY2" s="81" t="s">
        <v>671</v>
      </c>
      <c r="AHZ2" s="81" t="s">
        <v>670</v>
      </c>
      <c r="AIA2" s="81" t="s">
        <v>671</v>
      </c>
      <c r="AIB2" s="81" t="s">
        <v>670</v>
      </c>
      <c r="AIC2" s="81" t="s">
        <v>671</v>
      </c>
      <c r="AID2" s="81" t="s">
        <v>670</v>
      </c>
      <c r="AIE2" s="81" t="s">
        <v>671</v>
      </c>
      <c r="AIF2" s="81" t="s">
        <v>670</v>
      </c>
      <c r="AIG2" s="81" t="s">
        <v>671</v>
      </c>
      <c r="AIH2" s="81" t="s">
        <v>670</v>
      </c>
      <c r="AII2" s="81" t="s">
        <v>671</v>
      </c>
      <c r="AIJ2" s="81" t="s">
        <v>670</v>
      </c>
      <c r="AIK2" s="81" t="s">
        <v>671</v>
      </c>
      <c r="AIL2" s="81" t="s">
        <v>670</v>
      </c>
      <c r="AIM2" s="81" t="s">
        <v>671</v>
      </c>
      <c r="AIN2" s="81" t="s">
        <v>670</v>
      </c>
      <c r="AIO2" s="81" t="s">
        <v>671</v>
      </c>
      <c r="AIP2" s="81" t="s">
        <v>670</v>
      </c>
      <c r="AIQ2" s="81" t="s">
        <v>671</v>
      </c>
      <c r="AIR2" s="81" t="s">
        <v>670</v>
      </c>
      <c r="AIS2" s="81" t="s">
        <v>671</v>
      </c>
      <c r="AIT2" s="81" t="s">
        <v>670</v>
      </c>
      <c r="AIU2" s="81" t="s">
        <v>671</v>
      </c>
      <c r="AIV2" s="81" t="s">
        <v>670</v>
      </c>
      <c r="AIW2" s="81" t="s">
        <v>671</v>
      </c>
      <c r="AIX2" s="81" t="s">
        <v>670</v>
      </c>
      <c r="AIY2" s="81" t="s">
        <v>671</v>
      </c>
      <c r="AIZ2" s="81" t="s">
        <v>670</v>
      </c>
      <c r="AJA2" s="81" t="s">
        <v>671</v>
      </c>
      <c r="AJB2" s="81" t="s">
        <v>670</v>
      </c>
      <c r="AJC2" s="81" t="s">
        <v>671</v>
      </c>
      <c r="AJD2" s="81" t="s">
        <v>670</v>
      </c>
      <c r="AJE2" s="81" t="s">
        <v>671</v>
      </c>
      <c r="AJF2" s="81" t="s">
        <v>670</v>
      </c>
      <c r="AJG2" s="81" t="s">
        <v>671</v>
      </c>
      <c r="AJH2" s="81" t="s">
        <v>670</v>
      </c>
      <c r="AJI2" s="81" t="s">
        <v>671</v>
      </c>
      <c r="AJJ2" s="81" t="s">
        <v>670</v>
      </c>
      <c r="AJK2" s="81" t="s">
        <v>671</v>
      </c>
      <c r="AJL2" s="81" t="s">
        <v>670</v>
      </c>
      <c r="AJM2" s="81" t="s">
        <v>671</v>
      </c>
      <c r="AJN2" s="81" t="s">
        <v>670</v>
      </c>
      <c r="AJO2" s="81" t="s">
        <v>671</v>
      </c>
      <c r="AJP2" s="81" t="s">
        <v>670</v>
      </c>
      <c r="AJQ2" s="81" t="s">
        <v>671</v>
      </c>
      <c r="AJR2" s="81" t="s">
        <v>670</v>
      </c>
      <c r="AJS2" s="81" t="s">
        <v>671</v>
      </c>
      <c r="AJT2" s="81" t="s">
        <v>670</v>
      </c>
      <c r="AJU2" s="81" t="s">
        <v>671</v>
      </c>
      <c r="AJV2" s="81" t="s">
        <v>670</v>
      </c>
      <c r="AJW2" s="81" t="s">
        <v>671</v>
      </c>
      <c r="AJX2" s="81" t="s">
        <v>670</v>
      </c>
      <c r="AJY2" s="81" t="s">
        <v>671</v>
      </c>
      <c r="AJZ2" s="81" t="s">
        <v>670</v>
      </c>
      <c r="AKA2" s="81" t="s">
        <v>671</v>
      </c>
      <c r="AKB2" s="81" t="s">
        <v>670</v>
      </c>
      <c r="AKC2" s="81" t="s">
        <v>671</v>
      </c>
      <c r="AKD2" s="81" t="s">
        <v>670</v>
      </c>
      <c r="AKE2" s="81" t="s">
        <v>671</v>
      </c>
      <c r="AKF2" s="81" t="s">
        <v>670</v>
      </c>
      <c r="AKG2" s="81" t="s">
        <v>671</v>
      </c>
      <c r="AKH2" s="81" t="s">
        <v>670</v>
      </c>
      <c r="AKI2" s="81" t="s">
        <v>671</v>
      </c>
      <c r="AKJ2" s="81" t="s">
        <v>670</v>
      </c>
      <c r="AKK2" s="81" t="s">
        <v>671</v>
      </c>
      <c r="AKL2" s="81" t="s">
        <v>670</v>
      </c>
      <c r="AKM2" s="81" t="s">
        <v>671</v>
      </c>
      <c r="AKN2" s="81" t="s">
        <v>670</v>
      </c>
      <c r="AKO2" s="81" t="s">
        <v>671</v>
      </c>
      <c r="AKP2" s="81" t="s">
        <v>670</v>
      </c>
      <c r="AKQ2" s="81" t="s">
        <v>671</v>
      </c>
      <c r="AKR2" s="81" t="s">
        <v>670</v>
      </c>
      <c r="AKS2" s="81" t="s">
        <v>671</v>
      </c>
      <c r="AKT2" s="81" t="s">
        <v>670</v>
      </c>
      <c r="AKU2" s="81" t="s">
        <v>671</v>
      </c>
      <c r="AKV2" s="81" t="s">
        <v>670</v>
      </c>
      <c r="AKW2" s="81" t="s">
        <v>671</v>
      </c>
      <c r="AKX2" s="81" t="s">
        <v>670</v>
      </c>
      <c r="AKY2" s="81" t="s">
        <v>671</v>
      </c>
      <c r="AKZ2" s="81" t="s">
        <v>670</v>
      </c>
      <c r="ALA2" s="81" t="s">
        <v>671</v>
      </c>
      <c r="ALB2" s="81" t="s">
        <v>670</v>
      </c>
      <c r="ALC2" s="81" t="s">
        <v>671</v>
      </c>
      <c r="ALD2" s="81" t="s">
        <v>670</v>
      </c>
      <c r="ALE2" s="81" t="s">
        <v>671</v>
      </c>
      <c r="ALF2" s="81" t="s">
        <v>670</v>
      </c>
      <c r="ALG2" s="81" t="s">
        <v>671</v>
      </c>
      <c r="ALH2" s="81" t="s">
        <v>670</v>
      </c>
      <c r="ALI2" s="81" t="s">
        <v>671</v>
      </c>
      <c r="ALJ2" s="81" t="s">
        <v>670</v>
      </c>
      <c r="ALK2" s="81" t="s">
        <v>671</v>
      </c>
      <c r="ALL2" s="81" t="s">
        <v>670</v>
      </c>
      <c r="ALM2" s="81" t="s">
        <v>671</v>
      </c>
      <c r="ALN2" s="81" t="s">
        <v>670</v>
      </c>
      <c r="ALO2" s="81" t="s">
        <v>671</v>
      </c>
      <c r="ALP2" s="81" t="s">
        <v>670</v>
      </c>
      <c r="ALQ2" s="81" t="s">
        <v>671</v>
      </c>
      <c r="ALR2" s="81" t="s">
        <v>670</v>
      </c>
      <c r="ALS2" s="81" t="s">
        <v>671</v>
      </c>
      <c r="ALT2" s="81" t="s">
        <v>670</v>
      </c>
      <c r="ALU2" s="81" t="s">
        <v>671</v>
      </c>
      <c r="ALV2" s="81" t="s">
        <v>670</v>
      </c>
      <c r="ALW2" s="81" t="s">
        <v>671</v>
      </c>
      <c r="ALX2" s="81" t="s">
        <v>670</v>
      </c>
      <c r="ALY2" s="81" t="s">
        <v>671</v>
      </c>
      <c r="ALZ2" s="81" t="s">
        <v>670</v>
      </c>
      <c r="AMA2" s="81" t="s">
        <v>671</v>
      </c>
      <c r="AMB2" s="81" t="s">
        <v>670</v>
      </c>
      <c r="AMC2" s="81" t="s">
        <v>671</v>
      </c>
      <c r="AMD2" s="81" t="s">
        <v>670</v>
      </c>
      <c r="AME2" s="81" t="s">
        <v>671</v>
      </c>
      <c r="AMF2" s="81" t="s">
        <v>670</v>
      </c>
      <c r="AMG2" s="81" t="s">
        <v>671</v>
      </c>
      <c r="AMH2" s="81" t="s">
        <v>670</v>
      </c>
      <c r="AMI2" s="81" t="s">
        <v>671</v>
      </c>
      <c r="AMJ2" s="81" t="s">
        <v>670</v>
      </c>
      <c r="AMK2" s="81" t="s">
        <v>671</v>
      </c>
      <c r="AML2" s="81" t="s">
        <v>670</v>
      </c>
      <c r="AMM2" s="81" t="s">
        <v>671</v>
      </c>
      <c r="AMN2" s="81" t="s">
        <v>670</v>
      </c>
      <c r="AMO2" s="81" t="s">
        <v>671</v>
      </c>
      <c r="AMP2" s="81" t="s">
        <v>670</v>
      </c>
      <c r="AMQ2" s="81" t="s">
        <v>671</v>
      </c>
      <c r="AMR2" s="81" t="s">
        <v>670</v>
      </c>
      <c r="AMS2" s="81" t="s">
        <v>671</v>
      </c>
      <c r="AMT2" s="81" t="s">
        <v>670</v>
      </c>
      <c r="AMU2" s="81" t="s">
        <v>671</v>
      </c>
      <c r="AMV2" s="81" t="s">
        <v>670</v>
      </c>
      <c r="AMW2" s="81" t="s">
        <v>671</v>
      </c>
      <c r="AMX2" s="81" t="s">
        <v>670</v>
      </c>
      <c r="AMY2" s="81" t="s">
        <v>671</v>
      </c>
      <c r="AMZ2" s="81" t="s">
        <v>670</v>
      </c>
      <c r="ANA2" s="81" t="s">
        <v>671</v>
      </c>
      <c r="ANB2" s="81" t="s">
        <v>670</v>
      </c>
      <c r="ANC2" s="81" t="s">
        <v>671</v>
      </c>
      <c r="AND2" s="81" t="s">
        <v>670</v>
      </c>
      <c r="ANE2" s="81" t="s">
        <v>671</v>
      </c>
      <c r="ANF2" s="81" t="s">
        <v>670</v>
      </c>
      <c r="ANG2" s="81" t="s">
        <v>671</v>
      </c>
      <c r="ANH2" s="81" t="s">
        <v>670</v>
      </c>
      <c r="ANI2" s="81" t="s">
        <v>671</v>
      </c>
      <c r="ANJ2" s="81" t="s">
        <v>670</v>
      </c>
      <c r="ANK2" s="81" t="s">
        <v>671</v>
      </c>
      <c r="ANL2" s="81" t="s">
        <v>670</v>
      </c>
      <c r="ANM2" s="81" t="s">
        <v>671</v>
      </c>
      <c r="ANN2" s="81" t="s">
        <v>670</v>
      </c>
      <c r="ANO2" s="81" t="s">
        <v>671</v>
      </c>
      <c r="ANP2" s="81" t="s">
        <v>670</v>
      </c>
      <c r="ANQ2" s="81" t="s">
        <v>671</v>
      </c>
      <c r="ANR2" s="81" t="s">
        <v>670</v>
      </c>
      <c r="ANS2" s="81" t="s">
        <v>671</v>
      </c>
      <c r="ANT2" s="81" t="s">
        <v>670</v>
      </c>
      <c r="ANU2" s="81" t="s">
        <v>671</v>
      </c>
      <c r="ANV2" s="81" t="s">
        <v>670</v>
      </c>
      <c r="ANW2" s="81" t="s">
        <v>671</v>
      </c>
      <c r="ANX2" s="81" t="s">
        <v>670</v>
      </c>
      <c r="ANY2" s="81" t="s">
        <v>671</v>
      </c>
      <c r="ANZ2" s="81" t="s">
        <v>670</v>
      </c>
      <c r="AOA2" s="81" t="s">
        <v>671</v>
      </c>
      <c r="AOB2" s="81" t="s">
        <v>670</v>
      </c>
      <c r="AOC2" s="81" t="s">
        <v>671</v>
      </c>
      <c r="AOD2" s="81" t="s">
        <v>670</v>
      </c>
      <c r="AOE2" s="81" t="s">
        <v>671</v>
      </c>
      <c r="AOF2" s="81" t="s">
        <v>670</v>
      </c>
      <c r="AOG2" s="81" t="s">
        <v>671</v>
      </c>
      <c r="AOH2" s="81" t="s">
        <v>670</v>
      </c>
      <c r="AOI2" s="81" t="s">
        <v>671</v>
      </c>
      <c r="AOJ2" s="81" t="s">
        <v>670</v>
      </c>
      <c r="AOK2" s="81" t="s">
        <v>671</v>
      </c>
      <c r="AOL2" s="81" t="s">
        <v>670</v>
      </c>
      <c r="AOM2" s="81" t="s">
        <v>671</v>
      </c>
      <c r="AON2" s="81" t="s">
        <v>670</v>
      </c>
      <c r="AOO2" s="81" t="s">
        <v>671</v>
      </c>
      <c r="AOP2" s="81" t="s">
        <v>670</v>
      </c>
      <c r="AOQ2" s="81" t="s">
        <v>671</v>
      </c>
      <c r="AOR2" s="81" t="s">
        <v>670</v>
      </c>
      <c r="AOS2" s="81" t="s">
        <v>671</v>
      </c>
      <c r="AOT2" s="81" t="s">
        <v>670</v>
      </c>
      <c r="AOU2" s="81" t="s">
        <v>671</v>
      </c>
      <c r="AOV2" s="81" t="s">
        <v>670</v>
      </c>
      <c r="AOW2" s="81" t="s">
        <v>671</v>
      </c>
      <c r="AOX2" s="81" t="s">
        <v>670</v>
      </c>
      <c r="AOY2" s="81" t="s">
        <v>671</v>
      </c>
      <c r="AOZ2" s="81" t="s">
        <v>670</v>
      </c>
      <c r="APA2" s="81" t="s">
        <v>671</v>
      </c>
      <c r="APB2" s="81" t="s">
        <v>670</v>
      </c>
      <c r="APC2" s="81" t="s">
        <v>671</v>
      </c>
      <c r="APD2" s="81" t="s">
        <v>670</v>
      </c>
      <c r="APE2" s="81" t="s">
        <v>671</v>
      </c>
      <c r="APF2" s="81" t="s">
        <v>670</v>
      </c>
      <c r="APG2" s="81" t="s">
        <v>671</v>
      </c>
      <c r="APH2" s="81" t="s">
        <v>670</v>
      </c>
      <c r="API2" s="81" t="s">
        <v>671</v>
      </c>
      <c r="APJ2" s="81" t="s">
        <v>670</v>
      </c>
      <c r="APK2" s="81" t="s">
        <v>671</v>
      </c>
      <c r="APL2" s="81" t="s">
        <v>670</v>
      </c>
      <c r="APM2" s="81" t="s">
        <v>671</v>
      </c>
      <c r="APN2" s="81" t="s">
        <v>670</v>
      </c>
      <c r="APO2" s="81" t="s">
        <v>671</v>
      </c>
      <c r="APP2" s="81" t="s">
        <v>670</v>
      </c>
      <c r="APQ2" s="81" t="s">
        <v>671</v>
      </c>
      <c r="APR2" s="81" t="s">
        <v>670</v>
      </c>
      <c r="APS2" s="81" t="s">
        <v>671</v>
      </c>
      <c r="APT2" s="81" t="s">
        <v>670</v>
      </c>
      <c r="APU2" s="81" t="s">
        <v>671</v>
      </c>
      <c r="APV2" s="81" t="s">
        <v>670</v>
      </c>
      <c r="APW2" s="81" t="s">
        <v>671</v>
      </c>
      <c r="APX2" s="81" t="s">
        <v>670</v>
      </c>
      <c r="APY2" s="81" t="s">
        <v>671</v>
      </c>
      <c r="APZ2" s="81" t="s">
        <v>670</v>
      </c>
      <c r="AQA2" s="81" t="s">
        <v>671</v>
      </c>
      <c r="AQB2" s="81" t="s">
        <v>670</v>
      </c>
      <c r="AQC2" s="81" t="s">
        <v>671</v>
      </c>
      <c r="AQD2" s="81" t="s">
        <v>670</v>
      </c>
      <c r="AQE2" s="81" t="s">
        <v>671</v>
      </c>
      <c r="AQF2" s="81" t="s">
        <v>670</v>
      </c>
      <c r="AQG2" s="81" t="s">
        <v>671</v>
      </c>
      <c r="AQH2" s="81" t="s">
        <v>670</v>
      </c>
      <c r="AQI2" s="81" t="s">
        <v>671</v>
      </c>
      <c r="AQJ2" s="81" t="s">
        <v>670</v>
      </c>
      <c r="AQK2" s="81" t="s">
        <v>671</v>
      </c>
      <c r="AQL2" s="81" t="s">
        <v>670</v>
      </c>
      <c r="AQM2" s="81" t="s">
        <v>671</v>
      </c>
      <c r="AQN2" s="81" t="s">
        <v>670</v>
      </c>
      <c r="AQO2" s="81" t="s">
        <v>671</v>
      </c>
      <c r="AQP2" s="81" t="s">
        <v>670</v>
      </c>
      <c r="AQQ2" s="81" t="s">
        <v>671</v>
      </c>
      <c r="AQR2" s="81" t="s">
        <v>670</v>
      </c>
      <c r="AQS2" s="81" t="s">
        <v>671</v>
      </c>
      <c r="AQT2" s="81" t="s">
        <v>670</v>
      </c>
      <c r="AQU2" s="81" t="s">
        <v>671</v>
      </c>
      <c r="AQV2" s="81" t="s">
        <v>670</v>
      </c>
      <c r="AQW2" s="81" t="s">
        <v>671</v>
      </c>
      <c r="AQX2" s="81" t="s">
        <v>670</v>
      </c>
      <c r="AQY2" s="81" t="s">
        <v>671</v>
      </c>
      <c r="AQZ2" s="81" t="s">
        <v>670</v>
      </c>
      <c r="ARA2" s="81" t="s">
        <v>671</v>
      </c>
      <c r="ARB2" s="81" t="s">
        <v>670</v>
      </c>
      <c r="ARC2" s="81" t="s">
        <v>671</v>
      </c>
      <c r="ARD2" s="81" t="s">
        <v>670</v>
      </c>
      <c r="ARE2" s="81" t="s">
        <v>671</v>
      </c>
      <c r="ARF2" s="81" t="s">
        <v>670</v>
      </c>
      <c r="ARG2" s="81" t="s">
        <v>671</v>
      </c>
      <c r="ARH2" s="81" t="s">
        <v>670</v>
      </c>
      <c r="ARI2" s="81" t="s">
        <v>671</v>
      </c>
      <c r="ARJ2" s="81" t="s">
        <v>670</v>
      </c>
      <c r="ARK2" s="81" t="s">
        <v>671</v>
      </c>
      <c r="ARL2" s="81" t="s">
        <v>670</v>
      </c>
      <c r="ARM2" s="81" t="s">
        <v>671</v>
      </c>
      <c r="ARN2" s="81" t="s">
        <v>670</v>
      </c>
      <c r="ARO2" s="81" t="s">
        <v>671</v>
      </c>
      <c r="ARP2" s="81" t="s">
        <v>670</v>
      </c>
      <c r="ARQ2" s="81" t="s">
        <v>671</v>
      </c>
      <c r="ARR2" s="81" t="s">
        <v>670</v>
      </c>
      <c r="ARS2" s="81" t="s">
        <v>671</v>
      </c>
      <c r="ART2" s="81" t="s">
        <v>670</v>
      </c>
      <c r="ARU2" s="81" t="s">
        <v>671</v>
      </c>
      <c r="ARV2" s="81" t="s">
        <v>670</v>
      </c>
      <c r="ARW2" s="81" t="s">
        <v>671</v>
      </c>
      <c r="ARX2" s="81" t="s">
        <v>670</v>
      </c>
      <c r="ARY2" s="81" t="s">
        <v>671</v>
      </c>
      <c r="ARZ2" s="81" t="s">
        <v>670</v>
      </c>
      <c r="ASA2" s="81" t="s">
        <v>671</v>
      </c>
      <c r="ASB2" s="81" t="s">
        <v>670</v>
      </c>
      <c r="ASC2" s="81" t="s">
        <v>671</v>
      </c>
      <c r="ASD2" s="81" t="s">
        <v>670</v>
      </c>
      <c r="ASE2" s="81" t="s">
        <v>671</v>
      </c>
      <c r="ASF2" s="81" t="s">
        <v>670</v>
      </c>
      <c r="ASG2" s="81" t="s">
        <v>671</v>
      </c>
      <c r="ASH2" s="81" t="s">
        <v>670</v>
      </c>
      <c r="ASI2" s="81" t="s">
        <v>671</v>
      </c>
      <c r="ASJ2" s="81" t="s">
        <v>670</v>
      </c>
      <c r="ASK2" s="81" t="s">
        <v>671</v>
      </c>
      <c r="ASL2" s="81" t="s">
        <v>670</v>
      </c>
      <c r="ASM2" s="81" t="s">
        <v>671</v>
      </c>
      <c r="ASN2" s="81" t="s">
        <v>670</v>
      </c>
      <c r="ASO2" s="81" t="s">
        <v>671</v>
      </c>
      <c r="ASP2" s="81" t="s">
        <v>670</v>
      </c>
      <c r="ASQ2" s="81" t="s">
        <v>671</v>
      </c>
      <c r="ASR2" s="81" t="s">
        <v>670</v>
      </c>
      <c r="ASS2" s="81" t="s">
        <v>671</v>
      </c>
      <c r="AST2" s="81" t="s">
        <v>670</v>
      </c>
      <c r="ASU2" s="81" t="s">
        <v>671</v>
      </c>
      <c r="ASV2" s="81" t="s">
        <v>670</v>
      </c>
      <c r="ASW2" s="81" t="s">
        <v>671</v>
      </c>
      <c r="ASX2" s="81" t="s">
        <v>670</v>
      </c>
      <c r="ASY2" s="81" t="s">
        <v>671</v>
      </c>
      <c r="ASZ2" s="81" t="s">
        <v>670</v>
      </c>
      <c r="ATA2" s="81" t="s">
        <v>671</v>
      </c>
      <c r="ATB2" s="81" t="s">
        <v>670</v>
      </c>
      <c r="ATC2" s="81" t="s">
        <v>671</v>
      </c>
      <c r="ATD2" s="81" t="s">
        <v>670</v>
      </c>
      <c r="ATE2" s="81" t="s">
        <v>671</v>
      </c>
      <c r="ATF2" s="81" t="s">
        <v>670</v>
      </c>
      <c r="ATG2" s="81" t="s">
        <v>671</v>
      </c>
      <c r="ATH2" s="81" t="s">
        <v>670</v>
      </c>
      <c r="ATI2" s="81" t="s">
        <v>671</v>
      </c>
      <c r="ATJ2" s="81" t="s">
        <v>670</v>
      </c>
      <c r="ATK2" s="81" t="s">
        <v>671</v>
      </c>
      <c r="ATL2" s="81" t="s">
        <v>670</v>
      </c>
      <c r="ATM2" s="81" t="s">
        <v>671</v>
      </c>
      <c r="ATN2" s="81" t="s">
        <v>670</v>
      </c>
      <c r="ATO2" s="81" t="s">
        <v>671</v>
      </c>
      <c r="ATP2" s="81" t="s">
        <v>670</v>
      </c>
      <c r="ATQ2" s="81" t="s">
        <v>671</v>
      </c>
      <c r="ATR2" s="81" t="s">
        <v>670</v>
      </c>
      <c r="ATS2" s="81" t="s">
        <v>671</v>
      </c>
      <c r="ATT2" s="81" t="s">
        <v>670</v>
      </c>
      <c r="ATU2" s="81" t="s">
        <v>671</v>
      </c>
      <c r="ATV2" s="81" t="s">
        <v>670</v>
      </c>
      <c r="ATW2" s="81" t="s">
        <v>671</v>
      </c>
      <c r="ATX2" s="81" t="s">
        <v>670</v>
      </c>
      <c r="ATY2" s="81" t="s">
        <v>671</v>
      </c>
      <c r="ATZ2" s="81" t="s">
        <v>670</v>
      </c>
      <c r="AUA2" s="81" t="s">
        <v>671</v>
      </c>
      <c r="AUB2" s="81" t="s">
        <v>670</v>
      </c>
      <c r="AUC2" s="81" t="s">
        <v>671</v>
      </c>
      <c r="AUD2" s="81" t="s">
        <v>670</v>
      </c>
      <c r="AUE2" s="81" t="s">
        <v>671</v>
      </c>
      <c r="AUF2" s="81" t="s">
        <v>670</v>
      </c>
      <c r="AUG2" s="81" t="s">
        <v>671</v>
      </c>
      <c r="AUH2" s="81" t="s">
        <v>670</v>
      </c>
      <c r="AUI2" s="81" t="s">
        <v>671</v>
      </c>
      <c r="AUJ2" s="81" t="s">
        <v>670</v>
      </c>
      <c r="AUK2" s="81" t="s">
        <v>671</v>
      </c>
      <c r="AUL2" s="81" t="s">
        <v>670</v>
      </c>
      <c r="AUM2" s="81" t="s">
        <v>671</v>
      </c>
      <c r="AUN2" s="81" t="s">
        <v>670</v>
      </c>
      <c r="AUO2" s="81" t="s">
        <v>671</v>
      </c>
      <c r="AUP2" s="81" t="s">
        <v>670</v>
      </c>
      <c r="AUQ2" s="81" t="s">
        <v>671</v>
      </c>
      <c r="AUR2" s="81" t="s">
        <v>670</v>
      </c>
      <c r="AUS2" s="81" t="s">
        <v>671</v>
      </c>
      <c r="AUT2" s="81" t="s">
        <v>670</v>
      </c>
      <c r="AUU2" s="81" t="s">
        <v>671</v>
      </c>
      <c r="AUV2" s="81" t="s">
        <v>670</v>
      </c>
      <c r="AUW2" s="81" t="s">
        <v>671</v>
      </c>
      <c r="AUX2" s="81" t="s">
        <v>670</v>
      </c>
      <c r="AUY2" s="81" t="s">
        <v>671</v>
      </c>
      <c r="AUZ2" s="81" t="s">
        <v>670</v>
      </c>
      <c r="AVA2" s="81" t="s">
        <v>671</v>
      </c>
      <c r="AVB2" s="81" t="s">
        <v>670</v>
      </c>
      <c r="AVC2" s="81" t="s">
        <v>671</v>
      </c>
      <c r="AVD2" s="81" t="s">
        <v>670</v>
      </c>
      <c r="AVE2" s="81" t="s">
        <v>671</v>
      </c>
      <c r="AVF2" s="81" t="s">
        <v>670</v>
      </c>
      <c r="AVG2" s="81" t="s">
        <v>671</v>
      </c>
      <c r="AVH2" s="81" t="s">
        <v>670</v>
      </c>
      <c r="AVI2" s="81" t="s">
        <v>671</v>
      </c>
      <c r="AVJ2" s="81" t="s">
        <v>670</v>
      </c>
      <c r="AVK2" s="81" t="s">
        <v>671</v>
      </c>
      <c r="AVL2" s="81" t="s">
        <v>670</v>
      </c>
      <c r="AVM2" s="81" t="s">
        <v>671</v>
      </c>
      <c r="AVN2" s="81" t="s">
        <v>670</v>
      </c>
      <c r="AVO2" s="81" t="s">
        <v>671</v>
      </c>
      <c r="AVP2" s="81" t="s">
        <v>670</v>
      </c>
      <c r="AVQ2" s="81" t="s">
        <v>671</v>
      </c>
      <c r="AVR2" s="81" t="s">
        <v>670</v>
      </c>
      <c r="AVS2" s="81" t="s">
        <v>671</v>
      </c>
      <c r="AVT2" s="81" t="s">
        <v>670</v>
      </c>
      <c r="AVU2" s="81" t="s">
        <v>671</v>
      </c>
      <c r="AVV2" s="81" t="s">
        <v>670</v>
      </c>
      <c r="AVW2" s="81" t="s">
        <v>671</v>
      </c>
      <c r="AVX2" s="81" t="s">
        <v>670</v>
      </c>
      <c r="AVY2" s="81" t="s">
        <v>671</v>
      </c>
      <c r="AVZ2" s="81" t="s">
        <v>670</v>
      </c>
      <c r="AWA2" s="81" t="s">
        <v>671</v>
      </c>
      <c r="AWB2" s="81" t="s">
        <v>670</v>
      </c>
      <c r="AWC2" s="81" t="s">
        <v>671</v>
      </c>
      <c r="AWD2" s="81" t="s">
        <v>670</v>
      </c>
      <c r="AWE2" s="81" t="s">
        <v>671</v>
      </c>
      <c r="AWF2" s="81" t="s">
        <v>670</v>
      </c>
      <c r="AWG2" s="81" t="s">
        <v>671</v>
      </c>
      <c r="AWH2" s="81" t="s">
        <v>670</v>
      </c>
      <c r="AWI2" s="81" t="s">
        <v>671</v>
      </c>
      <c r="AWJ2" s="81" t="s">
        <v>670</v>
      </c>
      <c r="AWK2" s="81" t="s">
        <v>671</v>
      </c>
      <c r="AWL2" s="81" t="s">
        <v>670</v>
      </c>
      <c r="AWM2" s="81" t="s">
        <v>671</v>
      </c>
      <c r="AWN2" s="81" t="s">
        <v>670</v>
      </c>
      <c r="AWO2" s="81" t="s">
        <v>671</v>
      </c>
      <c r="AWP2" s="81" t="s">
        <v>670</v>
      </c>
      <c r="AWQ2" s="81" t="s">
        <v>671</v>
      </c>
      <c r="AWR2" s="81" t="s">
        <v>670</v>
      </c>
      <c r="AWS2" s="81" t="s">
        <v>671</v>
      </c>
      <c r="AWT2" s="81" t="s">
        <v>670</v>
      </c>
      <c r="AWU2" s="81" t="s">
        <v>671</v>
      </c>
      <c r="AWV2" s="81" t="s">
        <v>670</v>
      </c>
      <c r="AWW2" s="81" t="s">
        <v>671</v>
      </c>
      <c r="AWX2" s="81" t="s">
        <v>670</v>
      </c>
      <c r="AWY2" s="81" t="s">
        <v>671</v>
      </c>
      <c r="AWZ2" s="81" t="s">
        <v>670</v>
      </c>
      <c r="AXA2" s="81" t="s">
        <v>671</v>
      </c>
      <c r="AXB2" s="81" t="s">
        <v>670</v>
      </c>
      <c r="AXC2" s="81" t="s">
        <v>671</v>
      </c>
      <c r="AXD2" s="81" t="s">
        <v>670</v>
      </c>
      <c r="AXE2" s="81" t="s">
        <v>671</v>
      </c>
      <c r="AXF2" s="81" t="s">
        <v>670</v>
      </c>
      <c r="AXG2" s="81" t="s">
        <v>671</v>
      </c>
      <c r="AXH2" s="81" t="s">
        <v>670</v>
      </c>
      <c r="AXI2" s="81" t="s">
        <v>671</v>
      </c>
      <c r="AXJ2" s="81" t="s">
        <v>670</v>
      </c>
      <c r="AXK2" s="81" t="s">
        <v>671</v>
      </c>
      <c r="AXL2" s="81" t="s">
        <v>670</v>
      </c>
      <c r="AXM2" s="81" t="s">
        <v>671</v>
      </c>
      <c r="AXN2" s="81" t="s">
        <v>670</v>
      </c>
      <c r="AXO2" s="81" t="s">
        <v>671</v>
      </c>
      <c r="AXP2" s="81" t="s">
        <v>670</v>
      </c>
      <c r="AXQ2" s="81" t="s">
        <v>671</v>
      </c>
      <c r="AXR2" s="81" t="s">
        <v>670</v>
      </c>
      <c r="AXS2" s="81" t="s">
        <v>671</v>
      </c>
      <c r="AXT2" s="81" t="s">
        <v>670</v>
      </c>
      <c r="AXU2" s="81" t="s">
        <v>671</v>
      </c>
      <c r="AXV2" s="81" t="s">
        <v>670</v>
      </c>
      <c r="AXW2" s="81" t="s">
        <v>671</v>
      </c>
      <c r="AXX2" s="81" t="s">
        <v>670</v>
      </c>
      <c r="AXY2" s="81" t="s">
        <v>671</v>
      </c>
      <c r="AXZ2" s="81" t="s">
        <v>670</v>
      </c>
      <c r="AYA2" s="81" t="s">
        <v>671</v>
      </c>
      <c r="AYB2" s="81" t="s">
        <v>670</v>
      </c>
      <c r="AYC2" s="81" t="s">
        <v>671</v>
      </c>
      <c r="AYD2" s="81" t="s">
        <v>670</v>
      </c>
      <c r="AYE2" s="81" t="s">
        <v>671</v>
      </c>
      <c r="AYF2" s="81" t="s">
        <v>670</v>
      </c>
      <c r="AYG2" s="81" t="s">
        <v>671</v>
      </c>
      <c r="AYH2" s="81" t="s">
        <v>670</v>
      </c>
      <c r="AYI2" s="81" t="s">
        <v>671</v>
      </c>
      <c r="AYJ2" s="81" t="s">
        <v>670</v>
      </c>
      <c r="AYK2" s="81" t="s">
        <v>671</v>
      </c>
      <c r="AYL2" s="81" t="s">
        <v>670</v>
      </c>
      <c r="AYM2" s="81" t="s">
        <v>671</v>
      </c>
      <c r="AYN2" s="81" t="s">
        <v>670</v>
      </c>
      <c r="AYO2" s="81" t="s">
        <v>671</v>
      </c>
      <c r="AYP2" s="81" t="s">
        <v>670</v>
      </c>
      <c r="AYQ2" s="81" t="s">
        <v>671</v>
      </c>
      <c r="AYR2" s="81" t="s">
        <v>670</v>
      </c>
      <c r="AYS2" s="81" t="s">
        <v>671</v>
      </c>
      <c r="AYT2" s="81" t="s">
        <v>670</v>
      </c>
      <c r="AYU2" s="81" t="s">
        <v>671</v>
      </c>
      <c r="AYV2" s="81" t="s">
        <v>670</v>
      </c>
      <c r="AYW2" s="81" t="s">
        <v>671</v>
      </c>
      <c r="AYX2" s="81" t="s">
        <v>670</v>
      </c>
      <c r="AYY2" s="81" t="s">
        <v>671</v>
      </c>
      <c r="AYZ2" s="81" t="s">
        <v>670</v>
      </c>
      <c r="AZA2" s="81" t="s">
        <v>671</v>
      </c>
      <c r="AZB2" s="81" t="s">
        <v>670</v>
      </c>
      <c r="AZC2" s="81" t="s">
        <v>671</v>
      </c>
      <c r="AZD2" s="81" t="s">
        <v>670</v>
      </c>
      <c r="AZE2" s="81" t="s">
        <v>671</v>
      </c>
      <c r="AZF2" s="81" t="s">
        <v>670</v>
      </c>
      <c r="AZG2" s="81" t="s">
        <v>671</v>
      </c>
      <c r="AZH2" s="81" t="s">
        <v>670</v>
      </c>
      <c r="AZI2" s="81" t="s">
        <v>671</v>
      </c>
      <c r="AZJ2" s="81" t="s">
        <v>670</v>
      </c>
      <c r="AZK2" s="81" t="s">
        <v>671</v>
      </c>
      <c r="AZL2" s="81" t="s">
        <v>670</v>
      </c>
      <c r="AZM2" s="81" t="s">
        <v>671</v>
      </c>
      <c r="AZN2" s="81" t="s">
        <v>670</v>
      </c>
      <c r="AZO2" s="81" t="s">
        <v>671</v>
      </c>
      <c r="AZP2" s="81" t="s">
        <v>670</v>
      </c>
      <c r="AZQ2" s="81" t="s">
        <v>671</v>
      </c>
      <c r="AZR2" s="81" t="s">
        <v>670</v>
      </c>
      <c r="AZS2" s="81" t="s">
        <v>671</v>
      </c>
      <c r="AZT2" s="81" t="s">
        <v>670</v>
      </c>
      <c r="AZU2" s="81" t="s">
        <v>671</v>
      </c>
      <c r="AZV2" s="81" t="s">
        <v>670</v>
      </c>
    </row>
    <row r="3" spans="1:1374" x14ac:dyDescent="0.25">
      <c r="A3" s="80">
        <v>40361</v>
      </c>
      <c r="B3" s="77" t="s">
        <v>346</v>
      </c>
      <c r="C3" s="77">
        <v>8</v>
      </c>
      <c r="D3" s="78">
        <v>12.72</v>
      </c>
      <c r="E3" s="77">
        <v>1</v>
      </c>
      <c r="F3" s="78">
        <v>1.25</v>
      </c>
      <c r="K3" s="77">
        <v>2</v>
      </c>
      <c r="L3" s="78">
        <v>120.94</v>
      </c>
      <c r="M3" s="77">
        <v>183</v>
      </c>
      <c r="N3" s="78">
        <v>1147677.04</v>
      </c>
      <c r="S3" s="77">
        <v>2</v>
      </c>
      <c r="T3" s="78">
        <v>25.5</v>
      </c>
      <c r="U3" s="77">
        <v>2</v>
      </c>
      <c r="V3" s="78">
        <v>14.02</v>
      </c>
      <c r="W3" s="77">
        <v>2</v>
      </c>
      <c r="X3" s="78">
        <v>21.58</v>
      </c>
      <c r="Y3" s="79">
        <v>192396</v>
      </c>
      <c r="Z3" s="78">
        <v>11014355.41</v>
      </c>
      <c r="AA3" s="77">
        <v>25</v>
      </c>
      <c r="AB3" s="78">
        <v>2639.81</v>
      </c>
      <c r="AC3" s="79">
        <v>5849</v>
      </c>
      <c r="AD3" s="78">
        <v>280536.25</v>
      </c>
      <c r="AG3" s="77">
        <v>2</v>
      </c>
      <c r="AH3" s="78">
        <v>7.4</v>
      </c>
      <c r="AQ3" s="79">
        <v>33198</v>
      </c>
      <c r="AR3" s="78">
        <v>4997040.1399999997</v>
      </c>
      <c r="AU3" s="79">
        <v>59075</v>
      </c>
      <c r="AV3" s="78">
        <v>1166700.6200000001</v>
      </c>
      <c r="AY3" s="79">
        <v>54788</v>
      </c>
      <c r="AZ3" s="78">
        <v>5815374.5700000003</v>
      </c>
      <c r="BA3" s="79">
        <v>211813</v>
      </c>
      <c r="BB3" s="78">
        <v>17251990.940000001</v>
      </c>
      <c r="BE3" s="79">
        <v>226819</v>
      </c>
      <c r="BF3" s="78">
        <v>2079045.44</v>
      </c>
      <c r="BG3" s="79">
        <v>3504</v>
      </c>
      <c r="BH3" s="78">
        <v>405774.09</v>
      </c>
      <c r="BI3" s="79">
        <v>12657</v>
      </c>
      <c r="BJ3" s="78">
        <v>788738.28</v>
      </c>
      <c r="BM3" s="77">
        <v>13</v>
      </c>
      <c r="BN3" s="78">
        <v>1598.19</v>
      </c>
      <c r="BO3" s="79">
        <v>5437</v>
      </c>
      <c r="BP3" s="78">
        <v>61346.79</v>
      </c>
      <c r="BS3" s="77">
        <v>14</v>
      </c>
      <c r="BT3" s="78">
        <v>7364.34</v>
      </c>
      <c r="BU3" s="77">
        <v>272</v>
      </c>
      <c r="BV3" s="78">
        <v>102414.48</v>
      </c>
      <c r="BW3" s="77">
        <v>2</v>
      </c>
      <c r="BX3" s="78">
        <v>9.2799999999999994</v>
      </c>
      <c r="CC3" s="77">
        <v>2</v>
      </c>
      <c r="CD3" s="78">
        <v>53.04</v>
      </c>
      <c r="CI3" s="77">
        <v>1</v>
      </c>
      <c r="CJ3" s="78">
        <v>23.46</v>
      </c>
      <c r="CM3" s="77">
        <v>2</v>
      </c>
      <c r="CN3" s="78">
        <v>1327.54</v>
      </c>
      <c r="CO3" s="77">
        <v>9</v>
      </c>
      <c r="CP3" s="78">
        <v>352.04</v>
      </c>
      <c r="CQ3" s="77">
        <v>5</v>
      </c>
      <c r="CR3" s="78">
        <v>11.54</v>
      </c>
      <c r="CS3" s="77">
        <v>60</v>
      </c>
      <c r="CT3" s="78">
        <v>204.23</v>
      </c>
      <c r="CU3" s="77">
        <v>3</v>
      </c>
      <c r="CV3" s="78">
        <v>6.81</v>
      </c>
      <c r="CW3" s="77">
        <v>19</v>
      </c>
      <c r="CX3" s="78">
        <v>13.08</v>
      </c>
      <c r="DA3" s="79">
        <v>153414</v>
      </c>
      <c r="DB3" s="78">
        <v>5845677.7400000002</v>
      </c>
      <c r="DK3" s="77">
        <v>959</v>
      </c>
      <c r="DL3" s="78">
        <v>67319.039999999994</v>
      </c>
      <c r="DM3" s="79">
        <v>156227</v>
      </c>
      <c r="DN3" s="78">
        <v>6668904.4000000004</v>
      </c>
      <c r="DQ3" s="77">
        <v>1</v>
      </c>
      <c r="DR3" s="78">
        <v>1.1200000000000001</v>
      </c>
      <c r="DS3" s="77">
        <v>19</v>
      </c>
      <c r="DT3" s="78">
        <v>292.05</v>
      </c>
      <c r="DU3" s="77">
        <v>1</v>
      </c>
      <c r="DV3" s="78">
        <v>1.95</v>
      </c>
      <c r="EE3" s="79">
        <v>18469</v>
      </c>
      <c r="EF3" s="78">
        <v>713925.34</v>
      </c>
      <c r="EG3" s="79">
        <v>38963</v>
      </c>
      <c r="EH3" s="78">
        <v>1378782.48</v>
      </c>
      <c r="EI3" s="77">
        <v>5</v>
      </c>
      <c r="EJ3" s="78">
        <v>32.92</v>
      </c>
      <c r="EK3" s="79">
        <v>1391</v>
      </c>
      <c r="EL3" s="78">
        <v>84625.41</v>
      </c>
      <c r="EM3" s="77">
        <v>1</v>
      </c>
      <c r="EN3" s="78">
        <v>17.88</v>
      </c>
      <c r="ES3" s="79">
        <v>2240</v>
      </c>
      <c r="ET3" s="78">
        <v>1374843.82</v>
      </c>
      <c r="EU3" s="77">
        <v>14</v>
      </c>
      <c r="EV3" s="78">
        <v>9.6300000000000008</v>
      </c>
      <c r="EW3" s="79">
        <v>28293</v>
      </c>
      <c r="EX3" s="78">
        <v>1418102.52</v>
      </c>
      <c r="EY3" s="79">
        <v>16466</v>
      </c>
      <c r="EZ3" s="78">
        <v>839380.07</v>
      </c>
      <c r="FA3" s="77">
        <v>6</v>
      </c>
      <c r="FB3" s="78">
        <v>39.15</v>
      </c>
      <c r="FE3" s="77">
        <v>4</v>
      </c>
      <c r="FF3" s="78">
        <v>16.32</v>
      </c>
      <c r="FG3" s="79">
        <v>2286</v>
      </c>
      <c r="FH3" s="78">
        <v>341519.41</v>
      </c>
      <c r="FI3" s="77">
        <v>3</v>
      </c>
      <c r="FJ3" s="78">
        <v>3.08</v>
      </c>
      <c r="FK3" s="79">
        <v>2760</v>
      </c>
      <c r="FL3" s="78">
        <v>68605.45</v>
      </c>
      <c r="FM3" s="79">
        <v>14666</v>
      </c>
      <c r="FN3" s="78">
        <v>838018.22</v>
      </c>
      <c r="FO3" s="79">
        <v>51323</v>
      </c>
      <c r="FP3" s="78">
        <v>5777818.1299999999</v>
      </c>
      <c r="FS3" s="77">
        <v>2</v>
      </c>
      <c r="FT3" s="78">
        <v>18.239999999999998</v>
      </c>
      <c r="FW3" s="77">
        <v>67</v>
      </c>
      <c r="FX3" s="78">
        <v>6936.37</v>
      </c>
      <c r="GA3" s="77">
        <v>176</v>
      </c>
      <c r="GB3" s="78">
        <v>34961.480000000003</v>
      </c>
      <c r="GC3" s="79">
        <v>5182</v>
      </c>
      <c r="GD3" s="78">
        <v>737502.55</v>
      </c>
      <c r="GE3" s="79">
        <v>5304</v>
      </c>
      <c r="GF3" s="78">
        <v>775890.25</v>
      </c>
      <c r="GO3" s="77">
        <v>180</v>
      </c>
      <c r="GP3" s="78">
        <v>13409.06</v>
      </c>
      <c r="GQ3" s="77">
        <v>4</v>
      </c>
      <c r="GR3" s="78">
        <v>190.2</v>
      </c>
      <c r="GS3" s="79">
        <v>2632</v>
      </c>
      <c r="GT3" s="78">
        <v>285950.73</v>
      </c>
      <c r="GU3" s="77">
        <v>12</v>
      </c>
      <c r="GV3" s="78">
        <v>66</v>
      </c>
      <c r="GY3" s="77">
        <v>91</v>
      </c>
      <c r="GZ3" s="78">
        <v>3666.9</v>
      </c>
      <c r="HA3" s="77">
        <v>553</v>
      </c>
      <c r="HB3" s="78">
        <v>67017.38</v>
      </c>
      <c r="HC3" s="77">
        <v>354</v>
      </c>
      <c r="HD3" s="78">
        <v>60371.96</v>
      </c>
      <c r="HE3" s="79">
        <v>1440</v>
      </c>
      <c r="HF3" s="78">
        <v>191970.03</v>
      </c>
      <c r="HI3" s="77">
        <v>72</v>
      </c>
      <c r="HJ3" s="78">
        <v>25701.66</v>
      </c>
      <c r="HK3" s="77">
        <v>471</v>
      </c>
      <c r="HL3" s="78">
        <v>28374.53</v>
      </c>
      <c r="HM3" s="77">
        <v>11</v>
      </c>
      <c r="HN3" s="78">
        <v>863.25</v>
      </c>
      <c r="HO3" s="79">
        <v>69345</v>
      </c>
      <c r="HP3" s="78">
        <v>6554581.5499999998</v>
      </c>
      <c r="HQ3" s="77">
        <v>1</v>
      </c>
      <c r="HR3" s="78">
        <v>15.76</v>
      </c>
      <c r="HS3" s="79">
        <v>1146</v>
      </c>
      <c r="HT3" s="78">
        <v>114880.33</v>
      </c>
      <c r="HU3" s="79">
        <v>4163</v>
      </c>
      <c r="HV3" s="78">
        <v>284294.62</v>
      </c>
      <c r="HW3" s="77">
        <v>28</v>
      </c>
      <c r="HX3" s="78">
        <v>7318</v>
      </c>
      <c r="HY3" s="77">
        <v>425</v>
      </c>
      <c r="HZ3" s="78">
        <v>62366.16</v>
      </c>
      <c r="IG3" s="79">
        <v>2482</v>
      </c>
      <c r="IH3" s="78">
        <v>118444.75</v>
      </c>
      <c r="II3" s="77">
        <v>4</v>
      </c>
      <c r="IJ3" s="78">
        <v>0.84</v>
      </c>
      <c r="IK3" s="77">
        <v>3</v>
      </c>
      <c r="IL3" s="78">
        <v>10.64</v>
      </c>
      <c r="IM3" s="77">
        <v>2</v>
      </c>
      <c r="IN3" s="78">
        <v>2.46</v>
      </c>
      <c r="IO3" s="77">
        <v>1</v>
      </c>
      <c r="IP3" s="78">
        <v>6.7</v>
      </c>
      <c r="IQ3" s="77">
        <v>3</v>
      </c>
      <c r="IR3" s="78">
        <v>12.47</v>
      </c>
      <c r="IS3" s="79">
        <v>4835</v>
      </c>
      <c r="IT3" s="78">
        <v>199160.45</v>
      </c>
      <c r="IY3" s="77">
        <v>1</v>
      </c>
      <c r="IZ3" s="78">
        <v>44.06</v>
      </c>
      <c r="JA3" s="79">
        <v>10369</v>
      </c>
      <c r="JB3" s="78">
        <v>1430080.5</v>
      </c>
      <c r="JC3" s="79">
        <v>2485</v>
      </c>
      <c r="JD3" s="78">
        <v>321722.84999999998</v>
      </c>
      <c r="JG3" s="79">
        <v>2204</v>
      </c>
      <c r="JH3" s="78">
        <v>351008.94</v>
      </c>
      <c r="JI3" s="79">
        <v>3982</v>
      </c>
      <c r="JJ3" s="78">
        <v>385624.45</v>
      </c>
      <c r="JK3" s="77">
        <v>7</v>
      </c>
      <c r="JL3" s="78">
        <v>1311.94</v>
      </c>
      <c r="JQ3" s="77">
        <v>87</v>
      </c>
      <c r="JR3" s="78">
        <v>7075.84</v>
      </c>
      <c r="JS3" s="79">
        <v>5791</v>
      </c>
      <c r="JT3" s="78">
        <v>515004.62</v>
      </c>
      <c r="JU3" s="79">
        <v>12440</v>
      </c>
      <c r="JV3" s="78">
        <v>1040571.29</v>
      </c>
      <c r="JW3" s="77">
        <v>28</v>
      </c>
      <c r="JX3" s="78">
        <v>2480.77</v>
      </c>
      <c r="JY3" s="77">
        <v>449</v>
      </c>
      <c r="JZ3" s="78">
        <v>14018.56</v>
      </c>
      <c r="KA3" s="79">
        <v>10787</v>
      </c>
      <c r="KB3" s="78">
        <v>479116.32</v>
      </c>
      <c r="KC3" s="77">
        <v>4</v>
      </c>
      <c r="KD3" s="78">
        <v>91.3</v>
      </c>
      <c r="KE3" s="77">
        <v>376</v>
      </c>
      <c r="KF3" s="78">
        <v>44643.68</v>
      </c>
      <c r="KG3" s="79">
        <v>22912</v>
      </c>
      <c r="KH3" s="78">
        <v>858352.42</v>
      </c>
      <c r="KM3" s="79">
        <v>1048</v>
      </c>
      <c r="KN3" s="78">
        <v>605921.35</v>
      </c>
      <c r="KO3" s="77">
        <v>31</v>
      </c>
      <c r="KP3" s="78">
        <v>2835.13</v>
      </c>
      <c r="KQ3" s="79">
        <v>6119</v>
      </c>
      <c r="KR3" s="78">
        <v>488833.12</v>
      </c>
      <c r="KU3" s="79">
        <v>3246</v>
      </c>
      <c r="KV3" s="78">
        <v>1465430.65</v>
      </c>
      <c r="LA3" s="77">
        <v>8</v>
      </c>
      <c r="LB3" s="78">
        <v>2014.21</v>
      </c>
      <c r="LC3" s="77">
        <v>1</v>
      </c>
      <c r="LD3" s="78">
        <v>2.0499999999999998</v>
      </c>
      <c r="LE3" s="79">
        <v>2321</v>
      </c>
      <c r="LF3" s="78">
        <v>191283.8</v>
      </c>
      <c r="LG3" s="77">
        <v>373</v>
      </c>
      <c r="LH3" s="78">
        <v>51694.35</v>
      </c>
      <c r="LI3" s="77">
        <v>388</v>
      </c>
      <c r="LJ3" s="78">
        <v>91692.53</v>
      </c>
      <c r="LS3" s="77">
        <v>5</v>
      </c>
      <c r="LT3" s="78">
        <v>7.67</v>
      </c>
      <c r="LU3" s="79">
        <v>6389</v>
      </c>
      <c r="LV3" s="78">
        <v>310231.06</v>
      </c>
      <c r="LW3" s="77">
        <v>110</v>
      </c>
      <c r="LX3" s="78">
        <v>600.82000000000005</v>
      </c>
      <c r="LY3" s="77">
        <v>3</v>
      </c>
      <c r="LZ3" s="78">
        <v>2903.55</v>
      </c>
      <c r="MC3" s="79">
        <v>5040</v>
      </c>
      <c r="MD3" s="78">
        <v>597971.99</v>
      </c>
      <c r="MG3" s="77">
        <v>1</v>
      </c>
      <c r="MH3" s="78">
        <v>29.79</v>
      </c>
      <c r="MQ3" s="79">
        <v>4487</v>
      </c>
      <c r="MR3" s="78">
        <v>340129.92</v>
      </c>
      <c r="MS3" s="79">
        <v>58363</v>
      </c>
      <c r="MT3" s="78">
        <v>5617642.2699999996</v>
      </c>
      <c r="MU3" s="79">
        <v>1144</v>
      </c>
      <c r="MV3" s="78">
        <v>34209.43</v>
      </c>
      <c r="MY3" s="77">
        <v>1</v>
      </c>
      <c r="MZ3" s="78">
        <v>21.35</v>
      </c>
      <c r="NA3" s="77">
        <v>2</v>
      </c>
      <c r="NB3" s="78">
        <v>8.8000000000000007</v>
      </c>
      <c r="NG3" s="79">
        <v>336301</v>
      </c>
      <c r="NH3" s="78">
        <v>44268043.219999999</v>
      </c>
      <c r="NI3" s="79">
        <v>267701</v>
      </c>
      <c r="NJ3" s="78">
        <v>40642619.920000002</v>
      </c>
      <c r="NK3" s="79">
        <v>17842</v>
      </c>
      <c r="NL3" s="78">
        <v>56604.39</v>
      </c>
      <c r="NM3" s="77">
        <v>26</v>
      </c>
      <c r="NN3" s="78">
        <v>263.24</v>
      </c>
      <c r="NO3" s="77">
        <v>1</v>
      </c>
      <c r="NP3" s="78">
        <v>6.36</v>
      </c>
      <c r="NU3" s="79">
        <v>1256</v>
      </c>
      <c r="NV3" s="78">
        <v>180641.34</v>
      </c>
      <c r="NW3" s="77">
        <v>5</v>
      </c>
      <c r="NX3" s="78">
        <v>26.13</v>
      </c>
      <c r="NY3" s="77">
        <v>1</v>
      </c>
      <c r="NZ3" s="78">
        <v>3.39</v>
      </c>
      <c r="OA3" s="77">
        <v>92</v>
      </c>
      <c r="OB3" s="78">
        <v>262</v>
      </c>
      <c r="OC3" s="79">
        <v>3555</v>
      </c>
      <c r="OD3" s="78">
        <v>367231.28</v>
      </c>
      <c r="OE3" s="79">
        <v>1824</v>
      </c>
      <c r="OF3" s="78">
        <v>118397.02</v>
      </c>
      <c r="OG3" s="77">
        <v>7</v>
      </c>
      <c r="OH3" s="78">
        <v>388.14</v>
      </c>
      <c r="OM3" s="77">
        <v>465</v>
      </c>
      <c r="ON3" s="78">
        <v>38983.019999999997</v>
      </c>
      <c r="OO3" s="77">
        <v>158</v>
      </c>
      <c r="OP3" s="78">
        <v>9358.1</v>
      </c>
      <c r="OQ3" s="77">
        <v>102</v>
      </c>
      <c r="OR3" s="78">
        <v>1588.15</v>
      </c>
      <c r="OW3" s="79">
        <v>10635</v>
      </c>
      <c r="OX3" s="78">
        <v>1936625.86</v>
      </c>
      <c r="OY3" s="79">
        <v>31531</v>
      </c>
      <c r="OZ3" s="78">
        <v>6211992.4400000004</v>
      </c>
      <c r="PA3" s="77">
        <v>98</v>
      </c>
      <c r="PB3" s="78">
        <v>2838.54</v>
      </c>
      <c r="PC3" s="79">
        <v>2017</v>
      </c>
      <c r="PD3" s="78">
        <v>102466.41</v>
      </c>
      <c r="PE3" s="77">
        <v>688</v>
      </c>
      <c r="PF3" s="78">
        <v>128268.65</v>
      </c>
      <c r="PG3" s="77">
        <v>2</v>
      </c>
      <c r="PH3" s="78">
        <v>32.26</v>
      </c>
      <c r="PI3" s="79">
        <v>7395</v>
      </c>
      <c r="PJ3" s="78">
        <v>695640.82</v>
      </c>
      <c r="PS3" s="79">
        <v>3286</v>
      </c>
      <c r="PT3" s="78">
        <v>304197.21999999997</v>
      </c>
      <c r="PU3" s="77">
        <v>55</v>
      </c>
      <c r="PV3" s="78">
        <v>563.58000000000004</v>
      </c>
      <c r="PW3" s="77">
        <v>245</v>
      </c>
      <c r="PX3" s="78">
        <v>37814.18</v>
      </c>
      <c r="PY3" s="79">
        <v>10515</v>
      </c>
      <c r="PZ3" s="78">
        <v>697191</v>
      </c>
      <c r="QA3" s="77">
        <v>39</v>
      </c>
      <c r="QB3" s="78">
        <v>296</v>
      </c>
      <c r="QC3" s="77">
        <v>13</v>
      </c>
      <c r="QD3" s="78">
        <v>133.47999999999999</v>
      </c>
      <c r="QI3" s="77">
        <v>7</v>
      </c>
      <c r="QJ3" s="78">
        <v>25.35</v>
      </c>
      <c r="QM3" s="79">
        <v>29392</v>
      </c>
      <c r="QN3" s="78">
        <v>8937844.1699999999</v>
      </c>
      <c r="QO3" s="79">
        <v>51372</v>
      </c>
      <c r="QP3" s="78">
        <v>7976887.0800000001</v>
      </c>
      <c r="QQ3" s="79">
        <v>10494</v>
      </c>
      <c r="QR3" s="78">
        <v>1580790.45</v>
      </c>
      <c r="QS3" s="77">
        <v>710</v>
      </c>
      <c r="QT3" s="78">
        <v>3029267.36</v>
      </c>
      <c r="QU3" s="77">
        <v>74</v>
      </c>
      <c r="QV3" s="78">
        <v>186141.64</v>
      </c>
      <c r="QW3" s="77">
        <v>18</v>
      </c>
      <c r="QX3" s="78">
        <v>223.64</v>
      </c>
      <c r="QY3" s="77">
        <v>7</v>
      </c>
      <c r="QZ3" s="78">
        <v>524.76</v>
      </c>
      <c r="RA3" s="77">
        <v>374</v>
      </c>
      <c r="RB3" s="78">
        <v>172167.14</v>
      </c>
      <c r="RC3" s="79">
        <v>1082</v>
      </c>
      <c r="RD3" s="78">
        <v>574834.11</v>
      </c>
      <c r="RE3" s="79">
        <v>26068</v>
      </c>
      <c r="RF3" s="78">
        <v>15528913.83</v>
      </c>
      <c r="RI3" s="79">
        <v>13905</v>
      </c>
      <c r="RJ3" s="78">
        <v>3660866.73</v>
      </c>
      <c r="RK3" s="77">
        <v>2</v>
      </c>
      <c r="RL3" s="78">
        <v>4.96</v>
      </c>
      <c r="RM3" s="77">
        <v>5</v>
      </c>
      <c r="RN3" s="78">
        <v>6.4</v>
      </c>
      <c r="RO3" s="77">
        <v>18</v>
      </c>
      <c r="RP3" s="78">
        <v>27.89</v>
      </c>
      <c r="SA3" s="77">
        <v>1</v>
      </c>
      <c r="SB3" s="78">
        <v>48.55</v>
      </c>
      <c r="SE3" s="77">
        <v>3</v>
      </c>
      <c r="SF3" s="78">
        <v>137.21</v>
      </c>
      <c r="SG3" s="77">
        <v>1</v>
      </c>
      <c r="SH3" s="78">
        <v>932.2</v>
      </c>
      <c r="SM3" s="77">
        <v>2</v>
      </c>
      <c r="SN3" s="78">
        <v>20.100000000000001</v>
      </c>
      <c r="SO3" s="79">
        <v>96478</v>
      </c>
      <c r="SP3" s="78">
        <v>14707863.85</v>
      </c>
      <c r="SQ3" s="79">
        <v>3013</v>
      </c>
      <c r="SR3" s="78">
        <v>142704.91</v>
      </c>
      <c r="SW3" s="77">
        <v>19</v>
      </c>
      <c r="SX3" s="78">
        <v>3585.07</v>
      </c>
      <c r="SY3" s="77">
        <v>173</v>
      </c>
      <c r="SZ3" s="78">
        <v>6149.15</v>
      </c>
      <c r="TA3" s="77">
        <v>16</v>
      </c>
      <c r="TB3" s="78">
        <v>369.24</v>
      </c>
      <c r="TC3" s="79">
        <v>1654</v>
      </c>
      <c r="TD3" s="78">
        <v>184258.24</v>
      </c>
      <c r="TG3" s="79">
        <v>2328</v>
      </c>
      <c r="TH3" s="78">
        <v>154712.25</v>
      </c>
      <c r="TI3" s="79">
        <v>40847</v>
      </c>
      <c r="TJ3" s="78">
        <v>7520612.7300000004</v>
      </c>
      <c r="TK3" s="77">
        <v>4</v>
      </c>
      <c r="TL3" s="78">
        <v>0.68</v>
      </c>
      <c r="TM3" s="79">
        <v>1351</v>
      </c>
      <c r="TN3" s="78">
        <v>52242.64</v>
      </c>
      <c r="TO3" s="77">
        <v>919</v>
      </c>
      <c r="TP3" s="78">
        <v>64918.37</v>
      </c>
      <c r="TQ3" s="79">
        <v>14554</v>
      </c>
      <c r="TR3" s="78">
        <v>767490.1</v>
      </c>
      <c r="TS3" s="77">
        <v>6</v>
      </c>
      <c r="TT3" s="78">
        <v>1544.4</v>
      </c>
      <c r="TU3" s="79">
        <v>88413</v>
      </c>
      <c r="TV3" s="78">
        <v>537171.63</v>
      </c>
      <c r="TW3" s="77">
        <v>492</v>
      </c>
      <c r="TX3" s="78">
        <v>37542.839999999997</v>
      </c>
      <c r="TY3" s="77">
        <v>39</v>
      </c>
      <c r="TZ3" s="78">
        <v>234.62</v>
      </c>
      <c r="UA3" s="77">
        <v>2</v>
      </c>
      <c r="UB3" s="78">
        <v>114.18</v>
      </c>
      <c r="UC3" s="77">
        <v>1</v>
      </c>
      <c r="UD3" s="78">
        <v>8.81</v>
      </c>
      <c r="UE3" s="77">
        <v>3</v>
      </c>
      <c r="UF3" s="78">
        <v>45.48</v>
      </c>
      <c r="UG3" s="77">
        <v>352</v>
      </c>
      <c r="UH3" s="78">
        <v>3281.14</v>
      </c>
      <c r="UI3" s="79">
        <v>3277</v>
      </c>
      <c r="UJ3" s="78">
        <v>15922401.41</v>
      </c>
      <c r="UK3" s="79">
        <v>3158</v>
      </c>
      <c r="UL3" s="78">
        <v>127076.1</v>
      </c>
      <c r="UM3" s="79">
        <v>40404</v>
      </c>
      <c r="UN3" s="78">
        <v>1239805.04</v>
      </c>
      <c r="UO3" s="77">
        <v>372</v>
      </c>
      <c r="UP3" s="78">
        <v>30987.35</v>
      </c>
      <c r="UQ3" s="79">
        <v>8416</v>
      </c>
      <c r="UR3" s="78">
        <v>402833.77</v>
      </c>
      <c r="US3" s="79">
        <v>1147</v>
      </c>
      <c r="UT3" s="78">
        <v>65015.33</v>
      </c>
      <c r="VA3" s="77">
        <v>1</v>
      </c>
      <c r="VB3" s="78">
        <v>18.29</v>
      </c>
      <c r="VG3" s="79">
        <v>8146</v>
      </c>
      <c r="VH3" s="78">
        <v>297388.93</v>
      </c>
      <c r="VM3" s="77">
        <v>6</v>
      </c>
      <c r="VN3" s="78">
        <v>83.34</v>
      </c>
      <c r="VU3" s="77">
        <v>1</v>
      </c>
      <c r="VV3" s="78">
        <v>0.46</v>
      </c>
      <c r="WA3" s="77">
        <v>3</v>
      </c>
      <c r="WB3" s="78">
        <v>28.59</v>
      </c>
      <c r="WG3" s="77">
        <v>7</v>
      </c>
      <c r="WH3" s="78">
        <v>681.1</v>
      </c>
      <c r="WI3" s="79">
        <v>10953</v>
      </c>
      <c r="WJ3" s="78">
        <v>531201.61</v>
      </c>
      <c r="WK3" s="77">
        <v>3</v>
      </c>
      <c r="WL3" s="78">
        <v>0.9</v>
      </c>
      <c r="WM3" s="79">
        <v>29055</v>
      </c>
      <c r="WN3" s="78">
        <v>464108.94</v>
      </c>
      <c r="WO3" s="77">
        <v>53</v>
      </c>
      <c r="WP3" s="78">
        <v>526.64</v>
      </c>
      <c r="WS3" s="77">
        <v>5</v>
      </c>
      <c r="WT3" s="78">
        <v>42.56</v>
      </c>
      <c r="WU3" s="79">
        <v>14145</v>
      </c>
      <c r="WV3" s="78">
        <v>789941.43</v>
      </c>
      <c r="WW3" s="79">
        <v>15565</v>
      </c>
      <c r="WX3" s="78">
        <v>1319487.97</v>
      </c>
      <c r="XC3" s="77">
        <v>21</v>
      </c>
      <c r="XD3" s="78">
        <v>0.21</v>
      </c>
      <c r="XG3" s="79">
        <v>13269</v>
      </c>
      <c r="XH3" s="78">
        <v>2072795.91</v>
      </c>
      <c r="XI3" s="77">
        <v>4</v>
      </c>
      <c r="XJ3" s="78">
        <v>15833.86</v>
      </c>
      <c r="XM3" s="79">
        <v>2454</v>
      </c>
      <c r="XN3" s="78">
        <v>10854.82</v>
      </c>
      <c r="XO3" s="79">
        <v>9075</v>
      </c>
      <c r="XP3" s="78">
        <v>143457.60000000001</v>
      </c>
      <c r="XQ3" s="77">
        <v>187</v>
      </c>
      <c r="XR3" s="78">
        <v>20695.240000000002</v>
      </c>
      <c r="XS3" s="79">
        <v>2012</v>
      </c>
      <c r="XT3" s="78">
        <v>780825.67</v>
      </c>
      <c r="XU3" s="77">
        <v>3</v>
      </c>
      <c r="XV3" s="78">
        <v>756</v>
      </c>
      <c r="XW3" s="79">
        <v>6899</v>
      </c>
      <c r="XX3" s="78">
        <v>196405.99</v>
      </c>
      <c r="YA3" s="77">
        <v>1</v>
      </c>
      <c r="YB3" s="78">
        <v>29.1</v>
      </c>
      <c r="YC3" s="77">
        <v>3</v>
      </c>
      <c r="YD3" s="78">
        <v>15.99</v>
      </c>
      <c r="YE3" s="77">
        <v>1</v>
      </c>
      <c r="YF3" s="78">
        <v>4.68</v>
      </c>
      <c r="YI3" s="79">
        <v>42944</v>
      </c>
      <c r="YJ3" s="78">
        <v>2444522.17</v>
      </c>
      <c r="YM3" s="77">
        <v>349</v>
      </c>
      <c r="YN3" s="78">
        <v>132022.1</v>
      </c>
      <c r="YO3" s="77">
        <v>574</v>
      </c>
      <c r="YP3" s="78">
        <v>8088.72</v>
      </c>
      <c r="YS3" s="79">
        <v>46965</v>
      </c>
      <c r="YT3" s="78">
        <v>6119339.4900000002</v>
      </c>
      <c r="YU3" s="79">
        <v>4975</v>
      </c>
      <c r="YV3" s="78">
        <v>2494057.59</v>
      </c>
      <c r="YW3" s="79">
        <v>4738</v>
      </c>
      <c r="YX3" s="78">
        <v>684267.85</v>
      </c>
      <c r="YY3" s="79">
        <v>10841</v>
      </c>
      <c r="YZ3" s="78">
        <v>2008093.96</v>
      </c>
      <c r="ZA3" s="79">
        <v>1393</v>
      </c>
      <c r="ZB3" s="78">
        <v>386184.33</v>
      </c>
      <c r="ZC3" s="79">
        <v>1135</v>
      </c>
      <c r="ZD3" s="78">
        <v>174359.16</v>
      </c>
      <c r="ZE3" s="79">
        <v>99094</v>
      </c>
      <c r="ZF3" s="78">
        <v>1074606.02</v>
      </c>
      <c r="ZG3" s="79">
        <v>1541</v>
      </c>
      <c r="ZH3" s="78">
        <v>80004.240000000005</v>
      </c>
      <c r="ZI3" s="77">
        <v>9</v>
      </c>
      <c r="ZJ3" s="78">
        <v>77.650000000000006</v>
      </c>
      <c r="ZM3" s="77">
        <v>2</v>
      </c>
      <c r="ZN3" s="78">
        <v>215.35</v>
      </c>
      <c r="ZQ3" s="79">
        <v>197317</v>
      </c>
      <c r="ZR3" s="78">
        <v>11569282.75</v>
      </c>
      <c r="ZS3" s="79">
        <v>31754</v>
      </c>
      <c r="ZT3" s="78">
        <v>2713163.11</v>
      </c>
      <c r="AAA3" s="79">
        <v>1031</v>
      </c>
      <c r="AAB3" s="78">
        <v>25807.67</v>
      </c>
      <c r="AAC3" s="77">
        <v>3</v>
      </c>
      <c r="AAD3" s="78">
        <v>4.08</v>
      </c>
      <c r="AAE3" s="79">
        <v>1907</v>
      </c>
      <c r="AAF3" s="78">
        <v>251858.86</v>
      </c>
      <c r="AAG3" s="77">
        <v>93</v>
      </c>
      <c r="AAH3" s="78">
        <v>10596.41</v>
      </c>
      <c r="AAI3" s="79">
        <v>107793</v>
      </c>
      <c r="AAJ3" s="78">
        <v>2735515.53</v>
      </c>
      <c r="AAK3" s="79">
        <v>33342</v>
      </c>
      <c r="AAL3" s="78">
        <v>1604254.06</v>
      </c>
      <c r="AAM3" s="79">
        <v>46538</v>
      </c>
      <c r="AAN3" s="78">
        <v>6970764.25</v>
      </c>
      <c r="AAO3" s="79">
        <v>78152</v>
      </c>
      <c r="AAP3" s="78">
        <v>9656792.4299999997</v>
      </c>
      <c r="AAQ3" s="79">
        <v>1139</v>
      </c>
      <c r="AAR3" s="78">
        <v>103402.25</v>
      </c>
      <c r="AAS3" s="77">
        <v>505</v>
      </c>
      <c r="AAT3" s="78">
        <v>39095.39</v>
      </c>
      <c r="AAU3" s="79">
        <v>46449</v>
      </c>
      <c r="AAV3" s="78">
        <v>9005441.5999999996</v>
      </c>
      <c r="AAW3" s="79">
        <v>48784</v>
      </c>
      <c r="AAX3" s="78">
        <v>6664765.7000000002</v>
      </c>
      <c r="ABC3" s="77">
        <v>38</v>
      </c>
      <c r="ABD3" s="78">
        <v>214.32</v>
      </c>
      <c r="ABE3" s="77">
        <v>187</v>
      </c>
      <c r="ABF3" s="78">
        <v>1005.4</v>
      </c>
      <c r="ABG3" s="77">
        <v>1</v>
      </c>
      <c r="ABH3" s="78">
        <v>4.9000000000000004</v>
      </c>
      <c r="ABI3" s="77">
        <v>3</v>
      </c>
      <c r="ABJ3" s="78">
        <v>38.04</v>
      </c>
      <c r="ABK3" s="77">
        <v>2</v>
      </c>
      <c r="ABL3" s="78">
        <v>15.54</v>
      </c>
      <c r="ABM3" s="77">
        <v>71</v>
      </c>
      <c r="ABN3" s="78">
        <v>673.2</v>
      </c>
      <c r="ABQ3" s="77">
        <v>6</v>
      </c>
      <c r="ABR3" s="78">
        <v>73.44</v>
      </c>
      <c r="ABS3" s="77">
        <v>61</v>
      </c>
      <c r="ABT3" s="78">
        <v>298.08999999999997</v>
      </c>
      <c r="ABY3" s="77">
        <v>5</v>
      </c>
      <c r="ABZ3" s="78">
        <v>260.38</v>
      </c>
      <c r="ACA3" s="77">
        <v>604</v>
      </c>
      <c r="ACB3" s="78">
        <v>2885.15</v>
      </c>
      <c r="ACG3" s="79">
        <v>4417</v>
      </c>
      <c r="ACH3" s="78">
        <v>265837.43</v>
      </c>
      <c r="ACO3" s="77">
        <v>130</v>
      </c>
      <c r="ACP3" s="78">
        <v>17701.39</v>
      </c>
      <c r="ACQ3" s="77">
        <v>1</v>
      </c>
      <c r="ACR3" s="78">
        <v>123.19</v>
      </c>
      <c r="ACY3" s="79">
        <v>19781</v>
      </c>
      <c r="ACZ3" s="78">
        <v>3821506.76</v>
      </c>
      <c r="ADA3" s="79">
        <v>198454</v>
      </c>
      <c r="ADB3" s="78">
        <v>19385905.739999998</v>
      </c>
      <c r="ADC3" s="79">
        <v>4415</v>
      </c>
      <c r="ADD3" s="78">
        <v>264044.87</v>
      </c>
      <c r="ADE3" s="79">
        <v>2443</v>
      </c>
      <c r="ADF3" s="78">
        <v>115186</v>
      </c>
      <c r="ADG3" s="79">
        <v>4330</v>
      </c>
      <c r="ADH3" s="78">
        <v>77259.78</v>
      </c>
      <c r="ADI3" s="79">
        <v>4247</v>
      </c>
      <c r="ADJ3" s="78">
        <v>97388.58</v>
      </c>
      <c r="ADK3" s="77">
        <v>330</v>
      </c>
      <c r="ADL3" s="78">
        <v>10224.65</v>
      </c>
      <c r="ADO3" s="77">
        <v>2</v>
      </c>
      <c r="ADP3" s="78">
        <v>10.18</v>
      </c>
      <c r="ADQ3" s="77">
        <v>102</v>
      </c>
      <c r="ADR3" s="78">
        <v>5104.5</v>
      </c>
      <c r="ADS3" s="79">
        <v>16257</v>
      </c>
      <c r="ADT3" s="78">
        <v>598962.68000000005</v>
      </c>
      <c r="ADU3" s="79">
        <v>5418</v>
      </c>
      <c r="ADV3" s="78">
        <v>284329.02</v>
      </c>
      <c r="ADW3" s="79">
        <v>22991</v>
      </c>
      <c r="ADX3" s="78">
        <v>287686.71000000002</v>
      </c>
      <c r="ADY3" s="77">
        <v>24</v>
      </c>
      <c r="ADZ3" s="78">
        <v>960.81</v>
      </c>
      <c r="AEA3" s="77">
        <v>2</v>
      </c>
      <c r="AEB3" s="78">
        <v>3</v>
      </c>
      <c r="AEC3" s="79">
        <v>13108</v>
      </c>
      <c r="AED3" s="78">
        <v>531999.49</v>
      </c>
      <c r="AEG3" s="77">
        <v>408</v>
      </c>
      <c r="AEH3" s="78">
        <v>48439.09</v>
      </c>
      <c r="AEI3" s="79">
        <v>2508</v>
      </c>
      <c r="AEJ3" s="78">
        <v>80153.61</v>
      </c>
      <c r="AEK3" s="79">
        <v>50263</v>
      </c>
      <c r="AEL3" s="78">
        <v>1913801.21</v>
      </c>
      <c r="AEM3" s="77">
        <v>538</v>
      </c>
      <c r="AEN3" s="78">
        <v>32665.34</v>
      </c>
      <c r="AEO3" s="79">
        <v>16997</v>
      </c>
      <c r="AEP3" s="78">
        <v>1085619.75</v>
      </c>
      <c r="AES3" s="79">
        <v>1595</v>
      </c>
      <c r="AET3" s="78">
        <v>258017.57</v>
      </c>
      <c r="AEU3" s="77">
        <v>1</v>
      </c>
      <c r="AEV3" s="78">
        <v>10</v>
      </c>
      <c r="AEY3" s="79">
        <v>1512</v>
      </c>
      <c r="AEZ3" s="78">
        <v>286522.46999999997</v>
      </c>
      <c r="AFC3" s="79">
        <v>1180</v>
      </c>
      <c r="AFD3" s="78">
        <v>716917.68</v>
      </c>
      <c r="AFI3" s="77">
        <v>820</v>
      </c>
      <c r="AFJ3" s="78">
        <v>290129.21000000002</v>
      </c>
      <c r="AFK3" s="79">
        <v>7827</v>
      </c>
      <c r="AFL3" s="78">
        <v>558471.23</v>
      </c>
      <c r="AFM3" s="79">
        <v>13058</v>
      </c>
      <c r="AFN3" s="78">
        <v>614658.43999999994</v>
      </c>
      <c r="AFO3" s="77">
        <v>20</v>
      </c>
      <c r="AFP3" s="78">
        <v>1344.6</v>
      </c>
      <c r="AFS3" s="79">
        <v>1658</v>
      </c>
      <c r="AFT3" s="78">
        <v>878138.95</v>
      </c>
      <c r="AFU3" s="79">
        <v>4033</v>
      </c>
      <c r="AFV3" s="78">
        <v>2915558.96</v>
      </c>
      <c r="AGA3" s="77">
        <v>54</v>
      </c>
      <c r="AGB3" s="78">
        <v>454.89</v>
      </c>
      <c r="AGG3" s="79">
        <v>16472</v>
      </c>
      <c r="AGH3" s="78">
        <v>854178.2</v>
      </c>
      <c r="AGI3" s="79">
        <v>9886</v>
      </c>
      <c r="AGJ3" s="78">
        <v>338694.37</v>
      </c>
      <c r="AGK3" s="77">
        <v>25</v>
      </c>
      <c r="AGL3" s="78">
        <v>18445.97</v>
      </c>
      <c r="AGO3" s="77">
        <v>125</v>
      </c>
      <c r="AGP3" s="78">
        <v>13443.71</v>
      </c>
      <c r="AGQ3" s="79">
        <v>6769</v>
      </c>
      <c r="AGR3" s="78">
        <v>366767.44</v>
      </c>
      <c r="AGS3" s="77">
        <v>11</v>
      </c>
      <c r="AGT3" s="78">
        <v>277.92</v>
      </c>
      <c r="AGW3" s="77">
        <v>3</v>
      </c>
      <c r="AGX3" s="78">
        <v>419.28</v>
      </c>
      <c r="AHC3" s="79">
        <v>2873</v>
      </c>
      <c r="AHD3" s="78">
        <v>964662.65</v>
      </c>
      <c r="AHE3" s="77">
        <v>4</v>
      </c>
      <c r="AHF3" s="78">
        <v>29.3</v>
      </c>
      <c r="AHG3" s="77">
        <v>124</v>
      </c>
      <c r="AHH3" s="78">
        <v>6744.77</v>
      </c>
      <c r="AHK3" s="77">
        <v>4</v>
      </c>
      <c r="AHL3" s="78">
        <v>96.28</v>
      </c>
      <c r="AHM3" s="79">
        <v>61457</v>
      </c>
      <c r="AHN3" s="78">
        <v>1905151.64</v>
      </c>
      <c r="AHO3" s="79">
        <v>4402</v>
      </c>
      <c r="AHP3" s="78">
        <v>176377.33</v>
      </c>
      <c r="AHQ3" s="77">
        <v>449</v>
      </c>
      <c r="AHR3" s="78">
        <v>48004.61</v>
      </c>
      <c r="AHS3" s="77">
        <v>7</v>
      </c>
      <c r="AHT3" s="78">
        <v>290.7</v>
      </c>
      <c r="AHW3" s="77">
        <v>165</v>
      </c>
      <c r="AHX3" s="78">
        <v>1240.5999999999999</v>
      </c>
      <c r="AIC3" s="77">
        <v>13</v>
      </c>
      <c r="AID3" s="78">
        <v>9960.16</v>
      </c>
      <c r="AIG3" s="79">
        <v>305543</v>
      </c>
      <c r="AIH3" s="78">
        <v>72617478.180000007</v>
      </c>
      <c r="AII3" s="77">
        <v>303</v>
      </c>
      <c r="AIJ3" s="78">
        <v>541539.78</v>
      </c>
      <c r="AIK3" s="79">
        <v>15622</v>
      </c>
      <c r="AIL3" s="78">
        <v>9037007.7899999991</v>
      </c>
      <c r="AIM3" s="79">
        <v>12605</v>
      </c>
      <c r="AIN3" s="78">
        <v>5259753.41</v>
      </c>
      <c r="AIO3" s="79">
        <v>5978</v>
      </c>
      <c r="AIP3" s="78">
        <v>474403.87</v>
      </c>
      <c r="AIQ3" s="77">
        <v>131</v>
      </c>
      <c r="AIR3" s="78">
        <v>15620.98</v>
      </c>
      <c r="AIS3" s="77">
        <v>917</v>
      </c>
      <c r="AIT3" s="78">
        <v>123480.97</v>
      </c>
      <c r="AIW3" s="77">
        <v>8</v>
      </c>
      <c r="AIX3" s="78">
        <v>4659.29</v>
      </c>
      <c r="AIY3" s="77">
        <v>40</v>
      </c>
      <c r="AIZ3" s="78">
        <v>30163.65</v>
      </c>
      <c r="AJA3" s="79">
        <v>2522</v>
      </c>
      <c r="AJB3" s="78">
        <v>230126.18</v>
      </c>
      <c r="AJC3" s="79">
        <v>3693</v>
      </c>
      <c r="AJD3" s="78">
        <v>232665.56</v>
      </c>
      <c r="AJE3" s="79">
        <v>2654</v>
      </c>
      <c r="AJF3" s="78">
        <v>569767.02</v>
      </c>
      <c r="AJK3" s="77">
        <v>2</v>
      </c>
      <c r="AJL3" s="78">
        <v>923.56</v>
      </c>
      <c r="AJM3" s="77">
        <v>62</v>
      </c>
      <c r="AJN3" s="78">
        <v>5589.04</v>
      </c>
      <c r="AJQ3" s="77">
        <v>86</v>
      </c>
      <c r="AJR3" s="78">
        <v>25816.73</v>
      </c>
      <c r="AKC3" s="77">
        <v>6</v>
      </c>
      <c r="AKD3" s="78">
        <v>2079.15</v>
      </c>
      <c r="AKE3" s="77">
        <v>2</v>
      </c>
      <c r="AKF3" s="78">
        <v>462.37</v>
      </c>
      <c r="AKG3" s="79">
        <v>45138</v>
      </c>
      <c r="AKH3" s="78">
        <v>428816.08</v>
      </c>
      <c r="AKK3" s="77">
        <v>26</v>
      </c>
      <c r="AKL3" s="78">
        <v>318.33</v>
      </c>
      <c r="AKO3" s="79">
        <v>7195</v>
      </c>
      <c r="AKP3" s="78">
        <v>529396.41</v>
      </c>
      <c r="AKQ3" s="77">
        <v>1</v>
      </c>
      <c r="AKR3" s="78">
        <v>1.05</v>
      </c>
      <c r="AKS3" s="79">
        <v>10343</v>
      </c>
      <c r="AKT3" s="78">
        <v>199487.57</v>
      </c>
      <c r="AKU3" s="77">
        <v>9</v>
      </c>
      <c r="AKV3" s="78">
        <v>10.62</v>
      </c>
      <c r="AKW3" s="79">
        <v>9485</v>
      </c>
      <c r="AKX3" s="78">
        <v>437730.75</v>
      </c>
      <c r="ALC3" s="77">
        <v>2</v>
      </c>
      <c r="ALD3" s="78">
        <v>25.08</v>
      </c>
      <c r="ALE3" s="77">
        <v>295</v>
      </c>
      <c r="ALF3" s="78">
        <v>39802.31</v>
      </c>
      <c r="ALO3" s="79">
        <v>135950</v>
      </c>
      <c r="ALP3" s="78">
        <v>1815523.5</v>
      </c>
      <c r="ALQ3" s="77">
        <v>148</v>
      </c>
      <c r="ALR3" s="78">
        <v>14542.71</v>
      </c>
      <c r="ALU3" s="77">
        <v>1</v>
      </c>
      <c r="ALV3" s="78">
        <v>0.64</v>
      </c>
      <c r="ALW3" s="77">
        <v>1</v>
      </c>
      <c r="ALX3" s="78">
        <v>0.91</v>
      </c>
      <c r="AME3" s="77">
        <v>8</v>
      </c>
      <c r="AMF3" s="78">
        <v>142.13999999999999</v>
      </c>
      <c r="AMM3" s="79">
        <v>19208</v>
      </c>
      <c r="AMN3" s="78">
        <v>552561.07999999996</v>
      </c>
      <c r="AMQ3" s="79">
        <v>102927</v>
      </c>
      <c r="AMR3" s="78">
        <v>1526309.06</v>
      </c>
      <c r="ANC3" s="77">
        <v>2</v>
      </c>
      <c r="AND3" s="78">
        <v>66.98</v>
      </c>
      <c r="ANI3" s="77">
        <v>3</v>
      </c>
      <c r="ANJ3" s="78">
        <v>15.27</v>
      </c>
      <c r="ANO3" s="77">
        <v>215</v>
      </c>
      <c r="ANP3" s="78">
        <v>12104.05</v>
      </c>
      <c r="ANQ3" s="77">
        <v>45</v>
      </c>
      <c r="ANR3" s="78">
        <v>144.74</v>
      </c>
      <c r="ANS3" s="79">
        <v>1911</v>
      </c>
      <c r="ANT3" s="78">
        <v>123582.18</v>
      </c>
      <c r="ANW3" s="77">
        <v>154</v>
      </c>
      <c r="ANX3" s="78">
        <v>3944.95</v>
      </c>
      <c r="ANY3" s="77">
        <v>29</v>
      </c>
      <c r="ANZ3" s="78">
        <v>13325.48</v>
      </c>
      <c r="AOA3" s="77">
        <v>797</v>
      </c>
      <c r="AOB3" s="78">
        <v>51316.73</v>
      </c>
      <c r="AOC3" s="79">
        <v>28459</v>
      </c>
      <c r="AOD3" s="78">
        <v>2692281.57</v>
      </c>
      <c r="AOE3" s="77">
        <v>187</v>
      </c>
      <c r="AOF3" s="78">
        <v>224606.28</v>
      </c>
      <c r="AOO3" s="77">
        <v>1</v>
      </c>
      <c r="AOP3" s="78">
        <v>51.5</v>
      </c>
      <c r="AOQ3" s="77">
        <v>400</v>
      </c>
      <c r="AOR3" s="78">
        <v>20260.419999999998</v>
      </c>
      <c r="AOY3" s="77">
        <v>935</v>
      </c>
      <c r="AOZ3" s="78">
        <v>1111470.32</v>
      </c>
      <c r="APA3" s="79">
        <v>2664</v>
      </c>
      <c r="APB3" s="78">
        <v>220929.8</v>
      </c>
      <c r="APE3" s="77">
        <v>16</v>
      </c>
      <c r="APF3" s="78">
        <v>650.76</v>
      </c>
      <c r="APG3" s="77">
        <v>537</v>
      </c>
      <c r="APH3" s="78">
        <v>197986.23</v>
      </c>
      <c r="API3" s="79">
        <v>1789</v>
      </c>
      <c r="APJ3" s="78">
        <v>228830.51</v>
      </c>
      <c r="APK3" s="77">
        <v>216</v>
      </c>
      <c r="APL3" s="78">
        <v>38490.839999999997</v>
      </c>
      <c r="APM3" s="79">
        <v>9501</v>
      </c>
      <c r="APN3" s="78">
        <v>1700123.84</v>
      </c>
      <c r="APO3" s="77">
        <v>3</v>
      </c>
      <c r="APP3" s="78">
        <v>763.83</v>
      </c>
      <c r="APS3" s="77">
        <v>848</v>
      </c>
      <c r="APT3" s="78">
        <v>483529.66</v>
      </c>
      <c r="APU3" s="77">
        <v>57</v>
      </c>
      <c r="APV3" s="78">
        <v>60848.75</v>
      </c>
      <c r="APW3" s="77">
        <v>476</v>
      </c>
      <c r="APX3" s="78">
        <v>1523668.99</v>
      </c>
      <c r="AQI3" s="77">
        <v>33</v>
      </c>
      <c r="AQJ3" s="78">
        <v>3656.99</v>
      </c>
      <c r="AQO3" s="77">
        <v>422</v>
      </c>
      <c r="AQP3" s="78">
        <v>59042.6</v>
      </c>
      <c r="AQQ3" s="77">
        <v>196</v>
      </c>
      <c r="AQR3" s="78">
        <v>1945.86</v>
      </c>
      <c r="AQS3" s="77">
        <v>2</v>
      </c>
      <c r="AQT3" s="78">
        <v>51.12</v>
      </c>
      <c r="AQU3" s="77">
        <v>95</v>
      </c>
      <c r="AQV3" s="78">
        <v>1061.95</v>
      </c>
      <c r="ARA3" s="79">
        <v>14282</v>
      </c>
      <c r="ARB3" s="78">
        <v>3235617.51</v>
      </c>
      <c r="ARC3" s="79">
        <v>18560</v>
      </c>
      <c r="ARD3" s="78">
        <v>288545.37</v>
      </c>
      <c r="ARG3" s="77">
        <v>1</v>
      </c>
      <c r="ARH3" s="78">
        <v>8.7799999999999994</v>
      </c>
      <c r="ARI3" s="79">
        <v>2234</v>
      </c>
      <c r="ARJ3" s="78">
        <v>1052899.76</v>
      </c>
      <c r="ARK3" s="77">
        <v>505</v>
      </c>
      <c r="ARL3" s="78">
        <v>233241.77</v>
      </c>
      <c r="ARM3" s="79">
        <v>1802</v>
      </c>
      <c r="ARN3" s="78">
        <v>870211.76</v>
      </c>
      <c r="ARO3" s="77">
        <v>920</v>
      </c>
      <c r="ARP3" s="78">
        <v>425928.16</v>
      </c>
      <c r="ARQ3" s="77">
        <v>605</v>
      </c>
      <c r="ARR3" s="78">
        <v>249249.95</v>
      </c>
      <c r="ARS3" s="77">
        <v>375</v>
      </c>
      <c r="ART3" s="78">
        <v>160122.04999999999</v>
      </c>
      <c r="ARU3" s="79">
        <v>3775</v>
      </c>
      <c r="ARV3" s="78">
        <v>835269.59</v>
      </c>
      <c r="ARW3" s="77">
        <v>20</v>
      </c>
      <c r="ARX3" s="78">
        <v>1254.08</v>
      </c>
      <c r="ASA3" s="77">
        <v>133</v>
      </c>
      <c r="ASB3" s="78">
        <v>44532</v>
      </c>
      <c r="ASC3" s="79">
        <v>3951</v>
      </c>
      <c r="ASD3" s="78">
        <v>64338.62</v>
      </c>
      <c r="ASI3" s="79">
        <v>4757</v>
      </c>
      <c r="ASJ3" s="78">
        <v>1262100.29</v>
      </c>
      <c r="ASK3" s="79">
        <v>3015</v>
      </c>
      <c r="ASL3" s="78">
        <v>1539366.91</v>
      </c>
      <c r="ASQ3" s="79">
        <v>10961</v>
      </c>
      <c r="ASR3" s="78">
        <v>6956573.3399999999</v>
      </c>
      <c r="ASS3" s="79">
        <v>2855</v>
      </c>
      <c r="AST3" s="78">
        <v>393920.33</v>
      </c>
      <c r="ASU3" s="77">
        <v>188</v>
      </c>
      <c r="ASV3" s="78">
        <v>1338173.19</v>
      </c>
      <c r="ASY3" s="77">
        <v>1</v>
      </c>
      <c r="ASZ3" s="78">
        <v>110.4</v>
      </c>
      <c r="ATC3" s="77">
        <v>1</v>
      </c>
      <c r="ATD3" s="78">
        <v>23.19</v>
      </c>
      <c r="ATG3" s="79">
        <v>4936</v>
      </c>
      <c r="ATH3" s="78">
        <v>689274.13</v>
      </c>
      <c r="ATI3" s="79">
        <v>9581</v>
      </c>
      <c r="ATJ3" s="78">
        <v>1152277.03</v>
      </c>
      <c r="ATK3" s="79">
        <v>30807</v>
      </c>
      <c r="ATL3" s="78">
        <v>4123826.37</v>
      </c>
      <c r="ATM3" s="79">
        <v>8168</v>
      </c>
      <c r="ATN3" s="78">
        <v>1099875.42</v>
      </c>
      <c r="ATO3" s="79">
        <v>52592</v>
      </c>
      <c r="ATP3" s="78">
        <v>1309174.68</v>
      </c>
      <c r="ATS3" s="79">
        <v>53151</v>
      </c>
      <c r="ATT3" s="78">
        <v>4365562.09</v>
      </c>
      <c r="ATU3" s="77">
        <v>51</v>
      </c>
      <c r="ATV3" s="78">
        <v>15712.45</v>
      </c>
      <c r="ATY3" s="79">
        <v>3739</v>
      </c>
      <c r="ATZ3" s="78">
        <v>280623.21999999997</v>
      </c>
      <c r="AUS3" s="77">
        <v>9</v>
      </c>
      <c r="AUT3" s="78">
        <v>304.52</v>
      </c>
      <c r="AUU3" s="79">
        <v>2019</v>
      </c>
      <c r="AUV3" s="78">
        <v>53614.98</v>
      </c>
      <c r="AUW3" s="77">
        <v>5</v>
      </c>
      <c r="AUX3" s="78">
        <v>510.09</v>
      </c>
      <c r="AVA3" s="79">
        <v>35300</v>
      </c>
      <c r="AVB3" s="78">
        <v>3363297.66</v>
      </c>
      <c r="AVC3" s="77">
        <v>818</v>
      </c>
      <c r="AVD3" s="78">
        <v>3685360.79</v>
      </c>
      <c r="AVE3" s="77">
        <v>2</v>
      </c>
      <c r="AVF3" s="78">
        <v>128.36000000000001</v>
      </c>
      <c r="AVK3" s="77">
        <v>16</v>
      </c>
      <c r="AVL3" s="78">
        <v>4626.6099999999997</v>
      </c>
      <c r="AVM3" s="77">
        <v>583</v>
      </c>
      <c r="AVN3" s="78">
        <v>33027.79</v>
      </c>
      <c r="AVO3" s="77">
        <v>223</v>
      </c>
      <c r="AVP3" s="78">
        <v>10568.11</v>
      </c>
      <c r="AVS3" s="79">
        <v>18202</v>
      </c>
      <c r="AVT3" s="78">
        <v>1010347.76</v>
      </c>
      <c r="AVU3" s="77">
        <v>4</v>
      </c>
      <c r="AVV3" s="78">
        <v>165.26</v>
      </c>
      <c r="AVW3" s="77">
        <v>6</v>
      </c>
      <c r="AVX3" s="78">
        <v>302.62</v>
      </c>
      <c r="AVY3" s="77">
        <v>22</v>
      </c>
      <c r="AVZ3" s="78">
        <v>464.35</v>
      </c>
      <c r="AWA3" s="77">
        <v>1</v>
      </c>
      <c r="AWB3" s="78">
        <v>2.4500000000000002</v>
      </c>
      <c r="AWC3" s="77">
        <v>3</v>
      </c>
      <c r="AWD3" s="78">
        <v>14.43</v>
      </c>
      <c r="AWG3" s="77">
        <v>4</v>
      </c>
      <c r="AWH3" s="78">
        <v>19.98</v>
      </c>
      <c r="AWM3" s="79">
        <v>254213</v>
      </c>
      <c r="AWN3" s="78">
        <v>4865042.58</v>
      </c>
      <c r="AWO3" s="77">
        <v>2</v>
      </c>
      <c r="AWP3" s="78">
        <v>6.32</v>
      </c>
      <c r="AWQ3" s="79">
        <v>2061</v>
      </c>
      <c r="AWR3" s="78">
        <v>108751.09</v>
      </c>
      <c r="AWU3" s="79">
        <v>6965</v>
      </c>
      <c r="AWV3" s="78">
        <v>2733869.87</v>
      </c>
      <c r="AWW3" s="77">
        <v>5</v>
      </c>
      <c r="AWX3" s="78">
        <v>41.35</v>
      </c>
      <c r="AXC3" s="77">
        <v>160</v>
      </c>
      <c r="AXD3" s="78">
        <v>133484.69</v>
      </c>
      <c r="AXE3" s="77">
        <v>1</v>
      </c>
      <c r="AXF3" s="78">
        <v>1.24</v>
      </c>
      <c r="AXK3" s="79">
        <v>2781</v>
      </c>
      <c r="AXL3" s="78">
        <v>453749.92</v>
      </c>
      <c r="AXO3" s="79">
        <v>11007</v>
      </c>
      <c r="AXP3" s="78">
        <v>1164287.75</v>
      </c>
      <c r="AXQ3" s="77">
        <v>23</v>
      </c>
      <c r="AXR3" s="78">
        <v>3832.73</v>
      </c>
      <c r="AYC3" s="77">
        <v>5</v>
      </c>
      <c r="AYD3" s="78">
        <v>40.65</v>
      </c>
      <c r="AYE3" s="77">
        <v>12</v>
      </c>
      <c r="AYF3" s="78">
        <v>145.57</v>
      </c>
      <c r="AYO3" s="77">
        <v>3</v>
      </c>
      <c r="AYP3" s="78">
        <v>4309.82</v>
      </c>
      <c r="AYQ3" s="77">
        <v>8</v>
      </c>
      <c r="AYR3" s="78">
        <v>6.38</v>
      </c>
      <c r="AYS3" s="77">
        <v>2</v>
      </c>
      <c r="AYT3" s="78">
        <v>5.2</v>
      </c>
      <c r="AYW3" s="77">
        <v>3</v>
      </c>
      <c r="AYX3" s="78">
        <v>9.8000000000000007</v>
      </c>
      <c r="AYY3" s="77">
        <v>22</v>
      </c>
      <c r="AYZ3" s="78">
        <v>1084.57</v>
      </c>
      <c r="AZA3" s="79">
        <v>64452</v>
      </c>
      <c r="AZB3" s="78">
        <v>5516109.4199999999</v>
      </c>
      <c r="AZC3" s="77">
        <v>103</v>
      </c>
      <c r="AZD3" s="78">
        <v>13148.85</v>
      </c>
      <c r="AZE3" s="77">
        <v>143</v>
      </c>
      <c r="AZF3" s="78">
        <v>46606.18</v>
      </c>
      <c r="AZG3" s="77">
        <v>18</v>
      </c>
      <c r="AZH3" s="78">
        <v>389.36</v>
      </c>
      <c r="AZI3" s="77">
        <v>24</v>
      </c>
      <c r="AZJ3" s="78">
        <v>1318.26</v>
      </c>
      <c r="AZK3" s="77">
        <v>776</v>
      </c>
      <c r="AZL3" s="78">
        <v>9908.0400000000009</v>
      </c>
      <c r="AZO3" s="79">
        <v>16285</v>
      </c>
      <c r="AZP3" s="78">
        <v>2238274.63</v>
      </c>
      <c r="AZQ3" s="77">
        <v>184</v>
      </c>
      <c r="AZR3" s="78">
        <v>192591.2</v>
      </c>
      <c r="AZS3" s="77">
        <v>85</v>
      </c>
      <c r="AZT3" s="78">
        <v>8061.39</v>
      </c>
      <c r="AZU3" s="77">
        <v>1</v>
      </c>
      <c r="AZV3" s="78">
        <v>1114.1400000000001</v>
      </c>
    </row>
    <row r="4" spans="1:1374" x14ac:dyDescent="0.25">
      <c r="A4" s="80">
        <v>40354</v>
      </c>
      <c r="B4" s="77" t="s">
        <v>346</v>
      </c>
      <c r="C4" s="77">
        <v>13</v>
      </c>
      <c r="D4" s="78">
        <v>22.02</v>
      </c>
      <c r="K4" s="77">
        <v>3</v>
      </c>
      <c r="L4" s="78">
        <v>264.5</v>
      </c>
      <c r="M4" s="77">
        <v>177</v>
      </c>
      <c r="N4" s="78">
        <v>1072710.1200000001</v>
      </c>
      <c r="Y4" s="79">
        <v>177544</v>
      </c>
      <c r="Z4" s="78">
        <v>10102418.9</v>
      </c>
      <c r="AA4" s="77">
        <v>21</v>
      </c>
      <c r="AB4" s="78">
        <v>2209.06</v>
      </c>
      <c r="AC4" s="79">
        <v>5610</v>
      </c>
      <c r="AD4" s="78">
        <v>274873</v>
      </c>
      <c r="AK4" s="77">
        <v>1</v>
      </c>
      <c r="AL4" s="78">
        <v>3.7</v>
      </c>
      <c r="AO4" s="77">
        <v>1</v>
      </c>
      <c r="AP4" s="78">
        <v>2.0699999999999998</v>
      </c>
      <c r="AQ4" s="79">
        <v>30654</v>
      </c>
      <c r="AR4" s="78">
        <v>4606971.2300000004</v>
      </c>
      <c r="AU4" s="79">
        <v>55036</v>
      </c>
      <c r="AV4" s="78">
        <v>1094024.55</v>
      </c>
      <c r="AY4" s="79">
        <v>50983</v>
      </c>
      <c r="AZ4" s="78">
        <v>5404873.3799999999</v>
      </c>
      <c r="BA4" s="79">
        <v>209933</v>
      </c>
      <c r="BB4" s="78">
        <v>17049246.23</v>
      </c>
      <c r="BE4" s="79">
        <v>223142</v>
      </c>
      <c r="BF4" s="78">
        <v>2028020.58</v>
      </c>
      <c r="BG4" s="79">
        <v>3554</v>
      </c>
      <c r="BH4" s="78">
        <v>411204.77</v>
      </c>
      <c r="BI4" s="79">
        <v>11913</v>
      </c>
      <c r="BJ4" s="78">
        <v>731653.72</v>
      </c>
      <c r="BK4" s="77">
        <v>1</v>
      </c>
      <c r="BL4" s="78">
        <v>6.11</v>
      </c>
      <c r="BM4" s="77">
        <v>8</v>
      </c>
      <c r="BN4" s="78">
        <v>1077.8</v>
      </c>
      <c r="BO4" s="79">
        <v>5581</v>
      </c>
      <c r="BP4" s="78">
        <v>62849.79</v>
      </c>
      <c r="BS4" s="77">
        <v>15</v>
      </c>
      <c r="BT4" s="78">
        <v>9745.42</v>
      </c>
      <c r="BW4" s="77">
        <v>12</v>
      </c>
      <c r="BX4" s="78">
        <v>1188.5899999999999</v>
      </c>
      <c r="BY4" s="77">
        <v>4</v>
      </c>
      <c r="BZ4" s="78">
        <v>11.08</v>
      </c>
      <c r="CK4" s="77">
        <v>1</v>
      </c>
      <c r="CL4" s="78">
        <v>9.08</v>
      </c>
      <c r="CM4" s="77">
        <v>2</v>
      </c>
      <c r="CN4" s="78">
        <v>1347.56</v>
      </c>
      <c r="CO4" s="77">
        <v>7</v>
      </c>
      <c r="CP4" s="78">
        <v>297.58</v>
      </c>
      <c r="CQ4" s="77">
        <v>5</v>
      </c>
      <c r="CR4" s="78">
        <v>5.64</v>
      </c>
      <c r="CS4" s="77">
        <v>42</v>
      </c>
      <c r="CT4" s="78">
        <v>147.69</v>
      </c>
      <c r="CU4" s="77">
        <v>1</v>
      </c>
      <c r="CV4" s="78">
        <v>3.99</v>
      </c>
      <c r="CW4" s="77">
        <v>33</v>
      </c>
      <c r="CX4" s="78">
        <v>27.28</v>
      </c>
      <c r="DA4" s="79">
        <v>141802</v>
      </c>
      <c r="DB4" s="78">
        <v>5448479.1500000004</v>
      </c>
      <c r="DK4" s="77">
        <v>899</v>
      </c>
      <c r="DL4" s="78">
        <v>62529.88</v>
      </c>
      <c r="DM4" s="79">
        <v>155816</v>
      </c>
      <c r="DN4" s="78">
        <v>6641546.7000000002</v>
      </c>
      <c r="DO4" s="77">
        <v>1</v>
      </c>
      <c r="DP4" s="78">
        <v>2.2000000000000002</v>
      </c>
      <c r="DS4" s="77">
        <v>18</v>
      </c>
      <c r="DT4" s="78">
        <v>268.2</v>
      </c>
      <c r="DW4" s="77">
        <v>2</v>
      </c>
      <c r="DX4" s="78">
        <v>65.260000000000005</v>
      </c>
      <c r="EE4" s="79">
        <v>17528</v>
      </c>
      <c r="EF4" s="78">
        <v>686903.86</v>
      </c>
      <c r="EG4" s="79">
        <v>34984</v>
      </c>
      <c r="EH4" s="78">
        <v>1236265.92</v>
      </c>
      <c r="EI4" s="77">
        <v>3</v>
      </c>
      <c r="EJ4" s="78">
        <v>10.38</v>
      </c>
      <c r="EK4" s="79">
        <v>1270</v>
      </c>
      <c r="EL4" s="78">
        <v>78144.5</v>
      </c>
      <c r="ES4" s="79">
        <v>2209</v>
      </c>
      <c r="ET4" s="78">
        <v>1346651.32</v>
      </c>
      <c r="EU4" s="77">
        <v>5</v>
      </c>
      <c r="EV4" s="78">
        <v>10.5</v>
      </c>
      <c r="EW4" s="79">
        <v>26481</v>
      </c>
      <c r="EX4" s="78">
        <v>1319242.78</v>
      </c>
      <c r="EY4" s="79">
        <v>15425</v>
      </c>
      <c r="EZ4" s="78">
        <v>787233.55</v>
      </c>
      <c r="FA4" s="77">
        <v>5</v>
      </c>
      <c r="FB4" s="78">
        <v>15.8</v>
      </c>
      <c r="FC4" s="77">
        <v>1</v>
      </c>
      <c r="FD4" s="78">
        <v>1.73</v>
      </c>
      <c r="FE4" s="77">
        <v>8</v>
      </c>
      <c r="FF4" s="78">
        <v>3.14</v>
      </c>
      <c r="FG4" s="79">
        <v>2086</v>
      </c>
      <c r="FH4" s="78">
        <v>294775.26</v>
      </c>
      <c r="FI4" s="77">
        <v>1</v>
      </c>
      <c r="FJ4" s="78">
        <v>1.5</v>
      </c>
      <c r="FK4" s="79">
        <v>2582</v>
      </c>
      <c r="FL4" s="78">
        <v>64257.29</v>
      </c>
      <c r="FM4" s="79">
        <v>13719</v>
      </c>
      <c r="FN4" s="78">
        <v>783263.88</v>
      </c>
      <c r="FO4" s="79">
        <v>46860</v>
      </c>
      <c r="FP4" s="78">
        <v>5342350.41</v>
      </c>
      <c r="FW4" s="77">
        <v>41</v>
      </c>
      <c r="FX4" s="78">
        <v>3424.38</v>
      </c>
      <c r="GA4" s="77">
        <v>185</v>
      </c>
      <c r="GB4" s="78">
        <v>37390.54</v>
      </c>
      <c r="GC4" s="79">
        <v>4775</v>
      </c>
      <c r="GD4" s="78">
        <v>674496.21</v>
      </c>
      <c r="GE4" s="79">
        <v>4889</v>
      </c>
      <c r="GF4" s="78">
        <v>695216.95</v>
      </c>
      <c r="GG4" s="77">
        <v>1</v>
      </c>
      <c r="GH4" s="78">
        <v>3.95</v>
      </c>
      <c r="GK4" s="77">
        <v>1</v>
      </c>
      <c r="GL4" s="78">
        <v>3.36</v>
      </c>
      <c r="GO4" s="77">
        <v>153</v>
      </c>
      <c r="GP4" s="78">
        <v>13115.98</v>
      </c>
      <c r="GQ4" s="77">
        <v>9</v>
      </c>
      <c r="GR4" s="78">
        <v>385.06</v>
      </c>
      <c r="GS4" s="79">
        <v>2401</v>
      </c>
      <c r="GT4" s="78">
        <v>245034.22</v>
      </c>
      <c r="GU4" s="77">
        <v>9</v>
      </c>
      <c r="GV4" s="78">
        <v>53.98</v>
      </c>
      <c r="GY4" s="77">
        <v>90</v>
      </c>
      <c r="GZ4" s="78">
        <v>2754.31</v>
      </c>
      <c r="HA4" s="77">
        <v>504</v>
      </c>
      <c r="HB4" s="78">
        <v>61910.5</v>
      </c>
      <c r="HC4" s="77">
        <v>367</v>
      </c>
      <c r="HD4" s="78">
        <v>68825.77</v>
      </c>
      <c r="HE4" s="79">
        <v>1360</v>
      </c>
      <c r="HF4" s="78">
        <v>193806.16</v>
      </c>
      <c r="HI4" s="77">
        <v>68</v>
      </c>
      <c r="HJ4" s="78">
        <v>18605.82</v>
      </c>
      <c r="HK4" s="77">
        <v>541</v>
      </c>
      <c r="HL4" s="78">
        <v>26213.5</v>
      </c>
      <c r="HM4" s="77">
        <v>20</v>
      </c>
      <c r="HN4" s="78">
        <v>1205.26</v>
      </c>
      <c r="HO4" s="79">
        <v>71111</v>
      </c>
      <c r="HP4" s="78">
        <v>6681394.3300000001</v>
      </c>
      <c r="HS4" s="79">
        <v>1040</v>
      </c>
      <c r="HT4" s="78">
        <v>106226.14</v>
      </c>
      <c r="HU4" s="79">
        <v>4136</v>
      </c>
      <c r="HV4" s="78">
        <v>285844.81</v>
      </c>
      <c r="HW4" s="77">
        <v>33</v>
      </c>
      <c r="HX4" s="78">
        <v>10154.33</v>
      </c>
      <c r="HY4" s="77">
        <v>448</v>
      </c>
      <c r="HZ4" s="78">
        <v>57513.23</v>
      </c>
      <c r="IA4" s="77">
        <v>1</v>
      </c>
      <c r="IB4" s="78">
        <v>230.72</v>
      </c>
      <c r="IE4" s="77">
        <v>3</v>
      </c>
      <c r="IF4" s="78">
        <v>33.299999999999997</v>
      </c>
      <c r="IG4" s="79">
        <v>2404</v>
      </c>
      <c r="IH4" s="78">
        <v>114018.47</v>
      </c>
      <c r="IK4" s="77">
        <v>4</v>
      </c>
      <c r="IL4" s="78">
        <v>15.96</v>
      </c>
      <c r="IQ4" s="77">
        <v>4</v>
      </c>
      <c r="IR4" s="78">
        <v>10.23</v>
      </c>
      <c r="IS4" s="79">
        <v>4355</v>
      </c>
      <c r="IT4" s="78">
        <v>174609.47</v>
      </c>
      <c r="JA4" s="79">
        <v>10213</v>
      </c>
      <c r="JB4" s="78">
        <v>1410481.6</v>
      </c>
      <c r="JC4" s="79">
        <v>2404</v>
      </c>
      <c r="JD4" s="78">
        <v>302214.57</v>
      </c>
      <c r="JG4" s="79">
        <v>1732</v>
      </c>
      <c r="JH4" s="78">
        <v>267222.32</v>
      </c>
      <c r="JI4" s="79">
        <v>3328</v>
      </c>
      <c r="JJ4" s="78">
        <v>305397.84999999998</v>
      </c>
      <c r="JK4" s="77">
        <v>15</v>
      </c>
      <c r="JL4" s="78">
        <v>738.22</v>
      </c>
      <c r="JQ4" s="77">
        <v>96</v>
      </c>
      <c r="JR4" s="78">
        <v>9025.09</v>
      </c>
      <c r="JS4" s="79">
        <v>4994</v>
      </c>
      <c r="JT4" s="78">
        <v>438142.86</v>
      </c>
      <c r="JU4" s="79">
        <v>12661</v>
      </c>
      <c r="JV4" s="78">
        <v>1056670.17</v>
      </c>
      <c r="JW4" s="77">
        <v>26</v>
      </c>
      <c r="JX4" s="78">
        <v>2914.23</v>
      </c>
      <c r="JY4" s="77">
        <v>409</v>
      </c>
      <c r="JZ4" s="78">
        <v>12194.9</v>
      </c>
      <c r="KA4" s="79">
        <v>10958</v>
      </c>
      <c r="KB4" s="78">
        <v>474786.56</v>
      </c>
      <c r="KE4" s="77">
        <v>455</v>
      </c>
      <c r="KF4" s="78">
        <v>48058.11</v>
      </c>
      <c r="KG4" s="79">
        <v>20934</v>
      </c>
      <c r="KH4" s="78">
        <v>768910.55</v>
      </c>
      <c r="KM4" s="77">
        <v>976</v>
      </c>
      <c r="KN4" s="78">
        <v>568511.88</v>
      </c>
      <c r="KO4" s="77">
        <v>26</v>
      </c>
      <c r="KP4" s="78">
        <v>3550.55</v>
      </c>
      <c r="KQ4" s="79">
        <v>5979</v>
      </c>
      <c r="KR4" s="78">
        <v>484581.79</v>
      </c>
      <c r="KU4" s="79">
        <v>3037</v>
      </c>
      <c r="KV4" s="78">
        <v>1404348.74</v>
      </c>
      <c r="LA4" s="77">
        <v>11</v>
      </c>
      <c r="LB4" s="78">
        <v>1317.76</v>
      </c>
      <c r="LC4" s="77">
        <v>4</v>
      </c>
      <c r="LD4" s="78">
        <v>16.8</v>
      </c>
      <c r="LE4" s="79">
        <v>2336</v>
      </c>
      <c r="LF4" s="78">
        <v>190753.26</v>
      </c>
      <c r="LG4" s="77">
        <v>343</v>
      </c>
      <c r="LH4" s="78">
        <v>54076.34</v>
      </c>
      <c r="LI4" s="77">
        <v>358</v>
      </c>
      <c r="LJ4" s="78">
        <v>77667.429999999993</v>
      </c>
      <c r="LO4" s="77">
        <v>2</v>
      </c>
      <c r="LP4" s="78">
        <v>201.82</v>
      </c>
      <c r="LS4" s="77">
        <v>4</v>
      </c>
      <c r="LT4" s="78">
        <v>3</v>
      </c>
      <c r="LU4" s="79">
        <v>6319</v>
      </c>
      <c r="LV4" s="78">
        <v>302625.65999999997</v>
      </c>
      <c r="LW4" s="77">
        <v>104</v>
      </c>
      <c r="LX4" s="78">
        <v>550.54999999999995</v>
      </c>
      <c r="LY4" s="77">
        <v>4</v>
      </c>
      <c r="LZ4" s="78">
        <v>4315.92</v>
      </c>
      <c r="MC4" s="79">
        <v>4733</v>
      </c>
      <c r="MD4" s="78">
        <v>567836.02</v>
      </c>
      <c r="MO4" s="77">
        <v>3</v>
      </c>
      <c r="MP4" s="78">
        <v>9.1999999999999993</v>
      </c>
      <c r="MQ4" s="79">
        <v>4491</v>
      </c>
      <c r="MR4" s="78">
        <v>343147.81</v>
      </c>
      <c r="MS4" s="79">
        <v>55009</v>
      </c>
      <c r="MT4" s="78">
        <v>5298695.46</v>
      </c>
      <c r="MU4" s="79">
        <v>1237</v>
      </c>
      <c r="MV4" s="78">
        <v>35361.269999999997</v>
      </c>
      <c r="NA4" s="77">
        <v>5</v>
      </c>
      <c r="NB4" s="78">
        <v>174.5</v>
      </c>
      <c r="NG4" s="79">
        <v>312251</v>
      </c>
      <c r="NH4" s="78">
        <v>41837181.409999996</v>
      </c>
      <c r="NI4" s="79">
        <v>249156</v>
      </c>
      <c r="NJ4" s="78">
        <v>38378536.439999998</v>
      </c>
      <c r="NK4" s="79">
        <v>16616</v>
      </c>
      <c r="NL4" s="78">
        <v>51723.839999999997</v>
      </c>
      <c r="NM4" s="77">
        <v>20</v>
      </c>
      <c r="NN4" s="78">
        <v>188.3</v>
      </c>
      <c r="NU4" s="79">
        <v>1170</v>
      </c>
      <c r="NV4" s="78">
        <v>174717.99</v>
      </c>
      <c r="NW4" s="77">
        <v>16</v>
      </c>
      <c r="NX4" s="78">
        <v>59.77</v>
      </c>
      <c r="NY4" s="77">
        <v>2</v>
      </c>
      <c r="NZ4" s="78">
        <v>1.84</v>
      </c>
      <c r="OA4" s="77">
        <v>98</v>
      </c>
      <c r="OB4" s="78">
        <v>292.37</v>
      </c>
      <c r="OC4" s="79">
        <v>3481</v>
      </c>
      <c r="OD4" s="78">
        <v>359678.05</v>
      </c>
      <c r="OE4" s="79">
        <v>1655</v>
      </c>
      <c r="OF4" s="78">
        <v>106626.3</v>
      </c>
      <c r="OG4" s="77">
        <v>4</v>
      </c>
      <c r="OH4" s="78">
        <v>108.02</v>
      </c>
      <c r="OM4" s="77">
        <v>407</v>
      </c>
      <c r="ON4" s="78">
        <v>34420.199999999997</v>
      </c>
      <c r="OO4" s="77">
        <v>139</v>
      </c>
      <c r="OP4" s="78">
        <v>7959.45</v>
      </c>
      <c r="OQ4" s="77">
        <v>105</v>
      </c>
      <c r="OR4" s="78">
        <v>1106.07</v>
      </c>
      <c r="OU4" s="77">
        <v>1</v>
      </c>
      <c r="OV4" s="78">
        <v>25.32</v>
      </c>
      <c r="OW4" s="79">
        <v>10139</v>
      </c>
      <c r="OX4" s="78">
        <v>1831956.17</v>
      </c>
      <c r="OY4" s="79">
        <v>28944</v>
      </c>
      <c r="OZ4" s="78">
        <v>5782739.9100000001</v>
      </c>
      <c r="PA4" s="77">
        <v>107</v>
      </c>
      <c r="PB4" s="78">
        <v>4207.42</v>
      </c>
      <c r="PC4" s="79">
        <v>1866</v>
      </c>
      <c r="PD4" s="78">
        <v>97998.48</v>
      </c>
      <c r="PE4" s="77">
        <v>702</v>
      </c>
      <c r="PF4" s="78">
        <v>140423.89000000001</v>
      </c>
      <c r="PI4" s="79">
        <v>7040</v>
      </c>
      <c r="PJ4" s="78">
        <v>661945.43999999994</v>
      </c>
      <c r="PS4" s="79">
        <v>3207</v>
      </c>
      <c r="PT4" s="78">
        <v>309660.74</v>
      </c>
      <c r="PU4" s="77">
        <v>60</v>
      </c>
      <c r="PV4" s="78">
        <v>649.53</v>
      </c>
      <c r="PW4" s="77">
        <v>247</v>
      </c>
      <c r="PX4" s="78">
        <v>35082.83</v>
      </c>
      <c r="PY4" s="79">
        <v>10074</v>
      </c>
      <c r="PZ4" s="78">
        <v>661256.87</v>
      </c>
      <c r="QA4" s="77">
        <v>36</v>
      </c>
      <c r="QB4" s="78">
        <v>195.5</v>
      </c>
      <c r="QC4" s="77">
        <v>12</v>
      </c>
      <c r="QD4" s="78">
        <v>134.68</v>
      </c>
      <c r="QI4" s="77">
        <v>3</v>
      </c>
      <c r="QJ4" s="78">
        <v>20.71</v>
      </c>
      <c r="QM4" s="79">
        <v>28289</v>
      </c>
      <c r="QN4" s="78">
        <v>8557625.8100000005</v>
      </c>
      <c r="QO4" s="79">
        <v>48246</v>
      </c>
      <c r="QP4" s="78">
        <v>7581169.3499999996</v>
      </c>
      <c r="QQ4" s="79">
        <v>9654</v>
      </c>
      <c r="QR4" s="78">
        <v>1464807.73</v>
      </c>
      <c r="QS4" s="77">
        <v>751</v>
      </c>
      <c r="QT4" s="78">
        <v>3238453.29</v>
      </c>
      <c r="QU4" s="77">
        <v>65</v>
      </c>
      <c r="QV4" s="78">
        <v>182063.91</v>
      </c>
      <c r="QW4" s="77">
        <v>4</v>
      </c>
      <c r="QX4" s="78">
        <v>41.52</v>
      </c>
      <c r="QY4" s="77">
        <v>1</v>
      </c>
      <c r="QZ4" s="78">
        <v>201</v>
      </c>
      <c r="RA4" s="77">
        <v>348</v>
      </c>
      <c r="RB4" s="78">
        <v>157711.22</v>
      </c>
      <c r="RC4" s="77">
        <v>964</v>
      </c>
      <c r="RD4" s="78">
        <v>504241.03</v>
      </c>
      <c r="RE4" s="79">
        <v>24396</v>
      </c>
      <c r="RF4" s="78">
        <v>14900103.550000001</v>
      </c>
      <c r="RI4" s="79">
        <v>12825</v>
      </c>
      <c r="RJ4" s="78">
        <v>3365730.88</v>
      </c>
      <c r="RM4" s="77">
        <v>4</v>
      </c>
      <c r="RN4" s="78">
        <v>8.07</v>
      </c>
      <c r="RO4" s="77">
        <v>10</v>
      </c>
      <c r="RP4" s="78">
        <v>8.4</v>
      </c>
      <c r="SA4" s="77">
        <v>2</v>
      </c>
      <c r="SB4" s="78">
        <v>97.1</v>
      </c>
      <c r="SE4" s="77">
        <v>6</v>
      </c>
      <c r="SF4" s="78">
        <v>375.65</v>
      </c>
      <c r="SG4" s="77">
        <v>5</v>
      </c>
      <c r="SH4" s="78">
        <v>1167.58</v>
      </c>
      <c r="SM4" s="77">
        <v>2</v>
      </c>
      <c r="SN4" s="78">
        <v>20.100000000000001</v>
      </c>
      <c r="SO4" s="79">
        <v>90605</v>
      </c>
      <c r="SP4" s="78">
        <v>13696500.380000001</v>
      </c>
      <c r="SQ4" s="79">
        <v>2680</v>
      </c>
      <c r="SR4" s="78">
        <v>132432.41</v>
      </c>
      <c r="SS4" s="77">
        <v>1</v>
      </c>
      <c r="ST4" s="78">
        <v>7.2</v>
      </c>
      <c r="SW4" s="77">
        <v>22</v>
      </c>
      <c r="SX4" s="78">
        <v>4669.3500000000004</v>
      </c>
      <c r="SY4" s="77">
        <v>162</v>
      </c>
      <c r="SZ4" s="78">
        <v>5921.98</v>
      </c>
      <c r="TA4" s="77">
        <v>26</v>
      </c>
      <c r="TB4" s="78">
        <v>582.87</v>
      </c>
      <c r="TC4" s="79">
        <v>1472</v>
      </c>
      <c r="TD4" s="78">
        <v>149060.63</v>
      </c>
      <c r="TG4" s="79">
        <v>2348</v>
      </c>
      <c r="TH4" s="78">
        <v>162545.97</v>
      </c>
      <c r="TI4" s="79">
        <v>41398</v>
      </c>
      <c r="TJ4" s="78">
        <v>7589259.1299999999</v>
      </c>
      <c r="TK4" s="77">
        <v>5</v>
      </c>
      <c r="TL4" s="78">
        <v>4.08</v>
      </c>
      <c r="TM4" s="79">
        <v>1302</v>
      </c>
      <c r="TN4" s="78">
        <v>47527.23</v>
      </c>
      <c r="TO4" s="77">
        <v>940</v>
      </c>
      <c r="TP4" s="78">
        <v>70649.47</v>
      </c>
      <c r="TQ4" s="79">
        <v>13740</v>
      </c>
      <c r="TR4" s="78">
        <v>730252.09</v>
      </c>
      <c r="TS4" s="77">
        <v>10</v>
      </c>
      <c r="TT4" s="78">
        <v>2846.88</v>
      </c>
      <c r="TU4" s="79">
        <v>79412</v>
      </c>
      <c r="TV4" s="78">
        <v>496084.37</v>
      </c>
      <c r="TW4" s="77">
        <v>408</v>
      </c>
      <c r="TX4" s="78">
        <v>32584.44</v>
      </c>
      <c r="TY4" s="77">
        <v>51</v>
      </c>
      <c r="TZ4" s="78">
        <v>451.83</v>
      </c>
      <c r="UC4" s="77">
        <v>2</v>
      </c>
      <c r="UD4" s="78">
        <v>17.62</v>
      </c>
      <c r="UE4" s="77">
        <v>5</v>
      </c>
      <c r="UF4" s="78">
        <v>75.8</v>
      </c>
      <c r="UG4" s="77">
        <v>280</v>
      </c>
      <c r="UH4" s="78">
        <v>3018.05</v>
      </c>
      <c r="UI4" s="79">
        <v>3092</v>
      </c>
      <c r="UJ4" s="78">
        <v>15124336.65</v>
      </c>
      <c r="UK4" s="79">
        <v>3112</v>
      </c>
      <c r="UL4" s="78">
        <v>119633.09</v>
      </c>
      <c r="UM4" s="79">
        <v>38322</v>
      </c>
      <c r="UN4" s="78">
        <v>1161518.99</v>
      </c>
      <c r="UO4" s="77">
        <v>443</v>
      </c>
      <c r="UP4" s="78">
        <v>37578</v>
      </c>
      <c r="UQ4" s="79">
        <v>8143</v>
      </c>
      <c r="UR4" s="78">
        <v>394712.5</v>
      </c>
      <c r="US4" s="77">
        <v>951</v>
      </c>
      <c r="UT4" s="78">
        <v>51561.97</v>
      </c>
      <c r="VC4" s="77">
        <v>2</v>
      </c>
      <c r="VD4" s="78">
        <v>46.98</v>
      </c>
      <c r="VE4" s="77">
        <v>2</v>
      </c>
      <c r="VF4" s="78">
        <v>74.98</v>
      </c>
      <c r="VG4" s="79">
        <v>7407</v>
      </c>
      <c r="VH4" s="78">
        <v>267022.64</v>
      </c>
      <c r="VK4" s="77">
        <v>2</v>
      </c>
      <c r="VL4" s="78">
        <v>17.440000000000001</v>
      </c>
      <c r="VM4" s="77">
        <v>4</v>
      </c>
      <c r="VN4" s="78">
        <v>52.92</v>
      </c>
      <c r="VU4" s="77">
        <v>5</v>
      </c>
      <c r="VV4" s="78">
        <v>6.66</v>
      </c>
      <c r="VW4" s="77">
        <v>1</v>
      </c>
      <c r="VX4" s="78">
        <v>1.89</v>
      </c>
      <c r="WA4" s="77">
        <v>6</v>
      </c>
      <c r="WB4" s="78">
        <v>31.18</v>
      </c>
      <c r="WE4" s="77">
        <v>1</v>
      </c>
      <c r="WF4" s="78">
        <v>2.89</v>
      </c>
      <c r="WG4" s="77">
        <v>19</v>
      </c>
      <c r="WH4" s="78">
        <v>546.84</v>
      </c>
      <c r="WI4" s="79">
        <v>10727</v>
      </c>
      <c r="WJ4" s="78">
        <v>510668.59</v>
      </c>
      <c r="WM4" s="79">
        <v>28499</v>
      </c>
      <c r="WN4" s="78">
        <v>449159.95</v>
      </c>
      <c r="WO4" s="77">
        <v>44</v>
      </c>
      <c r="WP4" s="78">
        <v>423.86</v>
      </c>
      <c r="WS4" s="77">
        <v>1</v>
      </c>
      <c r="WT4" s="78">
        <v>2.82</v>
      </c>
      <c r="WU4" s="79">
        <v>13554</v>
      </c>
      <c r="WV4" s="78">
        <v>729641.53</v>
      </c>
      <c r="WW4" s="79">
        <v>14741</v>
      </c>
      <c r="WX4" s="78">
        <v>1254619.2</v>
      </c>
      <c r="XC4" s="77">
        <v>38</v>
      </c>
      <c r="XD4" s="78">
        <v>0.38</v>
      </c>
      <c r="XG4" s="79">
        <v>12168</v>
      </c>
      <c r="XH4" s="78">
        <v>1885172.84</v>
      </c>
      <c r="XM4" s="79">
        <v>2373</v>
      </c>
      <c r="XN4" s="78">
        <v>10496.55</v>
      </c>
      <c r="XO4" s="79">
        <v>8347</v>
      </c>
      <c r="XP4" s="78">
        <v>130908.3</v>
      </c>
      <c r="XQ4" s="77">
        <v>162</v>
      </c>
      <c r="XR4" s="78">
        <v>18909.59</v>
      </c>
      <c r="XS4" s="79">
        <v>1949</v>
      </c>
      <c r="XT4" s="78">
        <v>777175.06</v>
      </c>
      <c r="XU4" s="77">
        <v>2</v>
      </c>
      <c r="XV4" s="78">
        <v>422.6</v>
      </c>
      <c r="XW4" s="79">
        <v>6538</v>
      </c>
      <c r="XX4" s="78">
        <v>186288.27</v>
      </c>
      <c r="YC4" s="77">
        <v>9</v>
      </c>
      <c r="YD4" s="78">
        <v>50.6</v>
      </c>
      <c r="YE4" s="77">
        <v>3</v>
      </c>
      <c r="YF4" s="78">
        <v>53.24</v>
      </c>
      <c r="YG4" s="77">
        <v>3</v>
      </c>
      <c r="YH4" s="78">
        <v>15.51</v>
      </c>
      <c r="YI4" s="79">
        <v>40460</v>
      </c>
      <c r="YJ4" s="78">
        <v>2327526.11</v>
      </c>
      <c r="YM4" s="77">
        <v>408</v>
      </c>
      <c r="YN4" s="78">
        <v>148609.88</v>
      </c>
      <c r="YO4" s="77">
        <v>550</v>
      </c>
      <c r="YP4" s="78">
        <v>6928.48</v>
      </c>
      <c r="YS4" s="79">
        <v>44179</v>
      </c>
      <c r="YT4" s="78">
        <v>5825340.3899999997</v>
      </c>
      <c r="YU4" s="79">
        <v>4598</v>
      </c>
      <c r="YV4" s="78">
        <v>2299932.79</v>
      </c>
      <c r="YW4" s="79">
        <v>4543</v>
      </c>
      <c r="YX4" s="78">
        <v>655234.21</v>
      </c>
      <c r="YY4" s="79">
        <v>10296</v>
      </c>
      <c r="YZ4" s="78">
        <v>1959340.91</v>
      </c>
      <c r="ZA4" s="79">
        <v>1264</v>
      </c>
      <c r="ZB4" s="78">
        <v>380306.27</v>
      </c>
      <c r="ZC4" s="77">
        <v>987</v>
      </c>
      <c r="ZD4" s="78">
        <v>142830.12</v>
      </c>
      <c r="ZE4" s="79">
        <v>94408</v>
      </c>
      <c r="ZF4" s="78">
        <v>1020633.28</v>
      </c>
      <c r="ZG4" s="79">
        <v>1543</v>
      </c>
      <c r="ZH4" s="78">
        <v>80431.05</v>
      </c>
      <c r="ZI4" s="77">
        <v>7</v>
      </c>
      <c r="ZJ4" s="78">
        <v>62.85</v>
      </c>
      <c r="ZK4" s="77">
        <v>1</v>
      </c>
      <c r="ZL4" s="78">
        <v>4.4800000000000004</v>
      </c>
      <c r="ZM4" s="77">
        <v>2</v>
      </c>
      <c r="ZN4" s="78">
        <v>112.32</v>
      </c>
      <c r="ZQ4" s="79">
        <v>190349</v>
      </c>
      <c r="ZR4" s="78">
        <v>11390010.439999999</v>
      </c>
      <c r="ZS4" s="79">
        <v>32769</v>
      </c>
      <c r="ZT4" s="78">
        <v>2739551.19</v>
      </c>
      <c r="AAA4" s="77">
        <v>918</v>
      </c>
      <c r="AAB4" s="78">
        <v>21403.759999999998</v>
      </c>
      <c r="AAE4" s="79">
        <v>1826</v>
      </c>
      <c r="AAF4" s="78">
        <v>245039.67</v>
      </c>
      <c r="AAG4" s="77">
        <v>74</v>
      </c>
      <c r="AAH4" s="78">
        <v>9300.18</v>
      </c>
      <c r="AAI4" s="79">
        <v>101926</v>
      </c>
      <c r="AAJ4" s="78">
        <v>2599055.62</v>
      </c>
      <c r="AAK4" s="79">
        <v>31936</v>
      </c>
      <c r="AAL4" s="78">
        <v>1560004.12</v>
      </c>
      <c r="AAM4" s="79">
        <v>44600</v>
      </c>
      <c r="AAN4" s="78">
        <v>6715104.7400000002</v>
      </c>
      <c r="AAO4" s="79">
        <v>75190</v>
      </c>
      <c r="AAP4" s="78">
        <v>9333082.0800000001</v>
      </c>
      <c r="AAQ4" s="79">
        <v>1014</v>
      </c>
      <c r="AAR4" s="78">
        <v>89299.45</v>
      </c>
      <c r="AAS4" s="77">
        <v>418</v>
      </c>
      <c r="AAT4" s="78">
        <v>36352.36</v>
      </c>
      <c r="AAU4" s="79">
        <v>42751</v>
      </c>
      <c r="AAV4" s="78">
        <v>8400032.6899999995</v>
      </c>
      <c r="AAW4" s="79">
        <v>44656</v>
      </c>
      <c r="AAX4" s="78">
        <v>6054685.46</v>
      </c>
      <c r="ABC4" s="77">
        <v>41</v>
      </c>
      <c r="ABD4" s="78">
        <v>210.74</v>
      </c>
      <c r="ABE4" s="77">
        <v>136</v>
      </c>
      <c r="ABF4" s="78">
        <v>666.55</v>
      </c>
      <c r="ABI4" s="77">
        <v>1</v>
      </c>
      <c r="ABJ4" s="78">
        <v>13.8</v>
      </c>
      <c r="ABM4" s="77">
        <v>55</v>
      </c>
      <c r="ABN4" s="78">
        <v>404.06</v>
      </c>
      <c r="ABQ4" s="77">
        <v>6</v>
      </c>
      <c r="ABR4" s="78">
        <v>56.71</v>
      </c>
      <c r="ABS4" s="77">
        <v>65</v>
      </c>
      <c r="ABT4" s="78">
        <v>368.29</v>
      </c>
      <c r="ABY4" s="77">
        <v>7</v>
      </c>
      <c r="ABZ4" s="78">
        <v>181.96</v>
      </c>
      <c r="ACA4" s="77">
        <v>587</v>
      </c>
      <c r="ACB4" s="78">
        <v>2787.56</v>
      </c>
      <c r="ACG4" s="79">
        <v>4388</v>
      </c>
      <c r="ACH4" s="78">
        <v>268401.14</v>
      </c>
      <c r="ACI4" s="77">
        <v>2</v>
      </c>
      <c r="ACJ4" s="78">
        <v>146.18</v>
      </c>
      <c r="ACO4" s="77">
        <v>143</v>
      </c>
      <c r="ACP4" s="78">
        <v>20614.830000000002</v>
      </c>
      <c r="ACY4" s="79">
        <v>18436</v>
      </c>
      <c r="ACZ4" s="78">
        <v>3534431.83</v>
      </c>
      <c r="ADA4" s="79">
        <v>187362</v>
      </c>
      <c r="ADB4" s="78">
        <v>18448932.359999999</v>
      </c>
      <c r="ADC4" s="79">
        <v>3927</v>
      </c>
      <c r="ADD4" s="78">
        <v>230380.5</v>
      </c>
      <c r="ADE4" s="79">
        <v>2338</v>
      </c>
      <c r="ADF4" s="78">
        <v>109189.39</v>
      </c>
      <c r="ADG4" s="79">
        <v>4415</v>
      </c>
      <c r="ADH4" s="78">
        <v>78402.19</v>
      </c>
      <c r="ADI4" s="79">
        <v>4011</v>
      </c>
      <c r="ADJ4" s="78">
        <v>91356.27</v>
      </c>
      <c r="ADK4" s="77">
        <v>346</v>
      </c>
      <c r="ADL4" s="78">
        <v>9592.07</v>
      </c>
      <c r="ADO4" s="77">
        <v>1</v>
      </c>
      <c r="ADP4" s="78">
        <v>57.9</v>
      </c>
      <c r="ADQ4" s="77">
        <v>100</v>
      </c>
      <c r="ADR4" s="78">
        <v>6153.96</v>
      </c>
      <c r="ADS4" s="79">
        <v>15452</v>
      </c>
      <c r="ADT4" s="78">
        <v>570235.32999999996</v>
      </c>
      <c r="ADU4" s="79">
        <v>4959</v>
      </c>
      <c r="ADV4" s="78">
        <v>266879.46000000002</v>
      </c>
      <c r="ADW4" s="79">
        <v>23357</v>
      </c>
      <c r="ADX4" s="78">
        <v>287066.2</v>
      </c>
      <c r="ADY4" s="77">
        <v>28</v>
      </c>
      <c r="ADZ4" s="78">
        <v>1686.85</v>
      </c>
      <c r="AEA4" s="77">
        <v>3</v>
      </c>
      <c r="AEB4" s="78">
        <v>69.66</v>
      </c>
      <c r="AEC4" s="79">
        <v>11983</v>
      </c>
      <c r="AED4" s="78">
        <v>486424.78</v>
      </c>
      <c r="AEG4" s="77">
        <v>461</v>
      </c>
      <c r="AEH4" s="78">
        <v>57912.639999999999</v>
      </c>
      <c r="AEI4" s="79">
        <v>2276</v>
      </c>
      <c r="AEJ4" s="78">
        <v>73251.17</v>
      </c>
      <c r="AEK4" s="79">
        <v>46494</v>
      </c>
      <c r="AEL4" s="78">
        <v>1788947.52</v>
      </c>
      <c r="AEM4" s="77">
        <v>484</v>
      </c>
      <c r="AEN4" s="78">
        <v>28407.53</v>
      </c>
      <c r="AEO4" s="79">
        <v>16578</v>
      </c>
      <c r="AEP4" s="78">
        <v>1053379.01</v>
      </c>
      <c r="AES4" s="79">
        <v>1462</v>
      </c>
      <c r="AET4" s="78">
        <v>241170.69</v>
      </c>
      <c r="AEW4" s="77">
        <v>1</v>
      </c>
      <c r="AEX4" s="78">
        <v>16.2</v>
      </c>
      <c r="AEY4" s="79">
        <v>1326</v>
      </c>
      <c r="AEZ4" s="78">
        <v>266269.52</v>
      </c>
      <c r="AFC4" s="79">
        <v>1231</v>
      </c>
      <c r="AFD4" s="78">
        <v>764177.5</v>
      </c>
      <c r="AFG4" s="77">
        <v>1</v>
      </c>
      <c r="AFH4" s="78">
        <v>404.48</v>
      </c>
      <c r="AFI4" s="77">
        <v>812</v>
      </c>
      <c r="AFJ4" s="78">
        <v>310427.3</v>
      </c>
      <c r="AFK4" s="79">
        <v>7222</v>
      </c>
      <c r="AFL4" s="78">
        <v>500272.48</v>
      </c>
      <c r="AFM4" s="79">
        <v>12394</v>
      </c>
      <c r="AFN4" s="78">
        <v>580585.71</v>
      </c>
      <c r="AFO4" s="77">
        <v>17</v>
      </c>
      <c r="AFP4" s="78">
        <v>850.62</v>
      </c>
      <c r="AFS4" s="79">
        <v>1541</v>
      </c>
      <c r="AFT4" s="78">
        <v>852010.42</v>
      </c>
      <c r="AFU4" s="79">
        <v>3702</v>
      </c>
      <c r="AFV4" s="78">
        <v>2752337.18</v>
      </c>
      <c r="AGA4" s="77">
        <v>71</v>
      </c>
      <c r="AGB4" s="78">
        <v>608.12</v>
      </c>
      <c r="AGG4" s="79">
        <v>15634</v>
      </c>
      <c r="AGH4" s="78">
        <v>798725.01</v>
      </c>
      <c r="AGI4" s="79">
        <v>8465</v>
      </c>
      <c r="AGJ4" s="78">
        <v>285880.77</v>
      </c>
      <c r="AGK4" s="77">
        <v>17</v>
      </c>
      <c r="AGL4" s="78">
        <v>12156.12</v>
      </c>
      <c r="AGO4" s="77">
        <v>84</v>
      </c>
      <c r="AGP4" s="78">
        <v>10747.18</v>
      </c>
      <c r="AGQ4" s="79">
        <v>6507</v>
      </c>
      <c r="AGR4" s="78">
        <v>353210.93</v>
      </c>
      <c r="AGS4" s="77">
        <v>4</v>
      </c>
      <c r="AGT4" s="78">
        <v>41.3</v>
      </c>
      <c r="AGW4" s="77">
        <v>3</v>
      </c>
      <c r="AGX4" s="78">
        <v>240.66</v>
      </c>
      <c r="AHC4" s="79">
        <v>2665</v>
      </c>
      <c r="AHD4" s="78">
        <v>901377.95</v>
      </c>
      <c r="AHG4" s="77">
        <v>141</v>
      </c>
      <c r="AHH4" s="78">
        <v>6971.77</v>
      </c>
      <c r="AHM4" s="79">
        <v>59078</v>
      </c>
      <c r="AHN4" s="78">
        <v>1825090.69</v>
      </c>
      <c r="AHO4" s="79">
        <v>3947</v>
      </c>
      <c r="AHP4" s="78">
        <v>161708.35</v>
      </c>
      <c r="AHQ4" s="77">
        <v>319</v>
      </c>
      <c r="AHR4" s="78">
        <v>33455.51</v>
      </c>
      <c r="AHW4" s="77">
        <v>154</v>
      </c>
      <c r="AHX4" s="78">
        <v>1075.1199999999999</v>
      </c>
      <c r="AIA4" s="77">
        <v>2</v>
      </c>
      <c r="AIB4" s="78">
        <v>50</v>
      </c>
      <c r="AIC4" s="77">
        <v>21</v>
      </c>
      <c r="AID4" s="78">
        <v>21607.91</v>
      </c>
      <c r="AIG4" s="79">
        <v>285483</v>
      </c>
      <c r="AIH4" s="78">
        <v>68972744.400000006</v>
      </c>
      <c r="AII4" s="77">
        <v>366</v>
      </c>
      <c r="AIJ4" s="78">
        <v>647856.27</v>
      </c>
      <c r="AIK4" s="79">
        <v>15934</v>
      </c>
      <c r="AIL4" s="78">
        <v>9319151.5099999998</v>
      </c>
      <c r="AIM4" s="79">
        <v>12555</v>
      </c>
      <c r="AIN4" s="78">
        <v>5143047.5</v>
      </c>
      <c r="AIO4" s="79">
        <v>5577</v>
      </c>
      <c r="AIP4" s="78">
        <v>441847.67</v>
      </c>
      <c r="AIQ4" s="77">
        <v>156</v>
      </c>
      <c r="AIR4" s="78">
        <v>14082.48</v>
      </c>
      <c r="AIS4" s="77">
        <v>832</v>
      </c>
      <c r="AIT4" s="78">
        <v>113419.09</v>
      </c>
      <c r="AIW4" s="77">
        <v>2</v>
      </c>
      <c r="AIX4" s="78">
        <v>2520</v>
      </c>
      <c r="AIY4" s="77">
        <v>41</v>
      </c>
      <c r="AIZ4" s="78">
        <v>38403.199999999997</v>
      </c>
      <c r="AJA4" s="79">
        <v>2509</v>
      </c>
      <c r="AJB4" s="78">
        <v>228590.81</v>
      </c>
      <c r="AJC4" s="79">
        <v>3432</v>
      </c>
      <c r="AJD4" s="78">
        <v>214431.65</v>
      </c>
      <c r="AJE4" s="79">
        <v>2451</v>
      </c>
      <c r="AJF4" s="78">
        <v>528518.11</v>
      </c>
      <c r="AJG4" s="77">
        <v>1</v>
      </c>
      <c r="AJH4" s="78">
        <v>23.16</v>
      </c>
      <c r="AJM4" s="77">
        <v>83</v>
      </c>
      <c r="AJN4" s="78">
        <v>11122.76</v>
      </c>
      <c r="AJQ4" s="77">
        <v>76</v>
      </c>
      <c r="AJR4" s="78">
        <v>23201.7</v>
      </c>
      <c r="AKC4" s="77">
        <v>1</v>
      </c>
      <c r="AKD4" s="78">
        <v>42.18</v>
      </c>
      <c r="AKE4" s="77">
        <v>1</v>
      </c>
      <c r="AKF4" s="78">
        <v>47.91</v>
      </c>
      <c r="AKG4" s="79">
        <v>45229</v>
      </c>
      <c r="AKH4" s="78">
        <v>424768.49</v>
      </c>
      <c r="AKK4" s="77">
        <v>25</v>
      </c>
      <c r="AKL4" s="78">
        <v>267.88</v>
      </c>
      <c r="AKO4" s="79">
        <v>6275</v>
      </c>
      <c r="AKP4" s="78">
        <v>462848.33</v>
      </c>
      <c r="AKQ4" s="77">
        <v>2</v>
      </c>
      <c r="AKR4" s="78">
        <v>9.9600000000000009</v>
      </c>
      <c r="AKS4" s="79">
        <v>9983</v>
      </c>
      <c r="AKT4" s="78">
        <v>190127.13</v>
      </c>
      <c r="AKU4" s="77">
        <v>4</v>
      </c>
      <c r="AKV4" s="78">
        <v>8.1999999999999993</v>
      </c>
      <c r="AKW4" s="79">
        <v>9238</v>
      </c>
      <c r="AKX4" s="78">
        <v>427436.91</v>
      </c>
      <c r="ALC4" s="77">
        <v>3</v>
      </c>
      <c r="ALD4" s="78">
        <v>37.04</v>
      </c>
      <c r="ALE4" s="77">
        <v>313</v>
      </c>
      <c r="ALF4" s="78">
        <v>38773.19</v>
      </c>
      <c r="ALO4" s="79">
        <v>123372</v>
      </c>
      <c r="ALP4" s="78">
        <v>1661902.16</v>
      </c>
      <c r="ALQ4" s="77">
        <v>148</v>
      </c>
      <c r="ALR4" s="78">
        <v>14231.31</v>
      </c>
      <c r="ALS4" s="77">
        <v>1</v>
      </c>
      <c r="ALT4" s="78">
        <v>12.49</v>
      </c>
      <c r="ALW4" s="77">
        <v>1</v>
      </c>
      <c r="ALX4" s="78">
        <v>5.08</v>
      </c>
      <c r="AME4" s="77">
        <v>11</v>
      </c>
      <c r="AMF4" s="78">
        <v>153.24</v>
      </c>
      <c r="AMM4" s="79">
        <v>18428</v>
      </c>
      <c r="AMN4" s="78">
        <v>516119.99</v>
      </c>
      <c r="AMQ4" s="79">
        <v>103287</v>
      </c>
      <c r="AMR4" s="78">
        <v>1494500.75</v>
      </c>
      <c r="ANC4" s="77">
        <v>2</v>
      </c>
      <c r="AND4" s="78">
        <v>63.64</v>
      </c>
      <c r="ANO4" s="77">
        <v>208</v>
      </c>
      <c r="ANP4" s="78">
        <v>13107.22</v>
      </c>
      <c r="ANQ4" s="77">
        <v>42</v>
      </c>
      <c r="ANR4" s="78">
        <v>78.84</v>
      </c>
      <c r="ANS4" s="79">
        <v>1831</v>
      </c>
      <c r="ANT4" s="78">
        <v>111950.89</v>
      </c>
      <c r="ANW4" s="77">
        <v>123</v>
      </c>
      <c r="ANX4" s="78">
        <v>3283.19</v>
      </c>
      <c r="ANY4" s="77">
        <v>24</v>
      </c>
      <c r="ANZ4" s="78">
        <v>9806.9</v>
      </c>
      <c r="AOA4" s="77">
        <v>722</v>
      </c>
      <c r="AOB4" s="78">
        <v>46695.34</v>
      </c>
      <c r="AOC4" s="79">
        <v>26223</v>
      </c>
      <c r="AOD4" s="78">
        <v>2458184.33</v>
      </c>
      <c r="AOE4" s="77">
        <v>249</v>
      </c>
      <c r="AOF4" s="78">
        <v>296998.44</v>
      </c>
      <c r="AOI4" s="77">
        <v>1</v>
      </c>
      <c r="AOJ4" s="78">
        <v>291.94</v>
      </c>
      <c r="AOQ4" s="77">
        <v>349</v>
      </c>
      <c r="AOR4" s="78">
        <v>19474.7</v>
      </c>
      <c r="AOU4" s="77">
        <v>2</v>
      </c>
      <c r="AOV4" s="78">
        <v>3.2</v>
      </c>
      <c r="AOY4" s="77">
        <v>895</v>
      </c>
      <c r="AOZ4" s="78">
        <v>1084910.22</v>
      </c>
      <c r="APA4" s="79">
        <v>2811</v>
      </c>
      <c r="APB4" s="78">
        <v>235016.37</v>
      </c>
      <c r="APE4" s="77">
        <v>9</v>
      </c>
      <c r="APF4" s="78">
        <v>320.52</v>
      </c>
      <c r="APG4" s="77">
        <v>439</v>
      </c>
      <c r="APH4" s="78">
        <v>150535.09</v>
      </c>
      <c r="API4" s="79">
        <v>1674</v>
      </c>
      <c r="APJ4" s="78">
        <v>221800.4</v>
      </c>
      <c r="APK4" s="77">
        <v>197</v>
      </c>
      <c r="APL4" s="78">
        <v>38085.35</v>
      </c>
      <c r="APM4" s="79">
        <v>9311</v>
      </c>
      <c r="APN4" s="78">
        <v>1641113.08</v>
      </c>
      <c r="APQ4" s="77">
        <v>2</v>
      </c>
      <c r="APR4" s="78">
        <v>35.94</v>
      </c>
      <c r="APS4" s="77">
        <v>765</v>
      </c>
      <c r="APT4" s="78">
        <v>493099.64</v>
      </c>
      <c r="APU4" s="77">
        <v>47</v>
      </c>
      <c r="APV4" s="78">
        <v>97905.279999999999</v>
      </c>
      <c r="APW4" s="77">
        <v>420</v>
      </c>
      <c r="APX4" s="78">
        <v>1373971.43</v>
      </c>
      <c r="AQA4" s="77">
        <v>1</v>
      </c>
      <c r="AQB4" s="78">
        <v>255.54</v>
      </c>
      <c r="AQC4" s="77">
        <v>1</v>
      </c>
      <c r="AQD4" s="78">
        <v>5.51</v>
      </c>
      <c r="AQI4" s="77">
        <v>36</v>
      </c>
      <c r="AQJ4" s="78">
        <v>4655.6499999999996</v>
      </c>
      <c r="AQM4" s="77">
        <v>2</v>
      </c>
      <c r="AQN4" s="78">
        <v>4299.54</v>
      </c>
      <c r="AQO4" s="77">
        <v>392</v>
      </c>
      <c r="AQP4" s="78">
        <v>55684.54</v>
      </c>
      <c r="AQQ4" s="77">
        <v>202</v>
      </c>
      <c r="AQR4" s="78">
        <v>2066.64</v>
      </c>
      <c r="AQU4" s="77">
        <v>80</v>
      </c>
      <c r="AQV4" s="78">
        <v>927.42</v>
      </c>
      <c r="ARA4" s="79">
        <v>13592</v>
      </c>
      <c r="ARB4" s="78">
        <v>3166381.75</v>
      </c>
      <c r="ARC4" s="79">
        <v>18139</v>
      </c>
      <c r="ARD4" s="78">
        <v>276502.40999999997</v>
      </c>
      <c r="ARG4" s="77">
        <v>1</v>
      </c>
      <c r="ARH4" s="78">
        <v>8.7799999999999994</v>
      </c>
      <c r="ARI4" s="79">
        <v>2155</v>
      </c>
      <c r="ARJ4" s="78">
        <v>1005384.68</v>
      </c>
      <c r="ARK4" s="77">
        <v>475</v>
      </c>
      <c r="ARL4" s="78">
        <v>229194.42</v>
      </c>
      <c r="ARM4" s="79">
        <v>1923</v>
      </c>
      <c r="ARN4" s="78">
        <v>967531.84</v>
      </c>
      <c r="ARO4" s="77">
        <v>801</v>
      </c>
      <c r="ARP4" s="78">
        <v>389496.02</v>
      </c>
      <c r="ARQ4" s="77">
        <v>484</v>
      </c>
      <c r="ARR4" s="78">
        <v>185033.4</v>
      </c>
      <c r="ARS4" s="77">
        <v>346</v>
      </c>
      <c r="ART4" s="78">
        <v>169860.82</v>
      </c>
      <c r="ARU4" s="79">
        <v>3541</v>
      </c>
      <c r="ARV4" s="78">
        <v>793283.08</v>
      </c>
      <c r="ARW4" s="77">
        <v>8</v>
      </c>
      <c r="ARX4" s="78">
        <v>458.01</v>
      </c>
      <c r="ASA4" s="77">
        <v>159</v>
      </c>
      <c r="ASB4" s="78">
        <v>53918.42</v>
      </c>
      <c r="ASC4" s="79">
        <v>4008</v>
      </c>
      <c r="ASD4" s="78">
        <v>63631.34</v>
      </c>
      <c r="ASI4" s="79">
        <v>4434</v>
      </c>
      <c r="ASJ4" s="78">
        <v>1196508.93</v>
      </c>
      <c r="ASK4" s="79">
        <v>2977</v>
      </c>
      <c r="ASL4" s="78">
        <v>1554884.72</v>
      </c>
      <c r="ASQ4" s="79">
        <v>10436</v>
      </c>
      <c r="ASR4" s="78">
        <v>6578120.1600000001</v>
      </c>
      <c r="ASS4" s="79">
        <v>2525</v>
      </c>
      <c r="AST4" s="78">
        <v>348195.13</v>
      </c>
      <c r="ASU4" s="77">
        <v>182</v>
      </c>
      <c r="ASV4" s="78">
        <v>1364960.33</v>
      </c>
      <c r="ASY4" s="77">
        <v>8</v>
      </c>
      <c r="ASZ4" s="78">
        <v>321.52</v>
      </c>
      <c r="ATE4" s="77">
        <v>1</v>
      </c>
      <c r="ATF4" s="78">
        <v>9.39</v>
      </c>
      <c r="ATG4" s="79">
        <v>4614</v>
      </c>
      <c r="ATH4" s="78">
        <v>627889.21</v>
      </c>
      <c r="ATI4" s="79">
        <v>8948</v>
      </c>
      <c r="ATJ4" s="78">
        <v>1114436.98</v>
      </c>
      <c r="ATK4" s="79">
        <v>29304</v>
      </c>
      <c r="ATL4" s="78">
        <v>3995115.93</v>
      </c>
      <c r="ATM4" s="79">
        <v>7810</v>
      </c>
      <c r="ATN4" s="78">
        <v>1060348.75</v>
      </c>
      <c r="ATO4" s="79">
        <v>48895</v>
      </c>
      <c r="ATP4" s="78">
        <v>1213175.23</v>
      </c>
      <c r="ATS4" s="79">
        <v>49937</v>
      </c>
      <c r="ATT4" s="78">
        <v>4165039.46</v>
      </c>
      <c r="ATU4" s="77">
        <v>44</v>
      </c>
      <c r="ATV4" s="78">
        <v>12798.11</v>
      </c>
      <c r="ATY4" s="79">
        <v>3613</v>
      </c>
      <c r="ATZ4" s="78">
        <v>274240.8</v>
      </c>
      <c r="AUO4" s="77">
        <v>12</v>
      </c>
      <c r="AUP4" s="78">
        <v>211.38</v>
      </c>
      <c r="AUS4" s="77">
        <v>9</v>
      </c>
      <c r="AUT4" s="78">
        <v>209.58</v>
      </c>
      <c r="AUU4" s="79">
        <v>1795</v>
      </c>
      <c r="AUV4" s="78">
        <v>47250.05</v>
      </c>
      <c r="AUW4" s="77">
        <v>6</v>
      </c>
      <c r="AUX4" s="78">
        <v>481.69</v>
      </c>
      <c r="AVA4" s="79">
        <v>32978</v>
      </c>
      <c r="AVB4" s="78">
        <v>3092918.54</v>
      </c>
      <c r="AVC4" s="77">
        <v>765</v>
      </c>
      <c r="AVD4" s="78">
        <v>3364250.59</v>
      </c>
      <c r="AVE4" s="77">
        <v>5</v>
      </c>
      <c r="AVF4" s="78">
        <v>496.81</v>
      </c>
      <c r="AVK4" s="77">
        <v>28</v>
      </c>
      <c r="AVL4" s="78">
        <v>13410.47</v>
      </c>
      <c r="AVM4" s="77">
        <v>591</v>
      </c>
      <c r="AVN4" s="78">
        <v>36159.160000000003</v>
      </c>
      <c r="AVO4" s="77">
        <v>189</v>
      </c>
      <c r="AVP4" s="78">
        <v>8993.31</v>
      </c>
      <c r="AVS4" s="79">
        <v>17752</v>
      </c>
      <c r="AVT4" s="78">
        <v>970163.08</v>
      </c>
      <c r="AVU4" s="77">
        <v>5</v>
      </c>
      <c r="AVV4" s="78">
        <v>69.349999999999994</v>
      </c>
      <c r="AVW4" s="77">
        <v>11</v>
      </c>
      <c r="AVX4" s="78">
        <v>519.07000000000005</v>
      </c>
      <c r="AVY4" s="77">
        <v>24</v>
      </c>
      <c r="AVZ4" s="78">
        <v>271.12</v>
      </c>
      <c r="AWA4" s="77">
        <v>5</v>
      </c>
      <c r="AWB4" s="78">
        <v>24.57</v>
      </c>
      <c r="AWC4" s="77">
        <v>1</v>
      </c>
      <c r="AWD4" s="78">
        <v>4.72</v>
      </c>
      <c r="AWM4" s="79">
        <v>238778</v>
      </c>
      <c r="AWN4" s="78">
        <v>4578058.1500000004</v>
      </c>
      <c r="AWO4" s="77">
        <v>2</v>
      </c>
      <c r="AWP4" s="78">
        <v>40</v>
      </c>
      <c r="AWQ4" s="79">
        <v>1836</v>
      </c>
      <c r="AWR4" s="78">
        <v>98588.08</v>
      </c>
      <c r="AWU4" s="79">
        <v>6584</v>
      </c>
      <c r="AWV4" s="78">
        <v>2547936.96</v>
      </c>
      <c r="AWW4" s="77">
        <v>21</v>
      </c>
      <c r="AWX4" s="78">
        <v>199.44</v>
      </c>
      <c r="AXC4" s="77">
        <v>192</v>
      </c>
      <c r="AXD4" s="78">
        <v>166320.32000000001</v>
      </c>
      <c r="AXK4" s="79">
        <v>2464</v>
      </c>
      <c r="AXL4" s="78">
        <v>420197.32</v>
      </c>
      <c r="AXO4" s="79">
        <v>10195</v>
      </c>
      <c r="AXP4" s="78">
        <v>1087634.51</v>
      </c>
      <c r="AXQ4" s="77">
        <v>24</v>
      </c>
      <c r="AXR4" s="78">
        <v>4428.74</v>
      </c>
      <c r="AXW4" s="77">
        <v>1</v>
      </c>
      <c r="AXX4" s="78">
        <v>9.73</v>
      </c>
      <c r="AYC4" s="77">
        <v>8</v>
      </c>
      <c r="AYD4" s="78">
        <v>65.040000000000006</v>
      </c>
      <c r="AYE4" s="77">
        <v>19</v>
      </c>
      <c r="AYF4" s="78">
        <v>206.32</v>
      </c>
      <c r="AYG4" s="77">
        <v>4</v>
      </c>
      <c r="AYH4" s="78">
        <v>59.04</v>
      </c>
      <c r="AYO4" s="77">
        <v>2</v>
      </c>
      <c r="AYP4" s="78">
        <v>2944.16</v>
      </c>
      <c r="AYQ4" s="77">
        <v>4</v>
      </c>
      <c r="AYR4" s="78">
        <v>3.52</v>
      </c>
      <c r="AYS4" s="77">
        <v>1</v>
      </c>
      <c r="AYT4" s="78">
        <v>0.23</v>
      </c>
      <c r="AYW4" s="77">
        <v>6</v>
      </c>
      <c r="AYX4" s="78">
        <v>31.33</v>
      </c>
      <c r="AYY4" s="77">
        <v>21</v>
      </c>
      <c r="AYZ4" s="78">
        <v>1342.61</v>
      </c>
      <c r="AZA4" s="79">
        <v>60805</v>
      </c>
      <c r="AZB4" s="78">
        <v>5230101.2699999996</v>
      </c>
      <c r="AZC4" s="77">
        <v>101</v>
      </c>
      <c r="AZD4" s="78">
        <v>12970.07</v>
      </c>
      <c r="AZE4" s="77">
        <v>122</v>
      </c>
      <c r="AZF4" s="78">
        <v>37412.29</v>
      </c>
      <c r="AZG4" s="77">
        <v>7</v>
      </c>
      <c r="AZH4" s="78">
        <v>98.86</v>
      </c>
      <c r="AZI4" s="77">
        <v>14</v>
      </c>
      <c r="AZJ4" s="78">
        <v>650.33000000000004</v>
      </c>
      <c r="AZK4" s="77">
        <v>809</v>
      </c>
      <c r="AZL4" s="78">
        <v>9724.85</v>
      </c>
      <c r="AZO4" s="79">
        <v>15443</v>
      </c>
      <c r="AZP4" s="78">
        <v>2113991.84</v>
      </c>
      <c r="AZQ4" s="77">
        <v>150</v>
      </c>
      <c r="AZR4" s="78">
        <v>152163.21</v>
      </c>
      <c r="AZS4" s="77">
        <v>60</v>
      </c>
      <c r="AZT4" s="78">
        <v>13366.07</v>
      </c>
    </row>
    <row r="5" spans="1:1374" x14ac:dyDescent="0.25">
      <c r="A5" s="80">
        <v>40347</v>
      </c>
      <c r="B5" s="77" t="s">
        <v>346</v>
      </c>
      <c r="C5" s="77">
        <v>7</v>
      </c>
      <c r="D5" s="78">
        <v>22.24</v>
      </c>
      <c r="M5" s="77">
        <v>178</v>
      </c>
      <c r="N5" s="78">
        <v>1141589.45</v>
      </c>
      <c r="S5" s="77">
        <v>1</v>
      </c>
      <c r="T5" s="78">
        <v>25.5</v>
      </c>
      <c r="W5" s="77">
        <v>3</v>
      </c>
      <c r="X5" s="78">
        <v>30.57</v>
      </c>
      <c r="Y5" s="79">
        <v>177654</v>
      </c>
      <c r="Z5" s="78">
        <v>10103957.83</v>
      </c>
      <c r="AA5" s="77">
        <v>16</v>
      </c>
      <c r="AB5" s="78">
        <v>1654.5</v>
      </c>
      <c r="AC5" s="79">
        <v>5450</v>
      </c>
      <c r="AD5" s="78">
        <v>260665.98</v>
      </c>
      <c r="AK5" s="77">
        <v>2</v>
      </c>
      <c r="AL5" s="78">
        <v>6.96</v>
      </c>
      <c r="AQ5" s="79">
        <v>30490</v>
      </c>
      <c r="AR5" s="78">
        <v>4625212.96</v>
      </c>
      <c r="AU5" s="79">
        <v>55224</v>
      </c>
      <c r="AV5" s="78">
        <v>1070422.46</v>
      </c>
      <c r="AW5" s="77">
        <v>2</v>
      </c>
      <c r="AX5" s="78">
        <v>17.34</v>
      </c>
      <c r="AY5" s="79">
        <v>53906</v>
      </c>
      <c r="AZ5" s="78">
        <v>5670786.8600000003</v>
      </c>
      <c r="BA5" s="79">
        <v>213467</v>
      </c>
      <c r="BB5" s="78">
        <v>17390101.550000001</v>
      </c>
      <c r="BE5" s="79">
        <v>231971</v>
      </c>
      <c r="BF5" s="78">
        <v>2112124.4700000002</v>
      </c>
      <c r="BG5" s="79">
        <v>3585</v>
      </c>
      <c r="BH5" s="78">
        <v>410375.04</v>
      </c>
      <c r="BI5" s="79">
        <v>12466</v>
      </c>
      <c r="BJ5" s="78">
        <v>763988.76</v>
      </c>
      <c r="BM5" s="77">
        <v>9</v>
      </c>
      <c r="BN5" s="78">
        <v>1137.95</v>
      </c>
      <c r="BO5" s="79">
        <v>5476</v>
      </c>
      <c r="BP5" s="78">
        <v>61996.75</v>
      </c>
      <c r="BS5" s="77">
        <v>8</v>
      </c>
      <c r="BT5" s="78">
        <v>4397.42</v>
      </c>
      <c r="BW5" s="77">
        <v>2</v>
      </c>
      <c r="BX5" s="78">
        <v>58</v>
      </c>
      <c r="BY5" s="77">
        <v>3</v>
      </c>
      <c r="BZ5" s="78">
        <v>3.14</v>
      </c>
      <c r="CG5" s="77">
        <v>1</v>
      </c>
      <c r="CH5" s="78">
        <v>186.26</v>
      </c>
      <c r="CO5" s="77">
        <v>6</v>
      </c>
      <c r="CP5" s="78">
        <v>266.58</v>
      </c>
      <c r="CQ5" s="77">
        <v>2</v>
      </c>
      <c r="CR5" s="78">
        <v>2.38</v>
      </c>
      <c r="CS5" s="77">
        <v>42</v>
      </c>
      <c r="CT5" s="78">
        <v>142.16</v>
      </c>
      <c r="CW5" s="77">
        <v>35</v>
      </c>
      <c r="CX5" s="78">
        <v>34.51</v>
      </c>
      <c r="DA5" s="79">
        <v>144358</v>
      </c>
      <c r="DB5" s="78">
        <v>5551727.04</v>
      </c>
      <c r="DK5" s="79">
        <v>1052</v>
      </c>
      <c r="DL5" s="78">
        <v>73678.740000000005</v>
      </c>
      <c r="DM5" s="79">
        <v>157514</v>
      </c>
      <c r="DN5" s="78">
        <v>6684830.3099999996</v>
      </c>
      <c r="DQ5" s="77">
        <v>1</v>
      </c>
      <c r="DR5" s="78">
        <v>1.1200000000000001</v>
      </c>
      <c r="DS5" s="77">
        <v>16</v>
      </c>
      <c r="DT5" s="78">
        <v>421.35</v>
      </c>
      <c r="DU5" s="77">
        <v>1</v>
      </c>
      <c r="DV5" s="78">
        <v>1.95</v>
      </c>
      <c r="EE5" s="79">
        <v>17384</v>
      </c>
      <c r="EF5" s="78">
        <v>677401.81</v>
      </c>
      <c r="EG5" s="79">
        <v>34947</v>
      </c>
      <c r="EH5" s="78">
        <v>1239521.3600000001</v>
      </c>
      <c r="EI5" s="77">
        <v>4</v>
      </c>
      <c r="EJ5" s="78">
        <v>28.06</v>
      </c>
      <c r="EK5" s="79">
        <v>1304</v>
      </c>
      <c r="EL5" s="78">
        <v>79830.679999999993</v>
      </c>
      <c r="ES5" s="79">
        <v>2119</v>
      </c>
      <c r="ET5" s="78">
        <v>1287852.42</v>
      </c>
      <c r="EU5" s="77">
        <v>16</v>
      </c>
      <c r="EV5" s="78">
        <v>22.02</v>
      </c>
      <c r="EW5" s="79">
        <v>24468</v>
      </c>
      <c r="EX5" s="78">
        <v>1220084.32</v>
      </c>
      <c r="EY5" s="79">
        <v>15480</v>
      </c>
      <c r="EZ5" s="78">
        <v>791821.32</v>
      </c>
      <c r="FA5" s="77">
        <v>12</v>
      </c>
      <c r="FB5" s="78">
        <v>29.62</v>
      </c>
      <c r="FC5" s="77">
        <v>1</v>
      </c>
      <c r="FD5" s="78">
        <v>8.4499999999999993</v>
      </c>
      <c r="FE5" s="77">
        <v>9</v>
      </c>
      <c r="FF5" s="78">
        <v>18.72</v>
      </c>
      <c r="FG5" s="79">
        <v>2076</v>
      </c>
      <c r="FH5" s="78">
        <v>281027.81</v>
      </c>
      <c r="FI5" s="77">
        <v>3</v>
      </c>
      <c r="FJ5" s="78">
        <v>4.5</v>
      </c>
      <c r="FK5" s="79">
        <v>2417</v>
      </c>
      <c r="FL5" s="78">
        <v>60414.63</v>
      </c>
      <c r="FM5" s="79">
        <v>13817</v>
      </c>
      <c r="FN5" s="78">
        <v>776136.24</v>
      </c>
      <c r="FO5" s="79">
        <v>45406</v>
      </c>
      <c r="FP5" s="78">
        <v>5041831.74</v>
      </c>
      <c r="FS5" s="77">
        <v>4</v>
      </c>
      <c r="FT5" s="78">
        <v>36.479999999999997</v>
      </c>
      <c r="FW5" s="77">
        <v>45</v>
      </c>
      <c r="FX5" s="78">
        <v>4860.6099999999997</v>
      </c>
      <c r="GA5" s="77">
        <v>166</v>
      </c>
      <c r="GB5" s="78">
        <v>31628.32</v>
      </c>
      <c r="GC5" s="79">
        <v>4544</v>
      </c>
      <c r="GD5" s="78">
        <v>659290.57999999996</v>
      </c>
      <c r="GE5" s="79">
        <v>4872</v>
      </c>
      <c r="GF5" s="78">
        <v>710564.48</v>
      </c>
      <c r="GK5" s="77">
        <v>1</v>
      </c>
      <c r="GL5" s="78">
        <v>3.36</v>
      </c>
      <c r="GO5" s="77">
        <v>164</v>
      </c>
      <c r="GP5" s="78">
        <v>15654.53</v>
      </c>
      <c r="GQ5" s="77">
        <v>9</v>
      </c>
      <c r="GR5" s="78">
        <v>258.43</v>
      </c>
      <c r="GS5" s="79">
        <v>2414</v>
      </c>
      <c r="GT5" s="78">
        <v>254781.38</v>
      </c>
      <c r="GU5" s="77">
        <v>5</v>
      </c>
      <c r="GV5" s="78">
        <v>38.5</v>
      </c>
      <c r="GY5" s="77">
        <v>122</v>
      </c>
      <c r="GZ5" s="78">
        <v>4548.1099999999997</v>
      </c>
      <c r="HA5" s="77">
        <v>531</v>
      </c>
      <c r="HB5" s="78">
        <v>61174.6</v>
      </c>
      <c r="HC5" s="77">
        <v>375</v>
      </c>
      <c r="HD5" s="78">
        <v>65164.75</v>
      </c>
      <c r="HE5" s="79">
        <v>1403</v>
      </c>
      <c r="HF5" s="78">
        <v>202127</v>
      </c>
      <c r="HI5" s="77">
        <v>68</v>
      </c>
      <c r="HJ5" s="78">
        <v>24458.02</v>
      </c>
      <c r="HK5" s="77">
        <v>546</v>
      </c>
      <c r="HL5" s="78">
        <v>31152.94</v>
      </c>
      <c r="HM5" s="77">
        <v>17</v>
      </c>
      <c r="HN5" s="78">
        <v>528.4</v>
      </c>
      <c r="HO5" s="79">
        <v>73874</v>
      </c>
      <c r="HP5" s="78">
        <v>6956808.9299999997</v>
      </c>
      <c r="HS5" s="79">
        <v>1087</v>
      </c>
      <c r="HT5" s="78">
        <v>113691.37</v>
      </c>
      <c r="HU5" s="79">
        <v>4443</v>
      </c>
      <c r="HV5" s="78">
        <v>303919.31</v>
      </c>
      <c r="HW5" s="77">
        <v>27</v>
      </c>
      <c r="HX5" s="78">
        <v>5205.08</v>
      </c>
      <c r="HY5" s="77">
        <v>493</v>
      </c>
      <c r="HZ5" s="78">
        <v>68659.45</v>
      </c>
      <c r="IG5" s="79">
        <v>2515</v>
      </c>
      <c r="IH5" s="78">
        <v>118337.96</v>
      </c>
      <c r="II5" s="77">
        <v>2</v>
      </c>
      <c r="IJ5" s="78">
        <v>0.44</v>
      </c>
      <c r="IQ5" s="77">
        <v>5</v>
      </c>
      <c r="IR5" s="78">
        <v>2</v>
      </c>
      <c r="IS5" s="79">
        <v>4542</v>
      </c>
      <c r="IT5" s="78">
        <v>179645.3</v>
      </c>
      <c r="JA5" s="79">
        <v>9948</v>
      </c>
      <c r="JB5" s="78">
        <v>1365398.94</v>
      </c>
      <c r="JC5" s="79">
        <v>2492</v>
      </c>
      <c r="JD5" s="78">
        <v>301178.99</v>
      </c>
      <c r="JG5" s="79">
        <v>1396</v>
      </c>
      <c r="JH5" s="78">
        <v>216114.65</v>
      </c>
      <c r="JI5" s="79">
        <v>3584</v>
      </c>
      <c r="JJ5" s="78">
        <v>344128.22</v>
      </c>
      <c r="JK5" s="77">
        <v>12</v>
      </c>
      <c r="JL5" s="78">
        <v>597.38</v>
      </c>
      <c r="JQ5" s="77">
        <v>106</v>
      </c>
      <c r="JR5" s="78">
        <v>8534.0499999999993</v>
      </c>
      <c r="JS5" s="79">
        <v>5547</v>
      </c>
      <c r="JT5" s="78">
        <v>488011.66</v>
      </c>
      <c r="JU5" s="79">
        <v>12737</v>
      </c>
      <c r="JV5" s="78">
        <v>1058477.8899999999</v>
      </c>
      <c r="JW5" s="77">
        <v>19</v>
      </c>
      <c r="JX5" s="78">
        <v>1749.11</v>
      </c>
      <c r="JY5" s="77">
        <v>488</v>
      </c>
      <c r="JZ5" s="78">
        <v>13782.38</v>
      </c>
      <c r="KA5" s="79">
        <v>10885</v>
      </c>
      <c r="KB5" s="78">
        <v>484965.69</v>
      </c>
      <c r="KE5" s="77">
        <v>371</v>
      </c>
      <c r="KF5" s="78">
        <v>40939.01</v>
      </c>
      <c r="KG5" s="79">
        <v>21466</v>
      </c>
      <c r="KH5" s="78">
        <v>790804.22</v>
      </c>
      <c r="KM5" s="77">
        <v>871</v>
      </c>
      <c r="KN5" s="78">
        <v>494055.56</v>
      </c>
      <c r="KO5" s="77">
        <v>37</v>
      </c>
      <c r="KP5" s="78">
        <v>5497.36</v>
      </c>
      <c r="KQ5" s="79">
        <v>5905</v>
      </c>
      <c r="KR5" s="78">
        <v>473246.99</v>
      </c>
      <c r="KU5" s="79">
        <v>3080</v>
      </c>
      <c r="KV5" s="78">
        <v>1415333.68</v>
      </c>
      <c r="LA5" s="77">
        <v>10</v>
      </c>
      <c r="LB5" s="78">
        <v>1199.0999999999999</v>
      </c>
      <c r="LC5" s="77">
        <v>2</v>
      </c>
      <c r="LD5" s="78">
        <v>4.0999999999999996</v>
      </c>
      <c r="LE5" s="79">
        <v>2291</v>
      </c>
      <c r="LF5" s="78">
        <v>181370.46</v>
      </c>
      <c r="LG5" s="77">
        <v>483</v>
      </c>
      <c r="LH5" s="78">
        <v>77786.259999999995</v>
      </c>
      <c r="LI5" s="77">
        <v>399</v>
      </c>
      <c r="LJ5" s="78">
        <v>87676.94</v>
      </c>
      <c r="LK5" s="77">
        <v>1</v>
      </c>
      <c r="LL5" s="78">
        <v>4.68</v>
      </c>
      <c r="LS5" s="77">
        <v>3</v>
      </c>
      <c r="LT5" s="78">
        <v>5.54</v>
      </c>
      <c r="LU5" s="79">
        <v>5941</v>
      </c>
      <c r="LV5" s="78">
        <v>286453.48</v>
      </c>
      <c r="LW5" s="77">
        <v>80</v>
      </c>
      <c r="LX5" s="78">
        <v>464.67</v>
      </c>
      <c r="LY5" s="77">
        <v>1</v>
      </c>
      <c r="LZ5" s="78">
        <v>991.02</v>
      </c>
      <c r="MC5" s="79">
        <v>4770</v>
      </c>
      <c r="MD5" s="78">
        <v>570837.35</v>
      </c>
      <c r="MG5" s="77">
        <v>1</v>
      </c>
      <c r="MH5" s="78">
        <v>10.95</v>
      </c>
      <c r="MQ5" s="79">
        <v>4408</v>
      </c>
      <c r="MR5" s="78">
        <v>342388.84</v>
      </c>
      <c r="MS5" s="79">
        <v>55504</v>
      </c>
      <c r="MT5" s="78">
        <v>5313288.71</v>
      </c>
      <c r="MU5" s="79">
        <v>1220</v>
      </c>
      <c r="MV5" s="78">
        <v>36001.15</v>
      </c>
      <c r="NA5" s="77">
        <v>3</v>
      </c>
      <c r="NB5" s="78">
        <v>49.36</v>
      </c>
      <c r="NE5" s="77">
        <v>2</v>
      </c>
      <c r="NF5" s="78">
        <v>0.86</v>
      </c>
      <c r="NG5" s="79">
        <v>311557</v>
      </c>
      <c r="NH5" s="78">
        <v>40956682.259999998</v>
      </c>
      <c r="NI5" s="79">
        <v>248227</v>
      </c>
      <c r="NJ5" s="78">
        <v>37534161.100000001</v>
      </c>
      <c r="NK5" s="79">
        <v>16745</v>
      </c>
      <c r="NL5" s="78">
        <v>51809.97</v>
      </c>
      <c r="NM5" s="77">
        <v>44</v>
      </c>
      <c r="NN5" s="78">
        <v>1146.55</v>
      </c>
      <c r="NU5" s="79">
        <v>1161</v>
      </c>
      <c r="NV5" s="78">
        <v>168568.08</v>
      </c>
      <c r="NW5" s="77">
        <v>4</v>
      </c>
      <c r="NX5" s="78">
        <v>16.02</v>
      </c>
      <c r="NY5" s="77">
        <v>2</v>
      </c>
      <c r="NZ5" s="78">
        <v>6.78</v>
      </c>
      <c r="OA5" s="77">
        <v>71</v>
      </c>
      <c r="OB5" s="78">
        <v>205.18</v>
      </c>
      <c r="OC5" s="79">
        <v>3676</v>
      </c>
      <c r="OD5" s="78">
        <v>372072.19</v>
      </c>
      <c r="OE5" s="79">
        <v>1688</v>
      </c>
      <c r="OF5" s="78">
        <v>106314.51</v>
      </c>
      <c r="OG5" s="77">
        <v>2</v>
      </c>
      <c r="OH5" s="78">
        <v>61.06</v>
      </c>
      <c r="OI5" s="77">
        <v>1</v>
      </c>
      <c r="OJ5" s="78">
        <v>8.5500000000000007</v>
      </c>
      <c r="OM5" s="77">
        <v>452</v>
      </c>
      <c r="ON5" s="78">
        <v>39015.14</v>
      </c>
      <c r="OO5" s="77">
        <v>149</v>
      </c>
      <c r="OP5" s="78">
        <v>8250.58</v>
      </c>
      <c r="OQ5" s="77">
        <v>83</v>
      </c>
      <c r="OR5" s="78">
        <v>334.26</v>
      </c>
      <c r="OW5" s="79">
        <v>10272</v>
      </c>
      <c r="OX5" s="78">
        <v>1894786.28</v>
      </c>
      <c r="OY5" s="79">
        <v>29308</v>
      </c>
      <c r="OZ5" s="78">
        <v>5777357.46</v>
      </c>
      <c r="PA5" s="77">
        <v>128</v>
      </c>
      <c r="PB5" s="78">
        <v>4866.8</v>
      </c>
      <c r="PC5" s="79">
        <v>1796</v>
      </c>
      <c r="PD5" s="78">
        <v>90390.5</v>
      </c>
      <c r="PE5" s="77">
        <v>686</v>
      </c>
      <c r="PF5" s="78">
        <v>123376.94</v>
      </c>
      <c r="PI5" s="79">
        <v>7183</v>
      </c>
      <c r="PJ5" s="78">
        <v>677731.8</v>
      </c>
      <c r="PS5" s="79">
        <v>3015</v>
      </c>
      <c r="PT5" s="78">
        <v>285227.90999999997</v>
      </c>
      <c r="PU5" s="77">
        <v>38</v>
      </c>
      <c r="PV5" s="78">
        <v>233.31</v>
      </c>
      <c r="PW5" s="77">
        <v>215</v>
      </c>
      <c r="PX5" s="78">
        <v>29819.86</v>
      </c>
      <c r="PY5" s="79">
        <v>10117</v>
      </c>
      <c r="PZ5" s="78">
        <v>676399.55</v>
      </c>
      <c r="QA5" s="77">
        <v>36</v>
      </c>
      <c r="QB5" s="78">
        <v>238.26</v>
      </c>
      <c r="QC5" s="77">
        <v>19</v>
      </c>
      <c r="QD5" s="78">
        <v>199.05</v>
      </c>
      <c r="QI5" s="77">
        <v>5</v>
      </c>
      <c r="QJ5" s="78">
        <v>18.21</v>
      </c>
      <c r="QM5" s="79">
        <v>28413</v>
      </c>
      <c r="QN5" s="78">
        <v>8335300.3300000001</v>
      </c>
      <c r="QO5" s="79">
        <v>47950</v>
      </c>
      <c r="QP5" s="78">
        <v>7435191.0999999996</v>
      </c>
      <c r="QQ5" s="79">
        <v>9844</v>
      </c>
      <c r="QR5" s="78">
        <v>1427074.7</v>
      </c>
      <c r="QS5" s="77">
        <v>555</v>
      </c>
      <c r="QT5" s="78">
        <v>2329724</v>
      </c>
      <c r="QU5" s="77">
        <v>64</v>
      </c>
      <c r="QV5" s="78">
        <v>181164.6</v>
      </c>
      <c r="QW5" s="77">
        <v>3</v>
      </c>
      <c r="QX5" s="78">
        <v>31.68</v>
      </c>
      <c r="QY5" s="77">
        <v>6</v>
      </c>
      <c r="QZ5" s="78">
        <v>697.9</v>
      </c>
      <c r="RA5" s="77">
        <v>369</v>
      </c>
      <c r="RB5" s="78">
        <v>148379.79999999999</v>
      </c>
      <c r="RC5" s="77">
        <v>976</v>
      </c>
      <c r="RD5" s="78">
        <v>514036.22</v>
      </c>
      <c r="RE5" s="79">
        <v>24103</v>
      </c>
      <c r="RF5" s="78">
        <v>14457432.59</v>
      </c>
      <c r="RI5" s="79">
        <v>13218</v>
      </c>
      <c r="RJ5" s="78">
        <v>3501522.81</v>
      </c>
      <c r="RM5" s="77">
        <v>9</v>
      </c>
      <c r="RN5" s="78">
        <v>14.88</v>
      </c>
      <c r="RO5" s="77">
        <v>15</v>
      </c>
      <c r="RP5" s="78">
        <v>15.86</v>
      </c>
      <c r="RQ5" s="77">
        <v>1</v>
      </c>
      <c r="RR5" s="78">
        <v>117.76</v>
      </c>
      <c r="SE5" s="77">
        <v>7</v>
      </c>
      <c r="SF5" s="78">
        <v>1563.95</v>
      </c>
      <c r="SG5" s="77">
        <v>4</v>
      </c>
      <c r="SH5" s="78">
        <v>223.72</v>
      </c>
      <c r="SO5" s="79">
        <v>91944</v>
      </c>
      <c r="SP5" s="78">
        <v>13977625.4</v>
      </c>
      <c r="SQ5" s="79">
        <v>2799</v>
      </c>
      <c r="SR5" s="78">
        <v>132254.98000000001</v>
      </c>
      <c r="SW5" s="77">
        <v>20</v>
      </c>
      <c r="SX5" s="78">
        <v>3808.72</v>
      </c>
      <c r="SY5" s="77">
        <v>130</v>
      </c>
      <c r="SZ5" s="78">
        <v>4773.42</v>
      </c>
      <c r="TA5" s="77">
        <v>8</v>
      </c>
      <c r="TB5" s="78">
        <v>187.68</v>
      </c>
      <c r="TC5" s="79">
        <v>1537</v>
      </c>
      <c r="TD5" s="78">
        <v>152936.79999999999</v>
      </c>
      <c r="TG5" s="79">
        <v>2434</v>
      </c>
      <c r="TH5" s="78">
        <v>154210.85999999999</v>
      </c>
      <c r="TI5" s="79">
        <v>42821</v>
      </c>
      <c r="TJ5" s="78">
        <v>7792964.0499999998</v>
      </c>
      <c r="TK5" s="77">
        <v>2</v>
      </c>
      <c r="TL5" s="78">
        <v>0.34</v>
      </c>
      <c r="TM5" s="79">
        <v>1256</v>
      </c>
      <c r="TN5" s="78">
        <v>47546.58</v>
      </c>
      <c r="TO5" s="77">
        <v>863</v>
      </c>
      <c r="TP5" s="78">
        <v>66633.279999999999</v>
      </c>
      <c r="TQ5" s="79">
        <v>13639</v>
      </c>
      <c r="TR5" s="78">
        <v>728481.03</v>
      </c>
      <c r="TS5" s="77">
        <v>2</v>
      </c>
      <c r="TT5" s="78">
        <v>150</v>
      </c>
      <c r="TU5" s="79">
        <v>76667</v>
      </c>
      <c r="TV5" s="78">
        <v>464790.99</v>
      </c>
      <c r="TW5" s="77">
        <v>493</v>
      </c>
      <c r="TX5" s="78">
        <v>42813.05</v>
      </c>
      <c r="TY5" s="77">
        <v>46</v>
      </c>
      <c r="TZ5" s="78">
        <v>439.4</v>
      </c>
      <c r="UG5" s="77">
        <v>273</v>
      </c>
      <c r="UH5" s="78">
        <v>2709.12</v>
      </c>
      <c r="UI5" s="79">
        <v>3046</v>
      </c>
      <c r="UJ5" s="78">
        <v>14735159.359999999</v>
      </c>
      <c r="UK5" s="79">
        <v>3079</v>
      </c>
      <c r="UL5" s="78">
        <v>120358.11</v>
      </c>
      <c r="UM5" s="79">
        <v>36582</v>
      </c>
      <c r="UN5" s="78">
        <v>1105494.1200000001</v>
      </c>
      <c r="UO5" s="77">
        <v>724</v>
      </c>
      <c r="UP5" s="78">
        <v>58239.97</v>
      </c>
      <c r="UQ5" s="79">
        <v>9089</v>
      </c>
      <c r="UR5" s="78">
        <v>427103.02</v>
      </c>
      <c r="US5" s="79">
        <v>1045</v>
      </c>
      <c r="UT5" s="78">
        <v>56265.87</v>
      </c>
      <c r="VG5" s="79">
        <v>7624</v>
      </c>
      <c r="VH5" s="78">
        <v>280195.52</v>
      </c>
      <c r="VK5" s="77">
        <v>1</v>
      </c>
      <c r="VL5" s="78">
        <v>7.47</v>
      </c>
      <c r="VM5" s="77">
        <v>1</v>
      </c>
      <c r="VN5" s="78">
        <v>10.54</v>
      </c>
      <c r="WA5" s="77">
        <v>2</v>
      </c>
      <c r="WB5" s="78">
        <v>4.72</v>
      </c>
      <c r="WG5" s="77">
        <v>17</v>
      </c>
      <c r="WH5" s="78">
        <v>504.86</v>
      </c>
      <c r="WI5" s="79">
        <v>10449</v>
      </c>
      <c r="WJ5" s="78">
        <v>490226.51</v>
      </c>
      <c r="WK5" s="77">
        <v>3</v>
      </c>
      <c r="WL5" s="78">
        <v>0.3</v>
      </c>
      <c r="WM5" s="79">
        <v>30266</v>
      </c>
      <c r="WN5" s="78">
        <v>482206.64</v>
      </c>
      <c r="WO5" s="77">
        <v>59</v>
      </c>
      <c r="WP5" s="78">
        <v>588.66</v>
      </c>
      <c r="WQ5" s="77">
        <v>1</v>
      </c>
      <c r="WR5" s="78">
        <v>10.33</v>
      </c>
      <c r="WS5" s="77">
        <v>4</v>
      </c>
      <c r="WT5" s="78">
        <v>15.66</v>
      </c>
      <c r="WU5" s="79">
        <v>13233</v>
      </c>
      <c r="WV5" s="78">
        <v>714354.04</v>
      </c>
      <c r="WW5" s="79">
        <v>15252</v>
      </c>
      <c r="WX5" s="78">
        <v>1277538.8600000001</v>
      </c>
      <c r="XA5" s="77">
        <v>3</v>
      </c>
      <c r="XB5" s="78">
        <v>92.8</v>
      </c>
      <c r="XC5" s="77">
        <v>83</v>
      </c>
      <c r="XD5" s="78">
        <v>0.85</v>
      </c>
      <c r="XG5" s="79">
        <v>13004</v>
      </c>
      <c r="XH5" s="78">
        <v>1990283.47</v>
      </c>
      <c r="XI5" s="77">
        <v>6</v>
      </c>
      <c r="XJ5" s="78">
        <v>5970.1</v>
      </c>
      <c r="XM5" s="79">
        <v>2460</v>
      </c>
      <c r="XN5" s="78">
        <v>10862.9</v>
      </c>
      <c r="XO5" s="79">
        <v>8419</v>
      </c>
      <c r="XP5" s="78">
        <v>133972.15</v>
      </c>
      <c r="XQ5" s="77">
        <v>196</v>
      </c>
      <c r="XR5" s="78">
        <v>23430.31</v>
      </c>
      <c r="XS5" s="79">
        <v>1968</v>
      </c>
      <c r="XT5" s="78">
        <v>786747.15</v>
      </c>
      <c r="XU5" s="77">
        <v>4</v>
      </c>
      <c r="XV5" s="78">
        <v>984.68</v>
      </c>
      <c r="XW5" s="79">
        <v>6690</v>
      </c>
      <c r="XX5" s="78">
        <v>192531.21</v>
      </c>
      <c r="YC5" s="77">
        <v>1</v>
      </c>
      <c r="YD5" s="78">
        <v>9.17</v>
      </c>
      <c r="YG5" s="77">
        <v>2</v>
      </c>
      <c r="YH5" s="78">
        <v>15.16</v>
      </c>
      <c r="YI5" s="79">
        <v>39982</v>
      </c>
      <c r="YJ5" s="78">
        <v>2266321.91</v>
      </c>
      <c r="YM5" s="77">
        <v>381</v>
      </c>
      <c r="YN5" s="78">
        <v>145620.6</v>
      </c>
      <c r="YO5" s="77">
        <v>579</v>
      </c>
      <c r="YP5" s="78">
        <v>7575.62</v>
      </c>
      <c r="YS5" s="79">
        <v>44543</v>
      </c>
      <c r="YT5" s="78">
        <v>5847917.4199999999</v>
      </c>
      <c r="YU5" s="79">
        <v>4722</v>
      </c>
      <c r="YV5" s="78">
        <v>2359295.4700000002</v>
      </c>
      <c r="YW5" s="79">
        <v>4475</v>
      </c>
      <c r="YX5" s="78">
        <v>655725.41</v>
      </c>
      <c r="YY5" s="79">
        <v>10104</v>
      </c>
      <c r="YZ5" s="78">
        <v>1897116.09</v>
      </c>
      <c r="ZA5" s="79">
        <v>1274</v>
      </c>
      <c r="ZB5" s="78">
        <v>353744.79</v>
      </c>
      <c r="ZC5" s="79">
        <v>1046</v>
      </c>
      <c r="ZD5" s="78">
        <v>147661.54999999999</v>
      </c>
      <c r="ZE5" s="79">
        <v>94990</v>
      </c>
      <c r="ZF5" s="78">
        <v>1030743.45</v>
      </c>
      <c r="ZG5" s="79">
        <v>1592</v>
      </c>
      <c r="ZH5" s="78">
        <v>82526.42</v>
      </c>
      <c r="ZI5" s="77">
        <v>4</v>
      </c>
      <c r="ZJ5" s="78">
        <v>23.38</v>
      </c>
      <c r="ZQ5" s="79">
        <v>182263</v>
      </c>
      <c r="ZR5" s="78">
        <v>10685071.630000001</v>
      </c>
      <c r="ZS5" s="79">
        <v>28832</v>
      </c>
      <c r="ZT5" s="78">
        <v>2427118.35</v>
      </c>
      <c r="AAA5" s="79">
        <v>1027</v>
      </c>
      <c r="AAB5" s="78">
        <v>25265.06</v>
      </c>
      <c r="AAE5" s="79">
        <v>1860</v>
      </c>
      <c r="AAF5" s="78">
        <v>257193.84</v>
      </c>
      <c r="AAG5" s="77">
        <v>89</v>
      </c>
      <c r="AAH5" s="78">
        <v>9849.81</v>
      </c>
      <c r="AAI5" s="79">
        <v>105536</v>
      </c>
      <c r="AAJ5" s="78">
        <v>2689287.52</v>
      </c>
      <c r="AAK5" s="79">
        <v>31278</v>
      </c>
      <c r="AAL5" s="78">
        <v>1467949.33</v>
      </c>
      <c r="AAM5" s="79">
        <v>43009</v>
      </c>
      <c r="AAN5" s="78">
        <v>6429379.4299999997</v>
      </c>
      <c r="AAO5" s="79">
        <v>70757</v>
      </c>
      <c r="AAP5" s="78">
        <v>8708286.7799999993</v>
      </c>
      <c r="AAQ5" s="77">
        <v>969</v>
      </c>
      <c r="AAR5" s="78">
        <v>85855.18</v>
      </c>
      <c r="AAS5" s="77">
        <v>424</v>
      </c>
      <c r="AAT5" s="78">
        <v>32498.62</v>
      </c>
      <c r="AAU5" s="79">
        <v>42924</v>
      </c>
      <c r="AAV5" s="78">
        <v>8285584.1699999999</v>
      </c>
      <c r="AAW5" s="79">
        <v>45913</v>
      </c>
      <c r="AAX5" s="78">
        <v>6301722.3799999999</v>
      </c>
      <c r="AAY5" s="77">
        <v>1</v>
      </c>
      <c r="AAZ5" s="78">
        <v>53.73</v>
      </c>
      <c r="ABC5" s="77">
        <v>34</v>
      </c>
      <c r="ABD5" s="78">
        <v>88.84</v>
      </c>
      <c r="ABE5" s="77">
        <v>142</v>
      </c>
      <c r="ABF5" s="78">
        <v>599.11</v>
      </c>
      <c r="ABI5" s="77">
        <v>2</v>
      </c>
      <c r="ABJ5" s="78">
        <v>8.14</v>
      </c>
      <c r="ABM5" s="77">
        <v>56</v>
      </c>
      <c r="ABN5" s="78">
        <v>315.79000000000002</v>
      </c>
      <c r="ABQ5" s="77">
        <v>5</v>
      </c>
      <c r="ABR5" s="78">
        <v>52.79</v>
      </c>
      <c r="ABS5" s="77">
        <v>66</v>
      </c>
      <c r="ABT5" s="78">
        <v>405.23</v>
      </c>
      <c r="ABY5" s="77">
        <v>7</v>
      </c>
      <c r="ABZ5" s="78">
        <v>446.1</v>
      </c>
      <c r="ACA5" s="77">
        <v>595</v>
      </c>
      <c r="ACB5" s="78">
        <v>2697.42</v>
      </c>
      <c r="ACG5" s="79">
        <v>4808</v>
      </c>
      <c r="ACH5" s="78">
        <v>291257.05</v>
      </c>
      <c r="ACO5" s="77">
        <v>131</v>
      </c>
      <c r="ACP5" s="78">
        <v>17890.47</v>
      </c>
      <c r="ACQ5" s="77">
        <v>1</v>
      </c>
      <c r="ACR5" s="78">
        <v>101.87</v>
      </c>
      <c r="ACS5" s="77">
        <v>1</v>
      </c>
      <c r="ACT5" s="78">
        <v>3.97</v>
      </c>
      <c r="ACY5" s="79">
        <v>19294</v>
      </c>
      <c r="ACZ5" s="78">
        <v>3672359.91</v>
      </c>
      <c r="ADA5" s="79">
        <v>190936</v>
      </c>
      <c r="ADB5" s="78">
        <v>18743489.399999999</v>
      </c>
      <c r="ADC5" s="79">
        <v>3673</v>
      </c>
      <c r="ADD5" s="78">
        <v>209615.59</v>
      </c>
      <c r="ADE5" s="79">
        <v>2475</v>
      </c>
      <c r="ADF5" s="78">
        <v>119572.19</v>
      </c>
      <c r="ADG5" s="79">
        <v>4400</v>
      </c>
      <c r="ADH5" s="78">
        <v>75716.41</v>
      </c>
      <c r="ADI5" s="79">
        <v>4017</v>
      </c>
      <c r="ADJ5" s="78">
        <v>90652.22</v>
      </c>
      <c r="ADK5" s="77">
        <v>326</v>
      </c>
      <c r="ADL5" s="78">
        <v>8943.5400000000009</v>
      </c>
      <c r="ADO5" s="77">
        <v>2</v>
      </c>
      <c r="ADP5" s="78">
        <v>35.4</v>
      </c>
      <c r="ADQ5" s="77">
        <v>87</v>
      </c>
      <c r="ADR5" s="78">
        <v>5134.16</v>
      </c>
      <c r="ADS5" s="79">
        <v>15516</v>
      </c>
      <c r="ADT5" s="78">
        <v>564383.51</v>
      </c>
      <c r="ADU5" s="79">
        <v>5458</v>
      </c>
      <c r="ADV5" s="78">
        <v>298365.84999999998</v>
      </c>
      <c r="ADW5" s="79">
        <v>23396</v>
      </c>
      <c r="ADX5" s="78">
        <v>288895.83</v>
      </c>
      <c r="ADY5" s="77">
        <v>24</v>
      </c>
      <c r="ADZ5" s="78">
        <v>1050.8699999999999</v>
      </c>
      <c r="AEA5" s="77">
        <v>2</v>
      </c>
      <c r="AEB5" s="78">
        <v>13.28</v>
      </c>
      <c r="AEC5" s="79">
        <v>11948</v>
      </c>
      <c r="AED5" s="78">
        <v>482937.15</v>
      </c>
      <c r="AEG5" s="77">
        <v>383</v>
      </c>
      <c r="AEH5" s="78">
        <v>49142.45</v>
      </c>
      <c r="AEI5" s="79">
        <v>2259</v>
      </c>
      <c r="AEJ5" s="78">
        <v>73360.11</v>
      </c>
      <c r="AEK5" s="79">
        <v>46587</v>
      </c>
      <c r="AEL5" s="78">
        <v>1796145.87</v>
      </c>
      <c r="AEM5" s="77">
        <v>469</v>
      </c>
      <c r="AEN5" s="78">
        <v>23828.12</v>
      </c>
      <c r="AEO5" s="79">
        <v>16350</v>
      </c>
      <c r="AEP5" s="78">
        <v>1041239.98</v>
      </c>
      <c r="AES5" s="79">
        <v>1442</v>
      </c>
      <c r="AET5" s="78">
        <v>241111.27</v>
      </c>
      <c r="AEW5" s="77">
        <v>5</v>
      </c>
      <c r="AEX5" s="78">
        <v>149.65</v>
      </c>
      <c r="AEY5" s="79">
        <v>1390</v>
      </c>
      <c r="AEZ5" s="78">
        <v>271264.08</v>
      </c>
      <c r="AFC5" s="79">
        <v>1205</v>
      </c>
      <c r="AFD5" s="78">
        <v>741438.49</v>
      </c>
      <c r="AFE5" s="77">
        <v>2</v>
      </c>
      <c r="AFF5" s="78">
        <v>14.06</v>
      </c>
      <c r="AFI5" s="77">
        <v>754</v>
      </c>
      <c r="AFJ5" s="78">
        <v>266246.18</v>
      </c>
      <c r="AFK5" s="79">
        <v>6998</v>
      </c>
      <c r="AFL5" s="78">
        <v>488472.9</v>
      </c>
      <c r="AFM5" s="79">
        <v>12728</v>
      </c>
      <c r="AFN5" s="78">
        <v>600039.77</v>
      </c>
      <c r="AFO5" s="77">
        <v>12</v>
      </c>
      <c r="AFP5" s="78">
        <v>1134.48</v>
      </c>
      <c r="AFQ5" s="77">
        <v>3</v>
      </c>
      <c r="AFR5" s="78">
        <v>147.55000000000001</v>
      </c>
      <c r="AFS5" s="79">
        <v>1550</v>
      </c>
      <c r="AFT5" s="78">
        <v>840131.22</v>
      </c>
      <c r="AFU5" s="79">
        <v>3792</v>
      </c>
      <c r="AFV5" s="78">
        <v>2777152.46</v>
      </c>
      <c r="AGA5" s="77">
        <v>61</v>
      </c>
      <c r="AGB5" s="78">
        <v>461.1</v>
      </c>
      <c r="AGG5" s="79">
        <v>15182</v>
      </c>
      <c r="AGH5" s="78">
        <v>774212.17</v>
      </c>
      <c r="AGI5" s="79">
        <v>7940</v>
      </c>
      <c r="AGJ5" s="78">
        <v>257313.18</v>
      </c>
      <c r="AGK5" s="77">
        <v>15</v>
      </c>
      <c r="AGL5" s="78">
        <v>13232.24</v>
      </c>
      <c r="AGM5" s="77">
        <v>2</v>
      </c>
      <c r="AGN5" s="78">
        <v>111.9</v>
      </c>
      <c r="AGO5" s="77">
        <v>93</v>
      </c>
      <c r="AGP5" s="78">
        <v>10357.99</v>
      </c>
      <c r="AGQ5" s="79">
        <v>6582</v>
      </c>
      <c r="AGR5" s="78">
        <v>356599.37</v>
      </c>
      <c r="AGS5" s="77">
        <v>2</v>
      </c>
      <c r="AGT5" s="78">
        <v>83.42</v>
      </c>
      <c r="AGW5" s="77">
        <v>3</v>
      </c>
      <c r="AGX5" s="78">
        <v>125.7</v>
      </c>
      <c r="AHC5" s="79">
        <v>2666</v>
      </c>
      <c r="AHD5" s="78">
        <v>921326.6</v>
      </c>
      <c r="AHG5" s="77">
        <v>138</v>
      </c>
      <c r="AHH5" s="78">
        <v>6999.31</v>
      </c>
      <c r="AHK5" s="77">
        <v>1</v>
      </c>
      <c r="AHL5" s="78">
        <v>9.3699999999999992</v>
      </c>
      <c r="AHM5" s="79">
        <v>59193</v>
      </c>
      <c r="AHN5" s="78">
        <v>1830334.62</v>
      </c>
      <c r="AHO5" s="79">
        <v>4047</v>
      </c>
      <c r="AHP5" s="78">
        <v>165910.66</v>
      </c>
      <c r="AHQ5" s="77">
        <v>382</v>
      </c>
      <c r="AHR5" s="78">
        <v>39645.589999999997</v>
      </c>
      <c r="AHS5" s="77">
        <v>12</v>
      </c>
      <c r="AHT5" s="78">
        <v>195.39</v>
      </c>
      <c r="AHW5" s="77">
        <v>137</v>
      </c>
      <c r="AHX5" s="78">
        <v>947</v>
      </c>
      <c r="AIA5" s="77">
        <v>1</v>
      </c>
      <c r="AIB5" s="78">
        <v>2.12</v>
      </c>
      <c r="AIC5" s="77">
        <v>18</v>
      </c>
      <c r="AID5" s="78">
        <v>33527.9</v>
      </c>
      <c r="AIE5" s="77">
        <v>1</v>
      </c>
      <c r="AIF5" s="78">
        <v>32.75</v>
      </c>
      <c r="AIG5" s="79">
        <v>284689</v>
      </c>
      <c r="AIH5" s="78">
        <v>67458037.769999996</v>
      </c>
      <c r="AII5" s="77">
        <v>328</v>
      </c>
      <c r="AIJ5" s="78">
        <v>565540.98</v>
      </c>
      <c r="AIK5" s="79">
        <v>16804</v>
      </c>
      <c r="AIL5" s="78">
        <v>9940829.5800000001</v>
      </c>
      <c r="AIM5" s="79">
        <v>12604</v>
      </c>
      <c r="AIN5" s="78">
        <v>5075984.34</v>
      </c>
      <c r="AIO5" s="79">
        <v>5454</v>
      </c>
      <c r="AIP5" s="78">
        <v>436788.68</v>
      </c>
      <c r="AIQ5" s="77">
        <v>118</v>
      </c>
      <c r="AIR5" s="78">
        <v>10807.12</v>
      </c>
      <c r="AIS5" s="77">
        <v>863</v>
      </c>
      <c r="AIT5" s="78">
        <v>118802.37</v>
      </c>
      <c r="AIW5" s="77">
        <v>10</v>
      </c>
      <c r="AIX5" s="78">
        <v>8206.36</v>
      </c>
      <c r="AIY5" s="77">
        <v>37</v>
      </c>
      <c r="AIZ5" s="78">
        <v>31064.46</v>
      </c>
      <c r="AJA5" s="79">
        <v>2557</v>
      </c>
      <c r="AJB5" s="78">
        <v>235602.89</v>
      </c>
      <c r="AJC5" s="79">
        <v>3511</v>
      </c>
      <c r="AJD5" s="78">
        <v>220698.95</v>
      </c>
      <c r="AJE5" s="79">
        <v>2443</v>
      </c>
      <c r="AJF5" s="78">
        <v>510552.07</v>
      </c>
      <c r="AJK5" s="77">
        <v>4</v>
      </c>
      <c r="AJL5" s="78">
        <v>1779.96</v>
      </c>
      <c r="AJM5" s="77">
        <v>116</v>
      </c>
      <c r="AJN5" s="78">
        <v>13125.04</v>
      </c>
      <c r="AJQ5" s="77">
        <v>78</v>
      </c>
      <c r="AJR5" s="78">
        <v>31876.42</v>
      </c>
      <c r="AJS5" s="77">
        <v>1</v>
      </c>
      <c r="AJT5" s="78">
        <v>39.299999999999997</v>
      </c>
      <c r="AKC5" s="77">
        <v>4</v>
      </c>
      <c r="AKD5" s="78">
        <v>1931.57</v>
      </c>
      <c r="AKG5" s="79">
        <v>46156</v>
      </c>
      <c r="AKH5" s="78">
        <v>437812.04</v>
      </c>
      <c r="AKK5" s="77">
        <v>29</v>
      </c>
      <c r="AKL5" s="78">
        <v>274.35000000000002</v>
      </c>
      <c r="AKM5" s="77">
        <v>1</v>
      </c>
      <c r="AKN5" s="78">
        <v>2.5499999999999998</v>
      </c>
      <c r="AKO5" s="79">
        <v>6519</v>
      </c>
      <c r="AKP5" s="78">
        <v>466145.03</v>
      </c>
      <c r="AKQ5" s="77">
        <v>2</v>
      </c>
      <c r="AKR5" s="78">
        <v>33.200000000000003</v>
      </c>
      <c r="AKS5" s="79">
        <v>10326</v>
      </c>
      <c r="AKT5" s="78">
        <v>195989.29</v>
      </c>
      <c r="AKU5" s="77">
        <v>2</v>
      </c>
      <c r="AKV5" s="78">
        <v>3.58</v>
      </c>
      <c r="AKW5" s="79">
        <v>9674</v>
      </c>
      <c r="AKX5" s="78">
        <v>443252.03</v>
      </c>
      <c r="ALC5" s="77">
        <v>1</v>
      </c>
      <c r="ALD5" s="78">
        <v>13.97</v>
      </c>
      <c r="ALE5" s="77">
        <v>378</v>
      </c>
      <c r="ALF5" s="78">
        <v>50263.15</v>
      </c>
      <c r="ALO5" s="79">
        <v>122760</v>
      </c>
      <c r="ALP5" s="78">
        <v>1647805.79</v>
      </c>
      <c r="ALQ5" s="77">
        <v>147</v>
      </c>
      <c r="ALR5" s="78">
        <v>14407.05</v>
      </c>
      <c r="ALS5" s="77">
        <v>2</v>
      </c>
      <c r="ALT5" s="78">
        <v>6.76</v>
      </c>
      <c r="ALW5" s="77">
        <v>5</v>
      </c>
      <c r="ALX5" s="78">
        <v>13.55</v>
      </c>
      <c r="AMA5" s="77">
        <v>1</v>
      </c>
      <c r="AMB5" s="78">
        <v>2.63</v>
      </c>
      <c r="AME5" s="77">
        <v>14</v>
      </c>
      <c r="AMF5" s="78">
        <v>161.19999999999999</v>
      </c>
      <c r="AMM5" s="79">
        <v>18638</v>
      </c>
      <c r="AMN5" s="78">
        <v>523025.45</v>
      </c>
      <c r="AMQ5" s="79">
        <v>107246</v>
      </c>
      <c r="AMR5" s="78">
        <v>1550385.65</v>
      </c>
      <c r="ANI5" s="77">
        <v>2</v>
      </c>
      <c r="ANJ5" s="78">
        <v>5.36</v>
      </c>
      <c r="ANO5" s="77">
        <v>198</v>
      </c>
      <c r="ANP5" s="78">
        <v>11679.55</v>
      </c>
      <c r="ANQ5" s="77">
        <v>53</v>
      </c>
      <c r="ANR5" s="78">
        <v>199.01</v>
      </c>
      <c r="ANS5" s="79">
        <v>2029</v>
      </c>
      <c r="ANT5" s="78">
        <v>129619.59</v>
      </c>
      <c r="ANW5" s="77">
        <v>136</v>
      </c>
      <c r="ANX5" s="78">
        <v>3341.32</v>
      </c>
      <c r="ANY5" s="77">
        <v>36</v>
      </c>
      <c r="ANZ5" s="78">
        <v>18781.12</v>
      </c>
      <c r="AOA5" s="77">
        <v>830</v>
      </c>
      <c r="AOB5" s="78">
        <v>56710.8</v>
      </c>
      <c r="AOC5" s="79">
        <v>26831</v>
      </c>
      <c r="AOD5" s="78">
        <v>2515727.0699999998</v>
      </c>
      <c r="AOE5" s="77">
        <v>231</v>
      </c>
      <c r="AOF5" s="78">
        <v>282617.3</v>
      </c>
      <c r="AOI5" s="77">
        <v>1</v>
      </c>
      <c r="AOJ5" s="78">
        <v>1459</v>
      </c>
      <c r="AOQ5" s="77">
        <v>316</v>
      </c>
      <c r="AOR5" s="78">
        <v>15300.41</v>
      </c>
      <c r="AOS5" s="77">
        <v>2</v>
      </c>
      <c r="AOT5" s="78">
        <v>8.64</v>
      </c>
      <c r="AOY5" s="77">
        <v>863</v>
      </c>
      <c r="AOZ5" s="78">
        <v>966977.88</v>
      </c>
      <c r="APA5" s="79">
        <v>2682</v>
      </c>
      <c r="APB5" s="78">
        <v>222289.57</v>
      </c>
      <c r="APE5" s="77">
        <v>14</v>
      </c>
      <c r="APF5" s="78">
        <v>526.51</v>
      </c>
      <c r="APG5" s="77">
        <v>459</v>
      </c>
      <c r="APH5" s="78">
        <v>151276.63</v>
      </c>
      <c r="API5" s="79">
        <v>1703</v>
      </c>
      <c r="APJ5" s="78">
        <v>206324.32</v>
      </c>
      <c r="APK5" s="77">
        <v>230</v>
      </c>
      <c r="APL5" s="78">
        <v>43552.03</v>
      </c>
      <c r="APM5" s="79">
        <v>9718</v>
      </c>
      <c r="APN5" s="78">
        <v>1664774.97</v>
      </c>
      <c r="APS5" s="77">
        <v>820</v>
      </c>
      <c r="APT5" s="78">
        <v>491454.02</v>
      </c>
      <c r="APU5" s="77">
        <v>67</v>
      </c>
      <c r="APV5" s="78">
        <v>89557.23</v>
      </c>
      <c r="APW5" s="77">
        <v>441</v>
      </c>
      <c r="APX5" s="78">
        <v>1390024.86</v>
      </c>
      <c r="AQI5" s="77">
        <v>33</v>
      </c>
      <c r="AQJ5" s="78">
        <v>2709.99</v>
      </c>
      <c r="AQM5" s="77">
        <v>3</v>
      </c>
      <c r="AQN5" s="78">
        <v>17702.490000000002</v>
      </c>
      <c r="AQO5" s="77">
        <v>443</v>
      </c>
      <c r="AQP5" s="78">
        <v>56843.23</v>
      </c>
      <c r="AQQ5" s="77">
        <v>190</v>
      </c>
      <c r="AQR5" s="78">
        <v>1974.96</v>
      </c>
      <c r="AQS5" s="77">
        <v>2</v>
      </c>
      <c r="AQT5" s="78">
        <v>7.14</v>
      </c>
      <c r="AQU5" s="77">
        <v>77</v>
      </c>
      <c r="AQV5" s="78">
        <v>879.61</v>
      </c>
      <c r="ARA5" s="79">
        <v>12872</v>
      </c>
      <c r="ARB5" s="78">
        <v>2948613.72</v>
      </c>
      <c r="ARC5" s="79">
        <v>17245</v>
      </c>
      <c r="ARD5" s="78">
        <v>269646.62</v>
      </c>
      <c r="ARG5" s="77">
        <v>4</v>
      </c>
      <c r="ARH5" s="78">
        <v>33.979999999999997</v>
      </c>
      <c r="ARI5" s="79">
        <v>1937</v>
      </c>
      <c r="ARJ5" s="78">
        <v>890150.6</v>
      </c>
      <c r="ARK5" s="77">
        <v>449</v>
      </c>
      <c r="ARL5" s="78">
        <v>219408.36</v>
      </c>
      <c r="ARM5" s="79">
        <v>1854</v>
      </c>
      <c r="ARN5" s="78">
        <v>909690.56</v>
      </c>
      <c r="ARO5" s="77">
        <v>829</v>
      </c>
      <c r="ARP5" s="78">
        <v>387652.08</v>
      </c>
      <c r="ARQ5" s="77">
        <v>475</v>
      </c>
      <c r="ARR5" s="78">
        <v>217071.35</v>
      </c>
      <c r="ARS5" s="77">
        <v>324</v>
      </c>
      <c r="ART5" s="78">
        <v>151799.54999999999</v>
      </c>
      <c r="ARU5" s="79">
        <v>3652</v>
      </c>
      <c r="ARV5" s="78">
        <v>803136.15</v>
      </c>
      <c r="ARW5" s="77">
        <v>4</v>
      </c>
      <c r="ARX5" s="78">
        <v>155.47999999999999</v>
      </c>
      <c r="ASA5" s="77">
        <v>144</v>
      </c>
      <c r="ASB5" s="78">
        <v>48429.3</v>
      </c>
      <c r="ASC5" s="79">
        <v>3947</v>
      </c>
      <c r="ASD5" s="78">
        <v>62531.85</v>
      </c>
      <c r="ASI5" s="79">
        <v>4264</v>
      </c>
      <c r="ASJ5" s="78">
        <v>1131233.07</v>
      </c>
      <c r="ASK5" s="79">
        <v>2766</v>
      </c>
      <c r="ASL5" s="78">
        <v>1413006.02</v>
      </c>
      <c r="ASQ5" s="79">
        <v>10093</v>
      </c>
      <c r="ASR5" s="78">
        <v>6331343.8399999999</v>
      </c>
      <c r="ASS5" s="79">
        <v>2595</v>
      </c>
      <c r="AST5" s="78">
        <v>370194.78</v>
      </c>
      <c r="ASU5" s="77">
        <v>171</v>
      </c>
      <c r="ASV5" s="78">
        <v>1257533.45</v>
      </c>
      <c r="ASY5" s="77">
        <v>3</v>
      </c>
      <c r="ASZ5" s="78">
        <v>62.56</v>
      </c>
      <c r="ATC5" s="77">
        <v>3</v>
      </c>
      <c r="ATD5" s="78">
        <v>162.33000000000001</v>
      </c>
      <c r="ATE5" s="77">
        <v>1</v>
      </c>
      <c r="ATF5" s="78">
        <v>9.39</v>
      </c>
      <c r="ATG5" s="79">
        <v>4606</v>
      </c>
      <c r="ATH5" s="78">
        <v>643137.09</v>
      </c>
      <c r="ATI5" s="79">
        <v>9045</v>
      </c>
      <c r="ATJ5" s="78">
        <v>1120569.72</v>
      </c>
      <c r="ATK5" s="79">
        <v>29300</v>
      </c>
      <c r="ATL5" s="78">
        <v>3919142.29</v>
      </c>
      <c r="ATM5" s="79">
        <v>7714</v>
      </c>
      <c r="ATN5" s="78">
        <v>1023116.38</v>
      </c>
      <c r="ATO5" s="79">
        <v>49100</v>
      </c>
      <c r="ATP5" s="78">
        <v>1228448.1200000001</v>
      </c>
      <c r="ATS5" s="79">
        <v>49933</v>
      </c>
      <c r="ATT5" s="78">
        <v>4141619.55</v>
      </c>
      <c r="ATU5" s="77">
        <v>47</v>
      </c>
      <c r="ATV5" s="78">
        <v>17018.59</v>
      </c>
      <c r="ATY5" s="79">
        <v>3905</v>
      </c>
      <c r="ATZ5" s="78">
        <v>298478.78999999998</v>
      </c>
      <c r="AUC5" s="77">
        <v>1</v>
      </c>
      <c r="AUD5" s="78">
        <v>11.48</v>
      </c>
      <c r="AUO5" s="77">
        <v>19</v>
      </c>
      <c r="AUP5" s="78">
        <v>338.6</v>
      </c>
      <c r="AUS5" s="77">
        <v>6</v>
      </c>
      <c r="AUT5" s="78">
        <v>268.27</v>
      </c>
      <c r="AUU5" s="79">
        <v>1687</v>
      </c>
      <c r="AUV5" s="78">
        <v>40805.800000000003</v>
      </c>
      <c r="AUW5" s="77">
        <v>2</v>
      </c>
      <c r="AUX5" s="78">
        <v>230.76</v>
      </c>
      <c r="AVA5" s="79">
        <v>33646</v>
      </c>
      <c r="AVB5" s="78">
        <v>3199234.69</v>
      </c>
      <c r="AVC5" s="77">
        <v>648</v>
      </c>
      <c r="AVD5" s="78">
        <v>2904507.97</v>
      </c>
      <c r="AVE5" s="77">
        <v>4</v>
      </c>
      <c r="AVF5" s="78">
        <v>45.08</v>
      </c>
      <c r="AVK5" s="77">
        <v>17</v>
      </c>
      <c r="AVL5" s="78">
        <v>4465.1400000000003</v>
      </c>
      <c r="AVM5" s="77">
        <v>568</v>
      </c>
      <c r="AVN5" s="78">
        <v>29812.1</v>
      </c>
      <c r="AVO5" s="77">
        <v>162</v>
      </c>
      <c r="AVP5" s="78">
        <v>8878.76</v>
      </c>
      <c r="AVS5" s="79">
        <v>18374</v>
      </c>
      <c r="AVT5" s="78">
        <v>1020985.31</v>
      </c>
      <c r="AVU5" s="77">
        <v>4</v>
      </c>
      <c r="AVV5" s="78">
        <v>244.12</v>
      </c>
      <c r="AVW5" s="77">
        <v>12</v>
      </c>
      <c r="AVX5" s="78">
        <v>639.80999999999995</v>
      </c>
      <c r="AVY5" s="77">
        <v>14</v>
      </c>
      <c r="AVZ5" s="78">
        <v>177.29</v>
      </c>
      <c r="AWA5" s="77">
        <v>2</v>
      </c>
      <c r="AWB5" s="78">
        <v>9.74</v>
      </c>
      <c r="AWC5" s="77">
        <v>5</v>
      </c>
      <c r="AWD5" s="78">
        <v>23.78</v>
      </c>
      <c r="AWM5" s="79">
        <v>238923</v>
      </c>
      <c r="AWN5" s="78">
        <v>4596337.9000000004</v>
      </c>
      <c r="AWO5" s="77">
        <v>7</v>
      </c>
      <c r="AWP5" s="78">
        <v>101.94</v>
      </c>
      <c r="AWQ5" s="79">
        <v>1919</v>
      </c>
      <c r="AWR5" s="78">
        <v>103039.56</v>
      </c>
      <c r="AWU5" s="79">
        <v>6617</v>
      </c>
      <c r="AWV5" s="78">
        <v>2534698.41</v>
      </c>
      <c r="AWW5" s="77">
        <v>17</v>
      </c>
      <c r="AWX5" s="78">
        <v>160.08000000000001</v>
      </c>
      <c r="AXC5" s="77">
        <v>141</v>
      </c>
      <c r="AXD5" s="78">
        <v>123507.91</v>
      </c>
      <c r="AXK5" s="79">
        <v>1931</v>
      </c>
      <c r="AXL5" s="78">
        <v>321510.45</v>
      </c>
      <c r="AXM5" s="77">
        <v>2</v>
      </c>
      <c r="AXN5" s="78">
        <v>138.34</v>
      </c>
      <c r="AXO5" s="79">
        <v>10160</v>
      </c>
      <c r="AXP5" s="78">
        <v>1064016.57</v>
      </c>
      <c r="AXQ5" s="77">
        <v>17</v>
      </c>
      <c r="AXR5" s="78">
        <v>1993.86</v>
      </c>
      <c r="AYC5" s="77">
        <v>7</v>
      </c>
      <c r="AYD5" s="78">
        <v>56.91</v>
      </c>
      <c r="AYE5" s="77">
        <v>19</v>
      </c>
      <c r="AYF5" s="78">
        <v>178.05</v>
      </c>
      <c r="AYG5" s="77">
        <v>2</v>
      </c>
      <c r="AYH5" s="78">
        <v>21.24</v>
      </c>
      <c r="AYO5" s="77">
        <v>3</v>
      </c>
      <c r="AYP5" s="78">
        <v>4256.6099999999997</v>
      </c>
      <c r="AYQ5" s="77">
        <v>7</v>
      </c>
      <c r="AYR5" s="78">
        <v>6</v>
      </c>
      <c r="AYW5" s="77">
        <v>6</v>
      </c>
      <c r="AYX5" s="78">
        <v>25.2</v>
      </c>
      <c r="AYY5" s="77">
        <v>28</v>
      </c>
      <c r="AYZ5" s="78">
        <v>1370.45</v>
      </c>
      <c r="AZA5" s="79">
        <v>60790</v>
      </c>
      <c r="AZB5" s="78">
        <v>5146841.33</v>
      </c>
      <c r="AZC5" s="77">
        <v>150</v>
      </c>
      <c r="AZD5" s="78">
        <v>18195.25</v>
      </c>
      <c r="AZE5" s="77">
        <v>133</v>
      </c>
      <c r="AZF5" s="78">
        <v>45400.46</v>
      </c>
      <c r="AZG5" s="77">
        <v>9</v>
      </c>
      <c r="AZH5" s="78">
        <v>199.76</v>
      </c>
      <c r="AZI5" s="77">
        <v>25</v>
      </c>
      <c r="AZJ5" s="78">
        <v>1532.75</v>
      </c>
      <c r="AZK5" s="77">
        <v>934</v>
      </c>
      <c r="AZL5" s="78">
        <v>11400.19</v>
      </c>
      <c r="AZO5" s="79">
        <v>15539</v>
      </c>
      <c r="AZP5" s="78">
        <v>2129352.4900000002</v>
      </c>
      <c r="AZQ5" s="77">
        <v>204</v>
      </c>
      <c r="AZR5" s="78">
        <v>201610.1</v>
      </c>
      <c r="AZS5" s="77">
        <v>71</v>
      </c>
      <c r="AZT5" s="78">
        <v>9957.36</v>
      </c>
      <c r="AZU5" s="77">
        <v>2</v>
      </c>
      <c r="AZV5" s="78">
        <v>1885.12</v>
      </c>
    </row>
    <row r="6" spans="1:1374" x14ac:dyDescent="0.25">
      <c r="A6" s="80">
        <v>40340</v>
      </c>
      <c r="B6" s="77" t="s">
        <v>346</v>
      </c>
      <c r="C6" s="77">
        <v>16</v>
      </c>
      <c r="D6" s="78">
        <v>34.47</v>
      </c>
      <c r="I6" s="77">
        <v>1</v>
      </c>
      <c r="J6" s="78">
        <v>132</v>
      </c>
      <c r="M6" s="77">
        <v>186</v>
      </c>
      <c r="N6" s="78">
        <v>1151369.1399999999</v>
      </c>
      <c r="Y6" s="79">
        <v>179912</v>
      </c>
      <c r="Z6" s="78">
        <v>10191165.449999999</v>
      </c>
      <c r="AA6" s="77">
        <v>13</v>
      </c>
      <c r="AB6" s="78">
        <v>1371.41</v>
      </c>
      <c r="AC6" s="79">
        <v>5708</v>
      </c>
      <c r="AD6" s="78">
        <v>281534.51</v>
      </c>
      <c r="AK6" s="77">
        <v>2</v>
      </c>
      <c r="AL6" s="78">
        <v>7.4</v>
      </c>
      <c r="AQ6" s="79">
        <v>31370</v>
      </c>
      <c r="AR6" s="78">
        <v>4750287.1399999997</v>
      </c>
      <c r="AU6" s="79">
        <v>57957</v>
      </c>
      <c r="AV6" s="78">
        <v>1125328.67</v>
      </c>
      <c r="AY6" s="79">
        <v>56798</v>
      </c>
      <c r="AZ6" s="78">
        <v>5953403.3700000001</v>
      </c>
      <c r="BA6" s="79">
        <v>224778</v>
      </c>
      <c r="BB6" s="78">
        <v>18400668.079999998</v>
      </c>
      <c r="BE6" s="79">
        <v>244186</v>
      </c>
      <c r="BF6" s="78">
        <v>2231251.29</v>
      </c>
      <c r="BG6" s="79">
        <v>3459</v>
      </c>
      <c r="BH6" s="78">
        <v>398084.37</v>
      </c>
      <c r="BI6" s="79">
        <v>12719</v>
      </c>
      <c r="BJ6" s="78">
        <v>793737.55</v>
      </c>
      <c r="BK6" s="77">
        <v>2</v>
      </c>
      <c r="BL6" s="78">
        <v>43.59</v>
      </c>
      <c r="BM6" s="77">
        <v>4</v>
      </c>
      <c r="BN6" s="78">
        <v>2406.21</v>
      </c>
      <c r="BO6" s="79">
        <v>5696</v>
      </c>
      <c r="BP6" s="78">
        <v>64372.82</v>
      </c>
      <c r="BS6" s="77">
        <v>4</v>
      </c>
      <c r="BT6" s="78">
        <v>3177.92</v>
      </c>
      <c r="BW6" s="77">
        <v>4</v>
      </c>
      <c r="BX6" s="78">
        <v>324.8</v>
      </c>
      <c r="BY6" s="77">
        <v>3</v>
      </c>
      <c r="BZ6" s="78">
        <v>3.17</v>
      </c>
      <c r="CM6" s="77">
        <v>2</v>
      </c>
      <c r="CN6" s="78">
        <v>1679.18</v>
      </c>
      <c r="CO6" s="77">
        <v>2</v>
      </c>
      <c r="CP6" s="78">
        <v>37.479999999999997</v>
      </c>
      <c r="CQ6" s="77">
        <v>11</v>
      </c>
      <c r="CR6" s="78">
        <v>22.56</v>
      </c>
      <c r="CS6" s="77">
        <v>74</v>
      </c>
      <c r="CT6" s="78">
        <v>378.93</v>
      </c>
      <c r="CW6" s="77">
        <v>21</v>
      </c>
      <c r="CX6" s="78">
        <v>10.75</v>
      </c>
      <c r="CY6" s="77">
        <v>1</v>
      </c>
      <c r="CZ6" s="78">
        <v>0.28999999999999998</v>
      </c>
      <c r="DA6" s="79">
        <v>148280</v>
      </c>
      <c r="DB6" s="78">
        <v>5700987.6600000001</v>
      </c>
      <c r="DC6" s="77">
        <v>1</v>
      </c>
      <c r="DD6" s="78">
        <v>12.99</v>
      </c>
      <c r="DK6" s="79">
        <v>1172</v>
      </c>
      <c r="DL6" s="78">
        <v>84656.89</v>
      </c>
      <c r="DM6" s="79">
        <v>162822</v>
      </c>
      <c r="DN6" s="78">
        <v>6854011.0499999998</v>
      </c>
      <c r="DS6" s="77">
        <v>21</v>
      </c>
      <c r="DT6" s="78">
        <v>320.45</v>
      </c>
      <c r="DU6" s="77">
        <v>1</v>
      </c>
      <c r="DV6" s="78">
        <v>3.22</v>
      </c>
      <c r="EC6" s="77">
        <v>1</v>
      </c>
      <c r="ED6" s="78">
        <v>110.55</v>
      </c>
      <c r="EE6" s="79">
        <v>17792</v>
      </c>
      <c r="EF6" s="78">
        <v>677029.25</v>
      </c>
      <c r="EG6" s="79">
        <v>35955</v>
      </c>
      <c r="EH6" s="78">
        <v>1265016.74</v>
      </c>
      <c r="EI6" s="77">
        <v>5</v>
      </c>
      <c r="EJ6" s="78">
        <v>27.27</v>
      </c>
      <c r="EK6" s="79">
        <v>1422</v>
      </c>
      <c r="EL6" s="78">
        <v>86442.33</v>
      </c>
      <c r="ES6" s="79">
        <v>2124</v>
      </c>
      <c r="ET6" s="78">
        <v>1289650.8700000001</v>
      </c>
      <c r="EU6" s="77">
        <v>5</v>
      </c>
      <c r="EV6" s="78">
        <v>17.28</v>
      </c>
      <c r="EW6" s="79">
        <v>24924</v>
      </c>
      <c r="EX6" s="78">
        <v>1252450.29</v>
      </c>
      <c r="EY6" s="79">
        <v>16131</v>
      </c>
      <c r="EZ6" s="78">
        <v>808162.95</v>
      </c>
      <c r="FA6" s="77">
        <v>5</v>
      </c>
      <c r="FB6" s="78">
        <v>43.24</v>
      </c>
      <c r="FC6" s="77">
        <v>1</v>
      </c>
      <c r="FD6" s="78">
        <v>8.5299999999999994</v>
      </c>
      <c r="FE6" s="77">
        <v>6</v>
      </c>
      <c r="FF6" s="78">
        <v>16.8</v>
      </c>
      <c r="FG6" s="79">
        <v>2102</v>
      </c>
      <c r="FH6" s="78">
        <v>316403.94</v>
      </c>
      <c r="FI6" s="77">
        <v>4</v>
      </c>
      <c r="FJ6" s="78">
        <v>6.59</v>
      </c>
      <c r="FK6" s="79">
        <v>2534</v>
      </c>
      <c r="FL6" s="78">
        <v>66017.83</v>
      </c>
      <c r="FM6" s="79">
        <v>14313</v>
      </c>
      <c r="FN6" s="78">
        <v>810217.05</v>
      </c>
      <c r="FO6" s="79">
        <v>47367</v>
      </c>
      <c r="FP6" s="78">
        <v>5419071.9500000002</v>
      </c>
      <c r="FS6" s="77">
        <v>7</v>
      </c>
      <c r="FT6" s="78">
        <v>45.6</v>
      </c>
      <c r="FW6" s="77">
        <v>85</v>
      </c>
      <c r="FX6" s="78">
        <v>7967.26</v>
      </c>
      <c r="GA6" s="77">
        <v>212</v>
      </c>
      <c r="GB6" s="78">
        <v>43269.98</v>
      </c>
      <c r="GC6" s="79">
        <v>4778</v>
      </c>
      <c r="GD6" s="78">
        <v>671186.17</v>
      </c>
      <c r="GE6" s="79">
        <v>5145</v>
      </c>
      <c r="GF6" s="78">
        <v>739465.03</v>
      </c>
      <c r="GO6" s="77">
        <v>159</v>
      </c>
      <c r="GP6" s="78">
        <v>11669.69</v>
      </c>
      <c r="GQ6" s="77">
        <v>2</v>
      </c>
      <c r="GR6" s="78">
        <v>44.38</v>
      </c>
      <c r="GS6" s="79">
        <v>2489</v>
      </c>
      <c r="GT6" s="78">
        <v>262974.92</v>
      </c>
      <c r="GU6" s="77">
        <v>11</v>
      </c>
      <c r="GV6" s="78">
        <v>58.88</v>
      </c>
      <c r="GY6" s="77">
        <v>125</v>
      </c>
      <c r="GZ6" s="78">
        <v>4814.1499999999996</v>
      </c>
      <c r="HA6" s="77">
        <v>552</v>
      </c>
      <c r="HB6" s="78">
        <v>69027.740000000005</v>
      </c>
      <c r="HC6" s="77">
        <v>393</v>
      </c>
      <c r="HD6" s="78">
        <v>70821.960000000006</v>
      </c>
      <c r="HE6" s="79">
        <v>1394</v>
      </c>
      <c r="HF6" s="78">
        <v>190873.24</v>
      </c>
      <c r="HI6" s="77">
        <v>72</v>
      </c>
      <c r="HJ6" s="78">
        <v>27005.46</v>
      </c>
      <c r="HK6" s="77">
        <v>508</v>
      </c>
      <c r="HL6" s="78">
        <v>27456.62</v>
      </c>
      <c r="HM6" s="77">
        <v>18</v>
      </c>
      <c r="HN6" s="78">
        <v>658.65</v>
      </c>
      <c r="HO6" s="79">
        <v>81119</v>
      </c>
      <c r="HP6" s="78">
        <v>7648940.4900000002</v>
      </c>
      <c r="HQ6" s="77">
        <v>6</v>
      </c>
      <c r="HR6" s="78">
        <v>2033.26</v>
      </c>
      <c r="HS6" s="79">
        <v>1170</v>
      </c>
      <c r="HT6" s="78">
        <v>110544.41</v>
      </c>
      <c r="HU6" s="79">
        <v>4803</v>
      </c>
      <c r="HV6" s="78">
        <v>329526.65000000002</v>
      </c>
      <c r="HW6" s="77">
        <v>34</v>
      </c>
      <c r="HX6" s="78">
        <v>4908.91</v>
      </c>
      <c r="HY6" s="77">
        <v>450</v>
      </c>
      <c r="HZ6" s="78">
        <v>79939.360000000001</v>
      </c>
      <c r="IG6" s="79">
        <v>2656</v>
      </c>
      <c r="IH6" s="78">
        <v>131274.94</v>
      </c>
      <c r="IK6" s="77">
        <v>2</v>
      </c>
      <c r="IL6" s="78">
        <v>5.48</v>
      </c>
      <c r="IQ6" s="77">
        <v>11</v>
      </c>
      <c r="IR6" s="78">
        <v>36.020000000000003</v>
      </c>
      <c r="IS6" s="79">
        <v>4705</v>
      </c>
      <c r="IT6" s="78">
        <v>194197.74</v>
      </c>
      <c r="JA6" s="79">
        <v>10152</v>
      </c>
      <c r="JB6" s="78">
        <v>1393436.61</v>
      </c>
      <c r="JC6" s="79">
        <v>2443</v>
      </c>
      <c r="JD6" s="78">
        <v>314950.62</v>
      </c>
      <c r="JG6" s="79">
        <v>1307</v>
      </c>
      <c r="JH6" s="78">
        <v>190189.5</v>
      </c>
      <c r="JI6" s="79">
        <v>3586</v>
      </c>
      <c r="JJ6" s="78">
        <v>342987.24</v>
      </c>
      <c r="JK6" s="77">
        <v>14</v>
      </c>
      <c r="JL6" s="78">
        <v>998.9</v>
      </c>
      <c r="JO6" s="77">
        <v>5</v>
      </c>
      <c r="JP6" s="78">
        <v>1287.2</v>
      </c>
      <c r="JQ6" s="77">
        <v>113</v>
      </c>
      <c r="JR6" s="78">
        <v>9805.3700000000008</v>
      </c>
      <c r="JS6" s="79">
        <v>5269</v>
      </c>
      <c r="JT6" s="78">
        <v>466752.33</v>
      </c>
      <c r="JU6" s="79">
        <v>13929</v>
      </c>
      <c r="JV6" s="78">
        <v>1134563.71</v>
      </c>
      <c r="JW6" s="77">
        <v>27</v>
      </c>
      <c r="JX6" s="78">
        <v>2923.28</v>
      </c>
      <c r="JY6" s="77">
        <v>496</v>
      </c>
      <c r="JZ6" s="78">
        <v>14068.48</v>
      </c>
      <c r="KA6" s="79">
        <v>10252</v>
      </c>
      <c r="KB6" s="78">
        <v>453091.43</v>
      </c>
      <c r="KE6" s="77">
        <v>394</v>
      </c>
      <c r="KF6" s="78">
        <v>44710.68</v>
      </c>
      <c r="KG6" s="79">
        <v>21495</v>
      </c>
      <c r="KH6" s="78">
        <v>797495.36</v>
      </c>
      <c r="KI6" s="77">
        <v>1</v>
      </c>
      <c r="KJ6" s="78">
        <v>5.39</v>
      </c>
      <c r="KM6" s="77">
        <v>999</v>
      </c>
      <c r="KN6" s="78">
        <v>579388.74</v>
      </c>
      <c r="KO6" s="77">
        <v>35</v>
      </c>
      <c r="KP6" s="78">
        <v>3555.78</v>
      </c>
      <c r="KQ6" s="79">
        <v>5969</v>
      </c>
      <c r="KR6" s="78">
        <v>486392.02</v>
      </c>
      <c r="KU6" s="79">
        <v>3150</v>
      </c>
      <c r="KV6" s="78">
        <v>1502243.7</v>
      </c>
      <c r="LA6" s="77">
        <v>8</v>
      </c>
      <c r="LB6" s="78">
        <v>935.05</v>
      </c>
      <c r="LC6" s="77">
        <v>2</v>
      </c>
      <c r="LD6" s="78">
        <v>0.42</v>
      </c>
      <c r="LE6" s="79">
        <v>2027</v>
      </c>
      <c r="LF6" s="78">
        <v>159851.64000000001</v>
      </c>
      <c r="LG6" s="77">
        <v>452</v>
      </c>
      <c r="LH6" s="78">
        <v>67902.210000000006</v>
      </c>
      <c r="LI6" s="77">
        <v>390</v>
      </c>
      <c r="LJ6" s="78">
        <v>88684.92</v>
      </c>
      <c r="LS6" s="77">
        <v>5</v>
      </c>
      <c r="LT6" s="78">
        <v>4.45</v>
      </c>
      <c r="LU6" s="79">
        <v>5854</v>
      </c>
      <c r="LV6" s="78">
        <v>284680.23</v>
      </c>
      <c r="LW6" s="77">
        <v>109</v>
      </c>
      <c r="LX6" s="78">
        <v>642.52</v>
      </c>
      <c r="LY6" s="77">
        <v>6</v>
      </c>
      <c r="LZ6" s="78">
        <v>9627.66</v>
      </c>
      <c r="MA6" s="77">
        <v>1</v>
      </c>
      <c r="MB6" s="78">
        <v>937.92</v>
      </c>
      <c r="MC6" s="79">
        <v>5038</v>
      </c>
      <c r="MD6" s="78">
        <v>608728.84</v>
      </c>
      <c r="MO6" s="77">
        <v>2</v>
      </c>
      <c r="MP6" s="78">
        <v>15.64</v>
      </c>
      <c r="MQ6" s="79">
        <v>4392</v>
      </c>
      <c r="MR6" s="78">
        <v>336192.29</v>
      </c>
      <c r="MS6" s="79">
        <v>57773</v>
      </c>
      <c r="MT6" s="78">
        <v>5582813.9199999999</v>
      </c>
      <c r="MU6" s="79">
        <v>1195</v>
      </c>
      <c r="MV6" s="78">
        <v>37730.230000000003</v>
      </c>
      <c r="NA6" s="77">
        <v>1</v>
      </c>
      <c r="NB6" s="78">
        <v>4.4000000000000004</v>
      </c>
      <c r="NG6" s="79">
        <v>324778</v>
      </c>
      <c r="NH6" s="78">
        <v>42916781.130000003</v>
      </c>
      <c r="NI6" s="79">
        <v>258082</v>
      </c>
      <c r="NJ6" s="78">
        <v>39274306.340000004</v>
      </c>
      <c r="NK6" s="79">
        <v>17345</v>
      </c>
      <c r="NL6" s="78">
        <v>53616.92</v>
      </c>
      <c r="NM6" s="77">
        <v>31</v>
      </c>
      <c r="NN6" s="78">
        <v>505.11</v>
      </c>
      <c r="NU6" s="79">
        <v>1275</v>
      </c>
      <c r="NV6" s="78">
        <v>185210</v>
      </c>
      <c r="NW6" s="77">
        <v>13</v>
      </c>
      <c r="NX6" s="78">
        <v>68.47</v>
      </c>
      <c r="NY6" s="77">
        <v>2</v>
      </c>
      <c r="NZ6" s="78">
        <v>3.4</v>
      </c>
      <c r="OA6" s="77">
        <v>77</v>
      </c>
      <c r="OB6" s="78">
        <v>248.01</v>
      </c>
      <c r="OC6" s="79">
        <v>3688</v>
      </c>
      <c r="OD6" s="78">
        <v>376672.17</v>
      </c>
      <c r="OE6" s="79">
        <v>1826</v>
      </c>
      <c r="OF6" s="78">
        <v>116925</v>
      </c>
      <c r="OG6" s="77">
        <v>2</v>
      </c>
      <c r="OH6" s="78">
        <v>52.64</v>
      </c>
      <c r="OI6" s="77">
        <v>2</v>
      </c>
      <c r="OJ6" s="78">
        <v>17.100000000000001</v>
      </c>
      <c r="OM6" s="77">
        <v>471</v>
      </c>
      <c r="ON6" s="78">
        <v>40333.74</v>
      </c>
      <c r="OO6" s="77">
        <v>149</v>
      </c>
      <c r="OP6" s="78">
        <v>8059.02</v>
      </c>
      <c r="OQ6" s="77">
        <v>95</v>
      </c>
      <c r="OR6" s="78">
        <v>349.1</v>
      </c>
      <c r="OW6" s="79">
        <v>10610</v>
      </c>
      <c r="OX6" s="78">
        <v>1898628.01</v>
      </c>
      <c r="OY6" s="79">
        <v>30365</v>
      </c>
      <c r="OZ6" s="78">
        <v>5967444</v>
      </c>
      <c r="PA6" s="77">
        <v>100</v>
      </c>
      <c r="PB6" s="78">
        <v>3195.25</v>
      </c>
      <c r="PC6" s="79">
        <v>1903</v>
      </c>
      <c r="PD6" s="78">
        <v>92679.92</v>
      </c>
      <c r="PE6" s="77">
        <v>817</v>
      </c>
      <c r="PF6" s="78">
        <v>158040.75</v>
      </c>
      <c r="PI6" s="79">
        <v>7055</v>
      </c>
      <c r="PJ6" s="78">
        <v>668256.5</v>
      </c>
      <c r="PS6" s="79">
        <v>3303</v>
      </c>
      <c r="PT6" s="78">
        <v>319542.05</v>
      </c>
      <c r="PU6" s="77">
        <v>61</v>
      </c>
      <c r="PV6" s="78">
        <v>565.72</v>
      </c>
      <c r="PW6" s="77">
        <v>281</v>
      </c>
      <c r="PX6" s="78">
        <v>41903.56</v>
      </c>
      <c r="PY6" s="79">
        <v>10262</v>
      </c>
      <c r="PZ6" s="78">
        <v>673527.14</v>
      </c>
      <c r="QA6" s="77">
        <v>22</v>
      </c>
      <c r="QB6" s="78">
        <v>148.58000000000001</v>
      </c>
      <c r="QC6" s="77">
        <v>12</v>
      </c>
      <c r="QD6" s="78">
        <v>81.41</v>
      </c>
      <c r="QI6" s="77">
        <v>9</v>
      </c>
      <c r="QJ6" s="78">
        <v>40.39</v>
      </c>
      <c r="QM6" s="79">
        <v>29071</v>
      </c>
      <c r="QN6" s="78">
        <v>8463685.8399999999</v>
      </c>
      <c r="QO6" s="79">
        <v>49789</v>
      </c>
      <c r="QP6" s="78">
        <v>7777008.2800000003</v>
      </c>
      <c r="QQ6" s="79">
        <v>9712</v>
      </c>
      <c r="QR6" s="78">
        <v>1438173.78</v>
      </c>
      <c r="QS6" s="77">
        <v>551</v>
      </c>
      <c r="QT6" s="78">
        <v>2456681.7200000002</v>
      </c>
      <c r="QU6" s="77">
        <v>55</v>
      </c>
      <c r="QV6" s="78">
        <v>142550.37</v>
      </c>
      <c r="QW6" s="77">
        <v>3</v>
      </c>
      <c r="QX6" s="78">
        <v>40.619999999999997</v>
      </c>
      <c r="QY6" s="77">
        <v>4</v>
      </c>
      <c r="QZ6" s="78">
        <v>603.55999999999995</v>
      </c>
      <c r="RA6" s="77">
        <v>353</v>
      </c>
      <c r="RB6" s="78">
        <v>140335.81</v>
      </c>
      <c r="RC6" s="79">
        <v>1008</v>
      </c>
      <c r="RD6" s="78">
        <v>523674.68</v>
      </c>
      <c r="RE6" s="79">
        <v>25022</v>
      </c>
      <c r="RF6" s="78">
        <v>15138218.390000001</v>
      </c>
      <c r="RI6" s="79">
        <v>13327</v>
      </c>
      <c r="RJ6" s="78">
        <v>3542516.72</v>
      </c>
      <c r="RM6" s="77">
        <v>7</v>
      </c>
      <c r="RN6" s="78">
        <v>11.9</v>
      </c>
      <c r="RO6" s="77">
        <v>11</v>
      </c>
      <c r="RP6" s="78">
        <v>20.3</v>
      </c>
      <c r="SA6" s="77">
        <v>3</v>
      </c>
      <c r="SB6" s="78">
        <v>102.88</v>
      </c>
      <c r="SE6" s="77">
        <v>9</v>
      </c>
      <c r="SF6" s="78">
        <v>288.45999999999998</v>
      </c>
      <c r="SG6" s="77">
        <v>7</v>
      </c>
      <c r="SH6" s="78">
        <v>2257.8000000000002</v>
      </c>
      <c r="SM6" s="77">
        <v>2</v>
      </c>
      <c r="SN6" s="78">
        <v>32</v>
      </c>
      <c r="SO6" s="79">
        <v>93480</v>
      </c>
      <c r="SP6" s="78">
        <v>14134911.689999999</v>
      </c>
      <c r="SQ6" s="79">
        <v>2857</v>
      </c>
      <c r="SR6" s="78">
        <v>129294.17</v>
      </c>
      <c r="SW6" s="77">
        <v>22</v>
      </c>
      <c r="SX6" s="78">
        <v>3550.77</v>
      </c>
      <c r="SY6" s="77">
        <v>195</v>
      </c>
      <c r="SZ6" s="78">
        <v>8025.7</v>
      </c>
      <c r="TA6" s="77">
        <v>20</v>
      </c>
      <c r="TB6" s="78">
        <v>555.54</v>
      </c>
      <c r="TC6" s="79">
        <v>1550</v>
      </c>
      <c r="TD6" s="78">
        <v>167622.26999999999</v>
      </c>
      <c r="TG6" s="79">
        <v>2506</v>
      </c>
      <c r="TH6" s="78">
        <v>162040.24</v>
      </c>
      <c r="TI6" s="79">
        <v>44800</v>
      </c>
      <c r="TJ6" s="78">
        <v>8157425.4100000001</v>
      </c>
      <c r="TK6" s="77">
        <v>8</v>
      </c>
      <c r="TL6" s="78">
        <v>1.2</v>
      </c>
      <c r="TM6" s="79">
        <v>1377</v>
      </c>
      <c r="TN6" s="78">
        <v>51354.65</v>
      </c>
      <c r="TO6" s="77">
        <v>895</v>
      </c>
      <c r="TP6" s="78">
        <v>66667.3</v>
      </c>
      <c r="TQ6" s="79">
        <v>14089</v>
      </c>
      <c r="TR6" s="78">
        <v>736647.04</v>
      </c>
      <c r="TS6" s="77">
        <v>3</v>
      </c>
      <c r="TT6" s="78">
        <v>240</v>
      </c>
      <c r="TU6" s="79">
        <v>79675</v>
      </c>
      <c r="TV6" s="78">
        <v>478303.01</v>
      </c>
      <c r="TW6" s="77">
        <v>450</v>
      </c>
      <c r="TX6" s="78">
        <v>37339.78</v>
      </c>
      <c r="TY6" s="77">
        <v>55</v>
      </c>
      <c r="TZ6" s="78">
        <v>386.3</v>
      </c>
      <c r="UC6" s="77">
        <v>1</v>
      </c>
      <c r="UD6" s="78">
        <v>8.81</v>
      </c>
      <c r="UG6" s="77">
        <v>309</v>
      </c>
      <c r="UH6" s="78">
        <v>2876.63</v>
      </c>
      <c r="UI6" s="79">
        <v>3018</v>
      </c>
      <c r="UJ6" s="78">
        <v>14352966.289999999</v>
      </c>
      <c r="UK6" s="79">
        <v>3145</v>
      </c>
      <c r="UL6" s="78">
        <v>120789.64</v>
      </c>
      <c r="UM6" s="79">
        <v>36891</v>
      </c>
      <c r="UN6" s="78">
        <v>1154430.43</v>
      </c>
      <c r="UO6" s="77">
        <v>934</v>
      </c>
      <c r="UP6" s="78">
        <v>77718.75</v>
      </c>
      <c r="UQ6" s="79">
        <v>10059</v>
      </c>
      <c r="UR6" s="78">
        <v>493025.57</v>
      </c>
      <c r="US6" s="77">
        <v>996</v>
      </c>
      <c r="UT6" s="78">
        <v>57530.58</v>
      </c>
      <c r="VE6" s="77">
        <v>2</v>
      </c>
      <c r="VF6" s="78">
        <v>541.86</v>
      </c>
      <c r="VG6" s="79">
        <v>7849</v>
      </c>
      <c r="VH6" s="78">
        <v>278965.87</v>
      </c>
      <c r="VI6" s="77">
        <v>1</v>
      </c>
      <c r="VJ6" s="78">
        <v>3.29</v>
      </c>
      <c r="VK6" s="77">
        <v>1</v>
      </c>
      <c r="VL6" s="78">
        <v>9.33</v>
      </c>
      <c r="VM6" s="77">
        <v>5</v>
      </c>
      <c r="VN6" s="78">
        <v>55.53</v>
      </c>
      <c r="VU6" s="77">
        <v>4</v>
      </c>
      <c r="VV6" s="78">
        <v>2.08</v>
      </c>
      <c r="WA6" s="77">
        <v>1</v>
      </c>
      <c r="WB6" s="78">
        <v>5.0999999999999996</v>
      </c>
      <c r="WE6" s="77">
        <v>1</v>
      </c>
      <c r="WF6" s="78">
        <v>6.75</v>
      </c>
      <c r="WG6" s="77">
        <v>22</v>
      </c>
      <c r="WH6" s="78">
        <v>717.62</v>
      </c>
      <c r="WI6" s="79">
        <v>11017</v>
      </c>
      <c r="WJ6" s="78">
        <v>533289.77</v>
      </c>
      <c r="WK6" s="77">
        <v>2</v>
      </c>
      <c r="WL6" s="78">
        <v>2.7</v>
      </c>
      <c r="WM6" s="79">
        <v>32330</v>
      </c>
      <c r="WN6" s="78">
        <v>519653.32</v>
      </c>
      <c r="WO6" s="77">
        <v>44</v>
      </c>
      <c r="WP6" s="78">
        <v>485.67</v>
      </c>
      <c r="WU6" s="79">
        <v>13612</v>
      </c>
      <c r="WV6" s="78">
        <v>735815.37</v>
      </c>
      <c r="WW6" s="79">
        <v>15559</v>
      </c>
      <c r="WX6" s="78">
        <v>1293864.1100000001</v>
      </c>
      <c r="XA6" s="77">
        <v>2</v>
      </c>
      <c r="XB6" s="78">
        <v>55.68</v>
      </c>
      <c r="XC6" s="77">
        <v>67</v>
      </c>
      <c r="XD6" s="78">
        <v>0.68</v>
      </c>
      <c r="XG6" s="79">
        <v>13348</v>
      </c>
      <c r="XH6" s="78">
        <v>2075932.82</v>
      </c>
      <c r="XI6" s="77">
        <v>4</v>
      </c>
      <c r="XJ6" s="78">
        <v>15833.86</v>
      </c>
      <c r="XM6" s="79">
        <v>2504</v>
      </c>
      <c r="XN6" s="78">
        <v>11005.73</v>
      </c>
      <c r="XO6" s="79">
        <v>9110</v>
      </c>
      <c r="XP6" s="78">
        <v>143594.53</v>
      </c>
      <c r="XQ6" s="77">
        <v>173</v>
      </c>
      <c r="XR6" s="78">
        <v>19112.16</v>
      </c>
      <c r="XS6" s="79">
        <v>2012</v>
      </c>
      <c r="XT6" s="78">
        <v>800868.37</v>
      </c>
      <c r="XU6" s="77">
        <v>11</v>
      </c>
      <c r="XV6" s="78">
        <v>3505.24</v>
      </c>
      <c r="XW6" s="79">
        <v>6730</v>
      </c>
      <c r="XX6" s="78">
        <v>192514.99</v>
      </c>
      <c r="YA6" s="77">
        <v>4</v>
      </c>
      <c r="YB6" s="78">
        <v>111.64</v>
      </c>
      <c r="YC6" s="77">
        <v>4</v>
      </c>
      <c r="YD6" s="78">
        <v>21.32</v>
      </c>
      <c r="YI6" s="79">
        <v>41278</v>
      </c>
      <c r="YJ6" s="78">
        <v>2319149.88</v>
      </c>
      <c r="YM6" s="77">
        <v>365</v>
      </c>
      <c r="YN6" s="78">
        <v>137039.97</v>
      </c>
      <c r="YO6" s="77">
        <v>554</v>
      </c>
      <c r="YP6" s="78">
        <v>7141.11</v>
      </c>
      <c r="YS6" s="79">
        <v>45215</v>
      </c>
      <c r="YT6" s="78">
        <v>5803429.1399999997</v>
      </c>
      <c r="YU6" s="79">
        <v>4759</v>
      </c>
      <c r="YV6" s="78">
        <v>2392122.33</v>
      </c>
      <c r="YW6" s="79">
        <v>4799</v>
      </c>
      <c r="YX6" s="78">
        <v>694371.97</v>
      </c>
      <c r="YY6" s="79">
        <v>10343</v>
      </c>
      <c r="YZ6" s="78">
        <v>1940494.91</v>
      </c>
      <c r="ZA6" s="79">
        <v>1142</v>
      </c>
      <c r="ZB6" s="78">
        <v>342727.71</v>
      </c>
      <c r="ZC6" s="79">
        <v>1072</v>
      </c>
      <c r="ZD6" s="78">
        <v>156383.43</v>
      </c>
      <c r="ZE6" s="79">
        <v>97732</v>
      </c>
      <c r="ZF6" s="78">
        <v>1063638.27</v>
      </c>
      <c r="ZG6" s="79">
        <v>1655</v>
      </c>
      <c r="ZH6" s="78">
        <v>88140.22</v>
      </c>
      <c r="ZI6" s="77">
        <v>5</v>
      </c>
      <c r="ZJ6" s="78">
        <v>50.02</v>
      </c>
      <c r="ZM6" s="77">
        <v>3</v>
      </c>
      <c r="ZN6" s="78">
        <v>290.23</v>
      </c>
      <c r="ZQ6" s="79">
        <v>193967</v>
      </c>
      <c r="ZR6" s="78">
        <v>11352309.65</v>
      </c>
      <c r="ZS6" s="79">
        <v>31842</v>
      </c>
      <c r="ZT6" s="78">
        <v>2651448.86</v>
      </c>
      <c r="AAA6" s="77">
        <v>925</v>
      </c>
      <c r="AAB6" s="78">
        <v>21907.82</v>
      </c>
      <c r="AAC6" s="77">
        <v>2</v>
      </c>
      <c r="AAD6" s="78">
        <v>65.48</v>
      </c>
      <c r="AAE6" s="79">
        <v>1943</v>
      </c>
      <c r="AAF6" s="78">
        <v>263056.32</v>
      </c>
      <c r="AAG6" s="77">
        <v>66</v>
      </c>
      <c r="AAH6" s="78">
        <v>6990.67</v>
      </c>
      <c r="AAI6" s="79">
        <v>112737</v>
      </c>
      <c r="AAJ6" s="78">
        <v>2873943.45</v>
      </c>
      <c r="AAK6" s="79">
        <v>32300</v>
      </c>
      <c r="AAL6" s="78">
        <v>1545949.02</v>
      </c>
      <c r="AAM6" s="79">
        <v>44607</v>
      </c>
      <c r="AAN6" s="78">
        <v>6743805.8099999996</v>
      </c>
      <c r="AAO6" s="79">
        <v>72811</v>
      </c>
      <c r="AAP6" s="78">
        <v>9090344.6799999997</v>
      </c>
      <c r="AAQ6" s="79">
        <v>1010</v>
      </c>
      <c r="AAR6" s="78">
        <v>87646.47</v>
      </c>
      <c r="AAS6" s="77">
        <v>464</v>
      </c>
      <c r="AAT6" s="78">
        <v>37971.11</v>
      </c>
      <c r="AAU6" s="79">
        <v>45008</v>
      </c>
      <c r="AAV6" s="78">
        <v>8781508.1999999993</v>
      </c>
      <c r="AAW6" s="79">
        <v>48373</v>
      </c>
      <c r="AAX6" s="78">
        <v>6591395.2300000004</v>
      </c>
      <c r="ABC6" s="77">
        <v>60</v>
      </c>
      <c r="ABD6" s="78">
        <v>294.95</v>
      </c>
      <c r="ABE6" s="77">
        <v>163</v>
      </c>
      <c r="ABF6" s="78">
        <v>833.86</v>
      </c>
      <c r="ABM6" s="77">
        <v>74</v>
      </c>
      <c r="ABN6" s="78">
        <v>535.45000000000005</v>
      </c>
      <c r="ABO6" s="77">
        <v>1</v>
      </c>
      <c r="ABP6" s="78">
        <v>1.91</v>
      </c>
      <c r="ABQ6" s="77">
        <v>7</v>
      </c>
      <c r="ABR6" s="78">
        <v>19.72</v>
      </c>
      <c r="ABS6" s="77">
        <v>74</v>
      </c>
      <c r="ABT6" s="78">
        <v>385.18</v>
      </c>
      <c r="ABU6" s="77">
        <v>2</v>
      </c>
      <c r="ABV6" s="78">
        <v>15.14</v>
      </c>
      <c r="ABY6" s="77">
        <v>10</v>
      </c>
      <c r="ABZ6" s="78">
        <v>472.13</v>
      </c>
      <c r="ACA6" s="77">
        <v>685</v>
      </c>
      <c r="ACB6" s="78">
        <v>3190.78</v>
      </c>
      <c r="ACG6" s="79">
        <v>4677</v>
      </c>
      <c r="ACH6" s="78">
        <v>282641.98</v>
      </c>
      <c r="ACO6" s="77">
        <v>119</v>
      </c>
      <c r="ACP6" s="78">
        <v>19058.2</v>
      </c>
      <c r="ACQ6" s="77">
        <v>1</v>
      </c>
      <c r="ACR6" s="78">
        <v>123.19</v>
      </c>
      <c r="ACY6" s="79">
        <v>19387</v>
      </c>
      <c r="ACZ6" s="78">
        <v>3698559.62</v>
      </c>
      <c r="ADA6" s="79">
        <v>197981</v>
      </c>
      <c r="ADB6" s="78">
        <v>19420841.170000002</v>
      </c>
      <c r="ADC6" s="79">
        <v>3468</v>
      </c>
      <c r="ADD6" s="78">
        <v>182616.9</v>
      </c>
      <c r="ADE6" s="79">
        <v>2418</v>
      </c>
      <c r="ADF6" s="78">
        <v>111354.85</v>
      </c>
      <c r="ADG6" s="79">
        <v>4409</v>
      </c>
      <c r="ADH6" s="78">
        <v>80562.48</v>
      </c>
      <c r="ADI6" s="79">
        <v>3948</v>
      </c>
      <c r="ADJ6" s="78">
        <v>87544.86</v>
      </c>
      <c r="ADK6" s="77">
        <v>340</v>
      </c>
      <c r="ADL6" s="78">
        <v>10781.24</v>
      </c>
      <c r="ADQ6" s="77">
        <v>83</v>
      </c>
      <c r="ADR6" s="78">
        <v>5086.0200000000004</v>
      </c>
      <c r="ADS6" s="79">
        <v>16387</v>
      </c>
      <c r="ADT6" s="78">
        <v>591038.84</v>
      </c>
      <c r="ADU6" s="79">
        <v>5447</v>
      </c>
      <c r="ADV6" s="78">
        <v>292010.36</v>
      </c>
      <c r="ADW6" s="79">
        <v>24317</v>
      </c>
      <c r="ADX6" s="78">
        <v>290267.18</v>
      </c>
      <c r="ADY6" s="77">
        <v>15</v>
      </c>
      <c r="ADZ6" s="78">
        <v>641.79999999999995</v>
      </c>
      <c r="AEA6" s="77">
        <v>2</v>
      </c>
      <c r="AEB6" s="78">
        <v>0.48</v>
      </c>
      <c r="AEC6" s="79">
        <v>12713</v>
      </c>
      <c r="AED6" s="78">
        <v>513743.99</v>
      </c>
      <c r="AEG6" s="77">
        <v>352</v>
      </c>
      <c r="AEH6" s="78">
        <v>44934.27</v>
      </c>
      <c r="AEI6" s="79">
        <v>2348</v>
      </c>
      <c r="AEJ6" s="78">
        <v>73597.539999999994</v>
      </c>
      <c r="AEK6" s="79">
        <v>48289</v>
      </c>
      <c r="AEL6" s="78">
        <v>1868304.78</v>
      </c>
      <c r="AEM6" s="77">
        <v>513</v>
      </c>
      <c r="AEN6" s="78">
        <v>26634.61</v>
      </c>
      <c r="AEO6" s="79">
        <v>16548</v>
      </c>
      <c r="AEP6" s="78">
        <v>1050850.6599999999</v>
      </c>
      <c r="AES6" s="79">
        <v>1510</v>
      </c>
      <c r="AET6" s="78">
        <v>245159.91</v>
      </c>
      <c r="AEU6" s="77">
        <v>1</v>
      </c>
      <c r="AEV6" s="78">
        <v>15.1</v>
      </c>
      <c r="AEW6" s="77">
        <v>2</v>
      </c>
      <c r="AEX6" s="78">
        <v>140.4</v>
      </c>
      <c r="AEY6" s="79">
        <v>1338</v>
      </c>
      <c r="AEZ6" s="78">
        <v>250636.84</v>
      </c>
      <c r="AFC6" s="79">
        <v>1250</v>
      </c>
      <c r="AFD6" s="78">
        <v>774671.19</v>
      </c>
      <c r="AFI6" s="77">
        <v>692</v>
      </c>
      <c r="AFJ6" s="78">
        <v>262316.83</v>
      </c>
      <c r="AFK6" s="79">
        <v>7002</v>
      </c>
      <c r="AFL6" s="78">
        <v>485237.54</v>
      </c>
      <c r="AFM6" s="79">
        <v>12955</v>
      </c>
      <c r="AFN6" s="78">
        <v>605775.4</v>
      </c>
      <c r="AFO6" s="77">
        <v>16</v>
      </c>
      <c r="AFP6" s="78">
        <v>1165.04</v>
      </c>
      <c r="AFQ6" s="77">
        <v>3</v>
      </c>
      <c r="AFR6" s="78">
        <v>332.94</v>
      </c>
      <c r="AFS6" s="79">
        <v>1610</v>
      </c>
      <c r="AFT6" s="78">
        <v>850376.87</v>
      </c>
      <c r="AFU6" s="79">
        <v>3866</v>
      </c>
      <c r="AFV6" s="78">
        <v>2915593.37</v>
      </c>
      <c r="AGA6" s="77">
        <v>53</v>
      </c>
      <c r="AGB6" s="78">
        <v>361.88</v>
      </c>
      <c r="AGG6" s="79">
        <v>15958</v>
      </c>
      <c r="AGH6" s="78">
        <v>803949.21</v>
      </c>
      <c r="AGI6" s="79">
        <v>7662</v>
      </c>
      <c r="AGJ6" s="78">
        <v>241588.05</v>
      </c>
      <c r="AGK6" s="77">
        <v>12</v>
      </c>
      <c r="AGL6" s="78">
        <v>14153.12</v>
      </c>
      <c r="AGO6" s="77">
        <v>92</v>
      </c>
      <c r="AGP6" s="78">
        <v>12284.66</v>
      </c>
      <c r="AGQ6" s="79">
        <v>6761</v>
      </c>
      <c r="AGR6" s="78">
        <v>371102.25</v>
      </c>
      <c r="AGS6" s="77">
        <v>3</v>
      </c>
      <c r="AGT6" s="78">
        <v>124.83</v>
      </c>
      <c r="AGW6" s="77">
        <v>4</v>
      </c>
      <c r="AGX6" s="78">
        <v>356.9</v>
      </c>
      <c r="AHC6" s="79">
        <v>2758</v>
      </c>
      <c r="AHD6" s="78">
        <v>934289.9</v>
      </c>
      <c r="AHE6" s="77">
        <v>2</v>
      </c>
      <c r="AHF6" s="78">
        <v>8.44</v>
      </c>
      <c r="AHG6" s="77">
        <v>135</v>
      </c>
      <c r="AHH6" s="78">
        <v>7690.37</v>
      </c>
      <c r="AHM6" s="79">
        <v>59234</v>
      </c>
      <c r="AHN6" s="78">
        <v>1826662.87</v>
      </c>
      <c r="AHO6" s="79">
        <v>4350</v>
      </c>
      <c r="AHP6" s="78">
        <v>176026.43</v>
      </c>
      <c r="AHQ6" s="77">
        <v>351</v>
      </c>
      <c r="AHR6" s="78">
        <v>38279.06</v>
      </c>
      <c r="AHS6" s="77">
        <v>8</v>
      </c>
      <c r="AHT6" s="78">
        <v>193.88</v>
      </c>
      <c r="AHW6" s="77">
        <v>140</v>
      </c>
      <c r="AHX6" s="78">
        <v>1031.6099999999999</v>
      </c>
      <c r="AIC6" s="77">
        <v>9</v>
      </c>
      <c r="AID6" s="78">
        <v>17276.02</v>
      </c>
      <c r="AIG6" s="79">
        <v>300431</v>
      </c>
      <c r="AIH6" s="78">
        <v>71564565.980000004</v>
      </c>
      <c r="AII6" s="77">
        <v>323</v>
      </c>
      <c r="AIJ6" s="78">
        <v>541044.04</v>
      </c>
      <c r="AIK6" s="79">
        <v>16686</v>
      </c>
      <c r="AIL6" s="78">
        <v>10043452.859999999</v>
      </c>
      <c r="AIM6" s="79">
        <v>12558</v>
      </c>
      <c r="AIN6" s="78">
        <v>5016017.29</v>
      </c>
      <c r="AIO6" s="79">
        <v>5574</v>
      </c>
      <c r="AIP6" s="78">
        <v>444471.77</v>
      </c>
      <c r="AIQ6" s="77">
        <v>138</v>
      </c>
      <c r="AIR6" s="78">
        <v>18532.72</v>
      </c>
      <c r="AIS6" s="77">
        <v>845</v>
      </c>
      <c r="AIT6" s="78">
        <v>116677.01</v>
      </c>
      <c r="AIY6" s="77">
        <v>41</v>
      </c>
      <c r="AIZ6" s="78">
        <v>34482.449999999997</v>
      </c>
      <c r="AJA6" s="79">
        <v>2666</v>
      </c>
      <c r="AJB6" s="78">
        <v>248894.53</v>
      </c>
      <c r="AJC6" s="79">
        <v>3534</v>
      </c>
      <c r="AJD6" s="78">
        <v>220249.66</v>
      </c>
      <c r="AJE6" s="79">
        <v>2387</v>
      </c>
      <c r="AJF6" s="78">
        <v>516581.58</v>
      </c>
      <c r="AJK6" s="77">
        <v>1</v>
      </c>
      <c r="AJL6" s="78">
        <v>95.15</v>
      </c>
      <c r="AJM6" s="77">
        <v>90</v>
      </c>
      <c r="AJN6" s="78">
        <v>9111.94</v>
      </c>
      <c r="AJQ6" s="77">
        <v>84</v>
      </c>
      <c r="AJR6" s="78">
        <v>31971.33</v>
      </c>
      <c r="AJS6" s="77">
        <v>1</v>
      </c>
      <c r="AJT6" s="78">
        <v>81.900000000000006</v>
      </c>
      <c r="AKC6" s="77">
        <v>2</v>
      </c>
      <c r="AKD6" s="78">
        <v>463.93</v>
      </c>
      <c r="AKE6" s="77">
        <v>2</v>
      </c>
      <c r="AKF6" s="78">
        <v>167.2</v>
      </c>
      <c r="AKG6" s="79">
        <v>46567</v>
      </c>
      <c r="AKH6" s="78">
        <v>441969.43</v>
      </c>
      <c r="AKK6" s="77">
        <v>33</v>
      </c>
      <c r="AKL6" s="78">
        <v>338.83</v>
      </c>
      <c r="AKO6" s="79">
        <v>6781</v>
      </c>
      <c r="AKP6" s="78">
        <v>501195.65</v>
      </c>
      <c r="AKS6" s="79">
        <v>10910</v>
      </c>
      <c r="AKT6" s="78">
        <v>206808.95</v>
      </c>
      <c r="AKW6" s="79">
        <v>10017</v>
      </c>
      <c r="AKX6" s="78">
        <v>460724.87</v>
      </c>
      <c r="ALE6" s="77">
        <v>393</v>
      </c>
      <c r="ALF6" s="78">
        <v>48055.21</v>
      </c>
      <c r="ALO6" s="79">
        <v>124739</v>
      </c>
      <c r="ALP6" s="78">
        <v>1675359.28</v>
      </c>
      <c r="ALQ6" s="77">
        <v>160</v>
      </c>
      <c r="ALR6" s="78">
        <v>17421.37</v>
      </c>
      <c r="ALW6" s="77">
        <v>1</v>
      </c>
      <c r="ALX6" s="78">
        <v>1.62</v>
      </c>
      <c r="AME6" s="77">
        <v>20</v>
      </c>
      <c r="AMF6" s="78">
        <v>216.9</v>
      </c>
      <c r="AMM6" s="79">
        <v>18823</v>
      </c>
      <c r="AMN6" s="78">
        <v>523760.62</v>
      </c>
      <c r="AMQ6" s="79">
        <v>109094</v>
      </c>
      <c r="AMR6" s="78">
        <v>1583714.39</v>
      </c>
      <c r="ANI6" s="77">
        <v>2</v>
      </c>
      <c r="ANJ6" s="78">
        <v>299.01</v>
      </c>
      <c r="ANO6" s="77">
        <v>219</v>
      </c>
      <c r="ANP6" s="78">
        <v>12015.23</v>
      </c>
      <c r="ANQ6" s="77">
        <v>80</v>
      </c>
      <c r="ANR6" s="78">
        <v>206.12</v>
      </c>
      <c r="ANS6" s="79">
        <v>2072</v>
      </c>
      <c r="ANT6" s="78">
        <v>130518.24</v>
      </c>
      <c r="ANW6" s="77">
        <v>172</v>
      </c>
      <c r="ANX6" s="78">
        <v>4781.83</v>
      </c>
      <c r="ANY6" s="77">
        <v>32</v>
      </c>
      <c r="ANZ6" s="78">
        <v>10701.44</v>
      </c>
      <c r="AOA6" s="77">
        <v>902</v>
      </c>
      <c r="AOB6" s="78">
        <v>61237.51</v>
      </c>
      <c r="AOC6" s="79">
        <v>28010</v>
      </c>
      <c r="AOD6" s="78">
        <v>2616016.1</v>
      </c>
      <c r="AOE6" s="77">
        <v>195</v>
      </c>
      <c r="AOF6" s="78">
        <v>233699.67</v>
      </c>
      <c r="AOG6" s="77">
        <v>2</v>
      </c>
      <c r="AOH6" s="78">
        <v>243.4</v>
      </c>
      <c r="AOQ6" s="77">
        <v>339</v>
      </c>
      <c r="AOR6" s="78">
        <v>19661.310000000001</v>
      </c>
      <c r="AOY6" s="77">
        <v>949</v>
      </c>
      <c r="AOZ6" s="78">
        <v>1099968.17</v>
      </c>
      <c r="APA6" s="79">
        <v>2773</v>
      </c>
      <c r="APB6" s="78">
        <v>228876.4</v>
      </c>
      <c r="APE6" s="77">
        <v>11</v>
      </c>
      <c r="APF6" s="78">
        <v>552.29999999999995</v>
      </c>
      <c r="APG6" s="77">
        <v>408</v>
      </c>
      <c r="APH6" s="78">
        <v>148754.19</v>
      </c>
      <c r="API6" s="79">
        <v>1849</v>
      </c>
      <c r="APJ6" s="78">
        <v>229492.95</v>
      </c>
      <c r="APK6" s="77">
        <v>216</v>
      </c>
      <c r="APL6" s="78">
        <v>38960.75</v>
      </c>
      <c r="APM6" s="79">
        <v>10231</v>
      </c>
      <c r="APN6" s="78">
        <v>1784577.52</v>
      </c>
      <c r="APS6" s="77">
        <v>844</v>
      </c>
      <c r="APT6" s="78">
        <v>504799.68</v>
      </c>
      <c r="APU6" s="77">
        <v>44</v>
      </c>
      <c r="APV6" s="78">
        <v>97279.71</v>
      </c>
      <c r="APW6" s="77">
        <v>357</v>
      </c>
      <c r="APX6" s="78">
        <v>1102381.56</v>
      </c>
      <c r="AQC6" s="77">
        <v>1</v>
      </c>
      <c r="AQD6" s="78">
        <v>5.58</v>
      </c>
      <c r="AQE6" s="77">
        <v>1</v>
      </c>
      <c r="AQF6" s="78">
        <v>17.86</v>
      </c>
      <c r="AQI6" s="77">
        <v>37</v>
      </c>
      <c r="AQJ6" s="78">
        <v>3391.1</v>
      </c>
      <c r="AQO6" s="77">
        <v>509</v>
      </c>
      <c r="AQP6" s="78">
        <v>71739.28</v>
      </c>
      <c r="AQQ6" s="77">
        <v>231</v>
      </c>
      <c r="AQR6" s="78">
        <v>2515.9499999999998</v>
      </c>
      <c r="AQU6" s="77">
        <v>93</v>
      </c>
      <c r="AQV6" s="78">
        <v>1086.8800000000001</v>
      </c>
      <c r="ARA6" s="79">
        <v>13560</v>
      </c>
      <c r="ARB6" s="78">
        <v>3141799.04</v>
      </c>
      <c r="ARC6" s="79">
        <v>18269</v>
      </c>
      <c r="ARD6" s="78">
        <v>285274.42</v>
      </c>
      <c r="ARG6" s="77">
        <v>1</v>
      </c>
      <c r="ARH6" s="78">
        <v>7.64</v>
      </c>
      <c r="ARI6" s="79">
        <v>2116</v>
      </c>
      <c r="ARJ6" s="78">
        <v>1005176.17</v>
      </c>
      <c r="ARK6" s="77">
        <v>458</v>
      </c>
      <c r="ARL6" s="78">
        <v>224622.85</v>
      </c>
      <c r="ARM6" s="79">
        <v>1791</v>
      </c>
      <c r="ARN6" s="78">
        <v>886241.94</v>
      </c>
      <c r="ARO6" s="77">
        <v>866</v>
      </c>
      <c r="ARP6" s="78">
        <v>420639.83</v>
      </c>
      <c r="ARQ6" s="77">
        <v>534</v>
      </c>
      <c r="ARR6" s="78">
        <v>245312.31</v>
      </c>
      <c r="ARS6" s="77">
        <v>336</v>
      </c>
      <c r="ART6" s="78">
        <v>155322.62</v>
      </c>
      <c r="ARU6" s="79">
        <v>3510</v>
      </c>
      <c r="ARV6" s="78">
        <v>698448.07</v>
      </c>
      <c r="ARW6" s="77">
        <v>19</v>
      </c>
      <c r="ARX6" s="78">
        <v>681.43</v>
      </c>
      <c r="ASA6" s="77">
        <v>134</v>
      </c>
      <c r="ASB6" s="78">
        <v>43082.66</v>
      </c>
      <c r="ASC6" s="79">
        <v>3840</v>
      </c>
      <c r="ASD6" s="78">
        <v>60090.1</v>
      </c>
      <c r="ASI6" s="79">
        <v>4517</v>
      </c>
      <c r="ASJ6" s="78">
        <v>1231003.99</v>
      </c>
      <c r="ASK6" s="79">
        <v>2871</v>
      </c>
      <c r="ASL6" s="78">
        <v>1499902.14</v>
      </c>
      <c r="ASQ6" s="79">
        <v>10515</v>
      </c>
      <c r="ASR6" s="78">
        <v>6624321.7599999998</v>
      </c>
      <c r="ASS6" s="79">
        <v>2483</v>
      </c>
      <c r="AST6" s="78">
        <v>361279</v>
      </c>
      <c r="ASU6" s="77">
        <v>181</v>
      </c>
      <c r="ASV6" s="78">
        <v>1288252.42</v>
      </c>
      <c r="ASY6" s="77">
        <v>5</v>
      </c>
      <c r="ASZ6" s="78">
        <v>65.37</v>
      </c>
      <c r="ATC6" s="77">
        <v>1</v>
      </c>
      <c r="ATD6" s="78">
        <v>23.19</v>
      </c>
      <c r="ATG6" s="79">
        <v>4780</v>
      </c>
      <c r="ATH6" s="78">
        <v>666259.49</v>
      </c>
      <c r="ATI6" s="79">
        <v>9305</v>
      </c>
      <c r="ATJ6" s="78">
        <v>1166579.51</v>
      </c>
      <c r="ATK6" s="79">
        <v>29731</v>
      </c>
      <c r="ATL6" s="78">
        <v>4011309.95</v>
      </c>
      <c r="ATM6" s="79">
        <v>8164</v>
      </c>
      <c r="ATN6" s="78">
        <v>1108009.74</v>
      </c>
      <c r="ATO6" s="79">
        <v>50223</v>
      </c>
      <c r="ATP6" s="78">
        <v>1248969.53</v>
      </c>
      <c r="ATS6" s="79">
        <v>51667</v>
      </c>
      <c r="ATT6" s="78">
        <v>4251513.07</v>
      </c>
      <c r="ATU6" s="77">
        <v>39</v>
      </c>
      <c r="ATV6" s="78">
        <v>15087.96</v>
      </c>
      <c r="ATY6" s="79">
        <v>4277</v>
      </c>
      <c r="ATZ6" s="78">
        <v>326365.13</v>
      </c>
      <c r="AUO6" s="77">
        <v>12</v>
      </c>
      <c r="AUP6" s="78">
        <v>171.36</v>
      </c>
      <c r="AUQ6" s="77">
        <v>2</v>
      </c>
      <c r="AUR6" s="78">
        <v>1.78</v>
      </c>
      <c r="AUS6" s="77">
        <v>12</v>
      </c>
      <c r="AUT6" s="78">
        <v>289.18</v>
      </c>
      <c r="AUU6" s="79">
        <v>1689</v>
      </c>
      <c r="AUV6" s="78">
        <v>41080.78</v>
      </c>
      <c r="AUW6" s="77">
        <v>13</v>
      </c>
      <c r="AUX6" s="78">
        <v>1742.52</v>
      </c>
      <c r="AVA6" s="79">
        <v>34653</v>
      </c>
      <c r="AVB6" s="78">
        <v>3301101.72</v>
      </c>
      <c r="AVC6" s="77">
        <v>713</v>
      </c>
      <c r="AVD6" s="78">
        <v>3155752.48</v>
      </c>
      <c r="AVE6" s="77">
        <v>5</v>
      </c>
      <c r="AVF6" s="78">
        <v>60.91</v>
      </c>
      <c r="AVK6" s="77">
        <v>10</v>
      </c>
      <c r="AVL6" s="78">
        <v>3183.36</v>
      </c>
      <c r="AVM6" s="77">
        <v>625</v>
      </c>
      <c r="AVN6" s="78">
        <v>34368.26</v>
      </c>
      <c r="AVO6" s="77">
        <v>188</v>
      </c>
      <c r="AVP6" s="78">
        <v>9490.66</v>
      </c>
      <c r="AVS6" s="79">
        <v>18949</v>
      </c>
      <c r="AVT6" s="78">
        <v>1048763.43</v>
      </c>
      <c r="AVU6" s="77">
        <v>1</v>
      </c>
      <c r="AVV6" s="78">
        <v>9.34</v>
      </c>
      <c r="AVW6" s="77">
        <v>20</v>
      </c>
      <c r="AVX6" s="78">
        <v>1062.4100000000001</v>
      </c>
      <c r="AVY6" s="77">
        <v>26</v>
      </c>
      <c r="AVZ6" s="78">
        <v>416.9</v>
      </c>
      <c r="AWA6" s="77">
        <v>2</v>
      </c>
      <c r="AWB6" s="78">
        <v>9.6199999999999992</v>
      </c>
      <c r="AWC6" s="77">
        <v>1</v>
      </c>
      <c r="AWD6" s="78">
        <v>4.8099999999999996</v>
      </c>
      <c r="AWG6" s="77">
        <v>2</v>
      </c>
      <c r="AWH6" s="78">
        <v>10.18</v>
      </c>
      <c r="AWM6" s="79">
        <v>247039</v>
      </c>
      <c r="AWN6" s="78">
        <v>4743050.0999999996</v>
      </c>
      <c r="AWO6" s="77">
        <v>6</v>
      </c>
      <c r="AWP6" s="78">
        <v>96.5</v>
      </c>
      <c r="AWQ6" s="79">
        <v>1915</v>
      </c>
      <c r="AWR6" s="78">
        <v>100954.26</v>
      </c>
      <c r="AWU6" s="79">
        <v>6787</v>
      </c>
      <c r="AWV6" s="78">
        <v>2589844.67</v>
      </c>
      <c r="AWW6" s="77">
        <v>17</v>
      </c>
      <c r="AWX6" s="78">
        <v>146.58000000000001</v>
      </c>
      <c r="AXC6" s="77">
        <v>163</v>
      </c>
      <c r="AXD6" s="78">
        <v>157915.26999999999</v>
      </c>
      <c r="AXK6" s="79">
        <v>1699</v>
      </c>
      <c r="AXL6" s="78">
        <v>288790.28999999998</v>
      </c>
      <c r="AXO6" s="79">
        <v>10113</v>
      </c>
      <c r="AXP6" s="78">
        <v>1067542.74</v>
      </c>
      <c r="AXQ6" s="77">
        <v>16</v>
      </c>
      <c r="AXR6" s="78">
        <v>2036.5</v>
      </c>
      <c r="AYC6" s="77">
        <v>8</v>
      </c>
      <c r="AYD6" s="78">
        <v>65.040000000000006</v>
      </c>
      <c r="AYE6" s="77">
        <v>5</v>
      </c>
      <c r="AYF6" s="78">
        <v>46.2</v>
      </c>
      <c r="AYG6" s="77">
        <v>4</v>
      </c>
      <c r="AYH6" s="78">
        <v>81.78</v>
      </c>
      <c r="AYO6" s="77">
        <v>4</v>
      </c>
      <c r="AYP6" s="78">
        <v>5888.32</v>
      </c>
      <c r="AYQ6" s="77">
        <v>2</v>
      </c>
      <c r="AYR6" s="78">
        <v>1.5</v>
      </c>
      <c r="AYW6" s="77">
        <v>11</v>
      </c>
      <c r="AYX6" s="78">
        <v>49.54</v>
      </c>
      <c r="AYY6" s="77">
        <v>16</v>
      </c>
      <c r="AYZ6" s="78">
        <v>922.01</v>
      </c>
      <c r="AZA6" s="79">
        <v>61511</v>
      </c>
      <c r="AZB6" s="78">
        <v>5223194.74</v>
      </c>
      <c r="AZC6" s="77">
        <v>140</v>
      </c>
      <c r="AZD6" s="78">
        <v>18436.37</v>
      </c>
      <c r="AZE6" s="77">
        <v>115</v>
      </c>
      <c r="AZF6" s="78">
        <v>42619.34</v>
      </c>
      <c r="AZG6" s="77">
        <v>10</v>
      </c>
      <c r="AZH6" s="78">
        <v>109.86</v>
      </c>
      <c r="AZI6" s="77">
        <v>30</v>
      </c>
      <c r="AZJ6" s="78">
        <v>1146.76</v>
      </c>
      <c r="AZK6" s="79">
        <v>1047</v>
      </c>
      <c r="AZL6" s="78">
        <v>12900.68</v>
      </c>
      <c r="AZO6" s="79">
        <v>15345</v>
      </c>
      <c r="AZP6" s="78">
        <v>2096918.16</v>
      </c>
      <c r="AZQ6" s="77">
        <v>184</v>
      </c>
      <c r="AZR6" s="78">
        <v>182118.03</v>
      </c>
      <c r="AZS6" s="77">
        <v>120</v>
      </c>
      <c r="AZT6" s="78">
        <v>19115.02</v>
      </c>
      <c r="AZU6" s="77">
        <v>1</v>
      </c>
      <c r="AZV6" s="78">
        <v>947</v>
      </c>
    </row>
    <row r="7" spans="1:1374" x14ac:dyDescent="0.25">
      <c r="A7" s="80">
        <v>40333</v>
      </c>
      <c r="B7" s="77" t="s">
        <v>346</v>
      </c>
      <c r="C7" s="77">
        <v>4</v>
      </c>
      <c r="D7" s="78">
        <v>17.22</v>
      </c>
      <c r="K7" s="77">
        <v>2</v>
      </c>
      <c r="L7" s="78">
        <v>120.94</v>
      </c>
      <c r="M7" s="77">
        <v>167</v>
      </c>
      <c r="N7" s="78">
        <v>1050792.1399999999</v>
      </c>
      <c r="S7" s="77">
        <v>1</v>
      </c>
      <c r="T7" s="78">
        <v>6.37</v>
      </c>
      <c r="W7" s="77">
        <v>2</v>
      </c>
      <c r="X7" s="78">
        <v>21.58</v>
      </c>
      <c r="Y7" s="79">
        <v>176403</v>
      </c>
      <c r="Z7" s="78">
        <v>10294315.960000001</v>
      </c>
      <c r="AA7" s="77">
        <v>11</v>
      </c>
      <c r="AB7" s="78">
        <v>1487.37</v>
      </c>
      <c r="AC7" s="79">
        <v>5537</v>
      </c>
      <c r="AD7" s="78">
        <v>267548.59999999998</v>
      </c>
      <c r="AK7" s="77">
        <v>1</v>
      </c>
      <c r="AL7" s="78">
        <v>3.7</v>
      </c>
      <c r="AQ7" s="79">
        <v>32400</v>
      </c>
      <c r="AR7" s="78">
        <v>4845466.58</v>
      </c>
      <c r="AU7" s="79">
        <v>56424</v>
      </c>
      <c r="AV7" s="78">
        <v>1105786.6499999999</v>
      </c>
      <c r="AW7" s="77">
        <v>2</v>
      </c>
      <c r="AX7" s="78">
        <v>14.92</v>
      </c>
      <c r="AY7" s="79">
        <v>59393</v>
      </c>
      <c r="AZ7" s="78">
        <v>6201001.9100000001</v>
      </c>
      <c r="BA7" s="79">
        <v>215578</v>
      </c>
      <c r="BB7" s="78">
        <v>17562141.640000001</v>
      </c>
      <c r="BE7" s="79">
        <v>221787</v>
      </c>
      <c r="BF7" s="78">
        <v>2023121.84</v>
      </c>
      <c r="BG7" s="79">
        <v>3197</v>
      </c>
      <c r="BH7" s="78">
        <v>369640.22</v>
      </c>
      <c r="BI7" s="79">
        <v>12837</v>
      </c>
      <c r="BJ7" s="78">
        <v>828948.47</v>
      </c>
      <c r="BK7" s="77">
        <v>3</v>
      </c>
      <c r="BL7" s="78">
        <v>446.56</v>
      </c>
      <c r="BM7" s="77">
        <v>3</v>
      </c>
      <c r="BN7" s="78">
        <v>764.7</v>
      </c>
      <c r="BO7" s="79">
        <v>4987</v>
      </c>
      <c r="BP7" s="78">
        <v>56378.66</v>
      </c>
      <c r="BS7" s="77">
        <v>10</v>
      </c>
      <c r="BT7" s="78">
        <v>4707.07</v>
      </c>
      <c r="BW7" s="77">
        <v>5</v>
      </c>
      <c r="BX7" s="78">
        <v>117.99</v>
      </c>
      <c r="BY7" s="77">
        <v>3</v>
      </c>
      <c r="BZ7" s="78">
        <v>6.83</v>
      </c>
      <c r="CM7" s="77">
        <v>9</v>
      </c>
      <c r="CN7" s="78">
        <v>9999.49</v>
      </c>
      <c r="CO7" s="77">
        <v>5</v>
      </c>
      <c r="CP7" s="78">
        <v>134.16</v>
      </c>
      <c r="CQ7" s="77">
        <v>10</v>
      </c>
      <c r="CR7" s="78">
        <v>24.44</v>
      </c>
      <c r="CS7" s="77">
        <v>68</v>
      </c>
      <c r="CT7" s="78">
        <v>229.8</v>
      </c>
      <c r="CU7" s="77">
        <v>1</v>
      </c>
      <c r="CV7" s="78">
        <v>3.8</v>
      </c>
      <c r="CW7" s="77">
        <v>25</v>
      </c>
      <c r="CX7" s="78">
        <v>18.72</v>
      </c>
      <c r="DA7" s="79">
        <v>150808</v>
      </c>
      <c r="DB7" s="78">
        <v>5736617.54</v>
      </c>
      <c r="DK7" s="79">
        <v>1214</v>
      </c>
      <c r="DL7" s="78">
        <v>84465.08</v>
      </c>
      <c r="DM7" s="79">
        <v>140111</v>
      </c>
      <c r="DN7" s="78">
        <v>5854956.8799999999</v>
      </c>
      <c r="DQ7" s="77">
        <v>3</v>
      </c>
      <c r="DR7" s="78">
        <v>3.36</v>
      </c>
      <c r="DS7" s="77">
        <v>16</v>
      </c>
      <c r="DT7" s="78">
        <v>325.52999999999997</v>
      </c>
      <c r="DW7" s="77">
        <v>1</v>
      </c>
      <c r="DX7" s="78">
        <v>10.87</v>
      </c>
      <c r="EA7" s="77">
        <v>2</v>
      </c>
      <c r="EB7" s="78">
        <v>77.760000000000005</v>
      </c>
      <c r="EE7" s="79">
        <v>17534</v>
      </c>
      <c r="EF7" s="78">
        <v>674336.13</v>
      </c>
      <c r="EG7" s="79">
        <v>35466</v>
      </c>
      <c r="EH7" s="78">
        <v>1238420.23</v>
      </c>
      <c r="EI7" s="77">
        <v>4</v>
      </c>
      <c r="EJ7" s="78">
        <v>27.3</v>
      </c>
      <c r="EK7" s="79">
        <v>1224</v>
      </c>
      <c r="EL7" s="78">
        <v>74728.2</v>
      </c>
      <c r="ES7" s="79">
        <v>2108</v>
      </c>
      <c r="ET7" s="78">
        <v>1324302.1299999999</v>
      </c>
      <c r="EU7" s="77">
        <v>19</v>
      </c>
      <c r="EV7" s="78">
        <v>18.41</v>
      </c>
      <c r="EW7" s="79">
        <v>24230</v>
      </c>
      <c r="EX7" s="78">
        <v>1195749.71</v>
      </c>
      <c r="EY7" s="79">
        <v>16026</v>
      </c>
      <c r="EZ7" s="78">
        <v>801656.72</v>
      </c>
      <c r="FA7" s="77">
        <v>8</v>
      </c>
      <c r="FB7" s="78">
        <v>55.97</v>
      </c>
      <c r="FE7" s="77">
        <v>5</v>
      </c>
      <c r="FF7" s="78">
        <v>2.64</v>
      </c>
      <c r="FG7" s="79">
        <v>2040</v>
      </c>
      <c r="FH7" s="78">
        <v>276384.67</v>
      </c>
      <c r="FI7" s="77">
        <v>4</v>
      </c>
      <c r="FJ7" s="78">
        <v>6</v>
      </c>
      <c r="FK7" s="79">
        <v>2706</v>
      </c>
      <c r="FL7" s="78">
        <v>66488.31</v>
      </c>
      <c r="FM7" s="79">
        <v>13505</v>
      </c>
      <c r="FN7" s="78">
        <v>757080.51</v>
      </c>
      <c r="FO7" s="79">
        <v>45844</v>
      </c>
      <c r="FP7" s="78">
        <v>5245985.17</v>
      </c>
      <c r="FS7" s="77">
        <v>1</v>
      </c>
      <c r="FT7" s="78">
        <v>9.1199999999999992</v>
      </c>
      <c r="FW7" s="77">
        <v>74</v>
      </c>
      <c r="FX7" s="78">
        <v>6654.5</v>
      </c>
      <c r="GA7" s="77">
        <v>165</v>
      </c>
      <c r="GB7" s="78">
        <v>37447.480000000003</v>
      </c>
      <c r="GC7" s="79">
        <v>4923</v>
      </c>
      <c r="GD7" s="78">
        <v>698960.15</v>
      </c>
      <c r="GE7" s="79">
        <v>5166</v>
      </c>
      <c r="GF7" s="78">
        <v>752677.32</v>
      </c>
      <c r="GI7" s="77">
        <v>1</v>
      </c>
      <c r="GJ7" s="78">
        <v>2.08</v>
      </c>
      <c r="GO7" s="77">
        <v>162</v>
      </c>
      <c r="GP7" s="78">
        <v>13109.96</v>
      </c>
      <c r="GQ7" s="77">
        <v>2</v>
      </c>
      <c r="GR7" s="78">
        <v>22.2</v>
      </c>
      <c r="GS7" s="79">
        <v>2437</v>
      </c>
      <c r="GT7" s="78">
        <v>266897.27</v>
      </c>
      <c r="GU7" s="77">
        <v>6</v>
      </c>
      <c r="GV7" s="78">
        <v>33</v>
      </c>
      <c r="GY7" s="77">
        <v>94</v>
      </c>
      <c r="GZ7" s="78">
        <v>3353.99</v>
      </c>
      <c r="HA7" s="77">
        <v>478</v>
      </c>
      <c r="HB7" s="78">
        <v>61150.19</v>
      </c>
      <c r="HC7" s="77">
        <v>339</v>
      </c>
      <c r="HD7" s="78">
        <v>62388.61</v>
      </c>
      <c r="HE7" s="79">
        <v>1284</v>
      </c>
      <c r="HF7" s="78">
        <v>175423.88</v>
      </c>
      <c r="HI7" s="77">
        <v>57</v>
      </c>
      <c r="HJ7" s="78">
        <v>19866.98</v>
      </c>
      <c r="HK7" s="77">
        <v>458</v>
      </c>
      <c r="HL7" s="78">
        <v>26933.4</v>
      </c>
      <c r="HM7" s="77">
        <v>21</v>
      </c>
      <c r="HN7" s="78">
        <v>2002.53</v>
      </c>
      <c r="HO7" s="79">
        <v>80139</v>
      </c>
      <c r="HP7" s="78">
        <v>7575471.7199999997</v>
      </c>
      <c r="HQ7" s="77">
        <v>1</v>
      </c>
      <c r="HR7" s="78">
        <v>24.97</v>
      </c>
      <c r="HS7" s="79">
        <v>1041</v>
      </c>
      <c r="HT7" s="78">
        <v>106988.89</v>
      </c>
      <c r="HU7" s="79">
        <v>4688</v>
      </c>
      <c r="HV7" s="78">
        <v>321719.06</v>
      </c>
      <c r="HW7" s="77">
        <v>30</v>
      </c>
      <c r="HX7" s="78">
        <v>5805.51</v>
      </c>
      <c r="HY7" s="77">
        <v>461</v>
      </c>
      <c r="HZ7" s="78">
        <v>60932.66</v>
      </c>
      <c r="IA7" s="77">
        <v>1</v>
      </c>
      <c r="IB7" s="78">
        <v>115.36</v>
      </c>
      <c r="IG7" s="79">
        <v>2703</v>
      </c>
      <c r="IH7" s="78">
        <v>133764.04999999999</v>
      </c>
      <c r="II7" s="77">
        <v>2</v>
      </c>
      <c r="IJ7" s="78">
        <v>0.24</v>
      </c>
      <c r="IK7" s="77">
        <v>2</v>
      </c>
      <c r="IL7" s="78">
        <v>6.84</v>
      </c>
      <c r="IQ7" s="77">
        <v>5</v>
      </c>
      <c r="IR7" s="78">
        <v>13.49</v>
      </c>
      <c r="IS7" s="79">
        <v>4715</v>
      </c>
      <c r="IT7" s="78">
        <v>192726.97</v>
      </c>
      <c r="IY7" s="77">
        <v>1</v>
      </c>
      <c r="IZ7" s="78">
        <v>4.41</v>
      </c>
      <c r="JA7" s="79">
        <v>9618</v>
      </c>
      <c r="JB7" s="78">
        <v>1287180.7</v>
      </c>
      <c r="JC7" s="79">
        <v>2300</v>
      </c>
      <c r="JD7" s="78">
        <v>294325.56</v>
      </c>
      <c r="JG7" s="79">
        <v>1014</v>
      </c>
      <c r="JH7" s="78">
        <v>142178.48000000001</v>
      </c>
      <c r="JI7" s="79">
        <v>3621</v>
      </c>
      <c r="JJ7" s="78">
        <v>338857.31</v>
      </c>
      <c r="JK7" s="77">
        <v>16</v>
      </c>
      <c r="JL7" s="78">
        <v>1303.01</v>
      </c>
      <c r="JQ7" s="77">
        <v>92</v>
      </c>
      <c r="JR7" s="78">
        <v>6455.63</v>
      </c>
      <c r="JS7" s="79">
        <v>4763</v>
      </c>
      <c r="JT7" s="78">
        <v>407290.1</v>
      </c>
      <c r="JU7" s="79">
        <v>12800</v>
      </c>
      <c r="JV7" s="78">
        <v>1057425.68</v>
      </c>
      <c r="JW7" s="77">
        <v>34</v>
      </c>
      <c r="JX7" s="78">
        <v>4930.78</v>
      </c>
      <c r="JY7" s="77">
        <v>483</v>
      </c>
      <c r="JZ7" s="78">
        <v>14638.26</v>
      </c>
      <c r="KA7" s="79">
        <v>8792</v>
      </c>
      <c r="KB7" s="78">
        <v>402695.39</v>
      </c>
      <c r="KE7" s="77">
        <v>402</v>
      </c>
      <c r="KF7" s="78">
        <v>45374.09</v>
      </c>
      <c r="KG7" s="79">
        <v>22102</v>
      </c>
      <c r="KH7" s="78">
        <v>830627.6</v>
      </c>
      <c r="KM7" s="77">
        <v>989</v>
      </c>
      <c r="KN7" s="78">
        <v>580132.42000000004</v>
      </c>
      <c r="KO7" s="77">
        <v>31</v>
      </c>
      <c r="KP7" s="78">
        <v>4063.78</v>
      </c>
      <c r="KQ7" s="79">
        <v>5453</v>
      </c>
      <c r="KR7" s="78">
        <v>436037.99</v>
      </c>
      <c r="KU7" s="79">
        <v>3149</v>
      </c>
      <c r="KV7" s="78">
        <v>1446458.94</v>
      </c>
      <c r="LA7" s="77">
        <v>6</v>
      </c>
      <c r="LB7" s="78">
        <v>3428.45</v>
      </c>
      <c r="LC7" s="77">
        <v>2</v>
      </c>
      <c r="LD7" s="78">
        <v>1.8</v>
      </c>
      <c r="LE7" s="79">
        <v>1870</v>
      </c>
      <c r="LF7" s="78">
        <v>151301.76000000001</v>
      </c>
      <c r="LG7" s="77">
        <v>438</v>
      </c>
      <c r="LH7" s="78">
        <v>72042.67</v>
      </c>
      <c r="LI7" s="77">
        <v>398</v>
      </c>
      <c r="LJ7" s="78">
        <v>87350.85</v>
      </c>
      <c r="LU7" s="79">
        <v>5781</v>
      </c>
      <c r="LV7" s="78">
        <v>278908.38</v>
      </c>
      <c r="LW7" s="77">
        <v>71</v>
      </c>
      <c r="LX7" s="78">
        <v>394.41</v>
      </c>
      <c r="LY7" s="77">
        <v>4</v>
      </c>
      <c r="LZ7" s="78">
        <v>6418.44</v>
      </c>
      <c r="MC7" s="79">
        <v>4845</v>
      </c>
      <c r="MD7" s="78">
        <v>569291.24</v>
      </c>
      <c r="ME7" s="77">
        <v>1</v>
      </c>
      <c r="MF7" s="78">
        <v>7.59</v>
      </c>
      <c r="MO7" s="77">
        <v>2</v>
      </c>
      <c r="MP7" s="78">
        <v>16.63</v>
      </c>
      <c r="MQ7" s="79">
        <v>4106</v>
      </c>
      <c r="MR7" s="78">
        <v>301730.65999999997</v>
      </c>
      <c r="MS7" s="79">
        <v>53822</v>
      </c>
      <c r="MT7" s="78">
        <v>5223485.22</v>
      </c>
      <c r="MU7" s="79">
        <v>1089</v>
      </c>
      <c r="MV7" s="78">
        <v>31170.66</v>
      </c>
      <c r="MY7" s="77">
        <v>2</v>
      </c>
      <c r="MZ7" s="78">
        <v>10.08</v>
      </c>
      <c r="NA7" s="77">
        <v>2</v>
      </c>
      <c r="NB7" s="78">
        <v>2.68</v>
      </c>
      <c r="NG7" s="79">
        <v>324277</v>
      </c>
      <c r="NH7" s="78">
        <v>42187588.100000001</v>
      </c>
      <c r="NI7" s="79">
        <v>257798</v>
      </c>
      <c r="NJ7" s="78">
        <v>38558900.670000002</v>
      </c>
      <c r="NK7" s="79">
        <v>17031</v>
      </c>
      <c r="NL7" s="78">
        <v>54231.38</v>
      </c>
      <c r="NM7" s="77">
        <v>13</v>
      </c>
      <c r="NN7" s="78">
        <v>500.99</v>
      </c>
      <c r="NU7" s="79">
        <v>1216</v>
      </c>
      <c r="NV7" s="78">
        <v>181108.38</v>
      </c>
      <c r="NW7" s="77">
        <v>13</v>
      </c>
      <c r="NX7" s="78">
        <v>50.15</v>
      </c>
      <c r="NY7" s="77">
        <v>4</v>
      </c>
      <c r="NZ7" s="78">
        <v>9.5399999999999991</v>
      </c>
      <c r="OA7" s="77">
        <v>69</v>
      </c>
      <c r="OB7" s="78">
        <v>190.29</v>
      </c>
      <c r="OC7" s="79">
        <v>3696</v>
      </c>
      <c r="OD7" s="78">
        <v>374307.42</v>
      </c>
      <c r="OE7" s="77">
        <v>716</v>
      </c>
      <c r="OF7" s="78">
        <v>39871.25</v>
      </c>
      <c r="OG7" s="77">
        <v>4</v>
      </c>
      <c r="OH7" s="78">
        <v>51.1</v>
      </c>
      <c r="OM7" s="77">
        <v>394</v>
      </c>
      <c r="ON7" s="78">
        <v>33578.69</v>
      </c>
      <c r="OO7" s="77">
        <v>129</v>
      </c>
      <c r="OP7" s="78">
        <v>8127.79</v>
      </c>
      <c r="OQ7" s="77">
        <v>73</v>
      </c>
      <c r="OR7" s="78">
        <v>632.80999999999995</v>
      </c>
      <c r="OW7" s="79">
        <v>9620</v>
      </c>
      <c r="OX7" s="78">
        <v>1745909.88</v>
      </c>
      <c r="OY7" s="79">
        <v>30229</v>
      </c>
      <c r="OZ7" s="78">
        <v>5856710.2699999996</v>
      </c>
      <c r="PA7" s="77">
        <v>118</v>
      </c>
      <c r="PB7" s="78">
        <v>4044.02</v>
      </c>
      <c r="PC7" s="79">
        <v>1918</v>
      </c>
      <c r="PD7" s="78">
        <v>96450.62</v>
      </c>
      <c r="PE7" s="77">
        <v>829</v>
      </c>
      <c r="PF7" s="78">
        <v>146510.16</v>
      </c>
      <c r="PI7" s="79">
        <v>6147</v>
      </c>
      <c r="PJ7" s="78">
        <v>577502.73</v>
      </c>
      <c r="PS7" s="79">
        <v>3248</v>
      </c>
      <c r="PT7" s="78">
        <v>309311.96000000002</v>
      </c>
      <c r="PU7" s="77">
        <v>69</v>
      </c>
      <c r="PV7" s="78">
        <v>609.6</v>
      </c>
      <c r="PW7" s="77">
        <v>185</v>
      </c>
      <c r="PX7" s="78">
        <v>26212.82</v>
      </c>
      <c r="PY7" s="79">
        <v>9813</v>
      </c>
      <c r="PZ7" s="78">
        <v>654376.31999999995</v>
      </c>
      <c r="QA7" s="77">
        <v>32</v>
      </c>
      <c r="QB7" s="78">
        <v>271.52</v>
      </c>
      <c r="QC7" s="77">
        <v>10</v>
      </c>
      <c r="QD7" s="78">
        <v>153.28</v>
      </c>
      <c r="QI7" s="77">
        <v>8</v>
      </c>
      <c r="QJ7" s="78">
        <v>67.36</v>
      </c>
      <c r="QM7" s="79">
        <v>28216</v>
      </c>
      <c r="QN7" s="78">
        <v>8199790.9299999997</v>
      </c>
      <c r="QO7" s="79">
        <v>49289</v>
      </c>
      <c r="QP7" s="78">
        <v>7540902.7999999998</v>
      </c>
      <c r="QQ7" s="79">
        <v>9485</v>
      </c>
      <c r="QR7" s="78">
        <v>1390053.65</v>
      </c>
      <c r="QS7" s="77">
        <v>452</v>
      </c>
      <c r="QT7" s="78">
        <v>1901008.42</v>
      </c>
      <c r="QU7" s="77">
        <v>54</v>
      </c>
      <c r="QV7" s="78">
        <v>142352.07999999999</v>
      </c>
      <c r="QW7" s="77">
        <v>16</v>
      </c>
      <c r="QX7" s="78">
        <v>182.95</v>
      </c>
      <c r="QY7" s="77">
        <v>3</v>
      </c>
      <c r="QZ7" s="78">
        <v>253.68</v>
      </c>
      <c r="RA7" s="77">
        <v>361</v>
      </c>
      <c r="RB7" s="78">
        <v>177000.17</v>
      </c>
      <c r="RC7" s="77">
        <v>810</v>
      </c>
      <c r="RD7" s="78">
        <v>432531.35</v>
      </c>
      <c r="RE7" s="79">
        <v>24939</v>
      </c>
      <c r="RF7" s="78">
        <v>15011895.68</v>
      </c>
      <c r="RG7" s="77">
        <v>2</v>
      </c>
      <c r="RH7" s="78">
        <v>80.02</v>
      </c>
      <c r="RI7" s="79">
        <v>12889</v>
      </c>
      <c r="RJ7" s="78">
        <v>3494983.89</v>
      </c>
      <c r="RK7" s="77">
        <v>2</v>
      </c>
      <c r="RL7" s="78">
        <v>4.96</v>
      </c>
      <c r="RM7" s="77">
        <v>3</v>
      </c>
      <c r="RN7" s="78">
        <v>5.76</v>
      </c>
      <c r="RO7" s="77">
        <v>19</v>
      </c>
      <c r="RP7" s="78">
        <v>25.57</v>
      </c>
      <c r="SA7" s="77">
        <v>1</v>
      </c>
      <c r="SB7" s="78">
        <v>34.68</v>
      </c>
      <c r="SE7" s="77">
        <v>9</v>
      </c>
      <c r="SF7" s="78">
        <v>471.26</v>
      </c>
      <c r="SG7" s="77">
        <v>6</v>
      </c>
      <c r="SH7" s="78">
        <v>652.54</v>
      </c>
      <c r="SI7" s="77">
        <v>1</v>
      </c>
      <c r="SJ7" s="78">
        <v>3.3</v>
      </c>
      <c r="SO7" s="79">
        <v>91071</v>
      </c>
      <c r="SP7" s="78">
        <v>13893412.58</v>
      </c>
      <c r="SQ7" s="79">
        <v>2897</v>
      </c>
      <c r="SR7" s="78">
        <v>137222.28</v>
      </c>
      <c r="SW7" s="77">
        <v>18</v>
      </c>
      <c r="SX7" s="78">
        <v>4289.6400000000003</v>
      </c>
      <c r="SY7" s="77">
        <v>176</v>
      </c>
      <c r="SZ7" s="78">
        <v>7301.64</v>
      </c>
      <c r="TA7" s="77">
        <v>22</v>
      </c>
      <c r="TB7" s="78">
        <v>467.06</v>
      </c>
      <c r="TC7" s="79">
        <v>1436</v>
      </c>
      <c r="TD7" s="78">
        <v>146465.23000000001</v>
      </c>
      <c r="TG7" s="79">
        <v>2439</v>
      </c>
      <c r="TH7" s="78">
        <v>165629.43</v>
      </c>
      <c r="TI7" s="79">
        <v>42042</v>
      </c>
      <c r="TJ7" s="78">
        <v>7617533.6799999997</v>
      </c>
      <c r="TK7" s="77">
        <v>3</v>
      </c>
      <c r="TL7" s="78">
        <v>0.51</v>
      </c>
      <c r="TM7" s="79">
        <v>1286</v>
      </c>
      <c r="TN7" s="78">
        <v>47149.34</v>
      </c>
      <c r="TO7" s="77">
        <v>857</v>
      </c>
      <c r="TP7" s="78">
        <v>61666.15</v>
      </c>
      <c r="TQ7" s="79">
        <v>14476</v>
      </c>
      <c r="TR7" s="78">
        <v>766442.81</v>
      </c>
      <c r="TS7" s="77">
        <v>5</v>
      </c>
      <c r="TT7" s="78">
        <v>1363.44</v>
      </c>
      <c r="TU7" s="79">
        <v>77327</v>
      </c>
      <c r="TV7" s="78">
        <v>465795.87</v>
      </c>
      <c r="TW7" s="77">
        <v>471</v>
      </c>
      <c r="TX7" s="78">
        <v>36731.5</v>
      </c>
      <c r="TY7" s="77">
        <v>50</v>
      </c>
      <c r="TZ7" s="78">
        <v>308.22000000000003</v>
      </c>
      <c r="UE7" s="77">
        <v>4</v>
      </c>
      <c r="UF7" s="78">
        <v>65.05</v>
      </c>
      <c r="UG7" s="77">
        <v>340</v>
      </c>
      <c r="UH7" s="78">
        <v>3015.97</v>
      </c>
      <c r="UI7" s="79">
        <v>2981</v>
      </c>
      <c r="UJ7" s="78">
        <v>13835832.140000001</v>
      </c>
      <c r="UK7" s="79">
        <v>3078</v>
      </c>
      <c r="UL7" s="78">
        <v>119956.66</v>
      </c>
      <c r="UM7" s="79">
        <v>36005</v>
      </c>
      <c r="UN7" s="78">
        <v>1100011.44</v>
      </c>
      <c r="UO7" s="79">
        <v>1024</v>
      </c>
      <c r="UP7" s="78">
        <v>83937.61</v>
      </c>
      <c r="UQ7" s="79">
        <v>11029</v>
      </c>
      <c r="UR7" s="78">
        <v>560244.07999999996</v>
      </c>
      <c r="US7" s="79">
        <v>1191</v>
      </c>
      <c r="UT7" s="78">
        <v>70019.259999999995</v>
      </c>
      <c r="VG7" s="79">
        <v>7817</v>
      </c>
      <c r="VH7" s="78">
        <v>290103.76</v>
      </c>
      <c r="VM7" s="77">
        <v>4</v>
      </c>
      <c r="VN7" s="78">
        <v>52.94</v>
      </c>
      <c r="VO7" s="77">
        <v>2</v>
      </c>
      <c r="VP7" s="78">
        <v>187.08</v>
      </c>
      <c r="VU7" s="77">
        <v>1</v>
      </c>
      <c r="VV7" s="78">
        <v>0.51</v>
      </c>
      <c r="WA7" s="77">
        <v>1</v>
      </c>
      <c r="WB7" s="78">
        <v>5.04</v>
      </c>
      <c r="WE7" s="77">
        <v>2</v>
      </c>
      <c r="WF7" s="78">
        <v>5.5</v>
      </c>
      <c r="WG7" s="77">
        <v>23</v>
      </c>
      <c r="WH7" s="78">
        <v>468.08</v>
      </c>
      <c r="WI7" s="79">
        <v>10595</v>
      </c>
      <c r="WJ7" s="78">
        <v>480410.9</v>
      </c>
      <c r="WK7" s="77">
        <v>1</v>
      </c>
      <c r="WL7" s="78">
        <v>1.99</v>
      </c>
      <c r="WM7" s="79">
        <v>32200</v>
      </c>
      <c r="WN7" s="78">
        <v>524646.89</v>
      </c>
      <c r="WO7" s="77">
        <v>57</v>
      </c>
      <c r="WP7" s="78">
        <v>829.88</v>
      </c>
      <c r="WS7" s="77">
        <v>2</v>
      </c>
      <c r="WT7" s="78">
        <v>17.420000000000002</v>
      </c>
      <c r="WU7" s="79">
        <v>13360</v>
      </c>
      <c r="WV7" s="78">
        <v>728965.87</v>
      </c>
      <c r="WW7" s="79">
        <v>15018</v>
      </c>
      <c r="WX7" s="78">
        <v>1241726.02</v>
      </c>
      <c r="XA7" s="77">
        <v>3</v>
      </c>
      <c r="XB7" s="78">
        <v>74.239999999999995</v>
      </c>
      <c r="XC7" s="77">
        <v>52</v>
      </c>
      <c r="XD7" s="78">
        <v>0.52</v>
      </c>
      <c r="XG7" s="79">
        <v>13540</v>
      </c>
      <c r="XH7" s="78">
        <v>2066154.48</v>
      </c>
      <c r="XI7" s="77">
        <v>1</v>
      </c>
      <c r="XJ7" s="78">
        <v>1615.42</v>
      </c>
      <c r="XM7" s="79">
        <v>2336</v>
      </c>
      <c r="XN7" s="78">
        <v>10333.969999999999</v>
      </c>
      <c r="XO7" s="79">
        <v>9014</v>
      </c>
      <c r="XP7" s="78">
        <v>138104.95999999999</v>
      </c>
      <c r="XQ7" s="77">
        <v>200</v>
      </c>
      <c r="XR7" s="78">
        <v>22911.63</v>
      </c>
      <c r="XS7" s="79">
        <v>1805</v>
      </c>
      <c r="XT7" s="78">
        <v>737256.21</v>
      </c>
      <c r="XU7" s="77">
        <v>9</v>
      </c>
      <c r="XV7" s="78">
        <v>2728</v>
      </c>
      <c r="XW7" s="79">
        <v>6131</v>
      </c>
      <c r="XX7" s="78">
        <v>172699.95</v>
      </c>
      <c r="YA7" s="77">
        <v>2</v>
      </c>
      <c r="YB7" s="78">
        <v>58.76</v>
      </c>
      <c r="YC7" s="77">
        <v>7</v>
      </c>
      <c r="YD7" s="78">
        <v>34.479999999999997</v>
      </c>
      <c r="YG7" s="77">
        <v>2</v>
      </c>
      <c r="YH7" s="78">
        <v>43.11</v>
      </c>
      <c r="YI7" s="79">
        <v>41238</v>
      </c>
      <c r="YJ7" s="78">
        <v>2338753.88</v>
      </c>
      <c r="YK7" s="77">
        <v>2</v>
      </c>
      <c r="YL7" s="78">
        <v>98.12</v>
      </c>
      <c r="YM7" s="77">
        <v>335</v>
      </c>
      <c r="YN7" s="78">
        <v>138028.12</v>
      </c>
      <c r="YO7" s="77">
        <v>526</v>
      </c>
      <c r="YP7" s="78">
        <v>6590.78</v>
      </c>
      <c r="YS7" s="79">
        <v>45165</v>
      </c>
      <c r="YT7" s="78">
        <v>5864901.4000000004</v>
      </c>
      <c r="YU7" s="79">
        <v>4888</v>
      </c>
      <c r="YV7" s="78">
        <v>2454275.8199999998</v>
      </c>
      <c r="YW7" s="79">
        <v>4806</v>
      </c>
      <c r="YX7" s="78">
        <v>681660.67</v>
      </c>
      <c r="YY7" s="79">
        <v>10505</v>
      </c>
      <c r="YZ7" s="78">
        <v>1948348.74</v>
      </c>
      <c r="ZA7" s="77">
        <v>951</v>
      </c>
      <c r="ZB7" s="78">
        <v>264916.3</v>
      </c>
      <c r="ZC7" s="77">
        <v>987</v>
      </c>
      <c r="ZD7" s="78">
        <v>148316.31</v>
      </c>
      <c r="ZE7" s="79">
        <v>93620</v>
      </c>
      <c r="ZF7" s="78">
        <v>1012806.74</v>
      </c>
      <c r="ZG7" s="79">
        <v>1478</v>
      </c>
      <c r="ZH7" s="78">
        <v>76640.42</v>
      </c>
      <c r="ZI7" s="77">
        <v>2</v>
      </c>
      <c r="ZJ7" s="78">
        <v>7.54</v>
      </c>
      <c r="ZQ7" s="79">
        <v>188730</v>
      </c>
      <c r="ZR7" s="78">
        <v>11054902.27</v>
      </c>
      <c r="ZS7" s="79">
        <v>29535</v>
      </c>
      <c r="ZT7" s="78">
        <v>2480879.25</v>
      </c>
      <c r="AAA7" s="79">
        <v>1018</v>
      </c>
      <c r="AAB7" s="78">
        <v>25955.32</v>
      </c>
      <c r="AAE7" s="79">
        <v>1888</v>
      </c>
      <c r="AAF7" s="78">
        <v>254940.58</v>
      </c>
      <c r="AAG7" s="77">
        <v>76</v>
      </c>
      <c r="AAH7" s="78">
        <v>8599.4500000000007</v>
      </c>
      <c r="AAI7" s="79">
        <v>111537</v>
      </c>
      <c r="AAJ7" s="78">
        <v>2816119.5</v>
      </c>
      <c r="AAK7" s="79">
        <v>31367</v>
      </c>
      <c r="AAL7" s="78">
        <v>1509382.61</v>
      </c>
      <c r="AAM7" s="79">
        <v>41661</v>
      </c>
      <c r="AAN7" s="78">
        <v>6164490.3600000003</v>
      </c>
      <c r="AAO7" s="79">
        <v>67345</v>
      </c>
      <c r="AAP7" s="78">
        <v>8310987.7300000004</v>
      </c>
      <c r="AAQ7" s="79">
        <v>1003</v>
      </c>
      <c r="AAR7" s="78">
        <v>89828.28</v>
      </c>
      <c r="AAS7" s="77">
        <v>478</v>
      </c>
      <c r="AAT7" s="78">
        <v>37999.089999999997</v>
      </c>
      <c r="AAU7" s="79">
        <v>45559</v>
      </c>
      <c r="AAV7" s="78">
        <v>8706720.4100000001</v>
      </c>
      <c r="AAW7" s="79">
        <v>49301</v>
      </c>
      <c r="AAX7" s="78">
        <v>6679439.1299999999</v>
      </c>
      <c r="ABC7" s="77">
        <v>44</v>
      </c>
      <c r="ABD7" s="78">
        <v>199.91</v>
      </c>
      <c r="ABE7" s="77">
        <v>117</v>
      </c>
      <c r="ABF7" s="78">
        <v>625.28</v>
      </c>
      <c r="ABI7" s="77">
        <v>1</v>
      </c>
      <c r="ABJ7" s="78">
        <v>8.5500000000000007</v>
      </c>
      <c r="ABK7" s="77">
        <v>2</v>
      </c>
      <c r="ABL7" s="78">
        <v>15.54</v>
      </c>
      <c r="ABM7" s="77">
        <v>80</v>
      </c>
      <c r="ABN7" s="78">
        <v>754.44</v>
      </c>
      <c r="ABQ7" s="77">
        <v>1</v>
      </c>
      <c r="ABR7" s="78">
        <v>10.99</v>
      </c>
      <c r="ABS7" s="77">
        <v>74</v>
      </c>
      <c r="ABT7" s="78">
        <v>378.83</v>
      </c>
      <c r="ABY7" s="77">
        <v>4</v>
      </c>
      <c r="ABZ7" s="78">
        <v>153.72</v>
      </c>
      <c r="ACA7" s="77">
        <v>592</v>
      </c>
      <c r="ACB7" s="78">
        <v>2554.9899999999998</v>
      </c>
      <c r="ACG7" s="79">
        <v>3870</v>
      </c>
      <c r="ACH7" s="78">
        <v>239293.86</v>
      </c>
      <c r="ACO7" s="77">
        <v>131</v>
      </c>
      <c r="ACP7" s="78">
        <v>18937.77</v>
      </c>
      <c r="ACY7" s="79">
        <v>18069</v>
      </c>
      <c r="ACZ7" s="78">
        <v>3434123.36</v>
      </c>
      <c r="ADA7" s="79">
        <v>193387</v>
      </c>
      <c r="ADB7" s="78">
        <v>18695768.690000001</v>
      </c>
      <c r="ADC7" s="79">
        <v>3335</v>
      </c>
      <c r="ADD7" s="78">
        <v>186699.29</v>
      </c>
      <c r="ADE7" s="79">
        <v>2439</v>
      </c>
      <c r="ADF7" s="78">
        <v>114658.81</v>
      </c>
      <c r="ADG7" s="79">
        <v>3830</v>
      </c>
      <c r="ADH7" s="78">
        <v>63999.34</v>
      </c>
      <c r="ADI7" s="79">
        <v>3720</v>
      </c>
      <c r="ADJ7" s="78">
        <v>83690.539999999994</v>
      </c>
      <c r="ADK7" s="77">
        <v>296</v>
      </c>
      <c r="ADL7" s="78">
        <v>8941.83</v>
      </c>
      <c r="ADO7" s="77">
        <v>2</v>
      </c>
      <c r="ADP7" s="78">
        <v>37.42</v>
      </c>
      <c r="ADQ7" s="77">
        <v>82</v>
      </c>
      <c r="ADR7" s="78">
        <v>4329.42</v>
      </c>
      <c r="ADS7" s="79">
        <v>15293</v>
      </c>
      <c r="ADT7" s="78">
        <v>549080.96</v>
      </c>
      <c r="ADU7" s="79">
        <v>5112</v>
      </c>
      <c r="ADV7" s="78">
        <v>272947.45</v>
      </c>
      <c r="ADW7" s="79">
        <v>23851</v>
      </c>
      <c r="ADX7" s="78">
        <v>289029.25</v>
      </c>
      <c r="ADY7" s="77">
        <v>23</v>
      </c>
      <c r="ADZ7" s="78">
        <v>1039.74</v>
      </c>
      <c r="AEA7" s="77">
        <v>2</v>
      </c>
      <c r="AEB7" s="78">
        <v>23.82</v>
      </c>
      <c r="AEC7" s="79">
        <v>12539</v>
      </c>
      <c r="AED7" s="78">
        <v>511530.72</v>
      </c>
      <c r="AEG7" s="77">
        <v>337</v>
      </c>
      <c r="AEH7" s="78">
        <v>42506.400000000001</v>
      </c>
      <c r="AEI7" s="79">
        <v>2507</v>
      </c>
      <c r="AEJ7" s="78">
        <v>80314.87</v>
      </c>
      <c r="AEK7" s="79">
        <v>49264</v>
      </c>
      <c r="AEL7" s="78">
        <v>1875030.86</v>
      </c>
      <c r="AEM7" s="77">
        <v>439</v>
      </c>
      <c r="AEN7" s="78">
        <v>25391.82</v>
      </c>
      <c r="AEO7" s="79">
        <v>13706</v>
      </c>
      <c r="AEP7" s="78">
        <v>870342.4</v>
      </c>
      <c r="AES7" s="79">
        <v>1520</v>
      </c>
      <c r="AET7" s="78">
        <v>247150</v>
      </c>
      <c r="AEW7" s="77">
        <v>2</v>
      </c>
      <c r="AEX7" s="78">
        <v>45.36</v>
      </c>
      <c r="AEY7" s="79">
        <v>1367</v>
      </c>
      <c r="AEZ7" s="78">
        <v>249915.79</v>
      </c>
      <c r="AFA7" s="77">
        <v>4</v>
      </c>
      <c r="AFB7" s="78">
        <v>9.74</v>
      </c>
      <c r="AFC7" s="79">
        <v>1141</v>
      </c>
      <c r="AFD7" s="78">
        <v>699402.74</v>
      </c>
      <c r="AFI7" s="77">
        <v>614</v>
      </c>
      <c r="AFJ7" s="78">
        <v>219785.49</v>
      </c>
      <c r="AFK7" s="79">
        <v>6896</v>
      </c>
      <c r="AFL7" s="78">
        <v>484048.48</v>
      </c>
      <c r="AFM7" s="79">
        <v>11577</v>
      </c>
      <c r="AFN7" s="78">
        <v>542486.46</v>
      </c>
      <c r="AFO7" s="77">
        <v>14</v>
      </c>
      <c r="AFP7" s="78">
        <v>937.33</v>
      </c>
      <c r="AFS7" s="79">
        <v>1578</v>
      </c>
      <c r="AFT7" s="78">
        <v>826414.8</v>
      </c>
      <c r="AFU7" s="79">
        <v>3633</v>
      </c>
      <c r="AFV7" s="78">
        <v>2704249.41</v>
      </c>
      <c r="AGA7" s="77">
        <v>57</v>
      </c>
      <c r="AGB7" s="78">
        <v>631.41</v>
      </c>
      <c r="AGG7" s="79">
        <v>15475</v>
      </c>
      <c r="AGH7" s="78">
        <v>791172.37</v>
      </c>
      <c r="AGI7" s="79">
        <v>7834</v>
      </c>
      <c r="AGJ7" s="78">
        <v>256543.61</v>
      </c>
      <c r="AGK7" s="77">
        <v>13</v>
      </c>
      <c r="AGL7" s="78">
        <v>20764.400000000001</v>
      </c>
      <c r="AGO7" s="77">
        <v>77</v>
      </c>
      <c r="AGP7" s="78">
        <v>9015.99</v>
      </c>
      <c r="AGQ7" s="79">
        <v>6118</v>
      </c>
      <c r="AGR7" s="78">
        <v>330412.53000000003</v>
      </c>
      <c r="AGS7" s="77">
        <v>5</v>
      </c>
      <c r="AGT7" s="78">
        <v>145.35</v>
      </c>
      <c r="AGW7" s="77">
        <v>4</v>
      </c>
      <c r="AGX7" s="78">
        <v>486.86</v>
      </c>
      <c r="AHC7" s="79">
        <v>2814</v>
      </c>
      <c r="AHD7" s="78">
        <v>949754.88</v>
      </c>
      <c r="AHG7" s="77">
        <v>110</v>
      </c>
      <c r="AHH7" s="78">
        <v>5942.58</v>
      </c>
      <c r="AHK7" s="77">
        <v>2</v>
      </c>
      <c r="AHL7" s="78">
        <v>31.82</v>
      </c>
      <c r="AHM7" s="79">
        <v>53656</v>
      </c>
      <c r="AHN7" s="78">
        <v>1681130.6</v>
      </c>
      <c r="AHO7" s="79">
        <v>4489</v>
      </c>
      <c r="AHP7" s="78">
        <v>178140.15</v>
      </c>
      <c r="AHQ7" s="77">
        <v>422</v>
      </c>
      <c r="AHR7" s="78">
        <v>46141.99</v>
      </c>
      <c r="AHS7" s="77">
        <v>8</v>
      </c>
      <c r="AHT7" s="78">
        <v>514.37</v>
      </c>
      <c r="AHW7" s="77">
        <v>122</v>
      </c>
      <c r="AHX7" s="78">
        <v>924.93</v>
      </c>
      <c r="AIC7" s="77">
        <v>14</v>
      </c>
      <c r="AID7" s="78">
        <v>22283.73</v>
      </c>
      <c r="AIG7" s="79">
        <v>293593</v>
      </c>
      <c r="AIH7" s="78">
        <v>69641081.890000001</v>
      </c>
      <c r="AII7" s="77">
        <v>220</v>
      </c>
      <c r="AIJ7" s="78">
        <v>410990.05</v>
      </c>
      <c r="AIK7" s="79">
        <v>15207</v>
      </c>
      <c r="AIL7" s="78">
        <v>9073549.6799999997</v>
      </c>
      <c r="AIM7" s="79">
        <v>11698</v>
      </c>
      <c r="AIN7" s="78">
        <v>4546278.16</v>
      </c>
      <c r="AIO7" s="79">
        <v>5275</v>
      </c>
      <c r="AIP7" s="78">
        <v>412761.45</v>
      </c>
      <c r="AIQ7" s="77">
        <v>153</v>
      </c>
      <c r="AIR7" s="78">
        <v>16681.14</v>
      </c>
      <c r="AIS7" s="77">
        <v>794</v>
      </c>
      <c r="AIT7" s="78">
        <v>110719.03999999999</v>
      </c>
      <c r="AIW7" s="77">
        <v>2</v>
      </c>
      <c r="AIX7" s="78">
        <v>219.91</v>
      </c>
      <c r="AIY7" s="77">
        <v>29</v>
      </c>
      <c r="AIZ7" s="78">
        <v>19876.32</v>
      </c>
      <c r="AJA7" s="79">
        <v>2322</v>
      </c>
      <c r="AJB7" s="78">
        <v>215635.06</v>
      </c>
      <c r="AJC7" s="79">
        <v>3484</v>
      </c>
      <c r="AJD7" s="78">
        <v>209636.94</v>
      </c>
      <c r="AJE7" s="79">
        <v>2214</v>
      </c>
      <c r="AJF7" s="78">
        <v>481133.34</v>
      </c>
      <c r="AJK7" s="77">
        <v>5</v>
      </c>
      <c r="AJL7" s="78">
        <v>407.1</v>
      </c>
      <c r="AJM7" s="77">
        <v>88</v>
      </c>
      <c r="AJN7" s="78">
        <v>11714.6</v>
      </c>
      <c r="AJQ7" s="77">
        <v>90</v>
      </c>
      <c r="AJR7" s="78">
        <v>32347.03</v>
      </c>
      <c r="AKC7" s="77">
        <v>4</v>
      </c>
      <c r="AKD7" s="78">
        <v>1914.73</v>
      </c>
      <c r="AKE7" s="77">
        <v>2</v>
      </c>
      <c r="AKF7" s="78">
        <v>526.97</v>
      </c>
      <c r="AKG7" s="79">
        <v>41176</v>
      </c>
      <c r="AKH7" s="78">
        <v>390446.85</v>
      </c>
      <c r="AKK7" s="77">
        <v>18</v>
      </c>
      <c r="AKL7" s="78">
        <v>180.23</v>
      </c>
      <c r="AKO7" s="79">
        <v>6885</v>
      </c>
      <c r="AKP7" s="78">
        <v>509421.85</v>
      </c>
      <c r="AKS7" s="79">
        <v>9558</v>
      </c>
      <c r="AKT7" s="78">
        <v>181663.29</v>
      </c>
      <c r="AKU7" s="77">
        <v>8</v>
      </c>
      <c r="AKV7" s="78">
        <v>8.26</v>
      </c>
      <c r="AKW7" s="79">
        <v>8876</v>
      </c>
      <c r="AKX7" s="78">
        <v>406580.7</v>
      </c>
      <c r="ALE7" s="77">
        <v>377</v>
      </c>
      <c r="ALF7" s="78">
        <v>50840.08</v>
      </c>
      <c r="ALO7" s="79">
        <v>130074</v>
      </c>
      <c r="ALP7" s="78">
        <v>1720921.02</v>
      </c>
      <c r="ALQ7" s="77">
        <v>148</v>
      </c>
      <c r="ALR7" s="78">
        <v>14621.7</v>
      </c>
      <c r="ALU7" s="77">
        <v>1</v>
      </c>
      <c r="ALV7" s="78">
        <v>0.48</v>
      </c>
      <c r="ALW7" s="77">
        <v>2</v>
      </c>
      <c r="ALX7" s="78">
        <v>2.2599999999999998</v>
      </c>
      <c r="AMA7" s="77">
        <v>1</v>
      </c>
      <c r="AMB7" s="78">
        <v>2.63</v>
      </c>
      <c r="AME7" s="77">
        <v>19</v>
      </c>
      <c r="AMF7" s="78">
        <v>284.92</v>
      </c>
      <c r="AMM7" s="79">
        <v>18091</v>
      </c>
      <c r="AMN7" s="78">
        <v>515581.63</v>
      </c>
      <c r="AMQ7" s="79">
        <v>105573</v>
      </c>
      <c r="AMR7" s="78">
        <v>1558799.94</v>
      </c>
      <c r="AMY7" s="77">
        <v>1</v>
      </c>
      <c r="AMZ7" s="78">
        <v>1</v>
      </c>
      <c r="ANC7" s="77">
        <v>2</v>
      </c>
      <c r="AND7" s="78">
        <v>66.98</v>
      </c>
      <c r="ANI7" s="77">
        <v>4</v>
      </c>
      <c r="ANJ7" s="78">
        <v>310.97000000000003</v>
      </c>
      <c r="ANO7" s="77">
        <v>248</v>
      </c>
      <c r="ANP7" s="78">
        <v>13189.28</v>
      </c>
      <c r="ANQ7" s="77">
        <v>80</v>
      </c>
      <c r="ANR7" s="78">
        <v>265.29000000000002</v>
      </c>
      <c r="ANS7" s="79">
        <v>2142</v>
      </c>
      <c r="ANT7" s="78">
        <v>145238.71</v>
      </c>
      <c r="ANW7" s="77">
        <v>117</v>
      </c>
      <c r="ANX7" s="78">
        <v>2618.7199999999998</v>
      </c>
      <c r="ANY7" s="77">
        <v>40</v>
      </c>
      <c r="ANZ7" s="78">
        <v>18564.080000000002</v>
      </c>
      <c r="AOA7" s="77">
        <v>861</v>
      </c>
      <c r="AOB7" s="78">
        <v>57337.85</v>
      </c>
      <c r="AOC7" s="79">
        <v>27766</v>
      </c>
      <c r="AOD7" s="78">
        <v>2618951.4700000002</v>
      </c>
      <c r="AOE7" s="77">
        <v>165</v>
      </c>
      <c r="AOF7" s="78">
        <v>190482.36</v>
      </c>
      <c r="AOQ7" s="77">
        <v>335</v>
      </c>
      <c r="AOR7" s="78">
        <v>17433.34</v>
      </c>
      <c r="AOY7" s="77">
        <v>923</v>
      </c>
      <c r="AOZ7" s="78">
        <v>1105252.8899999999</v>
      </c>
      <c r="APA7" s="79">
        <v>2400</v>
      </c>
      <c r="APB7" s="78">
        <v>195810.12</v>
      </c>
      <c r="APE7" s="77">
        <v>14</v>
      </c>
      <c r="APF7" s="78">
        <v>477.74</v>
      </c>
      <c r="APG7" s="77">
        <v>337</v>
      </c>
      <c r="APH7" s="78">
        <v>117823.33</v>
      </c>
      <c r="API7" s="79">
        <v>1735</v>
      </c>
      <c r="APJ7" s="78">
        <v>213032.38</v>
      </c>
      <c r="APK7" s="77">
        <v>246</v>
      </c>
      <c r="APL7" s="78">
        <v>48500.53</v>
      </c>
      <c r="APM7" s="79">
        <v>9682</v>
      </c>
      <c r="APN7" s="78">
        <v>1668922.7</v>
      </c>
      <c r="APS7" s="77">
        <v>774</v>
      </c>
      <c r="APT7" s="78">
        <v>439307.88</v>
      </c>
      <c r="APU7" s="77">
        <v>34</v>
      </c>
      <c r="APV7" s="78">
        <v>37233.019999999997</v>
      </c>
      <c r="APW7" s="77">
        <v>370</v>
      </c>
      <c r="APX7" s="78">
        <v>1160904.76</v>
      </c>
      <c r="AQI7" s="77">
        <v>36</v>
      </c>
      <c r="AQJ7" s="78">
        <v>4056.36</v>
      </c>
      <c r="AQM7" s="77">
        <v>1</v>
      </c>
      <c r="AQN7" s="78">
        <v>2149.77</v>
      </c>
      <c r="AQO7" s="77">
        <v>487</v>
      </c>
      <c r="AQP7" s="78">
        <v>67196.56</v>
      </c>
      <c r="AQQ7" s="77">
        <v>212</v>
      </c>
      <c r="AQR7" s="78">
        <v>2151.27</v>
      </c>
      <c r="AQS7" s="77">
        <v>4</v>
      </c>
      <c r="AQT7" s="78">
        <v>123.7</v>
      </c>
      <c r="AQU7" s="77">
        <v>79</v>
      </c>
      <c r="AQV7" s="78">
        <v>937.25</v>
      </c>
      <c r="ARA7" s="79">
        <v>13342</v>
      </c>
      <c r="ARB7" s="78">
        <v>3077235.02</v>
      </c>
      <c r="ARC7" s="79">
        <v>18291</v>
      </c>
      <c r="ARD7" s="78">
        <v>280183.3</v>
      </c>
      <c r="ARG7" s="77">
        <v>3</v>
      </c>
      <c r="ARH7" s="78">
        <v>26.34</v>
      </c>
      <c r="ARI7" s="79">
        <v>2149</v>
      </c>
      <c r="ARJ7" s="78">
        <v>971889.78</v>
      </c>
      <c r="ARK7" s="77">
        <v>464</v>
      </c>
      <c r="ARL7" s="78">
        <v>210711.74</v>
      </c>
      <c r="ARM7" s="79">
        <v>1826</v>
      </c>
      <c r="ARN7" s="78">
        <v>863676.18</v>
      </c>
      <c r="ARO7" s="77">
        <v>838</v>
      </c>
      <c r="ARP7" s="78">
        <v>380213.24</v>
      </c>
      <c r="ARQ7" s="77">
        <v>599</v>
      </c>
      <c r="ARR7" s="78">
        <v>243467.27</v>
      </c>
      <c r="ARS7" s="77">
        <v>306</v>
      </c>
      <c r="ART7" s="78">
        <v>121564.45</v>
      </c>
      <c r="ARU7" s="79">
        <v>3967</v>
      </c>
      <c r="ARV7" s="78">
        <v>809437.47</v>
      </c>
      <c r="ARW7" s="77">
        <v>9</v>
      </c>
      <c r="ARX7" s="78">
        <v>455.04</v>
      </c>
      <c r="ASA7" s="77">
        <v>138</v>
      </c>
      <c r="ASB7" s="78">
        <v>55226.62</v>
      </c>
      <c r="ASC7" s="79">
        <v>3573</v>
      </c>
      <c r="ASD7" s="78">
        <v>54567.73</v>
      </c>
      <c r="ASI7" s="79">
        <v>4283</v>
      </c>
      <c r="ASJ7" s="78">
        <v>1150533.68</v>
      </c>
      <c r="ASK7" s="79">
        <v>2742</v>
      </c>
      <c r="ASL7" s="78">
        <v>1404815.9</v>
      </c>
      <c r="ASQ7" s="79">
        <v>9887</v>
      </c>
      <c r="ASR7" s="78">
        <v>6077043.8600000003</v>
      </c>
      <c r="ASS7" s="79">
        <v>2158</v>
      </c>
      <c r="AST7" s="78">
        <v>302231.99</v>
      </c>
      <c r="ASU7" s="77">
        <v>176</v>
      </c>
      <c r="ASV7" s="78">
        <v>1228821.1200000001</v>
      </c>
      <c r="ASY7" s="77">
        <v>5</v>
      </c>
      <c r="ASZ7" s="78">
        <v>81.03</v>
      </c>
      <c r="ATE7" s="77">
        <v>3</v>
      </c>
      <c r="ATF7" s="78">
        <v>24.69</v>
      </c>
      <c r="ATG7" s="79">
        <v>4771</v>
      </c>
      <c r="ATH7" s="78">
        <v>652091.51</v>
      </c>
      <c r="ATI7" s="79">
        <v>9222</v>
      </c>
      <c r="ATJ7" s="78">
        <v>1124853.6299999999</v>
      </c>
      <c r="ATK7" s="79">
        <v>29471</v>
      </c>
      <c r="ATL7" s="78">
        <v>3896831.78</v>
      </c>
      <c r="ATM7" s="79">
        <v>7792</v>
      </c>
      <c r="ATN7" s="78">
        <v>1027734.73</v>
      </c>
      <c r="ATO7" s="79">
        <v>50474</v>
      </c>
      <c r="ATP7" s="78">
        <v>1258817.1200000001</v>
      </c>
      <c r="ATS7" s="79">
        <v>52098</v>
      </c>
      <c r="ATT7" s="78">
        <v>4259009.6399999997</v>
      </c>
      <c r="ATU7" s="77">
        <v>48</v>
      </c>
      <c r="ATV7" s="78">
        <v>16372.67</v>
      </c>
      <c r="ATY7" s="79">
        <v>4337</v>
      </c>
      <c r="ATZ7" s="78">
        <v>332527.68</v>
      </c>
      <c r="AUS7" s="77">
        <v>4</v>
      </c>
      <c r="AUT7" s="78">
        <v>84.91</v>
      </c>
      <c r="AUU7" s="79">
        <v>1635</v>
      </c>
      <c r="AUV7" s="78">
        <v>40902.639999999999</v>
      </c>
      <c r="AUW7" s="77">
        <v>15</v>
      </c>
      <c r="AUX7" s="78">
        <v>1544.84</v>
      </c>
      <c r="AVA7" s="79">
        <v>33833</v>
      </c>
      <c r="AVB7" s="78">
        <v>3217313.25</v>
      </c>
      <c r="AVC7" s="77">
        <v>771</v>
      </c>
      <c r="AVD7" s="78">
        <v>3440383.95</v>
      </c>
      <c r="AVE7" s="77">
        <v>3</v>
      </c>
      <c r="AVF7" s="78">
        <v>82.23</v>
      </c>
      <c r="AVK7" s="77">
        <v>12</v>
      </c>
      <c r="AVL7" s="78">
        <v>2590.54</v>
      </c>
      <c r="AVM7" s="77">
        <v>527</v>
      </c>
      <c r="AVN7" s="78">
        <v>30178.35</v>
      </c>
      <c r="AVO7" s="77">
        <v>182</v>
      </c>
      <c r="AVP7" s="78">
        <v>8254.6200000000008</v>
      </c>
      <c r="AVS7" s="79">
        <v>16139</v>
      </c>
      <c r="AVT7" s="78">
        <v>894406.51</v>
      </c>
      <c r="AVU7" s="77">
        <v>2</v>
      </c>
      <c r="AVV7" s="78">
        <v>121.04</v>
      </c>
      <c r="AVW7" s="77">
        <v>13</v>
      </c>
      <c r="AVX7" s="78">
        <v>450.89</v>
      </c>
      <c r="AVY7" s="77">
        <v>21</v>
      </c>
      <c r="AVZ7" s="78">
        <v>272.95999999999998</v>
      </c>
      <c r="AWA7" s="77">
        <v>2</v>
      </c>
      <c r="AWB7" s="78">
        <v>9.6199999999999992</v>
      </c>
      <c r="AWC7" s="77">
        <v>3</v>
      </c>
      <c r="AWD7" s="78">
        <v>14.51</v>
      </c>
      <c r="AWG7" s="77">
        <v>3</v>
      </c>
      <c r="AWH7" s="78">
        <v>10.17</v>
      </c>
      <c r="AWM7" s="79">
        <v>241261</v>
      </c>
      <c r="AWN7" s="78">
        <v>4586352.38</v>
      </c>
      <c r="AWO7" s="77">
        <v>3</v>
      </c>
      <c r="AWP7" s="78">
        <v>60</v>
      </c>
      <c r="AWQ7" s="79">
        <v>2042</v>
      </c>
      <c r="AWR7" s="78">
        <v>104476.32</v>
      </c>
      <c r="AWU7" s="79">
        <v>6830</v>
      </c>
      <c r="AWV7" s="78">
        <v>2609312.9900000002</v>
      </c>
      <c r="AWW7" s="77">
        <v>24</v>
      </c>
      <c r="AWX7" s="78">
        <v>223.61</v>
      </c>
      <c r="AXC7" s="77">
        <v>170</v>
      </c>
      <c r="AXD7" s="78">
        <v>146594.4</v>
      </c>
      <c r="AXE7" s="77">
        <v>1</v>
      </c>
      <c r="AXF7" s="78">
        <v>1.03</v>
      </c>
      <c r="AXK7" s="77">
        <v>686</v>
      </c>
      <c r="AXL7" s="78">
        <v>127351.92</v>
      </c>
      <c r="AXO7" s="79">
        <v>9625</v>
      </c>
      <c r="AXP7" s="78">
        <v>1005485.66</v>
      </c>
      <c r="AXQ7" s="77">
        <v>8</v>
      </c>
      <c r="AXR7" s="78">
        <v>1279.49</v>
      </c>
      <c r="AYC7" s="77">
        <v>7</v>
      </c>
      <c r="AYD7" s="78">
        <v>56.91</v>
      </c>
      <c r="AYE7" s="77">
        <v>9</v>
      </c>
      <c r="AYF7" s="78">
        <v>170.92</v>
      </c>
      <c r="AYG7" s="77">
        <v>2</v>
      </c>
      <c r="AYH7" s="78">
        <v>21.24</v>
      </c>
      <c r="AYQ7" s="77">
        <v>12</v>
      </c>
      <c r="AYR7" s="78">
        <v>14.98</v>
      </c>
      <c r="AYW7" s="77">
        <v>10</v>
      </c>
      <c r="AYX7" s="78">
        <v>34.979999999999997</v>
      </c>
      <c r="AYY7" s="77">
        <v>23</v>
      </c>
      <c r="AYZ7" s="78">
        <v>1337.29</v>
      </c>
      <c r="AZA7" s="79">
        <v>58897</v>
      </c>
      <c r="AZB7" s="78">
        <v>4891681.29</v>
      </c>
      <c r="AZC7" s="77">
        <v>149</v>
      </c>
      <c r="AZD7" s="78">
        <v>21848.49</v>
      </c>
      <c r="AZE7" s="77">
        <v>124</v>
      </c>
      <c r="AZF7" s="78">
        <v>45383.59</v>
      </c>
      <c r="AZG7" s="77">
        <v>20</v>
      </c>
      <c r="AZH7" s="78">
        <v>336.43</v>
      </c>
      <c r="AZI7" s="77">
        <v>40</v>
      </c>
      <c r="AZJ7" s="78">
        <v>1827.46</v>
      </c>
      <c r="AZK7" s="79">
        <v>1032</v>
      </c>
      <c r="AZL7" s="78">
        <v>12488.4</v>
      </c>
      <c r="AZO7" s="79">
        <v>14204</v>
      </c>
      <c r="AZP7" s="78">
        <v>1949293.09</v>
      </c>
      <c r="AZQ7" s="77">
        <v>145</v>
      </c>
      <c r="AZR7" s="78">
        <v>145711.87</v>
      </c>
      <c r="AZS7" s="77">
        <v>94</v>
      </c>
      <c r="AZT7" s="78">
        <v>10089.35</v>
      </c>
    </row>
    <row r="8" spans="1:1374" x14ac:dyDescent="0.25">
      <c r="A8" s="80">
        <v>40326</v>
      </c>
      <c r="B8" s="77" t="s">
        <v>346</v>
      </c>
      <c r="C8" s="77">
        <v>14</v>
      </c>
      <c r="D8" s="78">
        <v>43.13</v>
      </c>
      <c r="M8" s="77">
        <v>156</v>
      </c>
      <c r="N8" s="78">
        <v>1014225.43</v>
      </c>
      <c r="W8" s="77">
        <v>4</v>
      </c>
      <c r="X8" s="78">
        <v>43.16</v>
      </c>
      <c r="Y8" s="79">
        <v>178680</v>
      </c>
      <c r="Z8" s="78">
        <v>10042909.92</v>
      </c>
      <c r="AA8" s="77">
        <v>20</v>
      </c>
      <c r="AB8" s="78">
        <v>2388.91</v>
      </c>
      <c r="AC8" s="79">
        <v>5711</v>
      </c>
      <c r="AD8" s="78">
        <v>277197.96999999997</v>
      </c>
      <c r="AQ8" s="79">
        <v>30983</v>
      </c>
      <c r="AR8" s="78">
        <v>4690965.13</v>
      </c>
      <c r="AU8" s="79">
        <v>56411</v>
      </c>
      <c r="AV8" s="78">
        <v>1110501.73</v>
      </c>
      <c r="AW8" s="77">
        <v>2</v>
      </c>
      <c r="AX8" s="78">
        <v>29.82</v>
      </c>
      <c r="AY8" s="79">
        <v>58663</v>
      </c>
      <c r="AZ8" s="78">
        <v>6184508.0599999996</v>
      </c>
      <c r="BA8" s="79">
        <v>243158</v>
      </c>
      <c r="BB8" s="78">
        <v>19849642.699999999</v>
      </c>
      <c r="BE8" s="79">
        <v>257071</v>
      </c>
      <c r="BF8" s="78">
        <v>2391249.15</v>
      </c>
      <c r="BG8" s="79">
        <v>3739</v>
      </c>
      <c r="BH8" s="78">
        <v>435764.06</v>
      </c>
      <c r="BI8" s="79">
        <v>14273</v>
      </c>
      <c r="BJ8" s="78">
        <v>918334.84</v>
      </c>
      <c r="BK8" s="77">
        <v>1</v>
      </c>
      <c r="BL8" s="78">
        <v>8.14</v>
      </c>
      <c r="BM8" s="77">
        <v>17</v>
      </c>
      <c r="BN8" s="78">
        <v>1225.1099999999999</v>
      </c>
      <c r="BO8" s="79">
        <v>5789</v>
      </c>
      <c r="BP8" s="78">
        <v>63475.25</v>
      </c>
      <c r="BS8" s="77">
        <v>17</v>
      </c>
      <c r="BT8" s="78">
        <v>8755.33</v>
      </c>
      <c r="BW8" s="77">
        <v>2</v>
      </c>
      <c r="BX8" s="78">
        <v>55.68</v>
      </c>
      <c r="BY8" s="77">
        <v>3</v>
      </c>
      <c r="BZ8" s="78">
        <v>2.48</v>
      </c>
      <c r="CM8" s="77">
        <v>4</v>
      </c>
      <c r="CN8" s="78">
        <v>5265.6</v>
      </c>
      <c r="CO8" s="77">
        <v>7</v>
      </c>
      <c r="CP8" s="78">
        <v>157.49</v>
      </c>
      <c r="CQ8" s="77">
        <v>6</v>
      </c>
      <c r="CR8" s="78">
        <v>6.82</v>
      </c>
      <c r="CS8" s="77">
        <v>42</v>
      </c>
      <c r="CT8" s="78">
        <v>152.02000000000001</v>
      </c>
      <c r="CU8" s="77">
        <v>4</v>
      </c>
      <c r="CV8" s="78">
        <v>25.7</v>
      </c>
      <c r="CW8" s="77">
        <v>21</v>
      </c>
      <c r="CX8" s="78">
        <v>13.72</v>
      </c>
      <c r="DA8" s="79">
        <v>144178</v>
      </c>
      <c r="DB8" s="78">
        <v>5479727.6399999997</v>
      </c>
      <c r="DK8" s="79">
        <v>1170</v>
      </c>
      <c r="DL8" s="78">
        <v>82930.559999999998</v>
      </c>
      <c r="DM8" s="79">
        <v>146374</v>
      </c>
      <c r="DN8" s="78">
        <v>5946094.7999999998</v>
      </c>
      <c r="DS8" s="77">
        <v>17</v>
      </c>
      <c r="DT8" s="78">
        <v>232.83</v>
      </c>
      <c r="DU8" s="77">
        <v>6</v>
      </c>
      <c r="DV8" s="78">
        <v>11.7</v>
      </c>
      <c r="DW8" s="77">
        <v>2</v>
      </c>
      <c r="DX8" s="78">
        <v>65.260000000000005</v>
      </c>
      <c r="EE8" s="79">
        <v>17736</v>
      </c>
      <c r="EF8" s="78">
        <v>684575.1</v>
      </c>
      <c r="EG8" s="79">
        <v>35587</v>
      </c>
      <c r="EH8" s="78">
        <v>1271094.32</v>
      </c>
      <c r="EI8" s="77">
        <v>8</v>
      </c>
      <c r="EJ8" s="78">
        <v>54.26</v>
      </c>
      <c r="EK8" s="79">
        <v>1281</v>
      </c>
      <c r="EL8" s="78">
        <v>82243.72</v>
      </c>
      <c r="ES8" s="79">
        <v>2239</v>
      </c>
      <c r="ET8" s="78">
        <v>1392564.55</v>
      </c>
      <c r="EU8" s="77">
        <v>6</v>
      </c>
      <c r="EV8" s="78">
        <v>4.66</v>
      </c>
      <c r="EW8" s="79">
        <v>24365</v>
      </c>
      <c r="EX8" s="78">
        <v>1192139.8899999999</v>
      </c>
      <c r="EY8" s="79">
        <v>16232</v>
      </c>
      <c r="EZ8" s="78">
        <v>820778.85</v>
      </c>
      <c r="FA8" s="77">
        <v>17</v>
      </c>
      <c r="FB8" s="78">
        <v>153.29</v>
      </c>
      <c r="FC8" s="77">
        <v>1</v>
      </c>
      <c r="FD8" s="78">
        <v>8.4499999999999993</v>
      </c>
      <c r="FE8" s="77">
        <v>9</v>
      </c>
      <c r="FF8" s="78">
        <v>32.5</v>
      </c>
      <c r="FG8" s="79">
        <v>2188</v>
      </c>
      <c r="FH8" s="78">
        <v>307129.67</v>
      </c>
      <c r="FK8" s="79">
        <v>2638</v>
      </c>
      <c r="FL8" s="78">
        <v>64438.57</v>
      </c>
      <c r="FM8" s="79">
        <v>14236</v>
      </c>
      <c r="FN8" s="78">
        <v>815056.83</v>
      </c>
      <c r="FO8" s="79">
        <v>48248</v>
      </c>
      <c r="FP8" s="78">
        <v>5505875.4800000004</v>
      </c>
      <c r="FW8" s="77">
        <v>67</v>
      </c>
      <c r="FX8" s="78">
        <v>5714.52</v>
      </c>
      <c r="GA8" s="77">
        <v>152</v>
      </c>
      <c r="GB8" s="78">
        <v>31266.76</v>
      </c>
      <c r="GC8" s="79">
        <v>4857</v>
      </c>
      <c r="GD8" s="78">
        <v>678289.96</v>
      </c>
      <c r="GE8" s="79">
        <v>4842</v>
      </c>
      <c r="GF8" s="78">
        <v>700421.09</v>
      </c>
      <c r="GO8" s="77">
        <v>155</v>
      </c>
      <c r="GP8" s="78">
        <v>13148.7</v>
      </c>
      <c r="GQ8" s="77">
        <v>7</v>
      </c>
      <c r="GR8" s="78">
        <v>598.34</v>
      </c>
      <c r="GS8" s="79">
        <v>2524</v>
      </c>
      <c r="GT8" s="78">
        <v>262936.83</v>
      </c>
      <c r="GU8" s="77">
        <v>7</v>
      </c>
      <c r="GV8" s="78">
        <v>38.5</v>
      </c>
      <c r="GY8" s="77">
        <v>109</v>
      </c>
      <c r="GZ8" s="78">
        <v>3487.01</v>
      </c>
      <c r="HA8" s="77">
        <v>563</v>
      </c>
      <c r="HB8" s="78">
        <v>70450.570000000007</v>
      </c>
      <c r="HC8" s="77">
        <v>402</v>
      </c>
      <c r="HD8" s="78">
        <v>73195.570000000007</v>
      </c>
      <c r="HE8" s="79">
        <v>1480</v>
      </c>
      <c r="HF8" s="78">
        <v>202023.33</v>
      </c>
      <c r="HI8" s="77">
        <v>65</v>
      </c>
      <c r="HJ8" s="78">
        <v>24404.29</v>
      </c>
      <c r="HK8" s="77">
        <v>562</v>
      </c>
      <c r="HL8" s="78">
        <v>27231.85</v>
      </c>
      <c r="HM8" s="77">
        <v>15</v>
      </c>
      <c r="HN8" s="78">
        <v>913.96</v>
      </c>
      <c r="HO8" s="79">
        <v>93960</v>
      </c>
      <c r="HP8" s="78">
        <v>8904216.5600000005</v>
      </c>
      <c r="HQ8" s="77">
        <v>2</v>
      </c>
      <c r="HR8" s="78">
        <v>414.92</v>
      </c>
      <c r="HS8" s="79">
        <v>1196</v>
      </c>
      <c r="HT8" s="78">
        <v>122598.59</v>
      </c>
      <c r="HU8" s="79">
        <v>5776</v>
      </c>
      <c r="HV8" s="78">
        <v>393396.79</v>
      </c>
      <c r="HW8" s="77">
        <v>31</v>
      </c>
      <c r="HX8" s="78">
        <v>6114.29</v>
      </c>
      <c r="HY8" s="77">
        <v>490</v>
      </c>
      <c r="HZ8" s="78">
        <v>65745.460000000006</v>
      </c>
      <c r="IG8" s="79">
        <v>2880</v>
      </c>
      <c r="IH8" s="78">
        <v>144659.48000000001</v>
      </c>
      <c r="II8" s="77">
        <v>2</v>
      </c>
      <c r="IJ8" s="78">
        <v>2.16</v>
      </c>
      <c r="IQ8" s="77">
        <v>5</v>
      </c>
      <c r="IR8" s="78">
        <v>8.66</v>
      </c>
      <c r="IS8" s="79">
        <v>4480</v>
      </c>
      <c r="IT8" s="78">
        <v>186009.38</v>
      </c>
      <c r="JA8" s="79">
        <v>10007</v>
      </c>
      <c r="JB8" s="78">
        <v>1372871.35</v>
      </c>
      <c r="JC8" s="79">
        <v>2529</v>
      </c>
      <c r="JD8" s="78">
        <v>322719.34000000003</v>
      </c>
      <c r="JG8" s="77">
        <v>988</v>
      </c>
      <c r="JH8" s="78">
        <v>136130.95000000001</v>
      </c>
      <c r="JI8" s="79">
        <v>3364</v>
      </c>
      <c r="JJ8" s="78">
        <v>313551.58</v>
      </c>
      <c r="JK8" s="77">
        <v>10</v>
      </c>
      <c r="JL8" s="78">
        <v>852.82</v>
      </c>
      <c r="JQ8" s="77">
        <v>76</v>
      </c>
      <c r="JR8" s="78">
        <v>6069.99</v>
      </c>
      <c r="JS8" s="79">
        <v>4976</v>
      </c>
      <c r="JT8" s="78">
        <v>432564.89</v>
      </c>
      <c r="JU8" s="79">
        <v>15422</v>
      </c>
      <c r="JV8" s="78">
        <v>1252814.18</v>
      </c>
      <c r="JW8" s="77">
        <v>26</v>
      </c>
      <c r="JX8" s="78">
        <v>2073.52</v>
      </c>
      <c r="JY8" s="77">
        <v>539</v>
      </c>
      <c r="JZ8" s="78">
        <v>15070.18</v>
      </c>
      <c r="KA8" s="79">
        <v>9896</v>
      </c>
      <c r="KB8" s="78">
        <v>450158.14</v>
      </c>
      <c r="KC8" s="77">
        <v>2</v>
      </c>
      <c r="KD8" s="78">
        <v>42.9</v>
      </c>
      <c r="KE8" s="77">
        <v>386</v>
      </c>
      <c r="KF8" s="78">
        <v>41708.94</v>
      </c>
      <c r="KG8" s="79">
        <v>21838</v>
      </c>
      <c r="KH8" s="78">
        <v>818690.4</v>
      </c>
      <c r="KI8" s="77">
        <v>4</v>
      </c>
      <c r="KJ8" s="78">
        <v>48.13</v>
      </c>
      <c r="KM8" s="79">
        <v>1058</v>
      </c>
      <c r="KN8" s="78">
        <v>616842.13</v>
      </c>
      <c r="KO8" s="77">
        <v>35</v>
      </c>
      <c r="KP8" s="78">
        <v>4337.28</v>
      </c>
      <c r="KQ8" s="79">
        <v>5857</v>
      </c>
      <c r="KR8" s="78">
        <v>473478.77</v>
      </c>
      <c r="KU8" s="79">
        <v>3095</v>
      </c>
      <c r="KV8" s="78">
        <v>1456350.95</v>
      </c>
      <c r="LA8" s="77">
        <v>10</v>
      </c>
      <c r="LB8" s="78">
        <v>1199.0999999999999</v>
      </c>
      <c r="LC8" s="77">
        <v>4</v>
      </c>
      <c r="LD8" s="78">
        <v>48.1</v>
      </c>
      <c r="LE8" s="79">
        <v>2039</v>
      </c>
      <c r="LF8" s="78">
        <v>171791.67</v>
      </c>
      <c r="LG8" s="77">
        <v>435</v>
      </c>
      <c r="LH8" s="78">
        <v>64536.75</v>
      </c>
      <c r="LI8" s="77">
        <v>407</v>
      </c>
      <c r="LJ8" s="78">
        <v>96043.4</v>
      </c>
      <c r="LU8" s="79">
        <v>6001</v>
      </c>
      <c r="LV8" s="78">
        <v>287826.7</v>
      </c>
      <c r="LW8" s="77">
        <v>111</v>
      </c>
      <c r="LX8" s="78">
        <v>602.88</v>
      </c>
      <c r="LY8" s="77">
        <v>6</v>
      </c>
      <c r="LZ8" s="78">
        <v>9627.66</v>
      </c>
      <c r="MA8" s="77">
        <v>1</v>
      </c>
      <c r="MB8" s="78">
        <v>820.68</v>
      </c>
      <c r="MC8" s="79">
        <v>4985</v>
      </c>
      <c r="MD8" s="78">
        <v>599705.66</v>
      </c>
      <c r="MO8" s="77">
        <v>1</v>
      </c>
      <c r="MP8" s="78">
        <v>2.57</v>
      </c>
      <c r="MQ8" s="79">
        <v>4519</v>
      </c>
      <c r="MR8" s="78">
        <v>345285.69</v>
      </c>
      <c r="MS8" s="79">
        <v>57111</v>
      </c>
      <c r="MT8" s="78">
        <v>5523395.2699999996</v>
      </c>
      <c r="MU8" s="79">
        <v>1109</v>
      </c>
      <c r="MV8" s="78">
        <v>33563.919999999998</v>
      </c>
      <c r="NG8" s="79">
        <v>318325</v>
      </c>
      <c r="NH8" s="78">
        <v>41902671.780000001</v>
      </c>
      <c r="NI8" s="79">
        <v>254637</v>
      </c>
      <c r="NJ8" s="78">
        <v>38595122.039999999</v>
      </c>
      <c r="NK8" s="79">
        <v>17205</v>
      </c>
      <c r="NL8" s="78">
        <v>53606.03</v>
      </c>
      <c r="NM8" s="77">
        <v>31</v>
      </c>
      <c r="NN8" s="78">
        <v>485.81</v>
      </c>
      <c r="NU8" s="79">
        <v>1268</v>
      </c>
      <c r="NV8" s="78">
        <v>193763.36</v>
      </c>
      <c r="NW8" s="77">
        <v>14</v>
      </c>
      <c r="NX8" s="78">
        <v>50.74</v>
      </c>
      <c r="NY8" s="77">
        <v>1</v>
      </c>
      <c r="NZ8" s="78">
        <v>3.39</v>
      </c>
      <c r="OA8" s="77">
        <v>106</v>
      </c>
      <c r="OB8" s="78">
        <v>236.27</v>
      </c>
      <c r="OC8" s="79">
        <v>3322</v>
      </c>
      <c r="OD8" s="78">
        <v>349184.57</v>
      </c>
      <c r="OE8" s="77">
        <v>554</v>
      </c>
      <c r="OF8" s="78">
        <v>29901.46</v>
      </c>
      <c r="OK8" s="77">
        <v>1</v>
      </c>
      <c r="OL8" s="78">
        <v>21.42</v>
      </c>
      <c r="OM8" s="77">
        <v>447</v>
      </c>
      <c r="ON8" s="78">
        <v>36431.74</v>
      </c>
      <c r="OO8" s="77">
        <v>167</v>
      </c>
      <c r="OP8" s="78">
        <v>9248.18</v>
      </c>
      <c r="OQ8" s="77">
        <v>87</v>
      </c>
      <c r="OR8" s="78">
        <v>442.06</v>
      </c>
      <c r="OU8" s="77">
        <v>1</v>
      </c>
      <c r="OV8" s="78">
        <v>25.32</v>
      </c>
      <c r="OW8" s="79">
        <v>10526</v>
      </c>
      <c r="OX8" s="78">
        <v>1880978.08</v>
      </c>
      <c r="OY8" s="79">
        <v>29829</v>
      </c>
      <c r="OZ8" s="78">
        <v>5872016.3300000001</v>
      </c>
      <c r="PA8" s="77">
        <v>116</v>
      </c>
      <c r="PB8" s="78">
        <v>3818.81</v>
      </c>
      <c r="PC8" s="79">
        <v>2216</v>
      </c>
      <c r="PD8" s="78">
        <v>111552.26</v>
      </c>
      <c r="PE8" s="77">
        <v>880</v>
      </c>
      <c r="PF8" s="78">
        <v>158883.79</v>
      </c>
      <c r="PI8" s="79">
        <v>7125</v>
      </c>
      <c r="PJ8" s="78">
        <v>689346.83</v>
      </c>
      <c r="PS8" s="79">
        <v>3164</v>
      </c>
      <c r="PT8" s="78">
        <v>304901.28999999998</v>
      </c>
      <c r="PU8" s="77">
        <v>63</v>
      </c>
      <c r="PV8" s="78">
        <v>446.05</v>
      </c>
      <c r="PW8" s="77">
        <v>231</v>
      </c>
      <c r="PX8" s="78">
        <v>37112.5</v>
      </c>
      <c r="PY8" s="79">
        <v>10418</v>
      </c>
      <c r="PZ8" s="78">
        <v>695484.46</v>
      </c>
      <c r="QA8" s="77">
        <v>28</v>
      </c>
      <c r="QB8" s="78">
        <v>215.47</v>
      </c>
      <c r="QC8" s="77">
        <v>14</v>
      </c>
      <c r="QD8" s="78">
        <v>190.76</v>
      </c>
      <c r="QI8" s="77">
        <v>10</v>
      </c>
      <c r="QJ8" s="78">
        <v>58.78</v>
      </c>
      <c r="QM8" s="79">
        <v>28550</v>
      </c>
      <c r="QN8" s="78">
        <v>8300534.3099999996</v>
      </c>
      <c r="QO8" s="79">
        <v>48807</v>
      </c>
      <c r="QP8" s="78">
        <v>7583783.2400000002</v>
      </c>
      <c r="QQ8" s="79">
        <v>9348</v>
      </c>
      <c r="QR8" s="78">
        <v>1383789.77</v>
      </c>
      <c r="QS8" s="77">
        <v>761</v>
      </c>
      <c r="QT8" s="78">
        <v>3220340.29</v>
      </c>
      <c r="QU8" s="77">
        <v>63</v>
      </c>
      <c r="QV8" s="78">
        <v>166352.75</v>
      </c>
      <c r="QW8" s="77">
        <v>2</v>
      </c>
      <c r="QX8" s="78">
        <v>19.38</v>
      </c>
      <c r="QY8" s="77">
        <v>6</v>
      </c>
      <c r="QZ8" s="78">
        <v>1215.2</v>
      </c>
      <c r="RA8" s="77">
        <v>355</v>
      </c>
      <c r="RB8" s="78">
        <v>143159.22</v>
      </c>
      <c r="RC8" s="77">
        <v>791</v>
      </c>
      <c r="RD8" s="78">
        <v>404968.14</v>
      </c>
      <c r="RE8" s="79">
        <v>24977</v>
      </c>
      <c r="RF8" s="78">
        <v>15135029.67</v>
      </c>
      <c r="RG8" s="77">
        <v>2</v>
      </c>
      <c r="RH8" s="78">
        <v>80.02</v>
      </c>
      <c r="RI8" s="79">
        <v>13637</v>
      </c>
      <c r="RJ8" s="78">
        <v>3609383.1</v>
      </c>
      <c r="RM8" s="77">
        <v>11</v>
      </c>
      <c r="RN8" s="78">
        <v>20.64</v>
      </c>
      <c r="RO8" s="77">
        <v>15</v>
      </c>
      <c r="RP8" s="78">
        <v>17.14</v>
      </c>
      <c r="SA8" s="77">
        <v>2</v>
      </c>
      <c r="SB8" s="78">
        <v>97.1</v>
      </c>
      <c r="SE8" s="77">
        <v>3</v>
      </c>
      <c r="SF8" s="78">
        <v>892.3</v>
      </c>
      <c r="SG8" s="77">
        <v>7</v>
      </c>
      <c r="SH8" s="78">
        <v>2796.66</v>
      </c>
      <c r="SO8" s="79">
        <v>93447</v>
      </c>
      <c r="SP8" s="78">
        <v>14066609.119999999</v>
      </c>
      <c r="SQ8" s="79">
        <v>2730</v>
      </c>
      <c r="SR8" s="78">
        <v>133313.99</v>
      </c>
      <c r="SW8" s="77">
        <v>14</v>
      </c>
      <c r="SX8" s="78">
        <v>1546.28</v>
      </c>
      <c r="SY8" s="77">
        <v>184</v>
      </c>
      <c r="SZ8" s="78">
        <v>7002.38</v>
      </c>
      <c r="TA8" s="77">
        <v>17</v>
      </c>
      <c r="TB8" s="78">
        <v>389.53</v>
      </c>
      <c r="TC8" s="79">
        <v>1608</v>
      </c>
      <c r="TD8" s="78">
        <v>156370.76999999999</v>
      </c>
      <c r="TG8" s="79">
        <v>2719</v>
      </c>
      <c r="TH8" s="78">
        <v>173919.31</v>
      </c>
      <c r="TI8" s="79">
        <v>51047</v>
      </c>
      <c r="TJ8" s="78">
        <v>9226716.4900000002</v>
      </c>
      <c r="TK8" s="77">
        <v>3</v>
      </c>
      <c r="TL8" s="78">
        <v>1.78</v>
      </c>
      <c r="TM8" s="79">
        <v>1396</v>
      </c>
      <c r="TN8" s="78">
        <v>52334.61</v>
      </c>
      <c r="TO8" s="77">
        <v>844</v>
      </c>
      <c r="TP8" s="78">
        <v>64298.37</v>
      </c>
      <c r="TQ8" s="79">
        <v>14104</v>
      </c>
      <c r="TR8" s="78">
        <v>747728.7</v>
      </c>
      <c r="TS8" s="77">
        <v>5</v>
      </c>
      <c r="TT8" s="78">
        <v>450</v>
      </c>
      <c r="TU8" s="79">
        <v>78334</v>
      </c>
      <c r="TV8" s="78">
        <v>481169.54</v>
      </c>
      <c r="TW8" s="77">
        <v>504</v>
      </c>
      <c r="TX8" s="78">
        <v>39439.17</v>
      </c>
      <c r="TY8" s="77">
        <v>53</v>
      </c>
      <c r="TZ8" s="78">
        <v>521.77</v>
      </c>
      <c r="UA8" s="77">
        <v>1</v>
      </c>
      <c r="UB8" s="78">
        <v>57.1</v>
      </c>
      <c r="UC8" s="77">
        <v>1</v>
      </c>
      <c r="UD8" s="78">
        <v>8.81</v>
      </c>
      <c r="UE8" s="77">
        <v>2</v>
      </c>
      <c r="UF8" s="78">
        <v>27.64</v>
      </c>
      <c r="UG8" s="77">
        <v>384</v>
      </c>
      <c r="UH8" s="78">
        <v>3502.72</v>
      </c>
      <c r="UI8" s="79">
        <v>3201</v>
      </c>
      <c r="UJ8" s="78">
        <v>14720500.140000001</v>
      </c>
      <c r="UK8" s="79">
        <v>3069</v>
      </c>
      <c r="UL8" s="78">
        <v>123523.17</v>
      </c>
      <c r="UM8" s="79">
        <v>35721</v>
      </c>
      <c r="UN8" s="78">
        <v>1110027.25</v>
      </c>
      <c r="UO8" s="79">
        <v>1108</v>
      </c>
      <c r="UP8" s="78">
        <v>93090.61</v>
      </c>
      <c r="UQ8" s="79">
        <v>11076</v>
      </c>
      <c r="UR8" s="78">
        <v>547113.47</v>
      </c>
      <c r="US8" s="79">
        <v>1383</v>
      </c>
      <c r="UT8" s="78">
        <v>83286.8</v>
      </c>
      <c r="UW8" s="77">
        <v>1</v>
      </c>
      <c r="UX8" s="78">
        <v>175</v>
      </c>
      <c r="VC8" s="77">
        <v>1</v>
      </c>
      <c r="VD8" s="78">
        <v>23.49</v>
      </c>
      <c r="VE8" s="77">
        <v>2</v>
      </c>
      <c r="VF8" s="78">
        <v>74.98</v>
      </c>
      <c r="VG8" s="79">
        <v>7577</v>
      </c>
      <c r="VH8" s="78">
        <v>271052.45</v>
      </c>
      <c r="VM8" s="77">
        <v>4</v>
      </c>
      <c r="VN8" s="78">
        <v>60.44</v>
      </c>
      <c r="VU8" s="77">
        <v>3</v>
      </c>
      <c r="VV8" s="78">
        <v>1.49</v>
      </c>
      <c r="WA8" s="77">
        <v>2</v>
      </c>
      <c r="WB8" s="78">
        <v>9.36</v>
      </c>
      <c r="WC8" s="77">
        <v>2</v>
      </c>
      <c r="WD8" s="78">
        <v>7.92</v>
      </c>
      <c r="WG8" s="77">
        <v>28</v>
      </c>
      <c r="WH8" s="78">
        <v>530.71</v>
      </c>
      <c r="WI8" s="79">
        <v>10695</v>
      </c>
      <c r="WJ8" s="78">
        <v>527599.39</v>
      </c>
      <c r="WK8" s="77">
        <v>4</v>
      </c>
      <c r="WL8" s="78">
        <v>12.34</v>
      </c>
      <c r="WM8" s="79">
        <v>33152</v>
      </c>
      <c r="WN8" s="78">
        <v>539770.61</v>
      </c>
      <c r="WO8" s="77">
        <v>49</v>
      </c>
      <c r="WP8" s="78">
        <v>511.86</v>
      </c>
      <c r="WS8" s="77">
        <v>2</v>
      </c>
      <c r="WT8" s="78">
        <v>9.18</v>
      </c>
      <c r="WU8" s="79">
        <v>13783</v>
      </c>
      <c r="WV8" s="78">
        <v>747712.61</v>
      </c>
      <c r="WW8" s="79">
        <v>15472</v>
      </c>
      <c r="WX8" s="78">
        <v>1295747.68</v>
      </c>
      <c r="XA8" s="77">
        <v>1</v>
      </c>
      <c r="XB8" s="78">
        <v>18.559999999999999</v>
      </c>
      <c r="XC8" s="77">
        <v>157</v>
      </c>
      <c r="XD8" s="78">
        <v>1.57</v>
      </c>
      <c r="XG8" s="79">
        <v>13176</v>
      </c>
      <c r="XH8" s="78">
        <v>2010811.61</v>
      </c>
      <c r="XI8" s="77">
        <v>4</v>
      </c>
      <c r="XJ8" s="78">
        <v>5872.94</v>
      </c>
      <c r="XM8" s="79">
        <v>2372</v>
      </c>
      <c r="XN8" s="78">
        <v>10768.67</v>
      </c>
      <c r="XO8" s="79">
        <v>8602</v>
      </c>
      <c r="XP8" s="78">
        <v>134279.71</v>
      </c>
      <c r="XQ8" s="77">
        <v>170</v>
      </c>
      <c r="XR8" s="78">
        <v>17657.919999999998</v>
      </c>
      <c r="XS8" s="79">
        <v>2077</v>
      </c>
      <c r="XT8" s="78">
        <v>813889.44</v>
      </c>
      <c r="XU8" s="77">
        <v>5</v>
      </c>
      <c r="XV8" s="78">
        <v>1764</v>
      </c>
      <c r="XW8" s="79">
        <v>6751</v>
      </c>
      <c r="XX8" s="78">
        <v>195649.89</v>
      </c>
      <c r="YA8" s="77">
        <v>2</v>
      </c>
      <c r="YB8" s="78">
        <v>58.48</v>
      </c>
      <c r="YC8" s="77">
        <v>2</v>
      </c>
      <c r="YD8" s="78">
        <v>10.66</v>
      </c>
      <c r="YE8" s="77">
        <v>3</v>
      </c>
      <c r="YF8" s="78">
        <v>45.3</v>
      </c>
      <c r="YI8" s="79">
        <v>41093</v>
      </c>
      <c r="YJ8" s="78">
        <v>2357857.4</v>
      </c>
      <c r="YM8" s="77">
        <v>375</v>
      </c>
      <c r="YN8" s="78">
        <v>145642.85</v>
      </c>
      <c r="YO8" s="77">
        <v>585</v>
      </c>
      <c r="YP8" s="78">
        <v>7279.99</v>
      </c>
      <c r="YS8" s="79">
        <v>44005</v>
      </c>
      <c r="YT8" s="78">
        <v>5785154.9000000004</v>
      </c>
      <c r="YU8" s="79">
        <v>5003</v>
      </c>
      <c r="YV8" s="78">
        <v>2493061.7000000002</v>
      </c>
      <c r="YW8" s="79">
        <v>4801</v>
      </c>
      <c r="YX8" s="78">
        <v>699609.54</v>
      </c>
      <c r="YY8" s="79">
        <v>10411</v>
      </c>
      <c r="YZ8" s="78">
        <v>1943618.29</v>
      </c>
      <c r="ZA8" s="79">
        <v>1216</v>
      </c>
      <c r="ZB8" s="78">
        <v>350840.44</v>
      </c>
      <c r="ZC8" s="79">
        <v>1072</v>
      </c>
      <c r="ZD8" s="78">
        <v>165440.34</v>
      </c>
      <c r="ZE8" s="79">
        <v>94721</v>
      </c>
      <c r="ZF8" s="78">
        <v>1030320.97</v>
      </c>
      <c r="ZG8" s="79">
        <v>1591</v>
      </c>
      <c r="ZH8" s="78">
        <v>82527.92</v>
      </c>
      <c r="ZI8" s="77">
        <v>2</v>
      </c>
      <c r="ZJ8" s="78">
        <v>13.55</v>
      </c>
      <c r="ZM8" s="77">
        <v>1</v>
      </c>
      <c r="ZN8" s="78">
        <v>149.76</v>
      </c>
      <c r="ZO8" s="77">
        <v>2</v>
      </c>
      <c r="ZP8" s="78">
        <v>25.28</v>
      </c>
      <c r="ZQ8" s="79">
        <v>193072</v>
      </c>
      <c r="ZR8" s="78">
        <v>11280691.59</v>
      </c>
      <c r="ZS8" s="79">
        <v>30540</v>
      </c>
      <c r="ZT8" s="78">
        <v>2534311.27</v>
      </c>
      <c r="AAA8" s="79">
        <v>1072</v>
      </c>
      <c r="AAB8" s="78">
        <v>25178.67</v>
      </c>
      <c r="AAC8" s="77">
        <v>2</v>
      </c>
      <c r="AAD8" s="78">
        <v>1.36</v>
      </c>
      <c r="AAE8" s="79">
        <v>1932</v>
      </c>
      <c r="AAF8" s="78">
        <v>271527.05</v>
      </c>
      <c r="AAG8" s="77">
        <v>74</v>
      </c>
      <c r="AAH8" s="78">
        <v>9378.82</v>
      </c>
      <c r="AAI8" s="79">
        <v>118806</v>
      </c>
      <c r="AAJ8" s="78">
        <v>3008082.8</v>
      </c>
      <c r="AAK8" s="79">
        <v>32162</v>
      </c>
      <c r="AAL8" s="78">
        <v>1531892.77</v>
      </c>
      <c r="AAM8" s="79">
        <v>42451</v>
      </c>
      <c r="AAN8" s="78">
        <v>6350185.04</v>
      </c>
      <c r="AAO8" s="79">
        <v>68837</v>
      </c>
      <c r="AAP8" s="78">
        <v>8529797.8499999996</v>
      </c>
      <c r="AAQ8" s="79">
        <v>1092</v>
      </c>
      <c r="AAR8" s="78">
        <v>95698.34</v>
      </c>
      <c r="AAS8" s="77">
        <v>477</v>
      </c>
      <c r="AAT8" s="78">
        <v>40453.449999999997</v>
      </c>
      <c r="AAU8" s="79">
        <v>44356</v>
      </c>
      <c r="AAV8" s="78">
        <v>8590424.6400000006</v>
      </c>
      <c r="AAW8" s="79">
        <v>46938</v>
      </c>
      <c r="AAX8" s="78">
        <v>6375451.4900000002</v>
      </c>
      <c r="ABC8" s="77">
        <v>42</v>
      </c>
      <c r="ABD8" s="78">
        <v>169.33</v>
      </c>
      <c r="ABE8" s="77">
        <v>151</v>
      </c>
      <c r="ABF8" s="78">
        <v>905.5</v>
      </c>
      <c r="ABI8" s="77">
        <v>2</v>
      </c>
      <c r="ABJ8" s="78">
        <v>15.18</v>
      </c>
      <c r="ABM8" s="77">
        <v>65</v>
      </c>
      <c r="ABN8" s="78">
        <v>486.03</v>
      </c>
      <c r="ABQ8" s="77">
        <v>8</v>
      </c>
      <c r="ABR8" s="78">
        <v>66.400000000000006</v>
      </c>
      <c r="ABS8" s="77">
        <v>63</v>
      </c>
      <c r="ABT8" s="78">
        <v>313.33999999999997</v>
      </c>
      <c r="ABU8" s="77">
        <v>2</v>
      </c>
      <c r="ABV8" s="78">
        <v>15.14</v>
      </c>
      <c r="ABY8" s="77">
        <v>7</v>
      </c>
      <c r="ABZ8" s="78">
        <v>375.25</v>
      </c>
      <c r="ACA8" s="77">
        <v>638</v>
      </c>
      <c r="ACB8" s="78">
        <v>2997.99</v>
      </c>
      <c r="ACE8" s="77">
        <v>1</v>
      </c>
      <c r="ACF8" s="78">
        <v>2.57</v>
      </c>
      <c r="ACG8" s="79">
        <v>4117</v>
      </c>
      <c r="ACH8" s="78">
        <v>264936.02</v>
      </c>
      <c r="ACO8" s="77">
        <v>135</v>
      </c>
      <c r="ACP8" s="78">
        <v>19921.63</v>
      </c>
      <c r="ACQ8" s="77">
        <v>1</v>
      </c>
      <c r="ACR8" s="78">
        <v>103.48</v>
      </c>
      <c r="ACY8" s="79">
        <v>19607</v>
      </c>
      <c r="ACZ8" s="78">
        <v>3752594.67</v>
      </c>
      <c r="ADA8" s="79">
        <v>191393</v>
      </c>
      <c r="ADB8" s="78">
        <v>18690743.390000001</v>
      </c>
      <c r="ADC8" s="79">
        <v>3180</v>
      </c>
      <c r="ADD8" s="78">
        <v>165771.91</v>
      </c>
      <c r="ADE8" s="79">
        <v>2389</v>
      </c>
      <c r="ADF8" s="78">
        <v>111373.44</v>
      </c>
      <c r="ADG8" s="79">
        <v>4727</v>
      </c>
      <c r="ADH8" s="78">
        <v>82998.850000000006</v>
      </c>
      <c r="ADI8" s="79">
        <v>4042</v>
      </c>
      <c r="ADJ8" s="78">
        <v>91520.58</v>
      </c>
      <c r="ADK8" s="77">
        <v>342</v>
      </c>
      <c r="ADL8" s="78">
        <v>10877.72</v>
      </c>
      <c r="ADO8" s="77">
        <v>2</v>
      </c>
      <c r="ADP8" s="78">
        <v>10.18</v>
      </c>
      <c r="ADQ8" s="77">
        <v>101</v>
      </c>
      <c r="ADR8" s="78">
        <v>5547.64</v>
      </c>
      <c r="ADS8" s="79">
        <v>17034</v>
      </c>
      <c r="ADT8" s="78">
        <v>601777.03</v>
      </c>
      <c r="ADU8" s="79">
        <v>5732</v>
      </c>
      <c r="ADV8" s="78">
        <v>304860.61</v>
      </c>
      <c r="ADW8" s="79">
        <v>23613</v>
      </c>
      <c r="ADX8" s="78">
        <v>285001.5</v>
      </c>
      <c r="ADY8" s="77">
        <v>19</v>
      </c>
      <c r="ADZ8" s="78">
        <v>790.29</v>
      </c>
      <c r="AEC8" s="79">
        <v>11957</v>
      </c>
      <c r="AED8" s="78">
        <v>488338.73</v>
      </c>
      <c r="AEE8" s="77">
        <v>1</v>
      </c>
      <c r="AEF8" s="78">
        <v>132.16</v>
      </c>
      <c r="AEG8" s="77">
        <v>377</v>
      </c>
      <c r="AEH8" s="78">
        <v>44484.51</v>
      </c>
      <c r="AEI8" s="79">
        <v>2446</v>
      </c>
      <c r="AEJ8" s="78">
        <v>77169.070000000007</v>
      </c>
      <c r="AEK8" s="79">
        <v>47628</v>
      </c>
      <c r="AEL8" s="78">
        <v>1802638.74</v>
      </c>
      <c r="AEM8" s="77">
        <v>470</v>
      </c>
      <c r="AEN8" s="78">
        <v>24643.22</v>
      </c>
      <c r="AEO8" s="79">
        <v>16628</v>
      </c>
      <c r="AEP8" s="78">
        <v>1062642.79</v>
      </c>
      <c r="AES8" s="79">
        <v>1588</v>
      </c>
      <c r="AET8" s="78">
        <v>238686.33</v>
      </c>
      <c r="AEY8" s="79">
        <v>1366</v>
      </c>
      <c r="AEZ8" s="78">
        <v>271175.8</v>
      </c>
      <c r="AFA8" s="77">
        <v>2</v>
      </c>
      <c r="AFB8" s="78">
        <v>8.76</v>
      </c>
      <c r="AFC8" s="79">
        <v>1364</v>
      </c>
      <c r="AFD8" s="78">
        <v>847830.19</v>
      </c>
      <c r="AFI8" s="77">
        <v>677</v>
      </c>
      <c r="AFJ8" s="78">
        <v>237379.83</v>
      </c>
      <c r="AFK8" s="79">
        <v>6995</v>
      </c>
      <c r="AFL8" s="78">
        <v>482908.38</v>
      </c>
      <c r="AFM8" s="79">
        <v>12164</v>
      </c>
      <c r="AFN8" s="78">
        <v>577793.59</v>
      </c>
      <c r="AFO8" s="77">
        <v>26</v>
      </c>
      <c r="AFP8" s="78">
        <v>1157.83</v>
      </c>
      <c r="AFQ8" s="77">
        <v>2</v>
      </c>
      <c r="AFR8" s="78">
        <v>91.98</v>
      </c>
      <c r="AFS8" s="79">
        <v>1553</v>
      </c>
      <c r="AFT8" s="78">
        <v>759009.85</v>
      </c>
      <c r="AFU8" s="79">
        <v>3594</v>
      </c>
      <c r="AFV8" s="78">
        <v>2672071.48</v>
      </c>
      <c r="AGA8" s="77">
        <v>65</v>
      </c>
      <c r="AGB8" s="78">
        <v>525.29</v>
      </c>
      <c r="AGG8" s="79">
        <v>15675</v>
      </c>
      <c r="AGH8" s="78">
        <v>804962.26</v>
      </c>
      <c r="AGI8" s="79">
        <v>7885</v>
      </c>
      <c r="AGJ8" s="78">
        <v>286831.26</v>
      </c>
      <c r="AGK8" s="77">
        <v>8</v>
      </c>
      <c r="AGL8" s="78">
        <v>10131.34</v>
      </c>
      <c r="AGO8" s="77">
        <v>87</v>
      </c>
      <c r="AGP8" s="78">
        <v>10019.790000000001</v>
      </c>
      <c r="AGQ8" s="79">
        <v>6598</v>
      </c>
      <c r="AGR8" s="78">
        <v>356093.85</v>
      </c>
      <c r="AGS8" s="77">
        <v>7</v>
      </c>
      <c r="AGT8" s="78">
        <v>191.22</v>
      </c>
      <c r="AHC8" s="79">
        <v>2615</v>
      </c>
      <c r="AHD8" s="78">
        <v>882273.85</v>
      </c>
      <c r="AHE8" s="77">
        <v>1</v>
      </c>
      <c r="AHF8" s="78">
        <v>3.53</v>
      </c>
      <c r="AHG8" s="77">
        <v>150</v>
      </c>
      <c r="AHH8" s="78">
        <v>7537.57</v>
      </c>
      <c r="AHM8" s="79">
        <v>59005</v>
      </c>
      <c r="AHN8" s="78">
        <v>1853122.44</v>
      </c>
      <c r="AHO8" s="79">
        <v>4118</v>
      </c>
      <c r="AHP8" s="78">
        <v>166278.81</v>
      </c>
      <c r="AHQ8" s="77">
        <v>387</v>
      </c>
      <c r="AHR8" s="78">
        <v>43644.36</v>
      </c>
      <c r="AHS8" s="77">
        <v>6</v>
      </c>
      <c r="AHT8" s="78">
        <v>74.02</v>
      </c>
      <c r="AHW8" s="77">
        <v>127</v>
      </c>
      <c r="AHX8" s="78">
        <v>882.73</v>
      </c>
      <c r="AIC8" s="77">
        <v>10</v>
      </c>
      <c r="AID8" s="78">
        <v>6732.94</v>
      </c>
      <c r="AIG8" s="79">
        <v>291735</v>
      </c>
      <c r="AIH8" s="78">
        <v>69895723.890000001</v>
      </c>
      <c r="AII8" s="77">
        <v>294</v>
      </c>
      <c r="AIJ8" s="78">
        <v>519613.49</v>
      </c>
      <c r="AIK8" s="79">
        <v>15931</v>
      </c>
      <c r="AIL8" s="78">
        <v>9705882.1999999993</v>
      </c>
      <c r="AIM8" s="79">
        <v>12758</v>
      </c>
      <c r="AIN8" s="78">
        <v>5088825.9800000004</v>
      </c>
      <c r="AIO8" s="79">
        <v>5305</v>
      </c>
      <c r="AIP8" s="78">
        <v>421520.96</v>
      </c>
      <c r="AIQ8" s="77">
        <v>146</v>
      </c>
      <c r="AIR8" s="78">
        <v>16541.64</v>
      </c>
      <c r="AIS8" s="77">
        <v>907</v>
      </c>
      <c r="AIT8" s="78">
        <v>133546.15</v>
      </c>
      <c r="AIW8" s="77">
        <v>2</v>
      </c>
      <c r="AIX8" s="78">
        <v>879.64</v>
      </c>
      <c r="AIY8" s="77">
        <v>48</v>
      </c>
      <c r="AIZ8" s="78">
        <v>46532.18</v>
      </c>
      <c r="AJA8" s="79">
        <v>2343</v>
      </c>
      <c r="AJB8" s="78">
        <v>218455.24</v>
      </c>
      <c r="AJC8" s="79">
        <v>3566</v>
      </c>
      <c r="AJD8" s="78">
        <v>225724.35</v>
      </c>
      <c r="AJE8" s="79">
        <v>2229</v>
      </c>
      <c r="AJF8" s="78">
        <v>473385.78</v>
      </c>
      <c r="AJK8" s="77">
        <v>8</v>
      </c>
      <c r="AJL8" s="78">
        <v>1556.32</v>
      </c>
      <c r="AJM8" s="77">
        <v>93</v>
      </c>
      <c r="AJN8" s="78">
        <v>9795.4699999999993</v>
      </c>
      <c r="AJQ8" s="77">
        <v>73</v>
      </c>
      <c r="AJR8" s="78">
        <v>32780.07</v>
      </c>
      <c r="AKC8" s="77">
        <v>8</v>
      </c>
      <c r="AKD8" s="78">
        <v>2294.3200000000002</v>
      </c>
      <c r="AKE8" s="77">
        <v>1</v>
      </c>
      <c r="AKF8" s="78">
        <v>47.91</v>
      </c>
      <c r="AKG8" s="79">
        <v>46224</v>
      </c>
      <c r="AKH8" s="78">
        <v>440759.83</v>
      </c>
      <c r="AKK8" s="77">
        <v>28</v>
      </c>
      <c r="AKL8" s="78">
        <v>315.43</v>
      </c>
      <c r="AKO8" s="79">
        <v>6377</v>
      </c>
      <c r="AKP8" s="78">
        <v>473281.55</v>
      </c>
      <c r="AKQ8" s="77">
        <v>2</v>
      </c>
      <c r="AKR8" s="78">
        <v>2.52</v>
      </c>
      <c r="AKS8" s="79">
        <v>10804</v>
      </c>
      <c r="AKT8" s="78">
        <v>203653.44</v>
      </c>
      <c r="AKU8" s="77">
        <v>5</v>
      </c>
      <c r="AKV8" s="78">
        <v>9.36</v>
      </c>
      <c r="AKW8" s="79">
        <v>9750</v>
      </c>
      <c r="AKX8" s="78">
        <v>447629.19</v>
      </c>
      <c r="ALC8" s="77">
        <v>2</v>
      </c>
      <c r="ALD8" s="78">
        <v>26.78</v>
      </c>
      <c r="ALE8" s="77">
        <v>436</v>
      </c>
      <c r="ALF8" s="78">
        <v>63184.61</v>
      </c>
      <c r="ALO8" s="79">
        <v>122372</v>
      </c>
      <c r="ALP8" s="78">
        <v>1659661.84</v>
      </c>
      <c r="ALQ8" s="77">
        <v>154</v>
      </c>
      <c r="ALR8" s="78">
        <v>13752.02</v>
      </c>
      <c r="ALS8" s="77">
        <v>4</v>
      </c>
      <c r="ALT8" s="78">
        <v>39.44</v>
      </c>
      <c r="ALW8" s="77">
        <v>2</v>
      </c>
      <c r="ALX8" s="78">
        <v>2.2599999999999998</v>
      </c>
      <c r="AME8" s="77">
        <v>12</v>
      </c>
      <c r="AMF8" s="78">
        <v>180.87</v>
      </c>
      <c r="AMM8" s="79">
        <v>18996</v>
      </c>
      <c r="AMN8" s="78">
        <v>541117.25</v>
      </c>
      <c r="AMQ8" s="79">
        <v>109790</v>
      </c>
      <c r="AMR8" s="78">
        <v>1591315.4</v>
      </c>
      <c r="ANC8" s="77">
        <v>1</v>
      </c>
      <c r="AND8" s="78">
        <v>4.82</v>
      </c>
      <c r="ANO8" s="77">
        <v>295</v>
      </c>
      <c r="ANP8" s="78">
        <v>16435.09</v>
      </c>
      <c r="ANQ8" s="77">
        <v>95</v>
      </c>
      <c r="ANR8" s="78">
        <v>211.46</v>
      </c>
      <c r="ANS8" s="79">
        <v>2040</v>
      </c>
      <c r="ANT8" s="78">
        <v>135319.32999999999</v>
      </c>
      <c r="ANW8" s="77">
        <v>126</v>
      </c>
      <c r="ANX8" s="78">
        <v>3192.37</v>
      </c>
      <c r="ANY8" s="77">
        <v>23</v>
      </c>
      <c r="ANZ8" s="78">
        <v>8480.66</v>
      </c>
      <c r="AOA8" s="77">
        <v>948</v>
      </c>
      <c r="AOB8" s="78">
        <v>71393.009999999995</v>
      </c>
      <c r="AOC8" s="79">
        <v>27473</v>
      </c>
      <c r="AOD8" s="78">
        <v>2552932.5099999998</v>
      </c>
      <c r="AOE8" s="77">
        <v>189</v>
      </c>
      <c r="AOF8" s="78">
        <v>227517.81</v>
      </c>
      <c r="AOQ8" s="77">
        <v>354</v>
      </c>
      <c r="AOR8" s="78">
        <v>16347.66</v>
      </c>
      <c r="AOU8" s="77">
        <v>2</v>
      </c>
      <c r="AOV8" s="78">
        <v>5.68</v>
      </c>
      <c r="AOY8" s="77">
        <v>952</v>
      </c>
      <c r="AOZ8" s="78">
        <v>1135198.52</v>
      </c>
      <c r="APA8" s="79">
        <v>2713</v>
      </c>
      <c r="APB8" s="78">
        <v>222957.24</v>
      </c>
      <c r="APE8" s="77">
        <v>14</v>
      </c>
      <c r="APF8" s="78">
        <v>487.23</v>
      </c>
      <c r="APG8" s="77">
        <v>314</v>
      </c>
      <c r="APH8" s="78">
        <v>107804.04</v>
      </c>
      <c r="API8" s="79">
        <v>1862</v>
      </c>
      <c r="APJ8" s="78">
        <v>227544.21</v>
      </c>
      <c r="APK8" s="77">
        <v>193</v>
      </c>
      <c r="APL8" s="78">
        <v>36836.99</v>
      </c>
      <c r="APM8" s="79">
        <v>11437</v>
      </c>
      <c r="APN8" s="78">
        <v>1935191.01</v>
      </c>
      <c r="APS8" s="77">
        <v>814</v>
      </c>
      <c r="APT8" s="78">
        <v>482284.77</v>
      </c>
      <c r="APU8" s="77">
        <v>68</v>
      </c>
      <c r="APV8" s="78">
        <v>134432.25</v>
      </c>
      <c r="APW8" s="77">
        <v>466</v>
      </c>
      <c r="APX8" s="78">
        <v>1452658</v>
      </c>
      <c r="AQI8" s="77">
        <v>49</v>
      </c>
      <c r="AQJ8" s="78">
        <v>4880.8999999999996</v>
      </c>
      <c r="AQO8" s="77">
        <v>442</v>
      </c>
      <c r="AQP8" s="78">
        <v>60755.14</v>
      </c>
      <c r="AQQ8" s="77">
        <v>209</v>
      </c>
      <c r="AQR8" s="78">
        <v>2400.09</v>
      </c>
      <c r="AQU8" s="77">
        <v>84</v>
      </c>
      <c r="AQV8" s="78">
        <v>1100.73</v>
      </c>
      <c r="AQW8" s="77">
        <v>1</v>
      </c>
      <c r="AQX8" s="78">
        <v>8.52</v>
      </c>
      <c r="ARA8" s="79">
        <v>13376</v>
      </c>
      <c r="ARB8" s="78">
        <v>3078997.16</v>
      </c>
      <c r="ARC8" s="79">
        <v>17151</v>
      </c>
      <c r="ARD8" s="78">
        <v>264200.94</v>
      </c>
      <c r="ARG8" s="77">
        <v>3</v>
      </c>
      <c r="ARH8" s="78">
        <v>228.28</v>
      </c>
      <c r="ARI8" s="79">
        <v>2043</v>
      </c>
      <c r="ARJ8" s="78">
        <v>977103.08</v>
      </c>
      <c r="ARK8" s="77">
        <v>452</v>
      </c>
      <c r="ARL8" s="78">
        <v>247227.8</v>
      </c>
      <c r="ARM8" s="79">
        <v>1782</v>
      </c>
      <c r="ARN8" s="78">
        <v>871820.64</v>
      </c>
      <c r="ARO8" s="77">
        <v>827</v>
      </c>
      <c r="ARP8" s="78">
        <v>417658.65</v>
      </c>
      <c r="ARQ8" s="77">
        <v>524</v>
      </c>
      <c r="ARR8" s="78">
        <v>213665.45</v>
      </c>
      <c r="ARS8" s="77">
        <v>311</v>
      </c>
      <c r="ART8" s="78">
        <v>123546.03</v>
      </c>
      <c r="ARU8" s="79">
        <v>3825</v>
      </c>
      <c r="ARV8" s="78">
        <v>793570.67</v>
      </c>
      <c r="ARW8" s="77">
        <v>11</v>
      </c>
      <c r="ARX8" s="78">
        <v>537.89</v>
      </c>
      <c r="ASA8" s="77">
        <v>161</v>
      </c>
      <c r="ASB8" s="78">
        <v>55856.95</v>
      </c>
      <c r="ASC8" s="79">
        <v>4005</v>
      </c>
      <c r="ASD8" s="78">
        <v>61423.85</v>
      </c>
      <c r="ASI8" s="79">
        <v>4573</v>
      </c>
      <c r="ASJ8" s="78">
        <v>1210571.3799999999</v>
      </c>
      <c r="ASK8" s="79">
        <v>2976</v>
      </c>
      <c r="ASL8" s="78">
        <v>1523197.38</v>
      </c>
      <c r="ASQ8" s="79">
        <v>10071</v>
      </c>
      <c r="ASR8" s="78">
        <v>6436724.6299999999</v>
      </c>
      <c r="ASS8" s="79">
        <v>1871</v>
      </c>
      <c r="AST8" s="78">
        <v>273913.15999999997</v>
      </c>
      <c r="ASU8" s="77">
        <v>167</v>
      </c>
      <c r="ASV8" s="78">
        <v>1162385.96</v>
      </c>
      <c r="ATE8" s="77">
        <v>1</v>
      </c>
      <c r="ATF8" s="78">
        <v>9.39</v>
      </c>
      <c r="ATG8" s="79">
        <v>4733</v>
      </c>
      <c r="ATH8" s="78">
        <v>648712.62</v>
      </c>
      <c r="ATI8" s="79">
        <v>9341</v>
      </c>
      <c r="ATJ8" s="78">
        <v>1161159.6499999999</v>
      </c>
      <c r="ATK8" s="79">
        <v>29307</v>
      </c>
      <c r="ATL8" s="78">
        <v>3950100.51</v>
      </c>
      <c r="ATM8" s="79">
        <v>7675</v>
      </c>
      <c r="ATN8" s="78">
        <v>1015843.76</v>
      </c>
      <c r="ATO8" s="79">
        <v>49806</v>
      </c>
      <c r="ATP8" s="78">
        <v>1235115.6000000001</v>
      </c>
      <c r="ATS8" s="79">
        <v>51123</v>
      </c>
      <c r="ATT8" s="78">
        <v>4240264.6399999997</v>
      </c>
      <c r="ATU8" s="77">
        <v>71</v>
      </c>
      <c r="ATV8" s="78">
        <v>28035.040000000001</v>
      </c>
      <c r="ATY8" s="79">
        <v>5321</v>
      </c>
      <c r="ATZ8" s="78">
        <v>418592.4</v>
      </c>
      <c r="AUI8" s="77">
        <v>1</v>
      </c>
      <c r="AUJ8" s="78">
        <v>0.6</v>
      </c>
      <c r="AUS8" s="77">
        <v>7</v>
      </c>
      <c r="AUT8" s="78">
        <v>270.41000000000003</v>
      </c>
      <c r="AUU8" s="79">
        <v>1700</v>
      </c>
      <c r="AUV8" s="78">
        <v>44428.33</v>
      </c>
      <c r="AUW8" s="77">
        <v>7</v>
      </c>
      <c r="AUX8" s="78">
        <v>402.18</v>
      </c>
      <c r="AVA8" s="79">
        <v>33952</v>
      </c>
      <c r="AVB8" s="78">
        <v>3214705.99</v>
      </c>
      <c r="AVC8" s="77">
        <v>807</v>
      </c>
      <c r="AVD8" s="78">
        <v>3579399.83</v>
      </c>
      <c r="AVE8" s="77">
        <v>6</v>
      </c>
      <c r="AVF8" s="78">
        <v>273.27999999999997</v>
      </c>
      <c r="AVK8" s="77">
        <v>13</v>
      </c>
      <c r="AVL8" s="78">
        <v>3271.24</v>
      </c>
      <c r="AVM8" s="77">
        <v>606</v>
      </c>
      <c r="AVN8" s="78">
        <v>34094.370000000003</v>
      </c>
      <c r="AVO8" s="77">
        <v>173</v>
      </c>
      <c r="AVP8" s="78">
        <v>8556.2999999999993</v>
      </c>
      <c r="AVS8" s="79">
        <v>17724</v>
      </c>
      <c r="AVT8" s="78">
        <v>967012.16</v>
      </c>
      <c r="AVU8" s="77">
        <v>2</v>
      </c>
      <c r="AVV8" s="78">
        <v>89.9</v>
      </c>
      <c r="AVW8" s="77">
        <v>9</v>
      </c>
      <c r="AVX8" s="78">
        <v>464.78</v>
      </c>
      <c r="AVY8" s="77">
        <v>23</v>
      </c>
      <c r="AVZ8" s="78">
        <v>301.57</v>
      </c>
      <c r="AWA8" s="77">
        <v>4</v>
      </c>
      <c r="AWB8" s="78">
        <v>18.43</v>
      </c>
      <c r="AWG8" s="77">
        <v>8</v>
      </c>
      <c r="AWH8" s="78">
        <v>31.68</v>
      </c>
      <c r="AWM8" s="79">
        <v>242294</v>
      </c>
      <c r="AWN8" s="78">
        <v>4599446.3600000003</v>
      </c>
      <c r="AWO8" s="77">
        <v>11</v>
      </c>
      <c r="AWP8" s="78">
        <v>302.72000000000003</v>
      </c>
      <c r="AWQ8" s="79">
        <v>1839</v>
      </c>
      <c r="AWR8" s="78">
        <v>102917.16</v>
      </c>
      <c r="AWU8" s="79">
        <v>6594</v>
      </c>
      <c r="AWV8" s="78">
        <v>2548901.34</v>
      </c>
      <c r="AWW8" s="77">
        <v>24</v>
      </c>
      <c r="AWX8" s="78">
        <v>205.66</v>
      </c>
      <c r="AXC8" s="77">
        <v>188</v>
      </c>
      <c r="AXD8" s="78">
        <v>153118.07</v>
      </c>
      <c r="AXO8" s="79">
        <v>9663</v>
      </c>
      <c r="AXP8" s="78">
        <v>1007820.93</v>
      </c>
      <c r="AXY8" s="77">
        <v>1</v>
      </c>
      <c r="AXZ8" s="78">
        <v>9.73</v>
      </c>
      <c r="AYC8" s="77">
        <v>8</v>
      </c>
      <c r="AYD8" s="78">
        <v>65.040000000000006</v>
      </c>
      <c r="AYE8" s="77">
        <v>12</v>
      </c>
      <c r="AYF8" s="78">
        <v>101.31</v>
      </c>
      <c r="AYG8" s="77">
        <v>6</v>
      </c>
      <c r="AYH8" s="78">
        <v>75.64</v>
      </c>
      <c r="AYO8" s="77">
        <v>3</v>
      </c>
      <c r="AYP8" s="78">
        <v>7147.56</v>
      </c>
      <c r="AYQ8" s="77">
        <v>4</v>
      </c>
      <c r="AYR8" s="78">
        <v>3.04</v>
      </c>
      <c r="AYW8" s="77">
        <v>3</v>
      </c>
      <c r="AYX8" s="78">
        <v>13.8</v>
      </c>
      <c r="AYY8" s="77">
        <v>31</v>
      </c>
      <c r="AYZ8" s="78">
        <v>1619.96</v>
      </c>
      <c r="AZA8" s="79">
        <v>62540</v>
      </c>
      <c r="AZB8" s="78">
        <v>5203251.59</v>
      </c>
      <c r="AZC8" s="77">
        <v>172</v>
      </c>
      <c r="AZD8" s="78">
        <v>23430.85</v>
      </c>
      <c r="AZE8" s="77">
        <v>135</v>
      </c>
      <c r="AZF8" s="78">
        <v>49469.36</v>
      </c>
      <c r="AZG8" s="77">
        <v>19</v>
      </c>
      <c r="AZH8" s="78">
        <v>595.57000000000005</v>
      </c>
      <c r="AZI8" s="77">
        <v>32</v>
      </c>
      <c r="AZJ8" s="78">
        <v>2416.39</v>
      </c>
      <c r="AZK8" s="79">
        <v>1384</v>
      </c>
      <c r="AZL8" s="78">
        <v>16655.64</v>
      </c>
      <c r="AZO8" s="79">
        <v>15662</v>
      </c>
      <c r="AZP8" s="78">
        <v>2146056.25</v>
      </c>
      <c r="AZQ8" s="77">
        <v>155</v>
      </c>
      <c r="AZR8" s="78">
        <v>154656.54999999999</v>
      </c>
      <c r="AZS8" s="77">
        <v>86</v>
      </c>
      <c r="AZT8" s="78">
        <v>9554.64</v>
      </c>
    </row>
    <row r="9" spans="1:1374" x14ac:dyDescent="0.25">
      <c r="A9" s="80">
        <v>40319</v>
      </c>
      <c r="B9" s="77" t="s">
        <v>346</v>
      </c>
      <c r="C9" s="77">
        <v>12</v>
      </c>
      <c r="D9" s="78">
        <v>48.8</v>
      </c>
      <c r="K9" s="77">
        <v>2</v>
      </c>
      <c r="L9" s="78">
        <v>151.16</v>
      </c>
      <c r="M9" s="77">
        <v>175</v>
      </c>
      <c r="N9" s="78">
        <v>1102246.46</v>
      </c>
      <c r="U9" s="77">
        <v>3</v>
      </c>
      <c r="V9" s="78">
        <v>23.53</v>
      </c>
      <c r="W9" s="77">
        <v>1</v>
      </c>
      <c r="X9" s="78">
        <v>10.79</v>
      </c>
      <c r="Y9" s="79">
        <v>178395</v>
      </c>
      <c r="Z9" s="78">
        <v>10131073.310000001</v>
      </c>
      <c r="AA9" s="77">
        <v>29</v>
      </c>
      <c r="AB9" s="78">
        <v>2982.45</v>
      </c>
      <c r="AC9" s="79">
        <v>5621</v>
      </c>
      <c r="AD9" s="78">
        <v>276205.43</v>
      </c>
      <c r="AQ9" s="79">
        <v>31170</v>
      </c>
      <c r="AR9" s="78">
        <v>4739637.3600000003</v>
      </c>
      <c r="AU9" s="79">
        <v>56393</v>
      </c>
      <c r="AV9" s="78">
        <v>1089536.67</v>
      </c>
      <c r="AY9" s="79">
        <v>58933</v>
      </c>
      <c r="AZ9" s="78">
        <v>6222390.1900000004</v>
      </c>
      <c r="BA9" s="79">
        <v>249239</v>
      </c>
      <c r="BB9" s="78">
        <v>20343149.940000001</v>
      </c>
      <c r="BE9" s="79">
        <v>272090</v>
      </c>
      <c r="BF9" s="78">
        <v>2493748.08</v>
      </c>
      <c r="BG9" s="79">
        <v>3518</v>
      </c>
      <c r="BH9" s="78">
        <v>413019.91</v>
      </c>
      <c r="BI9" s="79">
        <v>13802</v>
      </c>
      <c r="BJ9" s="78">
        <v>851866.72</v>
      </c>
      <c r="BM9" s="77">
        <v>21</v>
      </c>
      <c r="BN9" s="78">
        <v>1955.66</v>
      </c>
      <c r="BO9" s="79">
        <v>5623</v>
      </c>
      <c r="BP9" s="78">
        <v>62824.56</v>
      </c>
      <c r="BS9" s="77">
        <v>12</v>
      </c>
      <c r="BT9" s="78">
        <v>7950.61</v>
      </c>
      <c r="BY9" s="77">
        <v>2</v>
      </c>
      <c r="BZ9" s="78">
        <v>2.4900000000000002</v>
      </c>
      <c r="CC9" s="77">
        <v>2</v>
      </c>
      <c r="CD9" s="78">
        <v>53.04</v>
      </c>
      <c r="CI9" s="77">
        <v>1</v>
      </c>
      <c r="CJ9" s="78">
        <v>33.51</v>
      </c>
      <c r="CM9" s="77">
        <v>6</v>
      </c>
      <c r="CN9" s="78">
        <v>4197.9399999999996</v>
      </c>
      <c r="CO9" s="77">
        <v>3</v>
      </c>
      <c r="CP9" s="78">
        <v>127.94</v>
      </c>
      <c r="CS9" s="77">
        <v>49</v>
      </c>
      <c r="CT9" s="78">
        <v>219</v>
      </c>
      <c r="CU9" s="77">
        <v>2</v>
      </c>
      <c r="CV9" s="78">
        <v>5.7</v>
      </c>
      <c r="CW9" s="77">
        <v>22</v>
      </c>
      <c r="CX9" s="78">
        <v>20.69</v>
      </c>
      <c r="DA9" s="79">
        <v>145371</v>
      </c>
      <c r="DB9" s="78">
        <v>5583403.1900000004</v>
      </c>
      <c r="DK9" s="79">
        <v>1329</v>
      </c>
      <c r="DL9" s="78">
        <v>96422.85</v>
      </c>
      <c r="DM9" s="79">
        <v>140915</v>
      </c>
      <c r="DN9" s="78">
        <v>5674611.0899999999</v>
      </c>
      <c r="DS9" s="77">
        <v>21</v>
      </c>
      <c r="DT9" s="78">
        <v>270.89999999999998</v>
      </c>
      <c r="DU9" s="77">
        <v>2</v>
      </c>
      <c r="DV9" s="78">
        <v>2.99</v>
      </c>
      <c r="EE9" s="79">
        <v>17282</v>
      </c>
      <c r="EF9" s="78">
        <v>661508.01</v>
      </c>
      <c r="EG9" s="79">
        <v>34835</v>
      </c>
      <c r="EH9" s="78">
        <v>1243992.3600000001</v>
      </c>
      <c r="EI9" s="77">
        <v>3</v>
      </c>
      <c r="EJ9" s="78">
        <v>18.07</v>
      </c>
      <c r="EK9" s="79">
        <v>1230</v>
      </c>
      <c r="EL9" s="78">
        <v>74225.55</v>
      </c>
      <c r="ES9" s="79">
        <v>2074</v>
      </c>
      <c r="ET9" s="78">
        <v>1264283.1399999999</v>
      </c>
      <c r="EU9" s="77">
        <v>21</v>
      </c>
      <c r="EV9" s="78">
        <v>21.72</v>
      </c>
      <c r="EW9" s="79">
        <v>24172</v>
      </c>
      <c r="EX9" s="78">
        <v>1185580.93</v>
      </c>
      <c r="EY9" s="79">
        <v>15816</v>
      </c>
      <c r="EZ9" s="78">
        <v>803459.85</v>
      </c>
      <c r="FA9" s="77">
        <v>13</v>
      </c>
      <c r="FB9" s="78">
        <v>79.040000000000006</v>
      </c>
      <c r="FC9" s="77">
        <v>2</v>
      </c>
      <c r="FD9" s="78">
        <v>10.37</v>
      </c>
      <c r="FE9" s="77">
        <v>5</v>
      </c>
      <c r="FF9" s="78">
        <v>2.64</v>
      </c>
      <c r="FG9" s="79">
        <v>2064</v>
      </c>
      <c r="FH9" s="78">
        <v>308049.64</v>
      </c>
      <c r="FI9" s="77">
        <v>1</v>
      </c>
      <c r="FJ9" s="78">
        <v>1.5</v>
      </c>
      <c r="FK9" s="79">
        <v>2474</v>
      </c>
      <c r="FL9" s="78">
        <v>61107.27</v>
      </c>
      <c r="FM9" s="79">
        <v>13885</v>
      </c>
      <c r="FN9" s="78">
        <v>790483.4</v>
      </c>
      <c r="FO9" s="79">
        <v>48976</v>
      </c>
      <c r="FP9" s="78">
        <v>5558474.3300000001</v>
      </c>
      <c r="FS9" s="77">
        <v>4</v>
      </c>
      <c r="FT9" s="78">
        <v>27.36</v>
      </c>
      <c r="FW9" s="77">
        <v>55</v>
      </c>
      <c r="FX9" s="78">
        <v>5517.32</v>
      </c>
      <c r="GA9" s="77">
        <v>182</v>
      </c>
      <c r="GB9" s="78">
        <v>36179.769999999997</v>
      </c>
      <c r="GC9" s="79">
        <v>4520</v>
      </c>
      <c r="GD9" s="78">
        <v>653839.84</v>
      </c>
      <c r="GE9" s="79">
        <v>4813</v>
      </c>
      <c r="GF9" s="78">
        <v>690540.07</v>
      </c>
      <c r="GK9" s="77">
        <v>2</v>
      </c>
      <c r="GL9" s="78">
        <v>14.72</v>
      </c>
      <c r="GO9" s="77">
        <v>141</v>
      </c>
      <c r="GP9" s="78">
        <v>11049.76</v>
      </c>
      <c r="GQ9" s="77">
        <v>2</v>
      </c>
      <c r="GR9" s="78">
        <v>16</v>
      </c>
      <c r="GS9" s="79">
        <v>2345</v>
      </c>
      <c r="GT9" s="78">
        <v>247741.84</v>
      </c>
      <c r="GU9" s="77">
        <v>7</v>
      </c>
      <c r="GV9" s="78">
        <v>44</v>
      </c>
      <c r="GY9" s="77">
        <v>92</v>
      </c>
      <c r="GZ9" s="78">
        <v>3436.17</v>
      </c>
      <c r="HA9" s="77">
        <v>554</v>
      </c>
      <c r="HB9" s="78">
        <v>64783.4</v>
      </c>
      <c r="HC9" s="77">
        <v>349</v>
      </c>
      <c r="HD9" s="78">
        <v>63819.22</v>
      </c>
      <c r="HE9" s="79">
        <v>1372</v>
      </c>
      <c r="HF9" s="78">
        <v>191061.47</v>
      </c>
      <c r="HI9" s="77">
        <v>58</v>
      </c>
      <c r="HJ9" s="78">
        <v>22505.9</v>
      </c>
      <c r="HK9" s="77">
        <v>589</v>
      </c>
      <c r="HL9" s="78">
        <v>29558.880000000001</v>
      </c>
      <c r="HM9" s="77">
        <v>16</v>
      </c>
      <c r="HN9" s="78">
        <v>1025.48</v>
      </c>
      <c r="HO9" s="79">
        <v>97296</v>
      </c>
      <c r="HP9" s="78">
        <v>9273704.8699999992</v>
      </c>
      <c r="HQ9" s="77">
        <v>6</v>
      </c>
      <c r="HR9" s="78">
        <v>2506.66</v>
      </c>
      <c r="HS9" s="79">
        <v>1267</v>
      </c>
      <c r="HT9" s="78">
        <v>132221.56</v>
      </c>
      <c r="HU9" s="79">
        <v>6078</v>
      </c>
      <c r="HV9" s="78">
        <v>420316.18</v>
      </c>
      <c r="HW9" s="77">
        <v>36</v>
      </c>
      <c r="HX9" s="78">
        <v>8164.47</v>
      </c>
      <c r="HY9" s="77">
        <v>475</v>
      </c>
      <c r="HZ9" s="78">
        <v>60368.29</v>
      </c>
      <c r="IG9" s="79">
        <v>2971</v>
      </c>
      <c r="IH9" s="78">
        <v>143594.96</v>
      </c>
      <c r="II9" s="77">
        <v>3</v>
      </c>
      <c r="IJ9" s="78">
        <v>0.51</v>
      </c>
      <c r="IK9" s="77">
        <v>6</v>
      </c>
      <c r="IL9" s="78">
        <v>28.52</v>
      </c>
      <c r="IM9" s="77">
        <v>2</v>
      </c>
      <c r="IN9" s="78">
        <v>1.2</v>
      </c>
      <c r="IQ9" s="77">
        <v>2</v>
      </c>
      <c r="IR9" s="78">
        <v>6.5</v>
      </c>
      <c r="IS9" s="79">
        <v>4424</v>
      </c>
      <c r="IT9" s="78">
        <v>177855.87</v>
      </c>
      <c r="JA9" s="79">
        <v>9748</v>
      </c>
      <c r="JB9" s="78">
        <v>1324473.1200000001</v>
      </c>
      <c r="JC9" s="79">
        <v>2479</v>
      </c>
      <c r="JD9" s="78">
        <v>304219.99</v>
      </c>
      <c r="JG9" s="77">
        <v>899</v>
      </c>
      <c r="JH9" s="78">
        <v>123558.54</v>
      </c>
      <c r="JI9" s="79">
        <v>3433</v>
      </c>
      <c r="JJ9" s="78">
        <v>334625.58</v>
      </c>
      <c r="JK9" s="77">
        <v>13</v>
      </c>
      <c r="JL9" s="78">
        <v>584.29999999999995</v>
      </c>
      <c r="JQ9" s="77">
        <v>95</v>
      </c>
      <c r="JR9" s="78">
        <v>8541.02</v>
      </c>
      <c r="JS9" s="79">
        <v>5359</v>
      </c>
      <c r="JT9" s="78">
        <v>455572.6</v>
      </c>
      <c r="JU9" s="79">
        <v>16192</v>
      </c>
      <c r="JV9" s="78">
        <v>1310196.01</v>
      </c>
      <c r="JW9" s="77">
        <v>41</v>
      </c>
      <c r="JX9" s="78">
        <v>4432.03</v>
      </c>
      <c r="JY9" s="77">
        <v>449</v>
      </c>
      <c r="JZ9" s="78">
        <v>13267.49</v>
      </c>
      <c r="KA9" s="79">
        <v>9697</v>
      </c>
      <c r="KB9" s="78">
        <v>433313.07</v>
      </c>
      <c r="KE9" s="77">
        <v>412</v>
      </c>
      <c r="KF9" s="78">
        <v>49711.28</v>
      </c>
      <c r="KG9" s="79">
        <v>20922</v>
      </c>
      <c r="KH9" s="78">
        <v>764585.52</v>
      </c>
      <c r="KM9" s="77">
        <v>931</v>
      </c>
      <c r="KN9" s="78">
        <v>546871.5</v>
      </c>
      <c r="KO9" s="77">
        <v>26</v>
      </c>
      <c r="KP9" s="78">
        <v>3945.56</v>
      </c>
      <c r="KQ9" s="79">
        <v>5797</v>
      </c>
      <c r="KR9" s="78">
        <v>474446.75</v>
      </c>
      <c r="KU9" s="79">
        <v>3033</v>
      </c>
      <c r="KV9" s="78">
        <v>1404096.21</v>
      </c>
      <c r="LA9" s="77">
        <v>8</v>
      </c>
      <c r="LB9" s="78">
        <v>1064.79</v>
      </c>
      <c r="LC9" s="77">
        <v>1</v>
      </c>
      <c r="LD9" s="78">
        <v>0.27</v>
      </c>
      <c r="LE9" s="79">
        <v>1976</v>
      </c>
      <c r="LF9" s="78">
        <v>160725.03</v>
      </c>
      <c r="LG9" s="77">
        <v>452</v>
      </c>
      <c r="LH9" s="78">
        <v>76138.600000000006</v>
      </c>
      <c r="LI9" s="77">
        <v>396</v>
      </c>
      <c r="LJ9" s="78">
        <v>98605.16</v>
      </c>
      <c r="LO9" s="77">
        <v>1</v>
      </c>
      <c r="LP9" s="78">
        <v>100.91</v>
      </c>
      <c r="LS9" s="77">
        <v>9</v>
      </c>
      <c r="LT9" s="78">
        <v>6.83</v>
      </c>
      <c r="LU9" s="79">
        <v>6123</v>
      </c>
      <c r="LV9" s="78">
        <v>288410.08</v>
      </c>
      <c r="LW9" s="77">
        <v>84</v>
      </c>
      <c r="LX9" s="78">
        <v>462.29</v>
      </c>
      <c r="MC9" s="79">
        <v>4752</v>
      </c>
      <c r="MD9" s="78">
        <v>563068.16000000003</v>
      </c>
      <c r="MQ9" s="79">
        <v>4545</v>
      </c>
      <c r="MR9" s="78">
        <v>338322.27</v>
      </c>
      <c r="MS9" s="79">
        <v>56896</v>
      </c>
      <c r="MT9" s="78">
        <v>5450565.9000000004</v>
      </c>
      <c r="MU9" s="79">
        <v>1138</v>
      </c>
      <c r="MV9" s="78">
        <v>33469.14</v>
      </c>
      <c r="NG9" s="79">
        <v>313755</v>
      </c>
      <c r="NH9" s="78">
        <v>41404728.359999999</v>
      </c>
      <c r="NI9" s="79">
        <v>250564</v>
      </c>
      <c r="NJ9" s="78">
        <v>38197190.640000001</v>
      </c>
      <c r="NK9" s="79">
        <v>16762</v>
      </c>
      <c r="NL9" s="78">
        <v>51932.03</v>
      </c>
      <c r="NM9" s="77">
        <v>32</v>
      </c>
      <c r="NN9" s="78">
        <v>594.22</v>
      </c>
      <c r="NU9" s="79">
        <v>1122</v>
      </c>
      <c r="NV9" s="78">
        <v>160942.6</v>
      </c>
      <c r="NW9" s="77">
        <v>4</v>
      </c>
      <c r="NX9" s="78">
        <v>9.58</v>
      </c>
      <c r="NY9" s="77">
        <v>2</v>
      </c>
      <c r="NZ9" s="78">
        <v>2.62</v>
      </c>
      <c r="OA9" s="77">
        <v>93</v>
      </c>
      <c r="OB9" s="78">
        <v>285.39</v>
      </c>
      <c r="OC9" s="79">
        <v>3652</v>
      </c>
      <c r="OD9" s="78">
        <v>377181.05</v>
      </c>
      <c r="OE9" s="77">
        <v>584</v>
      </c>
      <c r="OF9" s="78">
        <v>31745.64</v>
      </c>
      <c r="OG9" s="77">
        <v>4</v>
      </c>
      <c r="OH9" s="78">
        <v>239.62</v>
      </c>
      <c r="OI9" s="77">
        <v>2</v>
      </c>
      <c r="OJ9" s="78">
        <v>17.100000000000001</v>
      </c>
      <c r="OM9" s="77">
        <v>437</v>
      </c>
      <c r="ON9" s="78">
        <v>36287.040000000001</v>
      </c>
      <c r="OO9" s="77">
        <v>172</v>
      </c>
      <c r="OP9" s="78">
        <v>8469.2900000000009</v>
      </c>
      <c r="OQ9" s="77">
        <v>111</v>
      </c>
      <c r="OR9" s="78">
        <v>541.59</v>
      </c>
      <c r="OW9" s="79">
        <v>10352</v>
      </c>
      <c r="OX9" s="78">
        <v>1855662.0800000001</v>
      </c>
      <c r="OY9" s="79">
        <v>29608</v>
      </c>
      <c r="OZ9" s="78">
        <v>5847844.6799999997</v>
      </c>
      <c r="PA9" s="77">
        <v>86</v>
      </c>
      <c r="PB9" s="78">
        <v>3524.56</v>
      </c>
      <c r="PC9" s="79">
        <v>1940</v>
      </c>
      <c r="PD9" s="78">
        <v>93731.61</v>
      </c>
      <c r="PE9" s="77">
        <v>909</v>
      </c>
      <c r="PF9" s="78">
        <v>162839.07999999999</v>
      </c>
      <c r="PI9" s="79">
        <v>7221</v>
      </c>
      <c r="PJ9" s="78">
        <v>685415.93</v>
      </c>
      <c r="PS9" s="79">
        <v>3095</v>
      </c>
      <c r="PT9" s="78">
        <v>294354.38</v>
      </c>
      <c r="PU9" s="77">
        <v>54</v>
      </c>
      <c r="PV9" s="78">
        <v>493.89</v>
      </c>
      <c r="PW9" s="77">
        <v>261</v>
      </c>
      <c r="PX9" s="78">
        <v>36594.69</v>
      </c>
      <c r="PY9" s="79">
        <v>10398</v>
      </c>
      <c r="PZ9" s="78">
        <v>690325.97</v>
      </c>
      <c r="QA9" s="77">
        <v>45</v>
      </c>
      <c r="QB9" s="78">
        <v>266.51</v>
      </c>
      <c r="QC9" s="77">
        <v>12</v>
      </c>
      <c r="QD9" s="78">
        <v>102.08</v>
      </c>
      <c r="QI9" s="77">
        <v>6</v>
      </c>
      <c r="QJ9" s="78">
        <v>29.66</v>
      </c>
      <c r="QM9" s="79">
        <v>28007</v>
      </c>
      <c r="QN9" s="78">
        <v>8203808.4699999997</v>
      </c>
      <c r="QO9" s="79">
        <v>48006</v>
      </c>
      <c r="QP9" s="78">
        <v>7474508.7300000004</v>
      </c>
      <c r="QQ9" s="79">
        <v>9570</v>
      </c>
      <c r="QR9" s="78">
        <v>1405828.41</v>
      </c>
      <c r="QS9" s="77">
        <v>557</v>
      </c>
      <c r="QT9" s="78">
        <v>2342291.94</v>
      </c>
      <c r="QU9" s="77">
        <v>52</v>
      </c>
      <c r="QV9" s="78">
        <v>129976.99</v>
      </c>
      <c r="QW9" s="77">
        <v>9</v>
      </c>
      <c r="QX9" s="78">
        <v>99.06</v>
      </c>
      <c r="QY9" s="77">
        <v>4</v>
      </c>
      <c r="QZ9" s="78">
        <v>408.6</v>
      </c>
      <c r="RA9" s="77">
        <v>341</v>
      </c>
      <c r="RB9" s="78">
        <v>149627.60999999999</v>
      </c>
      <c r="RC9" s="77">
        <v>766</v>
      </c>
      <c r="RD9" s="78">
        <v>398093.76</v>
      </c>
      <c r="RE9" s="79">
        <v>24269</v>
      </c>
      <c r="RF9" s="78">
        <v>14703149.439999999</v>
      </c>
      <c r="RI9" s="79">
        <v>13458</v>
      </c>
      <c r="RJ9" s="78">
        <v>3621003.13</v>
      </c>
      <c r="RO9" s="77">
        <v>17</v>
      </c>
      <c r="RP9" s="78">
        <v>33.32</v>
      </c>
      <c r="SE9" s="77">
        <v>4</v>
      </c>
      <c r="SF9" s="78">
        <v>632.61</v>
      </c>
      <c r="SG9" s="77">
        <v>2</v>
      </c>
      <c r="SH9" s="78">
        <v>1118.6400000000001</v>
      </c>
      <c r="SM9" s="77">
        <v>2</v>
      </c>
      <c r="SN9" s="78">
        <v>32</v>
      </c>
      <c r="SO9" s="79">
        <v>93062</v>
      </c>
      <c r="SP9" s="78">
        <v>13999226.039999999</v>
      </c>
      <c r="SQ9" s="79">
        <v>2615</v>
      </c>
      <c r="SR9" s="78">
        <v>123212.82</v>
      </c>
      <c r="SW9" s="77">
        <v>18</v>
      </c>
      <c r="SX9" s="78">
        <v>3683.09</v>
      </c>
      <c r="SY9" s="77">
        <v>213</v>
      </c>
      <c r="SZ9" s="78">
        <v>8230.2199999999993</v>
      </c>
      <c r="TA9" s="77">
        <v>30</v>
      </c>
      <c r="TB9" s="78">
        <v>654.75</v>
      </c>
      <c r="TC9" s="79">
        <v>1469</v>
      </c>
      <c r="TD9" s="78">
        <v>156112.07999999999</v>
      </c>
      <c r="TG9" s="79">
        <v>3044</v>
      </c>
      <c r="TH9" s="78">
        <v>186812.04</v>
      </c>
      <c r="TI9" s="79">
        <v>53318</v>
      </c>
      <c r="TJ9" s="78">
        <v>9492575.9299999997</v>
      </c>
      <c r="TK9" s="77">
        <v>3</v>
      </c>
      <c r="TL9" s="78">
        <v>0.85</v>
      </c>
      <c r="TM9" s="79">
        <v>1238</v>
      </c>
      <c r="TN9" s="78">
        <v>46402.17</v>
      </c>
      <c r="TO9" s="77">
        <v>871</v>
      </c>
      <c r="TP9" s="78">
        <v>61401.87</v>
      </c>
      <c r="TQ9" s="79">
        <v>14024</v>
      </c>
      <c r="TR9" s="78">
        <v>746782.6</v>
      </c>
      <c r="TS9" s="77">
        <v>4</v>
      </c>
      <c r="TT9" s="78">
        <v>240</v>
      </c>
      <c r="TU9" s="79">
        <v>75794</v>
      </c>
      <c r="TV9" s="78">
        <v>467053.24</v>
      </c>
      <c r="TW9" s="77">
        <v>455</v>
      </c>
      <c r="TX9" s="78">
        <v>36513.870000000003</v>
      </c>
      <c r="TY9" s="77">
        <v>57</v>
      </c>
      <c r="TZ9" s="78">
        <v>338.71</v>
      </c>
      <c r="UE9" s="77">
        <v>2</v>
      </c>
      <c r="UF9" s="78">
        <v>30.32</v>
      </c>
      <c r="UG9" s="77">
        <v>353</v>
      </c>
      <c r="UH9" s="78">
        <v>3120.05</v>
      </c>
      <c r="UI9" s="79">
        <v>2942</v>
      </c>
      <c r="UJ9" s="78">
        <v>13609049.039999999</v>
      </c>
      <c r="UK9" s="79">
        <v>3134</v>
      </c>
      <c r="UL9" s="78">
        <v>130672.98</v>
      </c>
      <c r="UM9" s="79">
        <v>35924</v>
      </c>
      <c r="UN9" s="78">
        <v>1104946.6200000001</v>
      </c>
      <c r="UO9" s="79">
        <v>1113</v>
      </c>
      <c r="UP9" s="78">
        <v>96627.199999999997</v>
      </c>
      <c r="UQ9" s="79">
        <v>11804</v>
      </c>
      <c r="UR9" s="78">
        <v>584993.69999999995</v>
      </c>
      <c r="US9" s="79">
        <v>1243</v>
      </c>
      <c r="UT9" s="78">
        <v>74330.75</v>
      </c>
      <c r="VG9" s="79">
        <v>7551</v>
      </c>
      <c r="VH9" s="78">
        <v>276561.06</v>
      </c>
      <c r="VI9" s="77">
        <v>1</v>
      </c>
      <c r="VJ9" s="78">
        <v>19.760000000000002</v>
      </c>
      <c r="VK9" s="77">
        <v>3</v>
      </c>
      <c r="VL9" s="78">
        <v>59.62</v>
      </c>
      <c r="VM9" s="77">
        <v>5</v>
      </c>
      <c r="VN9" s="78">
        <v>60.85</v>
      </c>
      <c r="VU9" s="77">
        <v>2</v>
      </c>
      <c r="VV9" s="78">
        <v>1.75</v>
      </c>
      <c r="WA9" s="77">
        <v>3</v>
      </c>
      <c r="WB9" s="78">
        <v>30.85</v>
      </c>
      <c r="WG9" s="77">
        <v>12</v>
      </c>
      <c r="WH9" s="78">
        <v>280.61</v>
      </c>
      <c r="WI9" s="79">
        <v>10547</v>
      </c>
      <c r="WJ9" s="78">
        <v>502022.57</v>
      </c>
      <c r="WK9" s="77">
        <v>2</v>
      </c>
      <c r="WL9" s="78">
        <v>9.58</v>
      </c>
      <c r="WM9" s="79">
        <v>32905</v>
      </c>
      <c r="WN9" s="78">
        <v>532211.01</v>
      </c>
      <c r="WO9" s="77">
        <v>49</v>
      </c>
      <c r="WP9" s="78">
        <v>509.77</v>
      </c>
      <c r="WQ9" s="77">
        <v>1</v>
      </c>
      <c r="WR9" s="78">
        <v>10.33</v>
      </c>
      <c r="WS9" s="77">
        <v>2</v>
      </c>
      <c r="WT9" s="78">
        <v>54</v>
      </c>
      <c r="WU9" s="79">
        <v>13861</v>
      </c>
      <c r="WV9" s="78">
        <v>754266.3</v>
      </c>
      <c r="WW9" s="79">
        <v>15798</v>
      </c>
      <c r="WX9" s="78">
        <v>1301272.25</v>
      </c>
      <c r="XA9" s="77">
        <v>1</v>
      </c>
      <c r="XB9" s="78">
        <v>18.559999999999999</v>
      </c>
      <c r="XC9" s="77">
        <v>150</v>
      </c>
      <c r="XD9" s="78">
        <v>1.5</v>
      </c>
      <c r="XG9" s="79">
        <v>13369</v>
      </c>
      <c r="XH9" s="78">
        <v>2046423.53</v>
      </c>
      <c r="XM9" s="79">
        <v>2347</v>
      </c>
      <c r="XN9" s="78">
        <v>10116.9</v>
      </c>
      <c r="XO9" s="79">
        <v>8585</v>
      </c>
      <c r="XP9" s="78">
        <v>135100.54999999999</v>
      </c>
      <c r="XQ9" s="77">
        <v>175</v>
      </c>
      <c r="XR9" s="78">
        <v>19620.79</v>
      </c>
      <c r="XS9" s="79">
        <v>1967</v>
      </c>
      <c r="XT9" s="78">
        <v>777112.68</v>
      </c>
      <c r="XU9" s="77">
        <v>6</v>
      </c>
      <c r="XV9" s="78">
        <v>1512</v>
      </c>
      <c r="XW9" s="79">
        <v>6749</v>
      </c>
      <c r="XX9" s="78">
        <v>195261.13</v>
      </c>
      <c r="YA9" s="77">
        <v>1</v>
      </c>
      <c r="YB9" s="78">
        <v>29.38</v>
      </c>
      <c r="YC9" s="77">
        <v>6</v>
      </c>
      <c r="YD9" s="78">
        <v>31.98</v>
      </c>
      <c r="YE9" s="77">
        <v>5</v>
      </c>
      <c r="YF9" s="78">
        <v>44.24</v>
      </c>
      <c r="YG9" s="77">
        <v>2</v>
      </c>
      <c r="YH9" s="78">
        <v>35.130000000000003</v>
      </c>
      <c r="YI9" s="79">
        <v>40593</v>
      </c>
      <c r="YJ9" s="78">
        <v>2312895.62</v>
      </c>
      <c r="YK9" s="77">
        <v>2</v>
      </c>
      <c r="YL9" s="78">
        <v>21.94</v>
      </c>
      <c r="YM9" s="77">
        <v>333</v>
      </c>
      <c r="YN9" s="78">
        <v>126790.38</v>
      </c>
      <c r="YO9" s="77">
        <v>520</v>
      </c>
      <c r="YP9" s="78">
        <v>6778.26</v>
      </c>
      <c r="YS9" s="79">
        <v>44068</v>
      </c>
      <c r="YT9" s="78">
        <v>5786653.2800000003</v>
      </c>
      <c r="YU9" s="79">
        <v>5186</v>
      </c>
      <c r="YV9" s="78">
        <v>2627432.21</v>
      </c>
      <c r="YW9" s="79">
        <v>4665</v>
      </c>
      <c r="YX9" s="78">
        <v>674070.27</v>
      </c>
      <c r="YY9" s="79">
        <v>10484</v>
      </c>
      <c r="YZ9" s="78">
        <v>1968548.86</v>
      </c>
      <c r="ZA9" s="79">
        <v>1235</v>
      </c>
      <c r="ZB9" s="78">
        <v>347725.03</v>
      </c>
      <c r="ZC9" s="79">
        <v>1048</v>
      </c>
      <c r="ZD9" s="78">
        <v>147728.1</v>
      </c>
      <c r="ZE9" s="79">
        <v>93721</v>
      </c>
      <c r="ZF9" s="78">
        <v>1025866.13</v>
      </c>
      <c r="ZG9" s="79">
        <v>1528</v>
      </c>
      <c r="ZH9" s="78">
        <v>81549.69</v>
      </c>
      <c r="ZI9" s="77">
        <v>8</v>
      </c>
      <c r="ZJ9" s="78">
        <v>79.05</v>
      </c>
      <c r="ZM9" s="77">
        <v>4</v>
      </c>
      <c r="ZN9" s="78">
        <v>141.47999999999999</v>
      </c>
      <c r="ZO9" s="77">
        <v>1</v>
      </c>
      <c r="ZP9" s="78">
        <v>24.16</v>
      </c>
      <c r="ZQ9" s="79">
        <v>187987</v>
      </c>
      <c r="ZR9" s="78">
        <v>11154359.779999999</v>
      </c>
      <c r="ZS9" s="79">
        <v>29522</v>
      </c>
      <c r="ZT9" s="78">
        <v>2485583.9900000002</v>
      </c>
      <c r="AAA9" s="77">
        <v>946</v>
      </c>
      <c r="AAB9" s="78">
        <v>24405.4</v>
      </c>
      <c r="AAC9" s="77">
        <v>1</v>
      </c>
      <c r="AAD9" s="78">
        <v>18.82</v>
      </c>
      <c r="AAE9" s="79">
        <v>1907</v>
      </c>
      <c r="AAF9" s="78">
        <v>256162.64</v>
      </c>
      <c r="AAG9" s="77">
        <v>99</v>
      </c>
      <c r="AAH9" s="78">
        <v>12683.92</v>
      </c>
      <c r="AAI9" s="79">
        <v>119450</v>
      </c>
      <c r="AAJ9" s="78">
        <v>3022025.09</v>
      </c>
      <c r="AAK9" s="79">
        <v>31818</v>
      </c>
      <c r="AAL9" s="78">
        <v>1543459.67</v>
      </c>
      <c r="AAM9" s="79">
        <v>40694</v>
      </c>
      <c r="AAN9" s="78">
        <v>6192117.5599999996</v>
      </c>
      <c r="AAO9" s="79">
        <v>66392</v>
      </c>
      <c r="AAP9" s="78">
        <v>8375990.0300000003</v>
      </c>
      <c r="AAQ9" s="79">
        <v>1043</v>
      </c>
      <c r="AAR9" s="78">
        <v>98112.53</v>
      </c>
      <c r="AAS9" s="77">
        <v>454</v>
      </c>
      <c r="AAT9" s="78">
        <v>39068.86</v>
      </c>
      <c r="AAU9" s="79">
        <v>43638</v>
      </c>
      <c r="AAV9" s="78">
        <v>8446456.2799999993</v>
      </c>
      <c r="AAW9" s="79">
        <v>47185</v>
      </c>
      <c r="AAX9" s="78">
        <v>6484075.8700000001</v>
      </c>
      <c r="ABC9" s="77">
        <v>38</v>
      </c>
      <c r="ABD9" s="78">
        <v>135.58000000000001</v>
      </c>
      <c r="ABE9" s="77">
        <v>137</v>
      </c>
      <c r="ABF9" s="78">
        <v>663.93</v>
      </c>
      <c r="ABI9" s="77">
        <v>2</v>
      </c>
      <c r="ABJ9" s="78">
        <v>59.8</v>
      </c>
      <c r="ABM9" s="77">
        <v>78</v>
      </c>
      <c r="ABN9" s="78">
        <v>477.3</v>
      </c>
      <c r="ABO9" s="77">
        <v>2</v>
      </c>
      <c r="ABP9" s="78">
        <v>5.86</v>
      </c>
      <c r="ABQ9" s="77">
        <v>9</v>
      </c>
      <c r="ABR9" s="78">
        <v>74.23</v>
      </c>
      <c r="ABS9" s="77">
        <v>58</v>
      </c>
      <c r="ABT9" s="78">
        <v>300.58</v>
      </c>
      <c r="ABY9" s="77">
        <v>5</v>
      </c>
      <c r="ABZ9" s="78">
        <v>349.14</v>
      </c>
      <c r="ACA9" s="77">
        <v>635</v>
      </c>
      <c r="ACB9" s="78">
        <v>2718.52</v>
      </c>
      <c r="ACG9" s="79">
        <v>3693</v>
      </c>
      <c r="ACH9" s="78">
        <v>230912.67</v>
      </c>
      <c r="ACO9" s="77">
        <v>165</v>
      </c>
      <c r="ACP9" s="78">
        <v>24209.22</v>
      </c>
      <c r="ACY9" s="79">
        <v>19201</v>
      </c>
      <c r="ACZ9" s="78">
        <v>3673696.92</v>
      </c>
      <c r="ADA9" s="79">
        <v>190848</v>
      </c>
      <c r="ADB9" s="78">
        <v>18719021.530000001</v>
      </c>
      <c r="ADC9" s="79">
        <v>3235</v>
      </c>
      <c r="ADD9" s="78">
        <v>168144.1</v>
      </c>
      <c r="ADE9" s="79">
        <v>2478</v>
      </c>
      <c r="ADF9" s="78">
        <v>120982.68</v>
      </c>
      <c r="ADG9" s="79">
        <v>4476</v>
      </c>
      <c r="ADH9" s="78">
        <v>76652.639999999999</v>
      </c>
      <c r="ADI9" s="79">
        <v>3788</v>
      </c>
      <c r="ADJ9" s="78">
        <v>88679.18</v>
      </c>
      <c r="ADK9" s="77">
        <v>366</v>
      </c>
      <c r="ADL9" s="78">
        <v>10262.049999999999</v>
      </c>
      <c r="ADQ9" s="77">
        <v>103</v>
      </c>
      <c r="ADR9" s="78">
        <v>6897.78</v>
      </c>
      <c r="ADS9" s="79">
        <v>17496</v>
      </c>
      <c r="ADT9" s="78">
        <v>607097.13</v>
      </c>
      <c r="ADU9" s="79">
        <v>5863</v>
      </c>
      <c r="ADV9" s="78">
        <v>311944.86</v>
      </c>
      <c r="ADW9" s="79">
        <v>24361</v>
      </c>
      <c r="ADX9" s="78">
        <v>296646</v>
      </c>
      <c r="ADY9" s="77">
        <v>16</v>
      </c>
      <c r="ADZ9" s="78">
        <v>971.01</v>
      </c>
      <c r="AEA9" s="77">
        <v>1</v>
      </c>
      <c r="AEB9" s="78">
        <v>23.82</v>
      </c>
      <c r="AEC9" s="79">
        <v>12098</v>
      </c>
      <c r="AED9" s="78">
        <v>497055.68</v>
      </c>
      <c r="AEG9" s="77">
        <v>360</v>
      </c>
      <c r="AEH9" s="78">
        <v>43924.35</v>
      </c>
      <c r="AEI9" s="79">
        <v>2336</v>
      </c>
      <c r="AEJ9" s="78">
        <v>76409.02</v>
      </c>
      <c r="AEK9" s="79">
        <v>47182</v>
      </c>
      <c r="AEL9" s="78">
        <v>1809621</v>
      </c>
      <c r="AEM9" s="77">
        <v>459</v>
      </c>
      <c r="AEN9" s="78">
        <v>25994.5</v>
      </c>
      <c r="AEO9" s="79">
        <v>16608</v>
      </c>
      <c r="AEP9" s="78">
        <v>1055793.54</v>
      </c>
      <c r="AES9" s="79">
        <v>1433</v>
      </c>
      <c r="AET9" s="78">
        <v>231013.97</v>
      </c>
      <c r="AEY9" s="79">
        <v>1325</v>
      </c>
      <c r="AEZ9" s="78">
        <v>250363.03</v>
      </c>
      <c r="AFA9" s="77">
        <v>1</v>
      </c>
      <c r="AFB9" s="78">
        <v>4.38</v>
      </c>
      <c r="AFC9" s="79">
        <v>1344</v>
      </c>
      <c r="AFD9" s="78">
        <v>818208.17</v>
      </c>
      <c r="AFI9" s="77">
        <v>605</v>
      </c>
      <c r="AFJ9" s="78">
        <v>226813.79</v>
      </c>
      <c r="AFK9" s="79">
        <v>6745</v>
      </c>
      <c r="AFL9" s="78">
        <v>467336.39</v>
      </c>
      <c r="AFM9" s="79">
        <v>11649</v>
      </c>
      <c r="AFN9" s="78">
        <v>544652.31000000006</v>
      </c>
      <c r="AFO9" s="77">
        <v>15</v>
      </c>
      <c r="AFP9" s="78">
        <v>780.75</v>
      </c>
      <c r="AFQ9" s="77">
        <v>2</v>
      </c>
      <c r="AFR9" s="78">
        <v>62.5</v>
      </c>
      <c r="AFS9" s="79">
        <v>1578</v>
      </c>
      <c r="AFT9" s="78">
        <v>840655.18</v>
      </c>
      <c r="AFU9" s="79">
        <v>3577</v>
      </c>
      <c r="AFV9" s="78">
        <v>2643083.42</v>
      </c>
      <c r="AGA9" s="77">
        <v>62</v>
      </c>
      <c r="AGB9" s="78">
        <v>513.54</v>
      </c>
      <c r="AGG9" s="79">
        <v>15879</v>
      </c>
      <c r="AGH9" s="78">
        <v>801837.22</v>
      </c>
      <c r="AGI9" s="79">
        <v>8301</v>
      </c>
      <c r="AGJ9" s="78">
        <v>312248.84000000003</v>
      </c>
      <c r="AGK9" s="77">
        <v>6</v>
      </c>
      <c r="AGL9" s="78">
        <v>5608.94</v>
      </c>
      <c r="AGO9" s="77">
        <v>78</v>
      </c>
      <c r="AGP9" s="78">
        <v>6904.63</v>
      </c>
      <c r="AGQ9" s="79">
        <v>6599</v>
      </c>
      <c r="AGR9" s="78">
        <v>361299.74</v>
      </c>
      <c r="AGS9" s="77">
        <v>7</v>
      </c>
      <c r="AGT9" s="78">
        <v>146.83000000000001</v>
      </c>
      <c r="AGW9" s="77">
        <v>4</v>
      </c>
      <c r="AGX9" s="78">
        <v>503.55</v>
      </c>
      <c r="AHA9" s="77">
        <v>1</v>
      </c>
      <c r="AHB9" s="78">
        <v>2.87</v>
      </c>
      <c r="AHC9" s="79">
        <v>2560</v>
      </c>
      <c r="AHD9" s="78">
        <v>877545.91</v>
      </c>
      <c r="AHG9" s="77">
        <v>151</v>
      </c>
      <c r="AHH9" s="78">
        <v>8422.44</v>
      </c>
      <c r="AHI9" s="77">
        <v>1</v>
      </c>
      <c r="AHJ9" s="78">
        <v>4.33</v>
      </c>
      <c r="AHM9" s="79">
        <v>58176</v>
      </c>
      <c r="AHN9" s="78">
        <v>1796289.25</v>
      </c>
      <c r="AHO9" s="79">
        <v>4002</v>
      </c>
      <c r="AHP9" s="78">
        <v>163420.14000000001</v>
      </c>
      <c r="AHQ9" s="77">
        <v>366</v>
      </c>
      <c r="AHR9" s="78">
        <v>37235.129999999997</v>
      </c>
      <c r="AHS9" s="77">
        <v>7</v>
      </c>
      <c r="AHT9" s="78">
        <v>258.55</v>
      </c>
      <c r="AHW9" s="77">
        <v>148</v>
      </c>
      <c r="AHX9" s="78">
        <v>1085.21</v>
      </c>
      <c r="AIC9" s="77">
        <v>12</v>
      </c>
      <c r="AID9" s="78">
        <v>11676.5</v>
      </c>
      <c r="AIG9" s="79">
        <v>287109</v>
      </c>
      <c r="AIH9" s="78">
        <v>68757905.25</v>
      </c>
      <c r="AII9" s="77">
        <v>289</v>
      </c>
      <c r="AIJ9" s="78">
        <v>554209.4</v>
      </c>
      <c r="AIK9" s="79">
        <v>15778</v>
      </c>
      <c r="AIL9" s="78">
        <v>9257503.6500000004</v>
      </c>
      <c r="AIM9" s="79">
        <v>13026</v>
      </c>
      <c r="AIN9" s="78">
        <v>5163322.1900000004</v>
      </c>
      <c r="AIO9" s="79">
        <v>5239</v>
      </c>
      <c r="AIP9" s="78">
        <v>409185.24</v>
      </c>
      <c r="AIQ9" s="77">
        <v>137</v>
      </c>
      <c r="AIR9" s="78">
        <v>14129.42</v>
      </c>
      <c r="AIS9" s="77">
        <v>855</v>
      </c>
      <c r="AIT9" s="78">
        <v>117805.91</v>
      </c>
      <c r="AIW9" s="77">
        <v>9</v>
      </c>
      <c r="AIX9" s="78">
        <v>3310.84</v>
      </c>
      <c r="AIY9" s="77">
        <v>30</v>
      </c>
      <c r="AIZ9" s="78">
        <v>25552.16</v>
      </c>
      <c r="AJA9" s="79">
        <v>2438</v>
      </c>
      <c r="AJB9" s="78">
        <v>225616.4</v>
      </c>
      <c r="AJC9" s="79">
        <v>3456</v>
      </c>
      <c r="AJD9" s="78">
        <v>214051.42</v>
      </c>
      <c r="AJE9" s="79">
        <v>2001</v>
      </c>
      <c r="AJF9" s="78">
        <v>417758.57</v>
      </c>
      <c r="AJK9" s="77">
        <v>2</v>
      </c>
      <c r="AJL9" s="78">
        <v>923.56</v>
      </c>
      <c r="AJM9" s="77">
        <v>114</v>
      </c>
      <c r="AJN9" s="78">
        <v>10685.42</v>
      </c>
      <c r="AJQ9" s="77">
        <v>69</v>
      </c>
      <c r="AJR9" s="78">
        <v>25007.040000000001</v>
      </c>
      <c r="AKC9" s="77">
        <v>5</v>
      </c>
      <c r="AKD9" s="78">
        <v>1644.8</v>
      </c>
      <c r="AKE9" s="77">
        <v>2</v>
      </c>
      <c r="AKF9" s="78">
        <v>191.63</v>
      </c>
      <c r="AKG9" s="79">
        <v>48313</v>
      </c>
      <c r="AKH9" s="78">
        <v>455301.85</v>
      </c>
      <c r="AKK9" s="77">
        <v>27</v>
      </c>
      <c r="AKL9" s="78">
        <v>287.31</v>
      </c>
      <c r="AKO9" s="79">
        <v>6708</v>
      </c>
      <c r="AKP9" s="78">
        <v>486625.61</v>
      </c>
      <c r="AKQ9" s="77">
        <v>9</v>
      </c>
      <c r="AKR9" s="78">
        <v>77.290000000000006</v>
      </c>
      <c r="AKS9" s="79">
        <v>10613</v>
      </c>
      <c r="AKT9" s="78">
        <v>199934.91</v>
      </c>
      <c r="AKU9" s="77">
        <v>4</v>
      </c>
      <c r="AKV9" s="78">
        <v>3</v>
      </c>
      <c r="AKW9" s="79">
        <v>9881</v>
      </c>
      <c r="AKX9" s="78">
        <v>457757.11</v>
      </c>
      <c r="ALC9" s="77">
        <v>4</v>
      </c>
      <c r="ALD9" s="78">
        <v>240.78</v>
      </c>
      <c r="ALE9" s="77">
        <v>438</v>
      </c>
      <c r="ALF9" s="78">
        <v>54346.65</v>
      </c>
      <c r="ALO9" s="79">
        <v>121231</v>
      </c>
      <c r="ALP9" s="78">
        <v>1627769.91</v>
      </c>
      <c r="ALQ9" s="77">
        <v>132</v>
      </c>
      <c r="ALR9" s="78">
        <v>12505.02</v>
      </c>
      <c r="AME9" s="77">
        <v>15</v>
      </c>
      <c r="AMF9" s="78">
        <v>191.24</v>
      </c>
      <c r="AMM9" s="79">
        <v>19030</v>
      </c>
      <c r="AMN9" s="78">
        <v>529548.44999999995</v>
      </c>
      <c r="AMQ9" s="79">
        <v>111994</v>
      </c>
      <c r="AMR9" s="78">
        <v>1608173.09</v>
      </c>
      <c r="ANI9" s="77">
        <v>1</v>
      </c>
      <c r="ANJ9" s="78">
        <v>1.54</v>
      </c>
      <c r="ANO9" s="77">
        <v>291</v>
      </c>
      <c r="ANP9" s="78">
        <v>15515.84</v>
      </c>
      <c r="ANQ9" s="77">
        <v>73</v>
      </c>
      <c r="ANR9" s="78">
        <v>192.85</v>
      </c>
      <c r="ANS9" s="79">
        <v>2041</v>
      </c>
      <c r="ANT9" s="78">
        <v>133825.20000000001</v>
      </c>
      <c r="ANW9" s="77">
        <v>142</v>
      </c>
      <c r="ANX9" s="78">
        <v>3354.07</v>
      </c>
      <c r="ANY9" s="77">
        <v>39</v>
      </c>
      <c r="ANZ9" s="78">
        <v>15080.46</v>
      </c>
      <c r="AOA9" s="77">
        <v>889</v>
      </c>
      <c r="AOB9" s="78">
        <v>60170.91</v>
      </c>
      <c r="AOC9" s="79">
        <v>27622</v>
      </c>
      <c r="AOD9" s="78">
        <v>2582051.4</v>
      </c>
      <c r="AOE9" s="77">
        <v>213</v>
      </c>
      <c r="AOF9" s="78">
        <v>257377.4</v>
      </c>
      <c r="AOG9" s="77">
        <v>2</v>
      </c>
      <c r="AOH9" s="78">
        <v>243.4</v>
      </c>
      <c r="AOI9" s="77">
        <v>1</v>
      </c>
      <c r="AOJ9" s="78">
        <v>1459</v>
      </c>
      <c r="AOQ9" s="77">
        <v>358</v>
      </c>
      <c r="AOR9" s="78">
        <v>17495.34</v>
      </c>
      <c r="AOU9" s="77">
        <v>2</v>
      </c>
      <c r="AOV9" s="78">
        <v>5.68</v>
      </c>
      <c r="AOW9" s="77">
        <v>1</v>
      </c>
      <c r="AOX9" s="78">
        <v>0.81</v>
      </c>
      <c r="AOY9" s="77">
        <v>945</v>
      </c>
      <c r="AOZ9" s="78">
        <v>1104544.3899999999</v>
      </c>
      <c r="APA9" s="79">
        <v>2723</v>
      </c>
      <c r="APB9" s="78">
        <v>218532.17</v>
      </c>
      <c r="APC9" s="77">
        <v>4</v>
      </c>
      <c r="APD9" s="78">
        <v>309.3</v>
      </c>
      <c r="APE9" s="77">
        <v>14</v>
      </c>
      <c r="APF9" s="78">
        <v>352.18</v>
      </c>
      <c r="APG9" s="77">
        <v>293</v>
      </c>
      <c r="APH9" s="78">
        <v>99512.27</v>
      </c>
      <c r="API9" s="79">
        <v>1810</v>
      </c>
      <c r="APJ9" s="78">
        <v>221606.91</v>
      </c>
      <c r="APK9" s="77">
        <v>222</v>
      </c>
      <c r="APL9" s="78">
        <v>44728.63</v>
      </c>
      <c r="APM9" s="79">
        <v>11580</v>
      </c>
      <c r="APN9" s="78">
        <v>1968219.79</v>
      </c>
      <c r="APQ9" s="77">
        <v>2</v>
      </c>
      <c r="APR9" s="78">
        <v>36.96</v>
      </c>
      <c r="APS9" s="77">
        <v>798</v>
      </c>
      <c r="APT9" s="78">
        <v>482117.74</v>
      </c>
      <c r="APU9" s="77">
        <v>55</v>
      </c>
      <c r="APV9" s="78">
        <v>85251.04</v>
      </c>
      <c r="APW9" s="77">
        <v>407</v>
      </c>
      <c r="APX9" s="78">
        <v>1253368.99</v>
      </c>
      <c r="AQI9" s="77">
        <v>31</v>
      </c>
      <c r="AQJ9" s="78">
        <v>2364.9299999999998</v>
      </c>
      <c r="AQO9" s="77">
        <v>495</v>
      </c>
      <c r="AQP9" s="78">
        <v>64901.64</v>
      </c>
      <c r="AQQ9" s="77">
        <v>237</v>
      </c>
      <c r="AQR9" s="78">
        <v>2623.12</v>
      </c>
      <c r="AQS9" s="77">
        <v>2</v>
      </c>
      <c r="AQT9" s="78">
        <v>5</v>
      </c>
      <c r="AQU9" s="77">
        <v>88</v>
      </c>
      <c r="AQV9" s="78">
        <v>1057.58</v>
      </c>
      <c r="AQW9" s="77">
        <v>1</v>
      </c>
      <c r="AQX9" s="78">
        <v>8.52</v>
      </c>
      <c r="ARA9" s="79">
        <v>13296</v>
      </c>
      <c r="ARB9" s="78">
        <v>3134269.98</v>
      </c>
      <c r="ARC9" s="79">
        <v>17730</v>
      </c>
      <c r="ARD9" s="78">
        <v>277777.32</v>
      </c>
      <c r="ARI9" s="79">
        <v>2059</v>
      </c>
      <c r="ARJ9" s="78">
        <v>956498.23</v>
      </c>
      <c r="ARK9" s="77">
        <v>452</v>
      </c>
      <c r="ARL9" s="78">
        <v>222411.93</v>
      </c>
      <c r="ARM9" s="79">
        <v>1755</v>
      </c>
      <c r="ARN9" s="78">
        <v>849350.3</v>
      </c>
      <c r="ARO9" s="77">
        <v>805</v>
      </c>
      <c r="ARP9" s="78">
        <v>397168.59</v>
      </c>
      <c r="ARQ9" s="77">
        <v>531</v>
      </c>
      <c r="ARR9" s="78">
        <v>224187.93</v>
      </c>
      <c r="ARS9" s="77">
        <v>325</v>
      </c>
      <c r="ART9" s="78">
        <v>146342.99</v>
      </c>
      <c r="ARU9" s="79">
        <v>4095</v>
      </c>
      <c r="ARV9" s="78">
        <v>865520.45</v>
      </c>
      <c r="ARW9" s="77">
        <v>9</v>
      </c>
      <c r="ARX9" s="78">
        <v>501.59</v>
      </c>
      <c r="ASA9" s="77">
        <v>166</v>
      </c>
      <c r="ASB9" s="78">
        <v>57821.87</v>
      </c>
      <c r="ASC9" s="79">
        <v>3804</v>
      </c>
      <c r="ASD9" s="78">
        <v>59088.99</v>
      </c>
      <c r="ASI9" s="79">
        <v>4366</v>
      </c>
      <c r="ASJ9" s="78">
        <v>1180832.93</v>
      </c>
      <c r="ASK9" s="79">
        <v>2817</v>
      </c>
      <c r="ASL9" s="78">
        <v>1484933.46</v>
      </c>
      <c r="ASQ9" s="79">
        <v>9671</v>
      </c>
      <c r="ASR9" s="78">
        <v>6151686.3700000001</v>
      </c>
      <c r="ASS9" s="79">
        <v>1632</v>
      </c>
      <c r="AST9" s="78">
        <v>248122.7</v>
      </c>
      <c r="ASU9" s="77">
        <v>171</v>
      </c>
      <c r="ASV9" s="78">
        <v>1231286.22</v>
      </c>
      <c r="ASY9" s="77">
        <v>2</v>
      </c>
      <c r="ASZ9" s="78">
        <v>12.58</v>
      </c>
      <c r="ATC9" s="77">
        <v>1</v>
      </c>
      <c r="ATD9" s="78">
        <v>23.19</v>
      </c>
      <c r="ATE9" s="77">
        <v>1</v>
      </c>
      <c r="ATF9" s="78">
        <v>9.39</v>
      </c>
      <c r="ATG9" s="79">
        <v>4713</v>
      </c>
      <c r="ATH9" s="78">
        <v>656167.52</v>
      </c>
      <c r="ATI9" s="79">
        <v>8995</v>
      </c>
      <c r="ATJ9" s="78">
        <v>1122440.3899999999</v>
      </c>
      <c r="ATK9" s="79">
        <v>29065</v>
      </c>
      <c r="ATL9" s="78">
        <v>3942445.05</v>
      </c>
      <c r="ATM9" s="79">
        <v>7699</v>
      </c>
      <c r="ATN9" s="78">
        <v>1031417.95</v>
      </c>
      <c r="ATO9" s="79">
        <v>49551</v>
      </c>
      <c r="ATP9" s="78">
        <v>1230751.57</v>
      </c>
      <c r="ATS9" s="79">
        <v>51384</v>
      </c>
      <c r="ATT9" s="78">
        <v>4234493.04</v>
      </c>
      <c r="ATU9" s="77">
        <v>42</v>
      </c>
      <c r="ATV9" s="78">
        <v>13552.96</v>
      </c>
      <c r="ATY9" s="79">
        <v>5841</v>
      </c>
      <c r="ATZ9" s="78">
        <v>458621.96</v>
      </c>
      <c r="AUO9" s="77">
        <v>30</v>
      </c>
      <c r="AUP9" s="78">
        <v>353.16</v>
      </c>
      <c r="AUS9" s="77">
        <v>11</v>
      </c>
      <c r="AUT9" s="78">
        <v>388.12</v>
      </c>
      <c r="AUU9" s="79">
        <v>1493</v>
      </c>
      <c r="AUV9" s="78">
        <v>36810.68</v>
      </c>
      <c r="AUW9" s="77">
        <v>8</v>
      </c>
      <c r="AUX9" s="78">
        <v>1041.78</v>
      </c>
      <c r="AVA9" s="79">
        <v>33723</v>
      </c>
      <c r="AVB9" s="78">
        <v>3165667.15</v>
      </c>
      <c r="AVC9" s="77">
        <v>707</v>
      </c>
      <c r="AVD9" s="78">
        <v>3141083.35</v>
      </c>
      <c r="AVE9" s="77">
        <v>6</v>
      </c>
      <c r="AVF9" s="78">
        <v>346.7</v>
      </c>
      <c r="AVK9" s="77">
        <v>18</v>
      </c>
      <c r="AVL9" s="78">
        <v>4779.62</v>
      </c>
      <c r="AVM9" s="77">
        <v>602</v>
      </c>
      <c r="AVN9" s="78">
        <v>31874.59</v>
      </c>
      <c r="AVO9" s="77">
        <v>165</v>
      </c>
      <c r="AVP9" s="78">
        <v>7708.42</v>
      </c>
      <c r="AVQ9" s="77">
        <v>1</v>
      </c>
      <c r="AVR9" s="78">
        <v>51.75</v>
      </c>
      <c r="AVS9" s="79">
        <v>17078</v>
      </c>
      <c r="AVT9" s="78">
        <v>938033.43</v>
      </c>
      <c r="AVU9" s="77">
        <v>4</v>
      </c>
      <c r="AVV9" s="78">
        <v>151.79</v>
      </c>
      <c r="AVW9" s="77">
        <v>9</v>
      </c>
      <c r="AVX9" s="78">
        <v>438.92</v>
      </c>
      <c r="AVY9" s="77">
        <v>26</v>
      </c>
      <c r="AVZ9" s="78">
        <v>309.02</v>
      </c>
      <c r="AWA9" s="77">
        <v>6</v>
      </c>
      <c r="AWB9" s="78">
        <v>31.55</v>
      </c>
      <c r="AWC9" s="77">
        <v>1</v>
      </c>
      <c r="AWD9" s="78">
        <v>4.8099999999999996</v>
      </c>
      <c r="AWG9" s="77">
        <v>5</v>
      </c>
      <c r="AWH9" s="78">
        <v>16.95</v>
      </c>
      <c r="AWM9" s="79">
        <v>239355</v>
      </c>
      <c r="AWN9" s="78">
        <v>4593064.3899999997</v>
      </c>
      <c r="AWO9" s="77">
        <v>5</v>
      </c>
      <c r="AWP9" s="78">
        <v>69.62</v>
      </c>
      <c r="AWQ9" s="79">
        <v>1833</v>
      </c>
      <c r="AWR9" s="78">
        <v>98783.64</v>
      </c>
      <c r="AWU9" s="79">
        <v>6854</v>
      </c>
      <c r="AWV9" s="78">
        <v>2665753.2400000002</v>
      </c>
      <c r="AWW9" s="77">
        <v>25</v>
      </c>
      <c r="AWX9" s="78">
        <v>260.39999999999998</v>
      </c>
      <c r="AXC9" s="77">
        <v>161</v>
      </c>
      <c r="AXD9" s="78">
        <v>155918.82</v>
      </c>
      <c r="AXO9" s="79">
        <v>9492</v>
      </c>
      <c r="AXP9" s="78">
        <v>989111.77</v>
      </c>
      <c r="AXS9" s="77">
        <v>1</v>
      </c>
      <c r="AXT9" s="78">
        <v>20.05</v>
      </c>
      <c r="AYC9" s="77">
        <v>6</v>
      </c>
      <c r="AYD9" s="78">
        <v>48.78</v>
      </c>
      <c r="AYE9" s="77">
        <v>13</v>
      </c>
      <c r="AYF9" s="78">
        <v>117.67</v>
      </c>
      <c r="AYG9" s="77">
        <v>2</v>
      </c>
      <c r="AYH9" s="78">
        <v>33.18</v>
      </c>
      <c r="AYO9" s="77">
        <v>2</v>
      </c>
      <c r="AYP9" s="78">
        <v>3121.51</v>
      </c>
      <c r="AYQ9" s="77">
        <v>4</v>
      </c>
      <c r="AYR9" s="78">
        <v>3.19</v>
      </c>
      <c r="AYU9" s="77">
        <v>1</v>
      </c>
      <c r="AYV9" s="78">
        <v>1.28</v>
      </c>
      <c r="AYW9" s="77">
        <v>5</v>
      </c>
      <c r="AYX9" s="78">
        <v>23.12</v>
      </c>
      <c r="AYY9" s="77">
        <v>29</v>
      </c>
      <c r="AYZ9" s="78">
        <v>1182.07</v>
      </c>
      <c r="AZA9" s="79">
        <v>60101</v>
      </c>
      <c r="AZB9" s="78">
        <v>5023201.18</v>
      </c>
      <c r="AZC9" s="77">
        <v>151</v>
      </c>
      <c r="AZD9" s="78">
        <v>18810.48</v>
      </c>
      <c r="AZE9" s="77">
        <v>125</v>
      </c>
      <c r="AZF9" s="78">
        <v>52250.16</v>
      </c>
      <c r="AZG9" s="77">
        <v>12</v>
      </c>
      <c r="AZH9" s="78">
        <v>223.32</v>
      </c>
      <c r="AZI9" s="77">
        <v>30</v>
      </c>
      <c r="AZJ9" s="78">
        <v>1513.93</v>
      </c>
      <c r="AZK9" s="79">
        <v>1567</v>
      </c>
      <c r="AZL9" s="78">
        <v>19502.93</v>
      </c>
      <c r="AZO9" s="79">
        <v>15097</v>
      </c>
      <c r="AZP9" s="78">
        <v>2060616.87</v>
      </c>
      <c r="AZQ9" s="77">
        <v>151</v>
      </c>
      <c r="AZR9" s="78">
        <v>166469.07</v>
      </c>
      <c r="AZS9" s="77">
        <v>80</v>
      </c>
      <c r="AZT9" s="78">
        <v>15342.37</v>
      </c>
    </row>
    <row r="10" spans="1:1374" x14ac:dyDescent="0.25">
      <c r="A10" s="80">
        <v>40312</v>
      </c>
      <c r="B10" s="77" t="s">
        <v>346</v>
      </c>
      <c r="C10" s="77">
        <v>9</v>
      </c>
      <c r="D10" s="78">
        <v>25.76</v>
      </c>
      <c r="I10" s="77">
        <v>1</v>
      </c>
      <c r="J10" s="78">
        <v>6.51</v>
      </c>
      <c r="M10" s="77">
        <v>171</v>
      </c>
      <c r="N10" s="78">
        <v>1036900.61</v>
      </c>
      <c r="O10" s="77">
        <v>2</v>
      </c>
      <c r="P10" s="78">
        <v>20</v>
      </c>
      <c r="S10" s="77">
        <v>1</v>
      </c>
      <c r="T10" s="78">
        <v>25.5</v>
      </c>
      <c r="W10" s="77">
        <v>1</v>
      </c>
      <c r="X10" s="78">
        <v>10.79</v>
      </c>
      <c r="Y10" s="79">
        <v>181814</v>
      </c>
      <c r="Z10" s="78">
        <v>10337122.24</v>
      </c>
      <c r="AA10" s="77">
        <v>17</v>
      </c>
      <c r="AB10" s="78">
        <v>1564.76</v>
      </c>
      <c r="AC10" s="79">
        <v>5794</v>
      </c>
      <c r="AD10" s="78">
        <v>281616.58</v>
      </c>
      <c r="AO10" s="77">
        <v>2</v>
      </c>
      <c r="AP10" s="78">
        <v>4.1399999999999997</v>
      </c>
      <c r="AQ10" s="79">
        <v>31240</v>
      </c>
      <c r="AR10" s="78">
        <v>4722964.0199999996</v>
      </c>
      <c r="AU10" s="79">
        <v>56946</v>
      </c>
      <c r="AV10" s="78">
        <v>1106962.3999999999</v>
      </c>
      <c r="AY10" s="79">
        <v>60452</v>
      </c>
      <c r="AZ10" s="78">
        <v>6363406.2999999998</v>
      </c>
      <c r="BA10" s="79">
        <v>253886</v>
      </c>
      <c r="BB10" s="78">
        <v>20740713.760000002</v>
      </c>
      <c r="BE10" s="79">
        <v>280165</v>
      </c>
      <c r="BF10" s="78">
        <v>2572485.64</v>
      </c>
      <c r="BG10" s="79">
        <v>3305</v>
      </c>
      <c r="BH10" s="78">
        <v>381840.13</v>
      </c>
      <c r="BI10" s="79">
        <v>13078</v>
      </c>
      <c r="BJ10" s="78">
        <v>808006.16</v>
      </c>
      <c r="BK10" s="77">
        <v>4</v>
      </c>
      <c r="BL10" s="78">
        <v>266.48</v>
      </c>
      <c r="BM10" s="77">
        <v>18</v>
      </c>
      <c r="BN10" s="78">
        <v>1195.8599999999999</v>
      </c>
      <c r="BO10" s="79">
        <v>5984</v>
      </c>
      <c r="BP10" s="78">
        <v>64580.05</v>
      </c>
      <c r="BS10" s="77">
        <v>11</v>
      </c>
      <c r="BT10" s="78">
        <v>5839.84</v>
      </c>
      <c r="BW10" s="77">
        <v>2</v>
      </c>
      <c r="BX10" s="78">
        <v>3.98</v>
      </c>
      <c r="BY10" s="77">
        <v>2</v>
      </c>
      <c r="BZ10" s="78">
        <v>4.1399999999999997</v>
      </c>
      <c r="CM10" s="77">
        <v>2</v>
      </c>
      <c r="CN10" s="78">
        <v>1679.18</v>
      </c>
      <c r="CO10" s="77">
        <v>4</v>
      </c>
      <c r="CP10" s="78">
        <v>142.36000000000001</v>
      </c>
      <c r="CQ10" s="77">
        <v>7</v>
      </c>
      <c r="CR10" s="78">
        <v>10.48</v>
      </c>
      <c r="CS10" s="77">
        <v>57</v>
      </c>
      <c r="CT10" s="78">
        <v>172.64</v>
      </c>
      <c r="CU10" s="77">
        <v>2</v>
      </c>
      <c r="CV10" s="78">
        <v>8.5399999999999991</v>
      </c>
      <c r="CW10" s="77">
        <v>24</v>
      </c>
      <c r="CX10" s="78">
        <v>20.13</v>
      </c>
      <c r="CY10" s="77">
        <v>1</v>
      </c>
      <c r="CZ10" s="78">
        <v>0.28999999999999998</v>
      </c>
      <c r="DA10" s="79">
        <v>148122</v>
      </c>
      <c r="DB10" s="78">
        <v>5712831.5999999996</v>
      </c>
      <c r="DK10" s="79">
        <v>1324</v>
      </c>
      <c r="DL10" s="78">
        <v>95498.27</v>
      </c>
      <c r="DM10" s="79">
        <v>141809</v>
      </c>
      <c r="DN10" s="78">
        <v>5685604.7599999998</v>
      </c>
      <c r="DS10" s="77">
        <v>24</v>
      </c>
      <c r="DT10" s="78">
        <v>363.9</v>
      </c>
      <c r="EE10" s="79">
        <v>17380</v>
      </c>
      <c r="EF10" s="78">
        <v>657646.98</v>
      </c>
      <c r="EG10" s="79">
        <v>35840</v>
      </c>
      <c r="EH10" s="78">
        <v>1270976.08</v>
      </c>
      <c r="EI10" s="77">
        <v>5</v>
      </c>
      <c r="EJ10" s="78">
        <v>19.87</v>
      </c>
      <c r="EK10" s="79">
        <v>1294</v>
      </c>
      <c r="EL10" s="78">
        <v>84423.86</v>
      </c>
      <c r="ES10" s="79">
        <v>2121</v>
      </c>
      <c r="ET10" s="78">
        <v>1306214.1599999999</v>
      </c>
      <c r="EU10" s="77">
        <v>11</v>
      </c>
      <c r="EV10" s="78">
        <v>24.2</v>
      </c>
      <c r="EW10" s="79">
        <v>24682</v>
      </c>
      <c r="EX10" s="78">
        <v>1208698.67</v>
      </c>
      <c r="EY10" s="79">
        <v>15954</v>
      </c>
      <c r="EZ10" s="78">
        <v>795381.35</v>
      </c>
      <c r="FA10" s="77">
        <v>14</v>
      </c>
      <c r="FB10" s="78">
        <v>109.94</v>
      </c>
      <c r="FC10" s="77">
        <v>2</v>
      </c>
      <c r="FD10" s="78">
        <v>17.170000000000002</v>
      </c>
      <c r="FE10" s="77">
        <v>12</v>
      </c>
      <c r="FF10" s="78">
        <v>20.399999999999999</v>
      </c>
      <c r="FG10" s="79">
        <v>2148</v>
      </c>
      <c r="FH10" s="78">
        <v>325994.12</v>
      </c>
      <c r="FI10" s="77">
        <v>5</v>
      </c>
      <c r="FJ10" s="78">
        <v>12.88</v>
      </c>
      <c r="FK10" s="79">
        <v>2615</v>
      </c>
      <c r="FL10" s="78">
        <v>64185.32</v>
      </c>
      <c r="FM10" s="79">
        <v>14365</v>
      </c>
      <c r="FN10" s="78">
        <v>797956.39</v>
      </c>
      <c r="FO10" s="79">
        <v>51028</v>
      </c>
      <c r="FP10" s="78">
        <v>5747955.5300000003</v>
      </c>
      <c r="FS10" s="77">
        <v>6</v>
      </c>
      <c r="FT10" s="78">
        <v>48.64</v>
      </c>
      <c r="FW10" s="77">
        <v>68</v>
      </c>
      <c r="FX10" s="78">
        <v>6702.99</v>
      </c>
      <c r="GA10" s="77">
        <v>141</v>
      </c>
      <c r="GB10" s="78">
        <v>29531.13</v>
      </c>
      <c r="GC10" s="79">
        <v>4514</v>
      </c>
      <c r="GD10" s="78">
        <v>637638.81999999995</v>
      </c>
      <c r="GE10" s="79">
        <v>4885</v>
      </c>
      <c r="GF10" s="78">
        <v>697185.81</v>
      </c>
      <c r="GI10" s="77">
        <v>2</v>
      </c>
      <c r="GJ10" s="78">
        <v>4.16</v>
      </c>
      <c r="GO10" s="77">
        <v>190</v>
      </c>
      <c r="GP10" s="78">
        <v>14666.91</v>
      </c>
      <c r="GQ10" s="77">
        <v>8</v>
      </c>
      <c r="GR10" s="78">
        <v>322.39999999999998</v>
      </c>
      <c r="GS10" s="79">
        <v>2388</v>
      </c>
      <c r="GT10" s="78">
        <v>258743.83</v>
      </c>
      <c r="GU10" s="77">
        <v>11</v>
      </c>
      <c r="GV10" s="78">
        <v>99</v>
      </c>
      <c r="GY10" s="77">
        <v>107</v>
      </c>
      <c r="GZ10" s="78">
        <v>4022.12</v>
      </c>
      <c r="HA10" s="77">
        <v>509</v>
      </c>
      <c r="HB10" s="78">
        <v>61858.5</v>
      </c>
      <c r="HC10" s="77">
        <v>401</v>
      </c>
      <c r="HD10" s="78">
        <v>77480.320000000007</v>
      </c>
      <c r="HE10" s="79">
        <v>1494</v>
      </c>
      <c r="HF10" s="78">
        <v>208390.55</v>
      </c>
      <c r="HI10" s="77">
        <v>62</v>
      </c>
      <c r="HJ10" s="78">
        <v>24238.27</v>
      </c>
      <c r="HK10" s="77">
        <v>489</v>
      </c>
      <c r="HL10" s="78">
        <v>25165.11</v>
      </c>
      <c r="HM10" s="77">
        <v>27</v>
      </c>
      <c r="HN10" s="78">
        <v>3761.09</v>
      </c>
      <c r="HO10" s="79">
        <v>100127</v>
      </c>
      <c r="HP10" s="78">
        <v>9512201.5600000005</v>
      </c>
      <c r="HQ10" s="77">
        <v>3</v>
      </c>
      <c r="HR10" s="78">
        <v>734.18</v>
      </c>
      <c r="HS10" s="79">
        <v>1240</v>
      </c>
      <c r="HT10" s="78">
        <v>125539.41</v>
      </c>
      <c r="HU10" s="79">
        <v>6286</v>
      </c>
      <c r="HV10" s="78">
        <v>435846.40000000002</v>
      </c>
      <c r="HW10" s="77">
        <v>33</v>
      </c>
      <c r="HX10" s="78">
        <v>7841.59</v>
      </c>
      <c r="HY10" s="77">
        <v>483</v>
      </c>
      <c r="HZ10" s="78">
        <v>65533.2</v>
      </c>
      <c r="IA10" s="77">
        <v>2</v>
      </c>
      <c r="IB10" s="78">
        <v>208.96</v>
      </c>
      <c r="IG10" s="79">
        <v>3268</v>
      </c>
      <c r="IH10" s="78">
        <v>162363.81</v>
      </c>
      <c r="II10" s="77">
        <v>5</v>
      </c>
      <c r="IJ10" s="78">
        <v>6.1</v>
      </c>
      <c r="IK10" s="77">
        <v>4</v>
      </c>
      <c r="IL10" s="78">
        <v>12.32</v>
      </c>
      <c r="IQ10" s="77">
        <v>6</v>
      </c>
      <c r="IR10" s="78">
        <v>25.96</v>
      </c>
      <c r="IS10" s="79">
        <v>4587</v>
      </c>
      <c r="IT10" s="78">
        <v>192836.33</v>
      </c>
      <c r="IU10" s="77">
        <v>1</v>
      </c>
      <c r="IV10" s="78">
        <v>12.06</v>
      </c>
      <c r="JA10" s="79">
        <v>9806</v>
      </c>
      <c r="JB10" s="78">
        <v>1326087.05</v>
      </c>
      <c r="JC10" s="79">
        <v>2504</v>
      </c>
      <c r="JD10" s="78">
        <v>316189.13</v>
      </c>
      <c r="JG10" s="77">
        <v>864</v>
      </c>
      <c r="JH10" s="78">
        <v>121774.28</v>
      </c>
      <c r="JI10" s="79">
        <v>3518</v>
      </c>
      <c r="JJ10" s="78">
        <v>327440.34999999998</v>
      </c>
      <c r="JK10" s="77">
        <v>8</v>
      </c>
      <c r="JL10" s="78">
        <v>372.1</v>
      </c>
      <c r="JO10" s="77">
        <v>3</v>
      </c>
      <c r="JP10" s="78">
        <v>1099.8</v>
      </c>
      <c r="JQ10" s="77">
        <v>117</v>
      </c>
      <c r="JR10" s="78">
        <v>9171.9500000000007</v>
      </c>
      <c r="JS10" s="79">
        <v>5351</v>
      </c>
      <c r="JT10" s="78">
        <v>456148.83</v>
      </c>
      <c r="JU10" s="79">
        <v>16409</v>
      </c>
      <c r="JV10" s="78">
        <v>1335588.07</v>
      </c>
      <c r="JW10" s="77">
        <v>29</v>
      </c>
      <c r="JX10" s="78">
        <v>2255.64</v>
      </c>
      <c r="JY10" s="77">
        <v>485</v>
      </c>
      <c r="JZ10" s="78">
        <v>14856.51</v>
      </c>
      <c r="KA10" s="79">
        <v>10124</v>
      </c>
      <c r="KB10" s="78">
        <v>455065.13</v>
      </c>
      <c r="KE10" s="77">
        <v>371</v>
      </c>
      <c r="KF10" s="78">
        <v>34724.97</v>
      </c>
      <c r="KG10" s="79">
        <v>21396</v>
      </c>
      <c r="KH10" s="78">
        <v>797712.4</v>
      </c>
      <c r="KM10" s="79">
        <v>1002</v>
      </c>
      <c r="KN10" s="78">
        <v>561739.63</v>
      </c>
      <c r="KO10" s="77">
        <v>28</v>
      </c>
      <c r="KP10" s="78">
        <v>3475.23</v>
      </c>
      <c r="KQ10" s="79">
        <v>5760</v>
      </c>
      <c r="KR10" s="78">
        <v>463467.55</v>
      </c>
      <c r="KU10" s="79">
        <v>3084</v>
      </c>
      <c r="KV10" s="78">
        <v>1438607.03</v>
      </c>
      <c r="LA10" s="77">
        <v>11</v>
      </c>
      <c r="LB10" s="78">
        <v>2398.17</v>
      </c>
      <c r="LC10" s="77">
        <v>4</v>
      </c>
      <c r="LD10" s="78">
        <v>4.92</v>
      </c>
      <c r="LE10" s="79">
        <v>1913</v>
      </c>
      <c r="LF10" s="78">
        <v>165020.22</v>
      </c>
      <c r="LG10" s="77">
        <v>436</v>
      </c>
      <c r="LH10" s="78">
        <v>71686.38</v>
      </c>
      <c r="LI10" s="77">
        <v>392</v>
      </c>
      <c r="LJ10" s="78">
        <v>94237.09</v>
      </c>
      <c r="LU10" s="79">
        <v>6581</v>
      </c>
      <c r="LV10" s="78">
        <v>326308.40999999997</v>
      </c>
      <c r="LW10" s="77">
        <v>68</v>
      </c>
      <c r="LX10" s="78">
        <v>387.05</v>
      </c>
      <c r="LY10" s="77">
        <v>4</v>
      </c>
      <c r="LZ10" s="78">
        <v>3309.52</v>
      </c>
      <c r="MC10" s="79">
        <v>4935</v>
      </c>
      <c r="MD10" s="78">
        <v>551924.15</v>
      </c>
      <c r="MO10" s="77">
        <v>2</v>
      </c>
      <c r="MP10" s="78">
        <v>15.64</v>
      </c>
      <c r="MQ10" s="79">
        <v>4526</v>
      </c>
      <c r="MR10" s="78">
        <v>335709.5</v>
      </c>
      <c r="MS10" s="79">
        <v>56839</v>
      </c>
      <c r="MT10" s="78">
        <v>5499200.6399999997</v>
      </c>
      <c r="MU10" s="79">
        <v>1122</v>
      </c>
      <c r="MV10" s="78">
        <v>35501.629999999997</v>
      </c>
      <c r="NA10" s="77">
        <v>1</v>
      </c>
      <c r="NB10" s="78">
        <v>6.74</v>
      </c>
      <c r="NG10" s="79">
        <v>318480</v>
      </c>
      <c r="NH10" s="78">
        <v>41907813.18</v>
      </c>
      <c r="NI10" s="79">
        <v>255880</v>
      </c>
      <c r="NJ10" s="78">
        <v>38738528.07</v>
      </c>
      <c r="NK10" s="79">
        <v>16990</v>
      </c>
      <c r="NL10" s="78">
        <v>53385.35</v>
      </c>
      <c r="NM10" s="77">
        <v>34</v>
      </c>
      <c r="NN10" s="78">
        <v>339.45</v>
      </c>
      <c r="NU10" s="79">
        <v>1344</v>
      </c>
      <c r="NV10" s="78">
        <v>193571.34</v>
      </c>
      <c r="NW10" s="77">
        <v>4</v>
      </c>
      <c r="NX10" s="78">
        <v>15.3</v>
      </c>
      <c r="NY10" s="77">
        <v>3</v>
      </c>
      <c r="NZ10" s="78">
        <v>8.1999999999999993</v>
      </c>
      <c r="OA10" s="77">
        <v>73</v>
      </c>
      <c r="OB10" s="78">
        <v>237.7</v>
      </c>
      <c r="OC10" s="79">
        <v>3758</v>
      </c>
      <c r="OD10" s="78">
        <v>386498.23</v>
      </c>
      <c r="OE10" s="77">
        <v>528</v>
      </c>
      <c r="OF10" s="78">
        <v>29144.06</v>
      </c>
      <c r="OG10" s="77">
        <v>4</v>
      </c>
      <c r="OH10" s="78">
        <v>210.52</v>
      </c>
      <c r="OK10" s="77">
        <v>1</v>
      </c>
      <c r="OL10" s="78">
        <v>5.94</v>
      </c>
      <c r="OM10" s="77">
        <v>451</v>
      </c>
      <c r="ON10" s="78">
        <v>33180.720000000001</v>
      </c>
      <c r="OO10" s="77">
        <v>157</v>
      </c>
      <c r="OP10" s="78">
        <v>8468.26</v>
      </c>
      <c r="OQ10" s="77">
        <v>112</v>
      </c>
      <c r="OR10" s="78">
        <v>428.43</v>
      </c>
      <c r="OW10" s="79">
        <v>10895</v>
      </c>
      <c r="OX10" s="78">
        <v>1954805.23</v>
      </c>
      <c r="OY10" s="79">
        <v>29728</v>
      </c>
      <c r="OZ10" s="78">
        <v>5891102.9000000004</v>
      </c>
      <c r="PA10" s="77">
        <v>105</v>
      </c>
      <c r="PB10" s="78">
        <v>3370.57</v>
      </c>
      <c r="PC10" s="79">
        <v>2115</v>
      </c>
      <c r="PD10" s="78">
        <v>111541.12</v>
      </c>
      <c r="PE10" s="79">
        <v>1023</v>
      </c>
      <c r="PF10" s="78">
        <v>188389.87</v>
      </c>
      <c r="PI10" s="79">
        <v>7188</v>
      </c>
      <c r="PJ10" s="78">
        <v>674774.88</v>
      </c>
      <c r="PS10" s="79">
        <v>3169</v>
      </c>
      <c r="PT10" s="78">
        <v>306855.53999999998</v>
      </c>
      <c r="PU10" s="77">
        <v>53</v>
      </c>
      <c r="PV10" s="78">
        <v>410.21</v>
      </c>
      <c r="PW10" s="77">
        <v>266</v>
      </c>
      <c r="PX10" s="78">
        <v>40802</v>
      </c>
      <c r="PY10" s="79">
        <v>10340</v>
      </c>
      <c r="PZ10" s="78">
        <v>684973.02</v>
      </c>
      <c r="QA10" s="77">
        <v>42</v>
      </c>
      <c r="QB10" s="78">
        <v>263.69</v>
      </c>
      <c r="QC10" s="77">
        <v>12</v>
      </c>
      <c r="QD10" s="78">
        <v>112.78</v>
      </c>
      <c r="QI10" s="77">
        <v>8</v>
      </c>
      <c r="QJ10" s="78">
        <v>41.61</v>
      </c>
      <c r="QM10" s="79">
        <v>28691</v>
      </c>
      <c r="QN10" s="78">
        <v>8424403.1699999999</v>
      </c>
      <c r="QO10" s="79">
        <v>48747</v>
      </c>
      <c r="QP10" s="78">
        <v>7581992.5899999999</v>
      </c>
      <c r="QQ10" s="79">
        <v>9433</v>
      </c>
      <c r="QR10" s="78">
        <v>1379850.98</v>
      </c>
      <c r="QS10" s="77">
        <v>510</v>
      </c>
      <c r="QT10" s="78">
        <v>2151236.86</v>
      </c>
      <c r="QU10" s="77">
        <v>50</v>
      </c>
      <c r="QV10" s="78">
        <v>123004.84</v>
      </c>
      <c r="QW10" s="77">
        <v>11</v>
      </c>
      <c r="QX10" s="78">
        <v>144.21</v>
      </c>
      <c r="QY10" s="77">
        <v>3</v>
      </c>
      <c r="QZ10" s="78">
        <v>714.84</v>
      </c>
      <c r="RA10" s="77">
        <v>348</v>
      </c>
      <c r="RB10" s="78">
        <v>158959.92000000001</v>
      </c>
      <c r="RC10" s="77">
        <v>676</v>
      </c>
      <c r="RD10" s="78">
        <v>348032.88</v>
      </c>
      <c r="RE10" s="79">
        <v>24845</v>
      </c>
      <c r="RF10" s="78">
        <v>15149750.65</v>
      </c>
      <c r="RG10" s="77">
        <v>1</v>
      </c>
      <c r="RH10" s="78">
        <v>40.01</v>
      </c>
      <c r="RI10" s="79">
        <v>13577</v>
      </c>
      <c r="RJ10" s="78">
        <v>3687170.42</v>
      </c>
      <c r="RM10" s="77">
        <v>8</v>
      </c>
      <c r="RN10" s="78">
        <v>11.44</v>
      </c>
      <c r="RO10" s="77">
        <v>21</v>
      </c>
      <c r="RP10" s="78">
        <v>36.229999999999997</v>
      </c>
      <c r="RQ10" s="77">
        <v>1</v>
      </c>
      <c r="RR10" s="78">
        <v>117.76</v>
      </c>
      <c r="RU10" s="77">
        <v>1</v>
      </c>
      <c r="RV10" s="78">
        <v>153.13999999999999</v>
      </c>
      <c r="SA10" s="77">
        <v>3</v>
      </c>
      <c r="SB10" s="78">
        <v>102.88</v>
      </c>
      <c r="SC10" s="77">
        <v>1</v>
      </c>
      <c r="SD10" s="78">
        <v>2.73</v>
      </c>
      <c r="SE10" s="77">
        <v>6</v>
      </c>
      <c r="SF10" s="78">
        <v>314.54000000000002</v>
      </c>
      <c r="SG10" s="77">
        <v>7</v>
      </c>
      <c r="SH10" s="78">
        <v>354.42</v>
      </c>
      <c r="SO10" s="79">
        <v>93833</v>
      </c>
      <c r="SP10" s="78">
        <v>14179641.91</v>
      </c>
      <c r="SQ10" s="79">
        <v>2767</v>
      </c>
      <c r="SR10" s="78">
        <v>131098.70000000001</v>
      </c>
      <c r="SW10" s="77">
        <v>23</v>
      </c>
      <c r="SX10" s="78">
        <v>3865.9</v>
      </c>
      <c r="SY10" s="77">
        <v>229</v>
      </c>
      <c r="SZ10" s="78">
        <v>8908.68</v>
      </c>
      <c r="TA10" s="77">
        <v>98</v>
      </c>
      <c r="TB10" s="78">
        <v>2289.27</v>
      </c>
      <c r="TC10" s="79">
        <v>1498</v>
      </c>
      <c r="TD10" s="78">
        <v>156353.51</v>
      </c>
      <c r="TG10" s="79">
        <v>3059</v>
      </c>
      <c r="TH10" s="78">
        <v>195986.55</v>
      </c>
      <c r="TI10" s="79">
        <v>55688</v>
      </c>
      <c r="TJ10" s="78">
        <v>9941506.6799999997</v>
      </c>
      <c r="TK10" s="77">
        <v>4</v>
      </c>
      <c r="TL10" s="78">
        <v>3.32</v>
      </c>
      <c r="TM10" s="79">
        <v>1372</v>
      </c>
      <c r="TN10" s="78">
        <v>52422.64</v>
      </c>
      <c r="TO10" s="77">
        <v>876</v>
      </c>
      <c r="TP10" s="78">
        <v>63839.38</v>
      </c>
      <c r="TQ10" s="79">
        <v>14038</v>
      </c>
      <c r="TR10" s="78">
        <v>736755.97</v>
      </c>
      <c r="TS10" s="77">
        <v>3</v>
      </c>
      <c r="TT10" s="78">
        <v>270</v>
      </c>
      <c r="TU10" s="79">
        <v>77353</v>
      </c>
      <c r="TV10" s="78">
        <v>485813.37</v>
      </c>
      <c r="TW10" s="77">
        <v>402</v>
      </c>
      <c r="TX10" s="78">
        <v>29185.18</v>
      </c>
      <c r="TY10" s="77">
        <v>43</v>
      </c>
      <c r="TZ10" s="78">
        <v>324.51</v>
      </c>
      <c r="UE10" s="77">
        <v>2</v>
      </c>
      <c r="UF10" s="78">
        <v>21.57</v>
      </c>
      <c r="UG10" s="77">
        <v>326</v>
      </c>
      <c r="UH10" s="78">
        <v>2941.26</v>
      </c>
      <c r="UI10" s="79">
        <v>2834</v>
      </c>
      <c r="UJ10" s="78">
        <v>13020847.289999999</v>
      </c>
      <c r="UK10" s="79">
        <v>3121</v>
      </c>
      <c r="UL10" s="78">
        <v>119957.57</v>
      </c>
      <c r="UM10" s="79">
        <v>36815</v>
      </c>
      <c r="UN10" s="78">
        <v>1119719.77</v>
      </c>
      <c r="UO10" s="79">
        <v>1200</v>
      </c>
      <c r="UP10" s="78">
        <v>100646.73</v>
      </c>
      <c r="UQ10" s="79">
        <v>13506</v>
      </c>
      <c r="UR10" s="78">
        <v>681356.74</v>
      </c>
      <c r="US10" s="79">
        <v>1396</v>
      </c>
      <c r="UT10" s="78">
        <v>91681.53</v>
      </c>
      <c r="VG10" s="79">
        <v>7591</v>
      </c>
      <c r="VH10" s="78">
        <v>274170.01</v>
      </c>
      <c r="VM10" s="77">
        <v>4</v>
      </c>
      <c r="VN10" s="78">
        <v>52.92</v>
      </c>
      <c r="VU10" s="77">
        <v>6</v>
      </c>
      <c r="VV10" s="78">
        <v>3.56</v>
      </c>
      <c r="WE10" s="77">
        <v>2</v>
      </c>
      <c r="WF10" s="78">
        <v>4.92</v>
      </c>
      <c r="WG10" s="77">
        <v>17</v>
      </c>
      <c r="WH10" s="78">
        <v>452.36</v>
      </c>
      <c r="WI10" s="79">
        <v>10733</v>
      </c>
      <c r="WJ10" s="78">
        <v>506908.87</v>
      </c>
      <c r="WM10" s="79">
        <v>33377</v>
      </c>
      <c r="WN10" s="78">
        <v>545131.16</v>
      </c>
      <c r="WO10" s="77">
        <v>54</v>
      </c>
      <c r="WP10" s="78">
        <v>572.1</v>
      </c>
      <c r="WS10" s="77">
        <v>6</v>
      </c>
      <c r="WT10" s="78">
        <v>27.86</v>
      </c>
      <c r="WU10" s="79">
        <v>13808</v>
      </c>
      <c r="WV10" s="78">
        <v>752665.79</v>
      </c>
      <c r="WW10" s="79">
        <v>15306</v>
      </c>
      <c r="WX10" s="78">
        <v>1275700.3799999999</v>
      </c>
      <c r="XA10" s="77">
        <v>2</v>
      </c>
      <c r="XB10" s="78">
        <v>37.119999999999997</v>
      </c>
      <c r="XC10" s="77">
        <v>191</v>
      </c>
      <c r="XD10" s="78">
        <v>1.91</v>
      </c>
      <c r="XG10" s="79">
        <v>13500</v>
      </c>
      <c r="XH10" s="78">
        <v>2066530.4</v>
      </c>
      <c r="XI10" s="77">
        <v>1</v>
      </c>
      <c r="XJ10" s="78">
        <v>4583.92</v>
      </c>
      <c r="XM10" s="79">
        <v>2514</v>
      </c>
      <c r="XN10" s="78">
        <v>11053.82</v>
      </c>
      <c r="XO10" s="79">
        <v>8593</v>
      </c>
      <c r="XP10" s="78">
        <v>135415.92000000001</v>
      </c>
      <c r="XQ10" s="77">
        <v>160</v>
      </c>
      <c r="XR10" s="78">
        <v>18253.78</v>
      </c>
      <c r="XS10" s="79">
        <v>2068</v>
      </c>
      <c r="XT10" s="78">
        <v>833743.64</v>
      </c>
      <c r="XU10" s="77">
        <v>5</v>
      </c>
      <c r="XV10" s="78">
        <v>1270.5</v>
      </c>
      <c r="XW10" s="79">
        <v>6770</v>
      </c>
      <c r="XX10" s="78">
        <v>189052.71</v>
      </c>
      <c r="YC10" s="77">
        <v>2</v>
      </c>
      <c r="YD10" s="78">
        <v>10.66</v>
      </c>
      <c r="YE10" s="77">
        <v>2</v>
      </c>
      <c r="YF10" s="78">
        <v>13.36</v>
      </c>
      <c r="YI10" s="79">
        <v>41148</v>
      </c>
      <c r="YJ10" s="78">
        <v>2324267.98</v>
      </c>
      <c r="YM10" s="77">
        <v>349</v>
      </c>
      <c r="YN10" s="78">
        <v>131900.6</v>
      </c>
      <c r="YO10" s="77">
        <v>519</v>
      </c>
      <c r="YP10" s="78">
        <v>6819.86</v>
      </c>
      <c r="YQ10" s="77">
        <v>2</v>
      </c>
      <c r="YR10" s="78">
        <v>24.7</v>
      </c>
      <c r="YS10" s="79">
        <v>45006</v>
      </c>
      <c r="YT10" s="78">
        <v>5894813.8700000001</v>
      </c>
      <c r="YU10" s="79">
        <v>5232</v>
      </c>
      <c r="YV10" s="78">
        <v>2642514.9900000002</v>
      </c>
      <c r="YW10" s="79">
        <v>4724</v>
      </c>
      <c r="YX10" s="78">
        <v>687474.83</v>
      </c>
      <c r="YY10" s="79">
        <v>10574</v>
      </c>
      <c r="YZ10" s="78">
        <v>1968298.51</v>
      </c>
      <c r="ZA10" s="79">
        <v>1254</v>
      </c>
      <c r="ZB10" s="78">
        <v>364549.08</v>
      </c>
      <c r="ZC10" s="79">
        <v>1080</v>
      </c>
      <c r="ZD10" s="78">
        <v>143873.04999999999</v>
      </c>
      <c r="ZE10" s="79">
        <v>94263</v>
      </c>
      <c r="ZF10" s="78">
        <v>1035425.45</v>
      </c>
      <c r="ZG10" s="79">
        <v>1536</v>
      </c>
      <c r="ZH10" s="78">
        <v>80494.350000000006</v>
      </c>
      <c r="ZI10" s="77">
        <v>8</v>
      </c>
      <c r="ZJ10" s="78">
        <v>83.8</v>
      </c>
      <c r="ZO10" s="77">
        <v>1</v>
      </c>
      <c r="ZP10" s="78">
        <v>25.27</v>
      </c>
      <c r="ZQ10" s="79">
        <v>190782</v>
      </c>
      <c r="ZR10" s="78">
        <v>11093333.18</v>
      </c>
      <c r="ZS10" s="79">
        <v>30675</v>
      </c>
      <c r="ZT10" s="78">
        <v>2502156.91</v>
      </c>
      <c r="AAA10" s="79">
        <v>1013</v>
      </c>
      <c r="AAB10" s="78">
        <v>25020.560000000001</v>
      </c>
      <c r="AAE10" s="79">
        <v>1855</v>
      </c>
      <c r="AAF10" s="78">
        <v>261006.51</v>
      </c>
      <c r="AAG10" s="77">
        <v>89</v>
      </c>
      <c r="AAH10" s="78">
        <v>9785.24</v>
      </c>
      <c r="AAI10" s="79">
        <v>126948</v>
      </c>
      <c r="AAJ10" s="78">
        <v>3186014.76</v>
      </c>
      <c r="AAK10" s="79">
        <v>32036</v>
      </c>
      <c r="AAL10" s="78">
        <v>1521844.15</v>
      </c>
      <c r="AAM10" s="79">
        <v>40380</v>
      </c>
      <c r="AAN10" s="78">
        <v>6117583.6699999999</v>
      </c>
      <c r="AAO10" s="79">
        <v>65749</v>
      </c>
      <c r="AAP10" s="78">
        <v>8317947.3200000003</v>
      </c>
      <c r="AAQ10" s="79">
        <v>1037</v>
      </c>
      <c r="AAR10" s="78">
        <v>91943.5</v>
      </c>
      <c r="AAS10" s="77">
        <v>445</v>
      </c>
      <c r="AAT10" s="78">
        <v>38079.449999999997</v>
      </c>
      <c r="AAU10" s="79">
        <v>44370</v>
      </c>
      <c r="AAV10" s="78">
        <v>8647063.6199999992</v>
      </c>
      <c r="AAW10" s="79">
        <v>47724</v>
      </c>
      <c r="AAX10" s="78">
        <v>6562730.1299999999</v>
      </c>
      <c r="ABC10" s="77">
        <v>28</v>
      </c>
      <c r="ABD10" s="78">
        <v>80.92</v>
      </c>
      <c r="ABE10" s="77">
        <v>141</v>
      </c>
      <c r="ABF10" s="78">
        <v>691.07</v>
      </c>
      <c r="ABK10" s="77">
        <v>1</v>
      </c>
      <c r="ABL10" s="78">
        <v>0.49</v>
      </c>
      <c r="ABM10" s="77">
        <v>54</v>
      </c>
      <c r="ABN10" s="78">
        <v>464.9</v>
      </c>
      <c r="ABQ10" s="77">
        <v>8</v>
      </c>
      <c r="ABR10" s="78">
        <v>36.76</v>
      </c>
      <c r="ABS10" s="77">
        <v>54</v>
      </c>
      <c r="ABT10" s="78">
        <v>283.07</v>
      </c>
      <c r="ABU10" s="77">
        <v>2</v>
      </c>
      <c r="ABV10" s="78">
        <v>7.56</v>
      </c>
      <c r="ABY10" s="77">
        <v>5</v>
      </c>
      <c r="ABZ10" s="78">
        <v>167.27</v>
      </c>
      <c r="ACA10" s="77">
        <v>709</v>
      </c>
      <c r="ACB10" s="78">
        <v>3319.29</v>
      </c>
      <c r="ACG10" s="79">
        <v>3197</v>
      </c>
      <c r="ACH10" s="78">
        <v>199555.86</v>
      </c>
      <c r="ACO10" s="77">
        <v>125</v>
      </c>
      <c r="ACP10" s="78">
        <v>17955.490000000002</v>
      </c>
      <c r="ACY10" s="79">
        <v>18853</v>
      </c>
      <c r="ACZ10" s="78">
        <v>3566515.8</v>
      </c>
      <c r="ADA10" s="79">
        <v>191350</v>
      </c>
      <c r="ADB10" s="78">
        <v>18697053.329999998</v>
      </c>
      <c r="ADC10" s="79">
        <v>3260</v>
      </c>
      <c r="ADD10" s="78">
        <v>175170.18</v>
      </c>
      <c r="ADE10" s="79">
        <v>2441</v>
      </c>
      <c r="ADF10" s="78">
        <v>114210.74</v>
      </c>
      <c r="ADG10" s="79">
        <v>4472</v>
      </c>
      <c r="ADH10" s="78">
        <v>82909.58</v>
      </c>
      <c r="ADI10" s="79">
        <v>3814</v>
      </c>
      <c r="ADJ10" s="78">
        <v>84824.49</v>
      </c>
      <c r="ADK10" s="77">
        <v>283</v>
      </c>
      <c r="ADL10" s="78">
        <v>8346.2999999999993</v>
      </c>
      <c r="ADQ10" s="77">
        <v>103</v>
      </c>
      <c r="ADR10" s="78">
        <v>5330.76</v>
      </c>
      <c r="ADS10" s="79">
        <v>17565</v>
      </c>
      <c r="ADT10" s="78">
        <v>612854.36</v>
      </c>
      <c r="ADU10" s="79">
        <v>5896</v>
      </c>
      <c r="ADV10" s="78">
        <v>308513.3</v>
      </c>
      <c r="ADW10" s="79">
        <v>24596</v>
      </c>
      <c r="ADX10" s="78">
        <v>298574.5</v>
      </c>
      <c r="AEA10" s="77">
        <v>8</v>
      </c>
      <c r="AEB10" s="78">
        <v>63.96</v>
      </c>
      <c r="AEC10" s="79">
        <v>11766</v>
      </c>
      <c r="AED10" s="78">
        <v>472525.27</v>
      </c>
      <c r="AEG10" s="77">
        <v>368</v>
      </c>
      <c r="AEH10" s="78">
        <v>43474.43</v>
      </c>
      <c r="AEI10" s="79">
        <v>2352</v>
      </c>
      <c r="AEJ10" s="78">
        <v>75360.160000000003</v>
      </c>
      <c r="AEK10" s="79">
        <v>48030</v>
      </c>
      <c r="AEL10" s="78">
        <v>1840902.32</v>
      </c>
      <c r="AEM10" s="77">
        <v>468</v>
      </c>
      <c r="AEN10" s="78">
        <v>25756.880000000001</v>
      </c>
      <c r="AEO10" s="79">
        <v>16541</v>
      </c>
      <c r="AEP10" s="78">
        <v>1051276</v>
      </c>
      <c r="AES10" s="79">
        <v>1519</v>
      </c>
      <c r="AET10" s="78">
        <v>266008.28999999998</v>
      </c>
      <c r="AEW10" s="77">
        <v>1</v>
      </c>
      <c r="AEX10" s="78">
        <v>72.39</v>
      </c>
      <c r="AEY10" s="79">
        <v>1333</v>
      </c>
      <c r="AEZ10" s="78">
        <v>248387.88</v>
      </c>
      <c r="AFA10" s="77">
        <v>2</v>
      </c>
      <c r="AFB10" s="78">
        <v>8.76</v>
      </c>
      <c r="AFC10" s="79">
        <v>1352</v>
      </c>
      <c r="AFD10" s="78">
        <v>821840.85</v>
      </c>
      <c r="AFI10" s="77">
        <v>566</v>
      </c>
      <c r="AFJ10" s="78">
        <v>203857.12</v>
      </c>
      <c r="AFK10" s="79">
        <v>6611</v>
      </c>
      <c r="AFL10" s="78">
        <v>454714.28</v>
      </c>
      <c r="AFM10" s="79">
        <v>11316</v>
      </c>
      <c r="AFN10" s="78">
        <v>531999.97</v>
      </c>
      <c r="AFO10" s="77">
        <v>16</v>
      </c>
      <c r="AFP10" s="78">
        <v>693.02</v>
      </c>
      <c r="AFQ10" s="77">
        <v>5</v>
      </c>
      <c r="AFR10" s="78">
        <v>119.55</v>
      </c>
      <c r="AFS10" s="79">
        <v>1640</v>
      </c>
      <c r="AFT10" s="78">
        <v>880980.56</v>
      </c>
      <c r="AFU10" s="79">
        <v>3656</v>
      </c>
      <c r="AFV10" s="78">
        <v>2677565.02</v>
      </c>
      <c r="AGA10" s="77">
        <v>43</v>
      </c>
      <c r="AGB10" s="78">
        <v>279.08999999999997</v>
      </c>
      <c r="AGG10" s="79">
        <v>16135</v>
      </c>
      <c r="AGH10" s="78">
        <v>843279.89</v>
      </c>
      <c r="AGI10" s="79">
        <v>8503</v>
      </c>
      <c r="AGJ10" s="78">
        <v>322942.90999999997</v>
      </c>
      <c r="AGK10" s="77">
        <v>6</v>
      </c>
      <c r="AGL10" s="78">
        <v>7977.5</v>
      </c>
      <c r="AGO10" s="77">
        <v>74</v>
      </c>
      <c r="AGP10" s="78">
        <v>7770.07</v>
      </c>
      <c r="AGQ10" s="79">
        <v>6437</v>
      </c>
      <c r="AGR10" s="78">
        <v>349942.52</v>
      </c>
      <c r="AGS10" s="77">
        <v>5</v>
      </c>
      <c r="AGT10" s="78">
        <v>170.46</v>
      </c>
      <c r="AHC10" s="79">
        <v>2649</v>
      </c>
      <c r="AHD10" s="78">
        <v>918236.44</v>
      </c>
      <c r="AHG10" s="77">
        <v>134</v>
      </c>
      <c r="AHH10" s="78">
        <v>7047.38</v>
      </c>
      <c r="AHM10" s="79">
        <v>57230</v>
      </c>
      <c r="AHN10" s="78">
        <v>1780060.92</v>
      </c>
      <c r="AHO10" s="79">
        <v>4208</v>
      </c>
      <c r="AHP10" s="78">
        <v>172429.08</v>
      </c>
      <c r="AHQ10" s="77">
        <v>361</v>
      </c>
      <c r="AHR10" s="78">
        <v>39392.769999999997</v>
      </c>
      <c r="AHS10" s="77">
        <v>2</v>
      </c>
      <c r="AHT10" s="78">
        <v>37.36</v>
      </c>
      <c r="AHW10" s="77">
        <v>129</v>
      </c>
      <c r="AHX10" s="78">
        <v>936.79</v>
      </c>
      <c r="AIA10" s="77">
        <v>1</v>
      </c>
      <c r="AIB10" s="78">
        <v>2.12</v>
      </c>
      <c r="AIC10" s="77">
        <v>12</v>
      </c>
      <c r="AID10" s="78">
        <v>20352.53</v>
      </c>
      <c r="AIG10" s="79">
        <v>287015</v>
      </c>
      <c r="AIH10" s="78">
        <v>67991528.760000005</v>
      </c>
      <c r="AII10" s="77">
        <v>272</v>
      </c>
      <c r="AIJ10" s="78">
        <v>495906.36</v>
      </c>
      <c r="AIK10" s="79">
        <v>16084</v>
      </c>
      <c r="AIL10" s="78">
        <v>9563307.25</v>
      </c>
      <c r="AIM10" s="79">
        <v>13333</v>
      </c>
      <c r="AIN10" s="78">
        <v>5115716.3499999996</v>
      </c>
      <c r="AIO10" s="79">
        <v>5257</v>
      </c>
      <c r="AIP10" s="78">
        <v>414435.79</v>
      </c>
      <c r="AIQ10" s="77">
        <v>149</v>
      </c>
      <c r="AIR10" s="78">
        <v>17150.02</v>
      </c>
      <c r="AIS10" s="77">
        <v>889</v>
      </c>
      <c r="AIT10" s="78">
        <v>120748.78</v>
      </c>
      <c r="AIU10" s="77">
        <v>1</v>
      </c>
      <c r="AIV10" s="78">
        <v>4.26</v>
      </c>
      <c r="AIY10" s="77">
        <v>47</v>
      </c>
      <c r="AIZ10" s="78">
        <v>40426.730000000003</v>
      </c>
      <c r="AJA10" s="79">
        <v>2381</v>
      </c>
      <c r="AJB10" s="78">
        <v>220408.97</v>
      </c>
      <c r="AJC10" s="79">
        <v>3572</v>
      </c>
      <c r="AJD10" s="78">
        <v>221183.19</v>
      </c>
      <c r="AJE10" s="79">
        <v>1965</v>
      </c>
      <c r="AJF10" s="78">
        <v>426122.04</v>
      </c>
      <c r="AJK10" s="77">
        <v>1</v>
      </c>
      <c r="AJL10" s="78">
        <v>755.64</v>
      </c>
      <c r="AJM10" s="77">
        <v>149</v>
      </c>
      <c r="AJN10" s="78">
        <v>16666.150000000001</v>
      </c>
      <c r="AJQ10" s="77">
        <v>75</v>
      </c>
      <c r="AJR10" s="78">
        <v>35902.82</v>
      </c>
      <c r="AKC10" s="77">
        <v>2</v>
      </c>
      <c r="AKD10" s="78">
        <v>541.95000000000005</v>
      </c>
      <c r="AKG10" s="79">
        <v>48270</v>
      </c>
      <c r="AKH10" s="78">
        <v>457580.47</v>
      </c>
      <c r="AKK10" s="77">
        <v>27</v>
      </c>
      <c r="AKL10" s="78">
        <v>282.54000000000002</v>
      </c>
      <c r="AKO10" s="79">
        <v>6578</v>
      </c>
      <c r="AKP10" s="78">
        <v>481827.21</v>
      </c>
      <c r="AKS10" s="79">
        <v>10737</v>
      </c>
      <c r="AKT10" s="78">
        <v>203994.31</v>
      </c>
      <c r="AKU10" s="77">
        <v>4</v>
      </c>
      <c r="AKV10" s="78">
        <v>4.68</v>
      </c>
      <c r="AKW10" s="79">
        <v>9957</v>
      </c>
      <c r="AKX10" s="78">
        <v>453608.08</v>
      </c>
      <c r="ALE10" s="77">
        <v>455</v>
      </c>
      <c r="ALF10" s="78">
        <v>59263.38</v>
      </c>
      <c r="ALM10" s="77">
        <v>1</v>
      </c>
      <c r="ALN10" s="78">
        <v>31.92</v>
      </c>
      <c r="ALO10" s="79">
        <v>121482</v>
      </c>
      <c r="ALP10" s="78">
        <v>1639941.32</v>
      </c>
      <c r="ALQ10" s="77">
        <v>129</v>
      </c>
      <c r="ALR10" s="78">
        <v>14948.09</v>
      </c>
      <c r="AME10" s="77">
        <v>17</v>
      </c>
      <c r="AMF10" s="78">
        <v>227.3</v>
      </c>
      <c r="AMM10" s="79">
        <v>19001</v>
      </c>
      <c r="AMN10" s="78">
        <v>537579.32999999996</v>
      </c>
      <c r="AMQ10" s="79">
        <v>111799</v>
      </c>
      <c r="AMR10" s="78">
        <v>1593821.96</v>
      </c>
      <c r="ANC10" s="77">
        <v>2</v>
      </c>
      <c r="AND10" s="78">
        <v>63.64</v>
      </c>
      <c r="ANO10" s="77">
        <v>347</v>
      </c>
      <c r="ANP10" s="78">
        <v>19091.63</v>
      </c>
      <c r="ANQ10" s="77">
        <v>94</v>
      </c>
      <c r="ANR10" s="78">
        <v>261.04000000000002</v>
      </c>
      <c r="ANS10" s="79">
        <v>2080</v>
      </c>
      <c r="ANT10" s="78">
        <v>143742.62</v>
      </c>
      <c r="ANW10" s="77">
        <v>137</v>
      </c>
      <c r="ANX10" s="78">
        <v>4360.59</v>
      </c>
      <c r="ANY10" s="77">
        <v>23</v>
      </c>
      <c r="ANZ10" s="78">
        <v>8985.1200000000008</v>
      </c>
      <c r="AOA10" s="77">
        <v>981</v>
      </c>
      <c r="AOB10" s="78">
        <v>72363.259999999995</v>
      </c>
      <c r="AOC10" s="79">
        <v>28096</v>
      </c>
      <c r="AOD10" s="78">
        <v>2619373.0699999998</v>
      </c>
      <c r="AOE10" s="77">
        <v>193</v>
      </c>
      <c r="AOF10" s="78">
        <v>230354.53</v>
      </c>
      <c r="AOG10" s="77">
        <v>4</v>
      </c>
      <c r="AOH10" s="78">
        <v>18376.7</v>
      </c>
      <c r="AOQ10" s="77">
        <v>366</v>
      </c>
      <c r="AOR10" s="78">
        <v>19929.97</v>
      </c>
      <c r="AOS10" s="77">
        <v>1</v>
      </c>
      <c r="AOT10" s="78">
        <v>4.32</v>
      </c>
      <c r="AOU10" s="77">
        <v>1</v>
      </c>
      <c r="AOV10" s="78">
        <v>0.36</v>
      </c>
      <c r="AOY10" s="77">
        <v>973</v>
      </c>
      <c r="AOZ10" s="78">
        <v>1165091.0900000001</v>
      </c>
      <c r="APA10" s="79">
        <v>2683</v>
      </c>
      <c r="APB10" s="78">
        <v>225701.53</v>
      </c>
      <c r="APE10" s="77">
        <v>23</v>
      </c>
      <c r="APF10" s="78">
        <v>520.78</v>
      </c>
      <c r="APG10" s="77">
        <v>240</v>
      </c>
      <c r="APH10" s="78">
        <v>93290.42</v>
      </c>
      <c r="API10" s="79">
        <v>1867</v>
      </c>
      <c r="APJ10" s="78">
        <v>226048.18</v>
      </c>
      <c r="APK10" s="77">
        <v>229</v>
      </c>
      <c r="APL10" s="78">
        <v>43098.91</v>
      </c>
      <c r="APM10" s="79">
        <v>11839</v>
      </c>
      <c r="APN10" s="78">
        <v>1998302.88</v>
      </c>
      <c r="APS10" s="77">
        <v>810</v>
      </c>
      <c r="APT10" s="78">
        <v>511275.22</v>
      </c>
      <c r="APU10" s="77">
        <v>50</v>
      </c>
      <c r="APV10" s="78">
        <v>70806.53</v>
      </c>
      <c r="APW10" s="77">
        <v>372</v>
      </c>
      <c r="APX10" s="78">
        <v>1249873.1200000001</v>
      </c>
      <c r="AQI10" s="77">
        <v>32</v>
      </c>
      <c r="AQJ10" s="78">
        <v>2618.27</v>
      </c>
      <c r="AQM10" s="77">
        <v>1</v>
      </c>
      <c r="AQN10" s="78">
        <v>2149.77</v>
      </c>
      <c r="AQO10" s="77">
        <v>510</v>
      </c>
      <c r="AQP10" s="78">
        <v>70719.759999999995</v>
      </c>
      <c r="AQQ10" s="77">
        <v>214</v>
      </c>
      <c r="AQR10" s="78">
        <v>2532.84</v>
      </c>
      <c r="AQU10" s="77">
        <v>98</v>
      </c>
      <c r="AQV10" s="78">
        <v>1182.3900000000001</v>
      </c>
      <c r="ARA10" s="79">
        <v>13379</v>
      </c>
      <c r="ARB10" s="78">
        <v>3071113.61</v>
      </c>
      <c r="ARC10" s="79">
        <v>17482</v>
      </c>
      <c r="ARD10" s="78">
        <v>269928.93</v>
      </c>
      <c r="ARI10" s="79">
        <v>2095</v>
      </c>
      <c r="ARJ10" s="78">
        <v>969033.87</v>
      </c>
      <c r="ARK10" s="77">
        <v>418</v>
      </c>
      <c r="ARL10" s="78">
        <v>209853.79</v>
      </c>
      <c r="ARM10" s="79">
        <v>1803</v>
      </c>
      <c r="ARN10" s="78">
        <v>893954.73</v>
      </c>
      <c r="ARO10" s="77">
        <v>853</v>
      </c>
      <c r="ARP10" s="78">
        <v>404416.82</v>
      </c>
      <c r="ARQ10" s="77">
        <v>539</v>
      </c>
      <c r="ARR10" s="78">
        <v>231781.59</v>
      </c>
      <c r="ARS10" s="77">
        <v>284</v>
      </c>
      <c r="ART10" s="78">
        <v>123162.99</v>
      </c>
      <c r="ARU10" s="79">
        <v>4107</v>
      </c>
      <c r="ARV10" s="78">
        <v>857524.34</v>
      </c>
      <c r="ARW10" s="77">
        <v>6</v>
      </c>
      <c r="ARX10" s="78">
        <v>273.86</v>
      </c>
      <c r="ASA10" s="77">
        <v>170</v>
      </c>
      <c r="ASB10" s="78">
        <v>57324</v>
      </c>
      <c r="ASC10" s="79">
        <v>3745</v>
      </c>
      <c r="ASD10" s="78">
        <v>56806.95</v>
      </c>
      <c r="ASI10" s="79">
        <v>4512</v>
      </c>
      <c r="ASJ10" s="78">
        <v>1193296.6100000001</v>
      </c>
      <c r="ASK10" s="79">
        <v>2902</v>
      </c>
      <c r="ASL10" s="78">
        <v>1466894.84</v>
      </c>
      <c r="ASQ10" s="79">
        <v>10154</v>
      </c>
      <c r="ASR10" s="78">
        <v>6359644.4400000004</v>
      </c>
      <c r="ASS10" s="79">
        <v>1152</v>
      </c>
      <c r="AST10" s="78">
        <v>182395.11</v>
      </c>
      <c r="ASU10" s="77">
        <v>155</v>
      </c>
      <c r="ASV10" s="78">
        <v>1110673.45</v>
      </c>
      <c r="ASY10" s="77">
        <v>1</v>
      </c>
      <c r="ASZ10" s="78">
        <v>51.52</v>
      </c>
      <c r="ATG10" s="79">
        <v>4695</v>
      </c>
      <c r="ATH10" s="78">
        <v>638835.62</v>
      </c>
      <c r="ATI10" s="79">
        <v>9399</v>
      </c>
      <c r="ATJ10" s="78">
        <v>1141041.67</v>
      </c>
      <c r="ATK10" s="79">
        <v>29184</v>
      </c>
      <c r="ATL10" s="78">
        <v>3948421.92</v>
      </c>
      <c r="ATM10" s="79">
        <v>7831</v>
      </c>
      <c r="ATN10" s="78">
        <v>1031167.5</v>
      </c>
      <c r="ATO10" s="79">
        <v>49902</v>
      </c>
      <c r="ATP10" s="78">
        <v>1249030.58</v>
      </c>
      <c r="ATS10" s="79">
        <v>51984</v>
      </c>
      <c r="ATT10" s="78">
        <v>4247855.41</v>
      </c>
      <c r="ATU10" s="77">
        <v>75</v>
      </c>
      <c r="ATV10" s="78">
        <v>25735.55</v>
      </c>
      <c r="ATY10" s="79">
        <v>6555</v>
      </c>
      <c r="ATZ10" s="78">
        <v>533490.01</v>
      </c>
      <c r="AUE10" s="77">
        <v>2</v>
      </c>
      <c r="AUF10" s="78">
        <v>424.52</v>
      </c>
      <c r="AUO10" s="77">
        <v>12</v>
      </c>
      <c r="AUP10" s="78">
        <v>171.99</v>
      </c>
      <c r="AUQ10" s="77">
        <v>2</v>
      </c>
      <c r="AUR10" s="78">
        <v>1.78</v>
      </c>
      <c r="AUS10" s="77">
        <v>9</v>
      </c>
      <c r="AUT10" s="78">
        <v>167.46</v>
      </c>
      <c r="AUU10" s="79">
        <v>1499</v>
      </c>
      <c r="AUV10" s="78">
        <v>37306.54</v>
      </c>
      <c r="AUW10" s="77">
        <v>16</v>
      </c>
      <c r="AUX10" s="78">
        <v>1108.3599999999999</v>
      </c>
      <c r="AVA10" s="79">
        <v>33841</v>
      </c>
      <c r="AVB10" s="78">
        <v>3160062.85</v>
      </c>
      <c r="AVC10" s="77">
        <v>731</v>
      </c>
      <c r="AVD10" s="78">
        <v>3252926.27</v>
      </c>
      <c r="AVE10" s="77">
        <v>2</v>
      </c>
      <c r="AVF10" s="78">
        <v>15.3</v>
      </c>
      <c r="AVK10" s="77">
        <v>9</v>
      </c>
      <c r="AVL10" s="78">
        <v>2717.64</v>
      </c>
      <c r="AVM10" s="77">
        <v>614</v>
      </c>
      <c r="AVN10" s="78">
        <v>34713.01</v>
      </c>
      <c r="AVO10" s="77">
        <v>193</v>
      </c>
      <c r="AVP10" s="78">
        <v>9140.56</v>
      </c>
      <c r="AVQ10" s="77">
        <v>2</v>
      </c>
      <c r="AVR10" s="78">
        <v>100.3</v>
      </c>
      <c r="AVS10" s="79">
        <v>16423</v>
      </c>
      <c r="AVT10" s="78">
        <v>895101.63</v>
      </c>
      <c r="AVU10" s="77">
        <v>1</v>
      </c>
      <c r="AVV10" s="78">
        <v>32.9</v>
      </c>
      <c r="AVW10" s="77">
        <v>24</v>
      </c>
      <c r="AVX10" s="78">
        <v>1521.44</v>
      </c>
      <c r="AVY10" s="77">
        <v>25</v>
      </c>
      <c r="AVZ10" s="78">
        <v>277.63</v>
      </c>
      <c r="AWA10" s="77">
        <v>7</v>
      </c>
      <c r="AWB10" s="78">
        <v>32.89</v>
      </c>
      <c r="AWC10" s="77">
        <v>1</v>
      </c>
      <c r="AWD10" s="78">
        <v>9.44</v>
      </c>
      <c r="AWG10" s="77">
        <v>6</v>
      </c>
      <c r="AWH10" s="78">
        <v>34.520000000000003</v>
      </c>
      <c r="AWM10" s="79">
        <v>239931</v>
      </c>
      <c r="AWN10" s="78">
        <v>4563828.04</v>
      </c>
      <c r="AWO10" s="77">
        <v>2</v>
      </c>
      <c r="AWP10" s="78">
        <v>17.7</v>
      </c>
      <c r="AWQ10" s="79">
        <v>1870</v>
      </c>
      <c r="AWR10" s="78">
        <v>101838.16</v>
      </c>
      <c r="AWU10" s="79">
        <v>6957</v>
      </c>
      <c r="AWV10" s="78">
        <v>2664792.2599999998</v>
      </c>
      <c r="AWW10" s="77">
        <v>15</v>
      </c>
      <c r="AWX10" s="78">
        <v>113.57</v>
      </c>
      <c r="AXC10" s="77">
        <v>149</v>
      </c>
      <c r="AXD10" s="78">
        <v>130255.39</v>
      </c>
      <c r="AXO10" s="79">
        <v>9439</v>
      </c>
      <c r="AXP10" s="78">
        <v>973914.88</v>
      </c>
      <c r="AYC10" s="77">
        <v>1</v>
      </c>
      <c r="AYD10" s="78">
        <v>8.1300000000000008</v>
      </c>
      <c r="AYE10" s="77">
        <v>13</v>
      </c>
      <c r="AYF10" s="78">
        <v>123.94</v>
      </c>
      <c r="AYG10" s="77">
        <v>2</v>
      </c>
      <c r="AYH10" s="78">
        <v>16.600000000000001</v>
      </c>
      <c r="AYO10" s="77">
        <v>2</v>
      </c>
      <c r="AYP10" s="78">
        <v>3174.72</v>
      </c>
      <c r="AYQ10" s="77">
        <v>5</v>
      </c>
      <c r="AYR10" s="78">
        <v>5.45</v>
      </c>
      <c r="AYW10" s="77">
        <v>11</v>
      </c>
      <c r="AYX10" s="78">
        <v>35.82</v>
      </c>
      <c r="AYY10" s="77">
        <v>22</v>
      </c>
      <c r="AYZ10" s="78">
        <v>1389.14</v>
      </c>
      <c r="AZA10" s="79">
        <v>58924</v>
      </c>
      <c r="AZB10" s="78">
        <v>4944533.7699999996</v>
      </c>
      <c r="AZC10" s="77">
        <v>176</v>
      </c>
      <c r="AZD10" s="78">
        <v>24630.29</v>
      </c>
      <c r="AZE10" s="77">
        <v>138</v>
      </c>
      <c r="AZF10" s="78">
        <v>58541.04</v>
      </c>
      <c r="AZG10" s="77">
        <v>8</v>
      </c>
      <c r="AZH10" s="78">
        <v>99.1</v>
      </c>
      <c r="AZI10" s="77">
        <v>25</v>
      </c>
      <c r="AZJ10" s="78">
        <v>1265.3900000000001</v>
      </c>
      <c r="AZK10" s="79">
        <v>1749</v>
      </c>
      <c r="AZL10" s="78">
        <v>22161.68</v>
      </c>
      <c r="AZO10" s="79">
        <v>14779</v>
      </c>
      <c r="AZP10" s="78">
        <v>2033626.84</v>
      </c>
      <c r="AZQ10" s="77">
        <v>177</v>
      </c>
      <c r="AZR10" s="78">
        <v>172914.51</v>
      </c>
      <c r="AZS10" s="77">
        <v>131</v>
      </c>
      <c r="AZT10" s="78">
        <v>18068.09</v>
      </c>
    </row>
    <row r="11" spans="1:1374" x14ac:dyDescent="0.25">
      <c r="A11" s="80">
        <v>40305</v>
      </c>
      <c r="B11" s="77" t="s">
        <v>346</v>
      </c>
      <c r="C11" s="77">
        <v>12</v>
      </c>
      <c r="D11" s="78">
        <v>23.37</v>
      </c>
      <c r="K11" s="77">
        <v>1</v>
      </c>
      <c r="L11" s="78">
        <v>50.39</v>
      </c>
      <c r="M11" s="77">
        <v>184</v>
      </c>
      <c r="N11" s="78">
        <v>1177127.3600000001</v>
      </c>
      <c r="S11" s="77">
        <v>1</v>
      </c>
      <c r="T11" s="78">
        <v>7.5</v>
      </c>
      <c r="U11" s="77">
        <v>2</v>
      </c>
      <c r="V11" s="78">
        <v>19.8</v>
      </c>
      <c r="W11" s="77">
        <v>6</v>
      </c>
      <c r="X11" s="78">
        <v>64.739999999999995</v>
      </c>
      <c r="Y11" s="79">
        <v>195028</v>
      </c>
      <c r="Z11" s="78">
        <v>11413829.720000001</v>
      </c>
      <c r="AA11" s="77">
        <v>15</v>
      </c>
      <c r="AB11" s="78">
        <v>2761.87</v>
      </c>
      <c r="AC11" s="79">
        <v>6148</v>
      </c>
      <c r="AD11" s="78">
        <v>297503.49</v>
      </c>
      <c r="AG11" s="77">
        <v>1</v>
      </c>
      <c r="AH11" s="78">
        <v>3.51</v>
      </c>
      <c r="AK11" s="77">
        <v>1</v>
      </c>
      <c r="AL11" s="78">
        <v>3.7</v>
      </c>
      <c r="AQ11" s="79">
        <v>32924</v>
      </c>
      <c r="AR11" s="78">
        <v>4921740.57</v>
      </c>
      <c r="AU11" s="79">
        <v>61306</v>
      </c>
      <c r="AV11" s="78">
        <v>1184508.3799999999</v>
      </c>
      <c r="AW11" s="77">
        <v>3</v>
      </c>
      <c r="AX11" s="78">
        <v>59.65</v>
      </c>
      <c r="AY11" s="79">
        <v>66079</v>
      </c>
      <c r="AZ11" s="78">
        <v>6846136.1600000001</v>
      </c>
      <c r="BA11" s="79">
        <v>248303</v>
      </c>
      <c r="BB11" s="78">
        <v>20219553.550000001</v>
      </c>
      <c r="BE11" s="79">
        <v>282195</v>
      </c>
      <c r="BF11" s="78">
        <v>2592976.38</v>
      </c>
      <c r="BG11" s="79">
        <v>2284</v>
      </c>
      <c r="BH11" s="78">
        <v>271922.08</v>
      </c>
      <c r="BI11" s="79">
        <v>12511</v>
      </c>
      <c r="BJ11" s="78">
        <v>744743.98</v>
      </c>
      <c r="BK11" s="77">
        <v>1</v>
      </c>
      <c r="BL11" s="78">
        <v>12.23</v>
      </c>
      <c r="BM11" s="77">
        <v>14</v>
      </c>
      <c r="BN11" s="78">
        <v>822.78</v>
      </c>
      <c r="BO11" s="79">
        <v>6057</v>
      </c>
      <c r="BP11" s="78">
        <v>66731.259999999995</v>
      </c>
      <c r="BS11" s="77">
        <v>13</v>
      </c>
      <c r="BT11" s="78">
        <v>6892.9</v>
      </c>
      <c r="BW11" s="77">
        <v>3</v>
      </c>
      <c r="BX11" s="78">
        <v>49.88</v>
      </c>
      <c r="BY11" s="77">
        <v>3</v>
      </c>
      <c r="BZ11" s="78">
        <v>7.04</v>
      </c>
      <c r="CC11" s="77">
        <v>1</v>
      </c>
      <c r="CD11" s="78">
        <v>8.59</v>
      </c>
      <c r="CM11" s="77">
        <v>3</v>
      </c>
      <c r="CN11" s="78">
        <v>2167.12</v>
      </c>
      <c r="CO11" s="77">
        <v>5</v>
      </c>
      <c r="CP11" s="78">
        <v>173.89</v>
      </c>
      <c r="CQ11" s="77">
        <v>7</v>
      </c>
      <c r="CR11" s="78">
        <v>15.01</v>
      </c>
      <c r="CS11" s="77">
        <v>66</v>
      </c>
      <c r="CT11" s="78">
        <v>288.63</v>
      </c>
      <c r="CU11" s="77">
        <v>4</v>
      </c>
      <c r="CV11" s="78">
        <v>17.09</v>
      </c>
      <c r="CW11" s="77">
        <v>31</v>
      </c>
      <c r="CX11" s="78">
        <v>30.54</v>
      </c>
      <c r="DA11" s="79">
        <v>159774</v>
      </c>
      <c r="DB11" s="78">
        <v>6092139.1299999999</v>
      </c>
      <c r="DK11" s="79">
        <v>1579</v>
      </c>
      <c r="DL11" s="78">
        <v>114626.74</v>
      </c>
      <c r="DM11" s="79">
        <v>135845</v>
      </c>
      <c r="DN11" s="78">
        <v>5472574.7599999998</v>
      </c>
      <c r="DQ11" s="77">
        <v>2</v>
      </c>
      <c r="DR11" s="78">
        <v>2.2400000000000002</v>
      </c>
      <c r="DS11" s="77">
        <v>23</v>
      </c>
      <c r="DT11" s="78">
        <v>373.4</v>
      </c>
      <c r="DU11" s="77">
        <v>3</v>
      </c>
      <c r="DV11" s="78">
        <v>4.03</v>
      </c>
      <c r="EE11" s="79">
        <v>18502</v>
      </c>
      <c r="EF11" s="78">
        <v>692071.47</v>
      </c>
      <c r="EG11" s="79">
        <v>37677</v>
      </c>
      <c r="EH11" s="78">
        <v>1318389.1399999999</v>
      </c>
      <c r="EI11" s="77">
        <v>6</v>
      </c>
      <c r="EJ11" s="78">
        <v>31.32</v>
      </c>
      <c r="EK11" s="79">
        <v>1323</v>
      </c>
      <c r="EL11" s="78">
        <v>83269.31</v>
      </c>
      <c r="ES11" s="79">
        <v>2258</v>
      </c>
      <c r="ET11" s="78">
        <v>1371114.9</v>
      </c>
      <c r="EU11" s="77">
        <v>12</v>
      </c>
      <c r="EV11" s="78">
        <v>5.34</v>
      </c>
      <c r="EW11" s="79">
        <v>24870</v>
      </c>
      <c r="EX11" s="78">
        <v>1202154.32</v>
      </c>
      <c r="EY11" s="79">
        <v>16855</v>
      </c>
      <c r="EZ11" s="78">
        <v>840035.32</v>
      </c>
      <c r="FA11" s="77">
        <v>6</v>
      </c>
      <c r="FB11" s="78">
        <v>81.209999999999994</v>
      </c>
      <c r="FE11" s="77">
        <v>2</v>
      </c>
      <c r="FF11" s="78">
        <v>28.8</v>
      </c>
      <c r="FG11" s="79">
        <v>2192</v>
      </c>
      <c r="FH11" s="78">
        <v>338687.17</v>
      </c>
      <c r="FI11" s="77">
        <v>4</v>
      </c>
      <c r="FJ11" s="78">
        <v>6</v>
      </c>
      <c r="FK11" s="79">
        <v>2970</v>
      </c>
      <c r="FL11" s="78">
        <v>73818.490000000005</v>
      </c>
      <c r="FM11" s="79">
        <v>14576</v>
      </c>
      <c r="FN11" s="78">
        <v>821924.2</v>
      </c>
      <c r="FO11" s="79">
        <v>52697</v>
      </c>
      <c r="FP11" s="78">
        <v>5908030.5199999996</v>
      </c>
      <c r="FS11" s="77">
        <v>4</v>
      </c>
      <c r="FT11" s="78">
        <v>21.28</v>
      </c>
      <c r="FW11" s="77">
        <v>63</v>
      </c>
      <c r="FX11" s="78">
        <v>5606.35</v>
      </c>
      <c r="GA11" s="77">
        <v>130</v>
      </c>
      <c r="GB11" s="78">
        <v>24942.73</v>
      </c>
      <c r="GC11" s="79">
        <v>4680</v>
      </c>
      <c r="GD11" s="78">
        <v>653865.67000000004</v>
      </c>
      <c r="GE11" s="79">
        <v>5226</v>
      </c>
      <c r="GF11" s="78">
        <v>763334.83</v>
      </c>
      <c r="GO11" s="77">
        <v>169</v>
      </c>
      <c r="GP11" s="78">
        <v>14230.97</v>
      </c>
      <c r="GQ11" s="77">
        <v>2</v>
      </c>
      <c r="GR11" s="78">
        <v>16.64</v>
      </c>
      <c r="GS11" s="79">
        <v>2547</v>
      </c>
      <c r="GT11" s="78">
        <v>269662.03000000003</v>
      </c>
      <c r="GU11" s="77">
        <v>9</v>
      </c>
      <c r="GV11" s="78">
        <v>49.5</v>
      </c>
      <c r="GY11" s="77">
        <v>81</v>
      </c>
      <c r="GZ11" s="78">
        <v>2665.29</v>
      </c>
      <c r="HA11" s="77">
        <v>562</v>
      </c>
      <c r="HB11" s="78">
        <v>71701.429999999993</v>
      </c>
      <c r="HC11" s="77">
        <v>368</v>
      </c>
      <c r="HD11" s="78">
        <v>67345.19</v>
      </c>
      <c r="HE11" s="79">
        <v>1424</v>
      </c>
      <c r="HF11" s="78">
        <v>194256.23</v>
      </c>
      <c r="HI11" s="77">
        <v>60</v>
      </c>
      <c r="HJ11" s="78">
        <v>21185.64</v>
      </c>
      <c r="HK11" s="77">
        <v>612</v>
      </c>
      <c r="HL11" s="78">
        <v>33525.379999999997</v>
      </c>
      <c r="HM11" s="77">
        <v>17</v>
      </c>
      <c r="HN11" s="78">
        <v>2126.0100000000002</v>
      </c>
      <c r="HO11" s="79">
        <v>99709</v>
      </c>
      <c r="HP11" s="78">
        <v>9471205.2899999991</v>
      </c>
      <c r="HQ11" s="77">
        <v>5</v>
      </c>
      <c r="HR11" s="78">
        <v>620.75</v>
      </c>
      <c r="HS11" s="79">
        <v>1198</v>
      </c>
      <c r="HT11" s="78">
        <v>129642.82</v>
      </c>
      <c r="HU11" s="79">
        <v>6137</v>
      </c>
      <c r="HV11" s="78">
        <v>428147.21</v>
      </c>
      <c r="HW11" s="77">
        <v>41</v>
      </c>
      <c r="HX11" s="78">
        <v>8560.02</v>
      </c>
      <c r="HY11" s="77">
        <v>446</v>
      </c>
      <c r="HZ11" s="78">
        <v>71659.039999999994</v>
      </c>
      <c r="IA11" s="77">
        <v>1</v>
      </c>
      <c r="IB11" s="78">
        <v>115.36</v>
      </c>
      <c r="IG11" s="79">
        <v>3262</v>
      </c>
      <c r="IH11" s="78">
        <v>157266.85</v>
      </c>
      <c r="II11" s="77">
        <v>3</v>
      </c>
      <c r="IJ11" s="78">
        <v>0.51</v>
      </c>
      <c r="IK11" s="77">
        <v>2</v>
      </c>
      <c r="IL11" s="78">
        <v>4.2300000000000004</v>
      </c>
      <c r="IM11" s="77">
        <v>2</v>
      </c>
      <c r="IN11" s="78">
        <v>9.9600000000000009</v>
      </c>
      <c r="IQ11" s="77">
        <v>2</v>
      </c>
      <c r="IR11" s="78">
        <v>4.07</v>
      </c>
      <c r="IS11" s="79">
        <v>4999</v>
      </c>
      <c r="IT11" s="78">
        <v>208264.55</v>
      </c>
      <c r="JA11" s="79">
        <v>9758</v>
      </c>
      <c r="JB11" s="78">
        <v>1303700.32</v>
      </c>
      <c r="JC11" s="79">
        <v>2546</v>
      </c>
      <c r="JD11" s="78">
        <v>321153.11</v>
      </c>
      <c r="JG11" s="77">
        <v>926</v>
      </c>
      <c r="JH11" s="78">
        <v>119158.39</v>
      </c>
      <c r="JI11" s="79">
        <v>3790</v>
      </c>
      <c r="JJ11" s="78">
        <v>349718.98</v>
      </c>
      <c r="JK11" s="77">
        <v>18</v>
      </c>
      <c r="JL11" s="78">
        <v>1118.24</v>
      </c>
      <c r="JQ11" s="77">
        <v>106</v>
      </c>
      <c r="JR11" s="78">
        <v>9185.06</v>
      </c>
      <c r="JS11" s="79">
        <v>6048</v>
      </c>
      <c r="JT11" s="78">
        <v>528322.55000000005</v>
      </c>
      <c r="JU11" s="79">
        <v>16007</v>
      </c>
      <c r="JV11" s="78">
        <v>1292025.23</v>
      </c>
      <c r="JW11" s="77">
        <v>45</v>
      </c>
      <c r="JX11" s="78">
        <v>3887.73</v>
      </c>
      <c r="JY11" s="77">
        <v>544</v>
      </c>
      <c r="JZ11" s="78">
        <v>15204.69</v>
      </c>
      <c r="KA11" s="79">
        <v>9760</v>
      </c>
      <c r="KB11" s="78">
        <v>436090.87</v>
      </c>
      <c r="KC11" s="77">
        <v>2</v>
      </c>
      <c r="KD11" s="78">
        <v>21.94</v>
      </c>
      <c r="KE11" s="77">
        <v>424</v>
      </c>
      <c r="KF11" s="78">
        <v>47385.8</v>
      </c>
      <c r="KG11" s="79">
        <v>22543</v>
      </c>
      <c r="KH11" s="78">
        <v>836921.61</v>
      </c>
      <c r="KI11" s="77">
        <v>1</v>
      </c>
      <c r="KJ11" s="78">
        <v>3.27</v>
      </c>
      <c r="KM11" s="77">
        <v>962</v>
      </c>
      <c r="KN11" s="78">
        <v>561969.77</v>
      </c>
      <c r="KO11" s="77">
        <v>21</v>
      </c>
      <c r="KP11" s="78">
        <v>2598.8000000000002</v>
      </c>
      <c r="KQ11" s="79">
        <v>5815</v>
      </c>
      <c r="KR11" s="78">
        <v>460426.69</v>
      </c>
      <c r="KU11" s="79">
        <v>3216</v>
      </c>
      <c r="KV11" s="78">
        <v>1444241.96</v>
      </c>
      <c r="LA11" s="77">
        <v>15</v>
      </c>
      <c r="LB11" s="78">
        <v>3237.53</v>
      </c>
      <c r="LC11" s="77">
        <v>9</v>
      </c>
      <c r="LD11" s="78">
        <v>28.27</v>
      </c>
      <c r="LE11" s="79">
        <v>2052</v>
      </c>
      <c r="LF11" s="78">
        <v>179825.56</v>
      </c>
      <c r="LG11" s="77">
        <v>486</v>
      </c>
      <c r="LH11" s="78">
        <v>71849.09</v>
      </c>
      <c r="LI11" s="77">
        <v>405</v>
      </c>
      <c r="LJ11" s="78">
        <v>95353.52</v>
      </c>
      <c r="LO11" s="77">
        <v>1</v>
      </c>
      <c r="LP11" s="78">
        <v>100.91</v>
      </c>
      <c r="LQ11" s="77">
        <v>1</v>
      </c>
      <c r="LR11" s="78">
        <v>7.88</v>
      </c>
      <c r="LS11" s="77">
        <v>4</v>
      </c>
      <c r="LT11" s="78">
        <v>3.56</v>
      </c>
      <c r="LU11" s="79">
        <v>6706</v>
      </c>
      <c r="LV11" s="78">
        <v>324873.51</v>
      </c>
      <c r="LW11" s="77">
        <v>76</v>
      </c>
      <c r="LX11" s="78">
        <v>397.16</v>
      </c>
      <c r="LY11" s="77">
        <v>4</v>
      </c>
      <c r="LZ11" s="78">
        <v>3309.52</v>
      </c>
      <c r="MC11" s="79">
        <v>4982</v>
      </c>
      <c r="MD11" s="78">
        <v>548688.25</v>
      </c>
      <c r="MO11" s="77">
        <v>1</v>
      </c>
      <c r="MP11" s="78">
        <v>8.5500000000000007</v>
      </c>
      <c r="MQ11" s="79">
        <v>4535</v>
      </c>
      <c r="MR11" s="78">
        <v>346134.26</v>
      </c>
      <c r="MS11" s="79">
        <v>59043</v>
      </c>
      <c r="MT11" s="78">
        <v>5708208.9299999997</v>
      </c>
      <c r="MU11" s="79">
        <v>1175</v>
      </c>
      <c r="MV11" s="78">
        <v>33733.19</v>
      </c>
      <c r="NA11" s="77">
        <v>4</v>
      </c>
      <c r="NB11" s="78">
        <v>20.56</v>
      </c>
      <c r="NE11" s="77">
        <v>1</v>
      </c>
      <c r="NF11" s="78">
        <v>0.43</v>
      </c>
      <c r="NG11" s="79">
        <v>340759</v>
      </c>
      <c r="NH11" s="78">
        <v>44411223.960000001</v>
      </c>
      <c r="NI11" s="79">
        <v>270554</v>
      </c>
      <c r="NJ11" s="78">
        <v>40627816.670000002</v>
      </c>
      <c r="NK11" s="79">
        <v>17801</v>
      </c>
      <c r="NL11" s="78">
        <v>57118.2</v>
      </c>
      <c r="NM11" s="77">
        <v>19</v>
      </c>
      <c r="NN11" s="78">
        <v>660.02</v>
      </c>
      <c r="NO11" s="77">
        <v>1</v>
      </c>
      <c r="NP11" s="78">
        <v>5.76</v>
      </c>
      <c r="NS11" s="77">
        <v>1</v>
      </c>
      <c r="NT11" s="78">
        <v>4.74</v>
      </c>
      <c r="NU11" s="79">
        <v>1362</v>
      </c>
      <c r="NV11" s="78">
        <v>204235.68</v>
      </c>
      <c r="NW11" s="77">
        <v>11</v>
      </c>
      <c r="NX11" s="78">
        <v>59.85</v>
      </c>
      <c r="OA11" s="77">
        <v>78</v>
      </c>
      <c r="OB11" s="78">
        <v>257.49</v>
      </c>
      <c r="OC11" s="79">
        <v>4009</v>
      </c>
      <c r="OD11" s="78">
        <v>410778.65</v>
      </c>
      <c r="OE11" s="77">
        <v>517</v>
      </c>
      <c r="OF11" s="78">
        <v>29759.759999999998</v>
      </c>
      <c r="OG11" s="77">
        <v>9</v>
      </c>
      <c r="OH11" s="78">
        <v>198.06</v>
      </c>
      <c r="OM11" s="77">
        <v>444</v>
      </c>
      <c r="ON11" s="78">
        <v>37542.870000000003</v>
      </c>
      <c r="OO11" s="77">
        <v>190</v>
      </c>
      <c r="OP11" s="78">
        <v>9643.58</v>
      </c>
      <c r="OQ11" s="77">
        <v>87</v>
      </c>
      <c r="OR11" s="78">
        <v>556.33000000000004</v>
      </c>
      <c r="OW11" s="79">
        <v>10901</v>
      </c>
      <c r="OX11" s="78">
        <v>1964528.39</v>
      </c>
      <c r="OY11" s="79">
        <v>31693</v>
      </c>
      <c r="OZ11" s="78">
        <v>6194982.0599999996</v>
      </c>
      <c r="PA11" s="77">
        <v>150</v>
      </c>
      <c r="PB11" s="78">
        <v>5106.08</v>
      </c>
      <c r="PC11" s="79">
        <v>2223</v>
      </c>
      <c r="PD11" s="78">
        <v>109803.46</v>
      </c>
      <c r="PE11" s="79">
        <v>1132</v>
      </c>
      <c r="PF11" s="78">
        <v>193393.83</v>
      </c>
      <c r="PI11" s="79">
        <v>6801</v>
      </c>
      <c r="PJ11" s="78">
        <v>644182.28</v>
      </c>
      <c r="PS11" s="79">
        <v>3440</v>
      </c>
      <c r="PT11" s="78">
        <v>327752.64</v>
      </c>
      <c r="PU11" s="77">
        <v>76</v>
      </c>
      <c r="PV11" s="78">
        <v>670.99</v>
      </c>
      <c r="PW11" s="77">
        <v>260</v>
      </c>
      <c r="PX11" s="78">
        <v>37105.800000000003</v>
      </c>
      <c r="PY11" s="79">
        <v>10610</v>
      </c>
      <c r="PZ11" s="78">
        <v>706969.55</v>
      </c>
      <c r="QA11" s="77">
        <v>55</v>
      </c>
      <c r="QB11" s="78">
        <v>337.09</v>
      </c>
      <c r="QC11" s="77">
        <v>19</v>
      </c>
      <c r="QD11" s="78">
        <v>310.99</v>
      </c>
      <c r="QI11" s="77">
        <v>7</v>
      </c>
      <c r="QJ11" s="78">
        <v>78.2</v>
      </c>
      <c r="QM11" s="79">
        <v>29524</v>
      </c>
      <c r="QN11" s="78">
        <v>8643604.8200000003</v>
      </c>
      <c r="QO11" s="79">
        <v>51452</v>
      </c>
      <c r="QP11" s="78">
        <v>7850410.8200000003</v>
      </c>
      <c r="QQ11" s="79">
        <v>9569</v>
      </c>
      <c r="QR11" s="78">
        <v>1401235.7</v>
      </c>
      <c r="QS11" s="77">
        <v>555</v>
      </c>
      <c r="QT11" s="78">
        <v>2343593.96</v>
      </c>
      <c r="QU11" s="77">
        <v>49</v>
      </c>
      <c r="QV11" s="78">
        <v>133807.38</v>
      </c>
      <c r="QW11" s="77">
        <v>10</v>
      </c>
      <c r="QX11" s="78">
        <v>105.96</v>
      </c>
      <c r="QY11" s="77">
        <v>2</v>
      </c>
      <c r="QZ11" s="78">
        <v>104.28</v>
      </c>
      <c r="RA11" s="77">
        <v>349</v>
      </c>
      <c r="RB11" s="78">
        <v>138981.53</v>
      </c>
      <c r="RC11" s="77">
        <v>741</v>
      </c>
      <c r="RD11" s="78">
        <v>365878.24</v>
      </c>
      <c r="RE11" s="79">
        <v>25952</v>
      </c>
      <c r="RF11" s="78">
        <v>15539123.859999999</v>
      </c>
      <c r="RI11" s="79">
        <v>14234</v>
      </c>
      <c r="RJ11" s="78">
        <v>3854982.99</v>
      </c>
      <c r="RK11" s="77">
        <v>2</v>
      </c>
      <c r="RL11" s="78">
        <v>4.96</v>
      </c>
      <c r="RM11" s="77">
        <v>11</v>
      </c>
      <c r="RN11" s="78">
        <v>23.97</v>
      </c>
      <c r="RO11" s="77">
        <v>12</v>
      </c>
      <c r="RP11" s="78">
        <v>8.1199999999999992</v>
      </c>
      <c r="RW11" s="77">
        <v>2</v>
      </c>
      <c r="RX11" s="78">
        <v>12.16</v>
      </c>
      <c r="SE11" s="77">
        <v>8</v>
      </c>
      <c r="SF11" s="78">
        <v>502.17</v>
      </c>
      <c r="SG11" s="77">
        <v>7</v>
      </c>
      <c r="SH11" s="78">
        <v>3351.42</v>
      </c>
      <c r="SO11" s="79">
        <v>95502</v>
      </c>
      <c r="SP11" s="78">
        <v>14401606.880000001</v>
      </c>
      <c r="SQ11" s="79">
        <v>3001</v>
      </c>
      <c r="SR11" s="78">
        <v>141729.74</v>
      </c>
      <c r="SW11" s="77">
        <v>26</v>
      </c>
      <c r="SX11" s="78">
        <v>4314.13</v>
      </c>
      <c r="SY11" s="77">
        <v>221</v>
      </c>
      <c r="SZ11" s="78">
        <v>8690.93</v>
      </c>
      <c r="TA11" s="77">
        <v>36</v>
      </c>
      <c r="TB11" s="78">
        <v>838.27</v>
      </c>
      <c r="TC11" s="79">
        <v>1538</v>
      </c>
      <c r="TD11" s="78">
        <v>160749.43</v>
      </c>
      <c r="TG11" s="79">
        <v>3090</v>
      </c>
      <c r="TH11" s="78">
        <v>201652.64</v>
      </c>
      <c r="TI11" s="79">
        <v>55601</v>
      </c>
      <c r="TJ11" s="78">
        <v>9958719.7699999996</v>
      </c>
      <c r="TK11" s="77">
        <v>6</v>
      </c>
      <c r="TL11" s="78">
        <v>1.02</v>
      </c>
      <c r="TM11" s="79">
        <v>1471</v>
      </c>
      <c r="TN11" s="78">
        <v>53289.87</v>
      </c>
      <c r="TO11" s="77">
        <v>855</v>
      </c>
      <c r="TP11" s="78">
        <v>62405.56</v>
      </c>
      <c r="TQ11" s="79">
        <v>14875</v>
      </c>
      <c r="TR11" s="78">
        <v>763402.61</v>
      </c>
      <c r="TS11" s="77">
        <v>10</v>
      </c>
      <c r="TT11" s="78">
        <v>992.88</v>
      </c>
      <c r="TU11" s="79">
        <v>84604</v>
      </c>
      <c r="TV11" s="78">
        <v>522240.57</v>
      </c>
      <c r="TW11" s="77">
        <v>527</v>
      </c>
      <c r="TX11" s="78">
        <v>42962.49</v>
      </c>
      <c r="TY11" s="77">
        <v>51</v>
      </c>
      <c r="TZ11" s="78">
        <v>350.65</v>
      </c>
      <c r="UC11" s="77">
        <v>3</v>
      </c>
      <c r="UD11" s="78">
        <v>26.43</v>
      </c>
      <c r="UE11" s="77">
        <v>2</v>
      </c>
      <c r="UF11" s="78">
        <v>18.2</v>
      </c>
      <c r="UG11" s="77">
        <v>384</v>
      </c>
      <c r="UH11" s="78">
        <v>3644.38</v>
      </c>
      <c r="UI11" s="79">
        <v>3076</v>
      </c>
      <c r="UJ11" s="78">
        <v>14145095.369999999</v>
      </c>
      <c r="UK11" s="79">
        <v>3086</v>
      </c>
      <c r="UL11" s="78">
        <v>122369.38</v>
      </c>
      <c r="UM11" s="79">
        <v>38950</v>
      </c>
      <c r="UN11" s="78">
        <v>1186267.49</v>
      </c>
      <c r="UO11" s="79">
        <v>1348</v>
      </c>
      <c r="UP11" s="78">
        <v>117709.54</v>
      </c>
      <c r="UQ11" s="79">
        <v>16333</v>
      </c>
      <c r="UR11" s="78">
        <v>810763.13</v>
      </c>
      <c r="US11" s="79">
        <v>1536</v>
      </c>
      <c r="UT11" s="78">
        <v>99674.94</v>
      </c>
      <c r="VE11" s="77">
        <v>1</v>
      </c>
      <c r="VF11" s="78">
        <v>146.43</v>
      </c>
      <c r="VG11" s="79">
        <v>8259</v>
      </c>
      <c r="VH11" s="78">
        <v>301951.2</v>
      </c>
      <c r="VK11" s="77">
        <v>8</v>
      </c>
      <c r="VL11" s="78">
        <v>121.96</v>
      </c>
      <c r="VM11" s="77">
        <v>3</v>
      </c>
      <c r="VN11" s="78">
        <v>39.69</v>
      </c>
      <c r="VQ11" s="77">
        <v>1</v>
      </c>
      <c r="VR11" s="78">
        <v>98.42</v>
      </c>
      <c r="VU11" s="77">
        <v>4</v>
      </c>
      <c r="VV11" s="78">
        <v>0.98</v>
      </c>
      <c r="WA11" s="77">
        <v>4</v>
      </c>
      <c r="WB11" s="78">
        <v>14.08</v>
      </c>
      <c r="WG11" s="77">
        <v>19</v>
      </c>
      <c r="WH11" s="78">
        <v>520.27</v>
      </c>
      <c r="WI11" s="79">
        <v>11163</v>
      </c>
      <c r="WJ11" s="78">
        <v>525688.97</v>
      </c>
      <c r="WM11" s="79">
        <v>35489</v>
      </c>
      <c r="WN11" s="78">
        <v>578584.62</v>
      </c>
      <c r="WO11" s="77">
        <v>74</v>
      </c>
      <c r="WP11" s="78">
        <v>922.12</v>
      </c>
      <c r="WS11" s="77">
        <v>4</v>
      </c>
      <c r="WT11" s="78">
        <v>40.64</v>
      </c>
      <c r="WU11" s="79">
        <v>14563</v>
      </c>
      <c r="WV11" s="78">
        <v>793315.93</v>
      </c>
      <c r="WW11" s="79">
        <v>15895</v>
      </c>
      <c r="WX11" s="78">
        <v>1287286.53</v>
      </c>
      <c r="XA11" s="77">
        <v>3</v>
      </c>
      <c r="XB11" s="78">
        <v>74.239999999999995</v>
      </c>
      <c r="XC11" s="77">
        <v>283</v>
      </c>
      <c r="XD11" s="78">
        <v>2.84</v>
      </c>
      <c r="XG11" s="79">
        <v>14257</v>
      </c>
      <c r="XH11" s="78">
        <v>2215780.91</v>
      </c>
      <c r="XI11" s="77">
        <v>10</v>
      </c>
      <c r="XJ11" s="78">
        <v>16755.71</v>
      </c>
      <c r="XM11" s="79">
        <v>2447</v>
      </c>
      <c r="XN11" s="78">
        <v>10454.040000000001</v>
      </c>
      <c r="XO11" s="79">
        <v>9924</v>
      </c>
      <c r="XP11" s="78">
        <v>156545.53</v>
      </c>
      <c r="XQ11" s="77">
        <v>197</v>
      </c>
      <c r="XR11" s="78">
        <v>20838.77</v>
      </c>
      <c r="XS11" s="79">
        <v>2017</v>
      </c>
      <c r="XT11" s="78">
        <v>842805.62</v>
      </c>
      <c r="XU11" s="77">
        <v>11</v>
      </c>
      <c r="XV11" s="78">
        <v>2911.44</v>
      </c>
      <c r="XW11" s="79">
        <v>6907</v>
      </c>
      <c r="XX11" s="78">
        <v>198828.74</v>
      </c>
      <c r="YC11" s="77">
        <v>12</v>
      </c>
      <c r="YD11" s="78">
        <v>63.96</v>
      </c>
      <c r="YE11" s="77">
        <v>1</v>
      </c>
      <c r="YF11" s="78">
        <v>14.1</v>
      </c>
      <c r="YI11" s="79">
        <v>43051</v>
      </c>
      <c r="YJ11" s="78">
        <v>2428870.02</v>
      </c>
      <c r="YM11" s="77">
        <v>356</v>
      </c>
      <c r="YN11" s="78">
        <v>148058.12</v>
      </c>
      <c r="YO11" s="77">
        <v>455</v>
      </c>
      <c r="YP11" s="78">
        <v>5986.21</v>
      </c>
      <c r="YS11" s="79">
        <v>48525</v>
      </c>
      <c r="YT11" s="78">
        <v>6379497.9900000002</v>
      </c>
      <c r="YU11" s="79">
        <v>5688</v>
      </c>
      <c r="YV11" s="78">
        <v>2900424.91</v>
      </c>
      <c r="YW11" s="79">
        <v>5088</v>
      </c>
      <c r="YX11" s="78">
        <v>728673.15</v>
      </c>
      <c r="YY11" s="79">
        <v>11349</v>
      </c>
      <c r="YZ11" s="78">
        <v>2077684.46</v>
      </c>
      <c r="ZA11" s="79">
        <v>1231</v>
      </c>
      <c r="ZB11" s="78">
        <v>342862.13</v>
      </c>
      <c r="ZC11" s="79">
        <v>1099</v>
      </c>
      <c r="ZD11" s="78">
        <v>153524.24</v>
      </c>
      <c r="ZE11" s="79">
        <v>98087</v>
      </c>
      <c r="ZF11" s="78">
        <v>1064207.25</v>
      </c>
      <c r="ZG11" s="79">
        <v>1656</v>
      </c>
      <c r="ZH11" s="78">
        <v>88777.05</v>
      </c>
      <c r="ZI11" s="77">
        <v>5</v>
      </c>
      <c r="ZJ11" s="78">
        <v>57.15</v>
      </c>
      <c r="ZQ11" s="79">
        <v>196013</v>
      </c>
      <c r="ZR11" s="78">
        <v>11238544.310000001</v>
      </c>
      <c r="ZS11" s="79">
        <v>30387</v>
      </c>
      <c r="ZT11" s="78">
        <v>2516188.48</v>
      </c>
      <c r="AAA11" s="79">
        <v>1138</v>
      </c>
      <c r="AAB11" s="78">
        <v>27568.82</v>
      </c>
      <c r="AAE11" s="79">
        <v>2096</v>
      </c>
      <c r="AAF11" s="78">
        <v>272305.59000000003</v>
      </c>
      <c r="AAG11" s="77">
        <v>95</v>
      </c>
      <c r="AAH11" s="78">
        <v>9689.36</v>
      </c>
      <c r="AAI11" s="79">
        <v>134235</v>
      </c>
      <c r="AAJ11" s="78">
        <v>3371123.59</v>
      </c>
      <c r="AAK11" s="79">
        <v>33800</v>
      </c>
      <c r="AAL11" s="78">
        <v>1610792.87</v>
      </c>
      <c r="AAM11" s="79">
        <v>42940</v>
      </c>
      <c r="AAN11" s="78">
        <v>6469957.7300000004</v>
      </c>
      <c r="AAO11" s="79">
        <v>67431</v>
      </c>
      <c r="AAP11" s="78">
        <v>8510728.4900000002</v>
      </c>
      <c r="AAQ11" s="79">
        <v>1173</v>
      </c>
      <c r="AAR11" s="78">
        <v>99936.97</v>
      </c>
      <c r="AAS11" s="77">
        <v>471</v>
      </c>
      <c r="AAT11" s="78">
        <v>37953.15</v>
      </c>
      <c r="AAU11" s="79">
        <v>48107</v>
      </c>
      <c r="AAV11" s="78">
        <v>9231690.6500000004</v>
      </c>
      <c r="AAW11" s="79">
        <v>51689</v>
      </c>
      <c r="AAX11" s="78">
        <v>6951723.3499999996</v>
      </c>
      <c r="ABC11" s="77">
        <v>48</v>
      </c>
      <c r="ABD11" s="78">
        <v>291.27999999999997</v>
      </c>
      <c r="ABE11" s="77">
        <v>140</v>
      </c>
      <c r="ABF11" s="78">
        <v>704.74</v>
      </c>
      <c r="ABM11" s="77">
        <v>82</v>
      </c>
      <c r="ABN11" s="78">
        <v>719.2</v>
      </c>
      <c r="ABO11" s="77">
        <v>5</v>
      </c>
      <c r="ABP11" s="78">
        <v>19.399999999999999</v>
      </c>
      <c r="ABQ11" s="77">
        <v>8</v>
      </c>
      <c r="ABR11" s="78">
        <v>84.62</v>
      </c>
      <c r="ABS11" s="77">
        <v>86</v>
      </c>
      <c r="ABT11" s="78">
        <v>446.66</v>
      </c>
      <c r="ABY11" s="77">
        <v>10</v>
      </c>
      <c r="ABZ11" s="78">
        <v>581.16</v>
      </c>
      <c r="ACA11" s="77">
        <v>675</v>
      </c>
      <c r="ACB11" s="78">
        <v>3119.87</v>
      </c>
      <c r="ACG11" s="79">
        <v>2826</v>
      </c>
      <c r="ACH11" s="78">
        <v>180805.17</v>
      </c>
      <c r="ACO11" s="77">
        <v>160</v>
      </c>
      <c r="ACP11" s="78">
        <v>23882.19</v>
      </c>
      <c r="ACY11" s="79">
        <v>19187</v>
      </c>
      <c r="ACZ11" s="78">
        <v>3739027.1</v>
      </c>
      <c r="ADA11" s="79">
        <v>206993</v>
      </c>
      <c r="ADB11" s="78">
        <v>20051292.739999998</v>
      </c>
      <c r="ADC11" s="79">
        <v>3397</v>
      </c>
      <c r="ADD11" s="78">
        <v>177675.93</v>
      </c>
      <c r="ADE11" s="79">
        <v>2530</v>
      </c>
      <c r="ADF11" s="78">
        <v>117579.82</v>
      </c>
      <c r="ADG11" s="79">
        <v>4572</v>
      </c>
      <c r="ADH11" s="78">
        <v>81848.67</v>
      </c>
      <c r="ADI11" s="79">
        <v>4071</v>
      </c>
      <c r="ADJ11" s="78">
        <v>94486.23</v>
      </c>
      <c r="ADK11" s="77">
        <v>344</v>
      </c>
      <c r="ADL11" s="78">
        <v>11673.36</v>
      </c>
      <c r="ADQ11" s="77">
        <v>110</v>
      </c>
      <c r="ADR11" s="78">
        <v>5828.19</v>
      </c>
      <c r="ADS11" s="79">
        <v>18460</v>
      </c>
      <c r="ADT11" s="78">
        <v>638829.39</v>
      </c>
      <c r="ADU11" s="79">
        <v>6216</v>
      </c>
      <c r="ADV11" s="78">
        <v>326230.84000000003</v>
      </c>
      <c r="ADW11" s="79">
        <v>24464</v>
      </c>
      <c r="ADX11" s="78">
        <v>296659.90999999997</v>
      </c>
      <c r="ADY11" s="77">
        <v>6</v>
      </c>
      <c r="ADZ11" s="78">
        <v>73.58</v>
      </c>
      <c r="AEC11" s="79">
        <v>13233</v>
      </c>
      <c r="AED11" s="78">
        <v>530593.82999999996</v>
      </c>
      <c r="AEG11" s="77">
        <v>326</v>
      </c>
      <c r="AEH11" s="78">
        <v>41562.370000000003</v>
      </c>
      <c r="AEI11" s="79">
        <v>2629</v>
      </c>
      <c r="AEJ11" s="78">
        <v>81635.59</v>
      </c>
      <c r="AEK11" s="79">
        <v>52697</v>
      </c>
      <c r="AEL11" s="78">
        <v>1992634.3</v>
      </c>
      <c r="AEM11" s="77">
        <v>535</v>
      </c>
      <c r="AEN11" s="78">
        <v>29210.94</v>
      </c>
      <c r="AEO11" s="79">
        <v>16303</v>
      </c>
      <c r="AEP11" s="78">
        <v>1038872.03</v>
      </c>
      <c r="AES11" s="79">
        <v>1635</v>
      </c>
      <c r="AET11" s="78">
        <v>253159.63</v>
      </c>
      <c r="AEW11" s="77">
        <v>1</v>
      </c>
      <c r="AEX11" s="78">
        <v>70.2</v>
      </c>
      <c r="AEY11" s="79">
        <v>1343</v>
      </c>
      <c r="AEZ11" s="78">
        <v>245254.73</v>
      </c>
      <c r="AFC11" s="79">
        <v>1462</v>
      </c>
      <c r="AFD11" s="78">
        <v>899604.43</v>
      </c>
      <c r="AFI11" s="77">
        <v>516</v>
      </c>
      <c r="AFJ11" s="78">
        <v>193304.4</v>
      </c>
      <c r="AFK11" s="79">
        <v>7273</v>
      </c>
      <c r="AFL11" s="78">
        <v>512493.58</v>
      </c>
      <c r="AFM11" s="79">
        <v>11046</v>
      </c>
      <c r="AFN11" s="78">
        <v>516914.63</v>
      </c>
      <c r="AFO11" s="77">
        <v>13</v>
      </c>
      <c r="AFP11" s="78">
        <v>621.78</v>
      </c>
      <c r="AFS11" s="79">
        <v>1671</v>
      </c>
      <c r="AFT11" s="78">
        <v>912505.94</v>
      </c>
      <c r="AFU11" s="79">
        <v>3828</v>
      </c>
      <c r="AFV11" s="78">
        <v>2731106.38</v>
      </c>
      <c r="AGA11" s="77">
        <v>75</v>
      </c>
      <c r="AGB11" s="78">
        <v>550.48</v>
      </c>
      <c r="AGC11" s="77">
        <v>1</v>
      </c>
      <c r="AGD11" s="78">
        <v>34.65</v>
      </c>
      <c r="AGG11" s="79">
        <v>17076</v>
      </c>
      <c r="AGH11" s="78">
        <v>890500.76</v>
      </c>
      <c r="AGI11" s="79">
        <v>8616</v>
      </c>
      <c r="AGJ11" s="78">
        <v>322013.09000000003</v>
      </c>
      <c r="AGK11" s="77">
        <v>14</v>
      </c>
      <c r="AGL11" s="78">
        <v>14781.02</v>
      </c>
      <c r="AGO11" s="77">
        <v>64</v>
      </c>
      <c r="AGP11" s="78">
        <v>7426.87</v>
      </c>
      <c r="AGQ11" s="79">
        <v>6498</v>
      </c>
      <c r="AGR11" s="78">
        <v>361943.55</v>
      </c>
      <c r="AGS11" s="77">
        <v>11</v>
      </c>
      <c r="AGT11" s="78">
        <v>571.62</v>
      </c>
      <c r="AGW11" s="77">
        <v>5</v>
      </c>
      <c r="AGX11" s="78">
        <v>371.44</v>
      </c>
      <c r="AHC11" s="79">
        <v>3042</v>
      </c>
      <c r="AHD11" s="78">
        <v>1061723.52</v>
      </c>
      <c r="AHG11" s="77">
        <v>124</v>
      </c>
      <c r="AHH11" s="78">
        <v>6810.37</v>
      </c>
      <c r="AHK11" s="77">
        <v>4</v>
      </c>
      <c r="AHL11" s="78">
        <v>35.479999999999997</v>
      </c>
      <c r="AHM11" s="79">
        <v>56350</v>
      </c>
      <c r="AHN11" s="78">
        <v>1749656.81</v>
      </c>
      <c r="AHO11" s="79">
        <v>4803</v>
      </c>
      <c r="AHP11" s="78">
        <v>190651.74</v>
      </c>
      <c r="AHQ11" s="77">
        <v>490</v>
      </c>
      <c r="AHR11" s="78">
        <v>58353.71</v>
      </c>
      <c r="AHS11" s="77">
        <v>13</v>
      </c>
      <c r="AHT11" s="78">
        <v>679.65</v>
      </c>
      <c r="AHW11" s="77">
        <v>166</v>
      </c>
      <c r="AHX11" s="78">
        <v>1119.8399999999999</v>
      </c>
      <c r="AIA11" s="77">
        <v>2</v>
      </c>
      <c r="AIB11" s="78">
        <v>8.4600000000000009</v>
      </c>
      <c r="AIC11" s="77">
        <v>16</v>
      </c>
      <c r="AID11" s="78">
        <v>38674.080000000002</v>
      </c>
      <c r="AIG11" s="79">
        <v>300805</v>
      </c>
      <c r="AIH11" s="78">
        <v>70821497.950000003</v>
      </c>
      <c r="AII11" s="77">
        <v>293</v>
      </c>
      <c r="AIJ11" s="78">
        <v>512386.92</v>
      </c>
      <c r="AIK11" s="79">
        <v>15693</v>
      </c>
      <c r="AIL11" s="78">
        <v>9312690.3100000005</v>
      </c>
      <c r="AIM11" s="79">
        <v>13108</v>
      </c>
      <c r="AIN11" s="78">
        <v>5032010.3899999997</v>
      </c>
      <c r="AIO11" s="79">
        <v>5117</v>
      </c>
      <c r="AIP11" s="78">
        <v>384656.7</v>
      </c>
      <c r="AIQ11" s="77">
        <v>160</v>
      </c>
      <c r="AIR11" s="78">
        <v>17542.03</v>
      </c>
      <c r="AIS11" s="77">
        <v>836</v>
      </c>
      <c r="AIT11" s="78">
        <v>115439.37</v>
      </c>
      <c r="AIW11" s="77">
        <v>1</v>
      </c>
      <c r="AIX11" s="78">
        <v>10.36</v>
      </c>
      <c r="AIY11" s="77">
        <v>37</v>
      </c>
      <c r="AIZ11" s="78">
        <v>31911.29</v>
      </c>
      <c r="AJA11" s="79">
        <v>2537</v>
      </c>
      <c r="AJB11" s="78">
        <v>236716.03</v>
      </c>
      <c r="AJC11" s="79">
        <v>3715</v>
      </c>
      <c r="AJD11" s="78">
        <v>235206.94</v>
      </c>
      <c r="AJE11" s="79">
        <v>1824</v>
      </c>
      <c r="AJF11" s="78">
        <v>390465.14</v>
      </c>
      <c r="AJK11" s="77">
        <v>2</v>
      </c>
      <c r="AJL11" s="78">
        <v>789.48</v>
      </c>
      <c r="AJM11" s="77">
        <v>131</v>
      </c>
      <c r="AJN11" s="78">
        <v>14391.34</v>
      </c>
      <c r="AJQ11" s="77">
        <v>107</v>
      </c>
      <c r="AJR11" s="78">
        <v>41752.5</v>
      </c>
      <c r="AKC11" s="77">
        <v>5</v>
      </c>
      <c r="AKD11" s="78">
        <v>2572.6799999999998</v>
      </c>
      <c r="AKG11" s="79">
        <v>47508</v>
      </c>
      <c r="AKH11" s="78">
        <v>450524.93</v>
      </c>
      <c r="AKK11" s="77">
        <v>29</v>
      </c>
      <c r="AKL11" s="78">
        <v>229.61</v>
      </c>
      <c r="AKO11" s="79">
        <v>7407</v>
      </c>
      <c r="AKP11" s="78">
        <v>542571.39</v>
      </c>
      <c r="AKQ11" s="77">
        <v>6</v>
      </c>
      <c r="AKR11" s="78">
        <v>37.71</v>
      </c>
      <c r="AKS11" s="79">
        <v>11015</v>
      </c>
      <c r="AKT11" s="78">
        <v>209551.3</v>
      </c>
      <c r="AKU11" s="77">
        <v>5</v>
      </c>
      <c r="AKV11" s="78">
        <v>4.8899999999999997</v>
      </c>
      <c r="AKW11" s="79">
        <v>10221</v>
      </c>
      <c r="AKX11" s="78">
        <v>469866.82</v>
      </c>
      <c r="ALC11" s="77">
        <v>1</v>
      </c>
      <c r="ALD11" s="78">
        <v>29.28</v>
      </c>
      <c r="ALE11" s="77">
        <v>465</v>
      </c>
      <c r="ALF11" s="78">
        <v>59020.35</v>
      </c>
      <c r="ALO11" s="79">
        <v>134656</v>
      </c>
      <c r="ALP11" s="78">
        <v>1795294.58</v>
      </c>
      <c r="ALQ11" s="77">
        <v>156</v>
      </c>
      <c r="ALR11" s="78">
        <v>14517.06</v>
      </c>
      <c r="ALW11" s="77">
        <v>2</v>
      </c>
      <c r="ALX11" s="78">
        <v>2.2599999999999998</v>
      </c>
      <c r="AME11" s="77">
        <v>17</v>
      </c>
      <c r="AMF11" s="78">
        <v>276.89999999999998</v>
      </c>
      <c r="AMM11" s="79">
        <v>19305</v>
      </c>
      <c r="AMN11" s="78">
        <v>548770.99</v>
      </c>
      <c r="AMQ11" s="79">
        <v>113591</v>
      </c>
      <c r="AMR11" s="78">
        <v>1667656.87</v>
      </c>
      <c r="ANC11" s="77">
        <v>1</v>
      </c>
      <c r="AND11" s="78">
        <v>33.49</v>
      </c>
      <c r="ANO11" s="77">
        <v>360</v>
      </c>
      <c r="ANP11" s="78">
        <v>18647.91</v>
      </c>
      <c r="ANQ11" s="77">
        <v>106</v>
      </c>
      <c r="ANR11" s="78">
        <v>329.29</v>
      </c>
      <c r="ANS11" s="79">
        <v>2209</v>
      </c>
      <c r="ANT11" s="78">
        <v>155971.97</v>
      </c>
      <c r="ANW11" s="77">
        <v>143</v>
      </c>
      <c r="ANX11" s="78">
        <v>3911.96</v>
      </c>
      <c r="ANY11" s="77">
        <v>20</v>
      </c>
      <c r="ANZ11" s="78">
        <v>8738.27</v>
      </c>
      <c r="AOA11" s="79">
        <v>1052</v>
      </c>
      <c r="AOB11" s="78">
        <v>69224.820000000007</v>
      </c>
      <c r="AOC11" s="79">
        <v>31123</v>
      </c>
      <c r="AOD11" s="78">
        <v>2918679.33</v>
      </c>
      <c r="AOE11" s="77">
        <v>232</v>
      </c>
      <c r="AOF11" s="78">
        <v>267679.52</v>
      </c>
      <c r="AOG11" s="77">
        <v>1</v>
      </c>
      <c r="AOH11" s="78">
        <v>121.7</v>
      </c>
      <c r="AOQ11" s="77">
        <v>354</v>
      </c>
      <c r="AOR11" s="78">
        <v>19358.22</v>
      </c>
      <c r="AOU11" s="77">
        <v>1</v>
      </c>
      <c r="AOV11" s="78">
        <v>2.84</v>
      </c>
      <c r="AOY11" s="77">
        <v>943</v>
      </c>
      <c r="AOZ11" s="78">
        <v>1138316.24</v>
      </c>
      <c r="APA11" s="79">
        <v>2651</v>
      </c>
      <c r="APB11" s="78">
        <v>218923.05</v>
      </c>
      <c r="APE11" s="77">
        <v>15</v>
      </c>
      <c r="APF11" s="78">
        <v>590.73</v>
      </c>
      <c r="APG11" s="77">
        <v>242</v>
      </c>
      <c r="APH11" s="78">
        <v>96162.59</v>
      </c>
      <c r="API11" s="79">
        <v>2009</v>
      </c>
      <c r="APJ11" s="78">
        <v>239010.15</v>
      </c>
      <c r="APK11" s="77">
        <v>228</v>
      </c>
      <c r="APL11" s="78">
        <v>44766.65</v>
      </c>
      <c r="APM11" s="79">
        <v>12109</v>
      </c>
      <c r="APN11" s="78">
        <v>2036237.16</v>
      </c>
      <c r="APS11" s="77">
        <v>928</v>
      </c>
      <c r="APT11" s="78">
        <v>544610.63</v>
      </c>
      <c r="APU11" s="77">
        <v>54</v>
      </c>
      <c r="APV11" s="78">
        <v>130997.55</v>
      </c>
      <c r="APW11" s="77">
        <v>451</v>
      </c>
      <c r="APX11" s="78">
        <v>1390360.84</v>
      </c>
      <c r="AQG11" s="77">
        <v>1</v>
      </c>
      <c r="AQH11" s="78">
        <v>0.19</v>
      </c>
      <c r="AQI11" s="77">
        <v>57</v>
      </c>
      <c r="AQJ11" s="78">
        <v>5736.5</v>
      </c>
      <c r="AQK11" s="77">
        <v>1</v>
      </c>
      <c r="AQL11" s="78">
        <v>4.76</v>
      </c>
      <c r="AQO11" s="77">
        <v>462</v>
      </c>
      <c r="AQP11" s="78">
        <v>65141.88</v>
      </c>
      <c r="AQQ11" s="77">
        <v>260</v>
      </c>
      <c r="AQR11" s="78">
        <v>2859.31</v>
      </c>
      <c r="AQS11" s="77">
        <v>1</v>
      </c>
      <c r="AQT11" s="78">
        <v>3.57</v>
      </c>
      <c r="AQU11" s="77">
        <v>121</v>
      </c>
      <c r="AQV11" s="78">
        <v>1512.55</v>
      </c>
      <c r="ARA11" s="79">
        <v>14222</v>
      </c>
      <c r="ARB11" s="78">
        <v>3232402.78</v>
      </c>
      <c r="ARC11" s="79">
        <v>19096</v>
      </c>
      <c r="ARD11" s="78">
        <v>298302.98</v>
      </c>
      <c r="ARG11" s="77">
        <v>5</v>
      </c>
      <c r="ARH11" s="78">
        <v>70.239999999999995</v>
      </c>
      <c r="ARI11" s="79">
        <v>2307</v>
      </c>
      <c r="ARJ11" s="78">
        <v>1079833.3999999999</v>
      </c>
      <c r="ARK11" s="77">
        <v>449</v>
      </c>
      <c r="ARL11" s="78">
        <v>204154.09</v>
      </c>
      <c r="ARM11" s="79">
        <v>1931</v>
      </c>
      <c r="ARN11" s="78">
        <v>942074.88</v>
      </c>
      <c r="ARO11" s="77">
        <v>882</v>
      </c>
      <c r="ARP11" s="78">
        <v>416207.33</v>
      </c>
      <c r="ARQ11" s="77">
        <v>600</v>
      </c>
      <c r="ARR11" s="78">
        <v>247436.29</v>
      </c>
      <c r="ARS11" s="77">
        <v>279</v>
      </c>
      <c r="ART11" s="78">
        <v>116560.63</v>
      </c>
      <c r="ARU11" s="79">
        <v>4443</v>
      </c>
      <c r="ARV11" s="78">
        <v>857211.4</v>
      </c>
      <c r="ARW11" s="77">
        <v>8</v>
      </c>
      <c r="ARX11" s="78">
        <v>563.08000000000004</v>
      </c>
      <c r="ASA11" s="77">
        <v>141</v>
      </c>
      <c r="ASB11" s="78">
        <v>51162.75</v>
      </c>
      <c r="ASC11" s="79">
        <v>3639</v>
      </c>
      <c r="ASD11" s="78">
        <v>58884.76</v>
      </c>
      <c r="ASI11" s="79">
        <v>4496</v>
      </c>
      <c r="ASJ11" s="78">
        <v>1185982.31</v>
      </c>
      <c r="ASK11" s="79">
        <v>2895</v>
      </c>
      <c r="ASL11" s="78">
        <v>1517172.15</v>
      </c>
      <c r="ASQ11" s="79">
        <v>10289</v>
      </c>
      <c r="ASR11" s="78">
        <v>6468640.8600000003</v>
      </c>
      <c r="ASS11" s="77">
        <v>719</v>
      </c>
      <c r="AST11" s="78">
        <v>120878.39999999999</v>
      </c>
      <c r="ASU11" s="77">
        <v>183</v>
      </c>
      <c r="ASV11" s="78">
        <v>1325274.57</v>
      </c>
      <c r="ASY11" s="77">
        <v>5</v>
      </c>
      <c r="ASZ11" s="78">
        <v>64.03</v>
      </c>
      <c r="ATE11" s="77">
        <v>2</v>
      </c>
      <c r="ATF11" s="78">
        <v>18.78</v>
      </c>
      <c r="ATG11" s="79">
        <v>5123</v>
      </c>
      <c r="ATH11" s="78">
        <v>713696.35</v>
      </c>
      <c r="ATI11" s="79">
        <v>9774</v>
      </c>
      <c r="ATJ11" s="78">
        <v>1198454.3</v>
      </c>
      <c r="ATK11" s="79">
        <v>30821</v>
      </c>
      <c r="ATL11" s="78">
        <v>4109474.15</v>
      </c>
      <c r="ATM11" s="79">
        <v>8207</v>
      </c>
      <c r="ATN11" s="78">
        <v>1077342.6200000001</v>
      </c>
      <c r="ATO11" s="79">
        <v>52940</v>
      </c>
      <c r="ATP11" s="78">
        <v>1320481.95</v>
      </c>
      <c r="ATS11" s="79">
        <v>55031</v>
      </c>
      <c r="ATT11" s="78">
        <v>4461321.97</v>
      </c>
      <c r="ATU11" s="77">
        <v>55</v>
      </c>
      <c r="ATV11" s="78">
        <v>19928.18</v>
      </c>
      <c r="ATY11" s="79">
        <v>7567</v>
      </c>
      <c r="ATZ11" s="78">
        <v>600748.61</v>
      </c>
      <c r="AUE11" s="77">
        <v>2</v>
      </c>
      <c r="AUF11" s="78">
        <v>75.900000000000006</v>
      </c>
      <c r="AUO11" s="77">
        <v>3</v>
      </c>
      <c r="AUP11" s="78">
        <v>11.7</v>
      </c>
      <c r="AUS11" s="77">
        <v>11</v>
      </c>
      <c r="AUT11" s="78">
        <v>231.04</v>
      </c>
      <c r="AUU11" s="79">
        <v>1657</v>
      </c>
      <c r="AUV11" s="78">
        <v>40721.550000000003</v>
      </c>
      <c r="AUW11" s="77">
        <v>9</v>
      </c>
      <c r="AUX11" s="78">
        <v>675.78</v>
      </c>
      <c r="AVA11" s="79">
        <v>35973</v>
      </c>
      <c r="AVB11" s="78">
        <v>3377288.96</v>
      </c>
      <c r="AVC11" s="77">
        <v>731</v>
      </c>
      <c r="AVD11" s="78">
        <v>3207912.94</v>
      </c>
      <c r="AVE11" s="77">
        <v>3</v>
      </c>
      <c r="AVF11" s="78">
        <v>210.32</v>
      </c>
      <c r="AVK11" s="77">
        <v>6</v>
      </c>
      <c r="AVL11" s="78">
        <v>1760.77</v>
      </c>
      <c r="AVM11" s="77">
        <v>635</v>
      </c>
      <c r="AVN11" s="78">
        <v>36386.910000000003</v>
      </c>
      <c r="AVO11" s="77">
        <v>200</v>
      </c>
      <c r="AVP11" s="78">
        <v>10079.33</v>
      </c>
      <c r="AVS11" s="79">
        <v>15613</v>
      </c>
      <c r="AVT11" s="78">
        <v>871993.89</v>
      </c>
      <c r="AVU11" s="77">
        <v>5</v>
      </c>
      <c r="AVV11" s="78">
        <v>233.55</v>
      </c>
      <c r="AVW11" s="77">
        <v>7</v>
      </c>
      <c r="AVX11" s="78">
        <v>408.69</v>
      </c>
      <c r="AVY11" s="77">
        <v>22</v>
      </c>
      <c r="AVZ11" s="78">
        <v>1268.9000000000001</v>
      </c>
      <c r="AWA11" s="77">
        <v>3</v>
      </c>
      <c r="AWB11" s="78">
        <v>17.04</v>
      </c>
      <c r="AWC11" s="77">
        <v>2</v>
      </c>
      <c r="AWD11" s="78">
        <v>9.44</v>
      </c>
      <c r="AWG11" s="77">
        <v>3</v>
      </c>
      <c r="AWH11" s="78">
        <v>10.17</v>
      </c>
      <c r="AWK11" s="77">
        <v>2</v>
      </c>
      <c r="AWL11" s="78">
        <v>4.28</v>
      </c>
      <c r="AWM11" s="79">
        <v>252319</v>
      </c>
      <c r="AWN11" s="78">
        <v>4797667.43</v>
      </c>
      <c r="AWO11" s="77">
        <v>11</v>
      </c>
      <c r="AWP11" s="78">
        <v>211.43</v>
      </c>
      <c r="AWQ11" s="79">
        <v>2121</v>
      </c>
      <c r="AWR11" s="78">
        <v>114356.42</v>
      </c>
      <c r="AWU11" s="79">
        <v>7222</v>
      </c>
      <c r="AWV11" s="78">
        <v>2696246.71</v>
      </c>
      <c r="AWW11" s="77">
        <v>19</v>
      </c>
      <c r="AWX11" s="78">
        <v>147.94</v>
      </c>
      <c r="AXA11" s="77">
        <v>2</v>
      </c>
      <c r="AXB11" s="78">
        <v>9.7200000000000006</v>
      </c>
      <c r="AXC11" s="77">
        <v>189</v>
      </c>
      <c r="AXD11" s="78">
        <v>163268.89000000001</v>
      </c>
      <c r="AXO11" s="79">
        <v>9318</v>
      </c>
      <c r="AXP11" s="78">
        <v>953656.74</v>
      </c>
      <c r="AXS11" s="77">
        <v>1</v>
      </c>
      <c r="AXT11" s="78">
        <v>22.92</v>
      </c>
      <c r="AXY11" s="77">
        <v>1</v>
      </c>
      <c r="AXZ11" s="78">
        <v>9.73</v>
      </c>
      <c r="AYC11" s="77">
        <v>1</v>
      </c>
      <c r="AYD11" s="78">
        <v>8.1300000000000008</v>
      </c>
      <c r="AYE11" s="77">
        <v>11</v>
      </c>
      <c r="AYF11" s="78">
        <v>119.06</v>
      </c>
      <c r="AYG11" s="77">
        <v>2</v>
      </c>
      <c r="AYH11" s="78">
        <v>21.24</v>
      </c>
      <c r="AYO11" s="77">
        <v>1</v>
      </c>
      <c r="AYP11" s="78">
        <v>1472.08</v>
      </c>
      <c r="AYQ11" s="77">
        <v>16</v>
      </c>
      <c r="AYR11" s="78">
        <v>22.36</v>
      </c>
      <c r="AYW11" s="77">
        <v>8</v>
      </c>
      <c r="AYX11" s="78">
        <v>37.380000000000003</v>
      </c>
      <c r="AYY11" s="77">
        <v>22</v>
      </c>
      <c r="AYZ11" s="78">
        <v>1484.16</v>
      </c>
      <c r="AZA11" s="79">
        <v>61463</v>
      </c>
      <c r="AZB11" s="78">
        <v>5083862.1900000004</v>
      </c>
      <c r="AZC11" s="77">
        <v>199</v>
      </c>
      <c r="AZD11" s="78">
        <v>30805.85</v>
      </c>
      <c r="AZE11" s="77">
        <v>124</v>
      </c>
      <c r="AZF11" s="78">
        <v>46038.41</v>
      </c>
      <c r="AZG11" s="77">
        <v>16</v>
      </c>
      <c r="AZH11" s="78">
        <v>390.2</v>
      </c>
      <c r="AZI11" s="77">
        <v>36</v>
      </c>
      <c r="AZJ11" s="78">
        <v>1703.25</v>
      </c>
      <c r="AZK11" s="79">
        <v>1880</v>
      </c>
      <c r="AZL11" s="78">
        <v>23433.59</v>
      </c>
      <c r="AZO11" s="79">
        <v>15114</v>
      </c>
      <c r="AZP11" s="78">
        <v>2054230.75</v>
      </c>
      <c r="AZQ11" s="77">
        <v>161</v>
      </c>
      <c r="AZR11" s="78">
        <v>174377.14</v>
      </c>
      <c r="AZS11" s="77">
        <v>180</v>
      </c>
      <c r="AZT11" s="78">
        <v>33919.699999999997</v>
      </c>
    </row>
    <row r="12" spans="1:1374" x14ac:dyDescent="0.25">
      <c r="A12" s="80">
        <v>40298</v>
      </c>
      <c r="B12" s="77" t="s">
        <v>346</v>
      </c>
      <c r="C12" s="77">
        <v>18</v>
      </c>
      <c r="D12" s="78">
        <v>36.18</v>
      </c>
      <c r="M12" s="77">
        <v>167</v>
      </c>
      <c r="N12" s="78">
        <v>1061986.57</v>
      </c>
      <c r="O12" s="77">
        <v>1</v>
      </c>
      <c r="P12" s="78">
        <v>10</v>
      </c>
      <c r="S12" s="77">
        <v>2</v>
      </c>
      <c r="T12" s="78">
        <v>25.5</v>
      </c>
      <c r="U12" s="77">
        <v>1</v>
      </c>
      <c r="V12" s="78">
        <v>9.9</v>
      </c>
      <c r="W12" s="77">
        <v>2</v>
      </c>
      <c r="X12" s="78">
        <v>20.39</v>
      </c>
      <c r="Y12" s="79">
        <v>178076</v>
      </c>
      <c r="Z12" s="78">
        <v>10042487.970000001</v>
      </c>
      <c r="AA12" s="77">
        <v>21</v>
      </c>
      <c r="AB12" s="78">
        <v>2480.81</v>
      </c>
      <c r="AC12" s="79">
        <v>5827</v>
      </c>
      <c r="AD12" s="78">
        <v>286540.18</v>
      </c>
      <c r="AQ12" s="79">
        <v>31980</v>
      </c>
      <c r="AR12" s="78">
        <v>4803825.9400000004</v>
      </c>
      <c r="AU12" s="79">
        <v>58052</v>
      </c>
      <c r="AV12" s="78">
        <v>1123599.6299999999</v>
      </c>
      <c r="AY12" s="79">
        <v>61012</v>
      </c>
      <c r="AZ12" s="78">
        <v>6406872.6200000001</v>
      </c>
      <c r="BA12" s="79">
        <v>248115</v>
      </c>
      <c r="BB12" s="78">
        <v>20275755.469999999</v>
      </c>
      <c r="BE12" s="79">
        <v>277312</v>
      </c>
      <c r="BF12" s="78">
        <v>2535906.61</v>
      </c>
      <c r="BG12" s="77">
        <v>441</v>
      </c>
      <c r="BH12" s="78">
        <v>51003.18</v>
      </c>
      <c r="BI12" s="79">
        <v>11894</v>
      </c>
      <c r="BJ12" s="78">
        <v>693148.79</v>
      </c>
      <c r="BK12" s="77">
        <v>4</v>
      </c>
      <c r="BL12" s="78">
        <v>105.24</v>
      </c>
      <c r="BM12" s="77">
        <v>3</v>
      </c>
      <c r="BN12" s="78">
        <v>254.29</v>
      </c>
      <c r="BO12" s="79">
        <v>5787</v>
      </c>
      <c r="BP12" s="78">
        <v>64542.65</v>
      </c>
      <c r="BS12" s="77">
        <v>3</v>
      </c>
      <c r="BT12" s="78">
        <v>703.6</v>
      </c>
      <c r="BW12" s="77">
        <v>4</v>
      </c>
      <c r="BX12" s="78">
        <v>121.8</v>
      </c>
      <c r="BY12" s="77">
        <v>3</v>
      </c>
      <c r="BZ12" s="78">
        <v>7.41</v>
      </c>
      <c r="CM12" s="77">
        <v>3</v>
      </c>
      <c r="CN12" s="78">
        <v>2352.94</v>
      </c>
      <c r="CO12" s="77">
        <v>9</v>
      </c>
      <c r="CP12" s="78">
        <v>408.15</v>
      </c>
      <c r="CQ12" s="77">
        <v>5</v>
      </c>
      <c r="CR12" s="78">
        <v>7.41</v>
      </c>
      <c r="CS12" s="77">
        <v>43</v>
      </c>
      <c r="CT12" s="78">
        <v>148.77000000000001</v>
      </c>
      <c r="CU12" s="77">
        <v>2</v>
      </c>
      <c r="CV12" s="78">
        <v>8.1</v>
      </c>
      <c r="CW12" s="77">
        <v>41</v>
      </c>
      <c r="CX12" s="78">
        <v>30.18</v>
      </c>
      <c r="DA12" s="79">
        <v>148099</v>
      </c>
      <c r="DB12" s="78">
        <v>5711390</v>
      </c>
      <c r="DK12" s="79">
        <v>1651</v>
      </c>
      <c r="DL12" s="78">
        <v>127414.68</v>
      </c>
      <c r="DM12" s="79">
        <v>136009</v>
      </c>
      <c r="DN12" s="78">
        <v>5477765.5599999996</v>
      </c>
      <c r="DQ12" s="77">
        <v>1</v>
      </c>
      <c r="DR12" s="78">
        <v>1.1200000000000001</v>
      </c>
      <c r="DS12" s="77">
        <v>20</v>
      </c>
      <c r="DT12" s="78">
        <v>257.47000000000003</v>
      </c>
      <c r="DU12" s="77">
        <v>3</v>
      </c>
      <c r="DV12" s="78">
        <v>5.85</v>
      </c>
      <c r="DW12" s="77">
        <v>2</v>
      </c>
      <c r="DX12" s="78">
        <v>65.260000000000005</v>
      </c>
      <c r="EE12" s="79">
        <v>18042</v>
      </c>
      <c r="EF12" s="78">
        <v>709964.24</v>
      </c>
      <c r="EG12" s="79">
        <v>34736</v>
      </c>
      <c r="EH12" s="78">
        <v>1251445.31</v>
      </c>
      <c r="EI12" s="77">
        <v>4</v>
      </c>
      <c r="EJ12" s="78">
        <v>5.27</v>
      </c>
      <c r="EK12" s="79">
        <v>1275</v>
      </c>
      <c r="EL12" s="78">
        <v>79927.759999999995</v>
      </c>
      <c r="ES12" s="79">
        <v>2153</v>
      </c>
      <c r="ET12" s="78">
        <v>1267104.46</v>
      </c>
      <c r="EU12" s="77">
        <v>10</v>
      </c>
      <c r="EV12" s="78">
        <v>7.43</v>
      </c>
      <c r="EW12" s="79">
        <v>25361</v>
      </c>
      <c r="EX12" s="78">
        <v>1263310.43</v>
      </c>
      <c r="EY12" s="79">
        <v>16284</v>
      </c>
      <c r="EZ12" s="78">
        <v>817858.12</v>
      </c>
      <c r="FA12" s="77">
        <v>4</v>
      </c>
      <c r="FB12" s="78">
        <v>39.06</v>
      </c>
      <c r="FC12" s="77">
        <v>2</v>
      </c>
      <c r="FD12" s="78">
        <v>17.489999999999998</v>
      </c>
      <c r="FE12" s="77">
        <v>3</v>
      </c>
      <c r="FF12" s="78">
        <v>8.57</v>
      </c>
      <c r="FG12" s="79">
        <v>2145</v>
      </c>
      <c r="FH12" s="78">
        <v>304127.82</v>
      </c>
      <c r="FI12" s="77">
        <v>1</v>
      </c>
      <c r="FJ12" s="78">
        <v>3</v>
      </c>
      <c r="FK12" s="79">
        <v>2593</v>
      </c>
      <c r="FL12" s="78">
        <v>65686.929999999993</v>
      </c>
      <c r="FM12" s="79">
        <v>13994</v>
      </c>
      <c r="FN12" s="78">
        <v>797294.68</v>
      </c>
      <c r="FO12" s="79">
        <v>54924</v>
      </c>
      <c r="FP12" s="78">
        <v>6217006.2699999996</v>
      </c>
      <c r="FS12" s="77">
        <v>10</v>
      </c>
      <c r="FT12" s="78">
        <v>72.959999999999994</v>
      </c>
      <c r="FW12" s="77">
        <v>46</v>
      </c>
      <c r="FX12" s="78">
        <v>3963.49</v>
      </c>
      <c r="GA12" s="77">
        <v>116</v>
      </c>
      <c r="GB12" s="78">
        <v>24812.400000000001</v>
      </c>
      <c r="GC12" s="79">
        <v>4554</v>
      </c>
      <c r="GD12" s="78">
        <v>654044.82999999996</v>
      </c>
      <c r="GE12" s="79">
        <v>4795</v>
      </c>
      <c r="GF12" s="78">
        <v>688184.89</v>
      </c>
      <c r="GO12" s="77">
        <v>165</v>
      </c>
      <c r="GP12" s="78">
        <v>12611.58</v>
      </c>
      <c r="GQ12" s="77">
        <v>9</v>
      </c>
      <c r="GR12" s="78">
        <v>455</v>
      </c>
      <c r="GS12" s="79">
        <v>2447</v>
      </c>
      <c r="GT12" s="78">
        <v>266234.99</v>
      </c>
      <c r="GU12" s="77">
        <v>12</v>
      </c>
      <c r="GV12" s="78">
        <v>77</v>
      </c>
      <c r="GY12" s="77">
        <v>114</v>
      </c>
      <c r="GZ12" s="78">
        <v>4001.2</v>
      </c>
      <c r="HA12" s="77">
        <v>556</v>
      </c>
      <c r="HB12" s="78">
        <v>69090.98</v>
      </c>
      <c r="HC12" s="77">
        <v>394</v>
      </c>
      <c r="HD12" s="78">
        <v>69483.87</v>
      </c>
      <c r="HE12" s="79">
        <v>1426</v>
      </c>
      <c r="HF12" s="78">
        <v>193958.5</v>
      </c>
      <c r="HI12" s="77">
        <v>70</v>
      </c>
      <c r="HJ12" s="78">
        <v>22819.599999999999</v>
      </c>
      <c r="HK12" s="77">
        <v>615</v>
      </c>
      <c r="HL12" s="78">
        <v>34023.279999999999</v>
      </c>
      <c r="HM12" s="77">
        <v>16</v>
      </c>
      <c r="HN12" s="78">
        <v>2037.01</v>
      </c>
      <c r="HO12" s="79">
        <v>100809</v>
      </c>
      <c r="HP12" s="78">
        <v>9599909.9900000002</v>
      </c>
      <c r="HS12" s="79">
        <v>1152</v>
      </c>
      <c r="HT12" s="78">
        <v>122696.95</v>
      </c>
      <c r="HU12" s="79">
        <v>6232</v>
      </c>
      <c r="HV12" s="78">
        <v>425378.27</v>
      </c>
      <c r="HW12" s="77">
        <v>26</v>
      </c>
      <c r="HX12" s="78">
        <v>4147.8500000000004</v>
      </c>
      <c r="HY12" s="77">
        <v>490</v>
      </c>
      <c r="HZ12" s="78">
        <v>76710.83</v>
      </c>
      <c r="IG12" s="79">
        <v>3447</v>
      </c>
      <c r="IH12" s="78">
        <v>168192.57</v>
      </c>
      <c r="II12" s="77">
        <v>2</v>
      </c>
      <c r="IJ12" s="78">
        <v>0.24</v>
      </c>
      <c r="IK12" s="77">
        <v>1</v>
      </c>
      <c r="IL12" s="78">
        <v>6.49</v>
      </c>
      <c r="IQ12" s="77">
        <v>5</v>
      </c>
      <c r="IR12" s="78">
        <v>8.98</v>
      </c>
      <c r="IS12" s="79">
        <v>4453</v>
      </c>
      <c r="IT12" s="78">
        <v>179221.6</v>
      </c>
      <c r="JA12" s="79">
        <v>9669</v>
      </c>
      <c r="JB12" s="78">
        <v>1307881.17</v>
      </c>
      <c r="JC12" s="79">
        <v>2587</v>
      </c>
      <c r="JD12" s="78">
        <v>314297.75</v>
      </c>
      <c r="JG12" s="77">
        <v>773</v>
      </c>
      <c r="JH12" s="78">
        <v>106990.21</v>
      </c>
      <c r="JI12" s="79">
        <v>3586</v>
      </c>
      <c r="JJ12" s="78">
        <v>341574.3</v>
      </c>
      <c r="JK12" s="77">
        <v>12</v>
      </c>
      <c r="JL12" s="78">
        <v>618.95000000000005</v>
      </c>
      <c r="JO12" s="77">
        <v>4</v>
      </c>
      <c r="JP12" s="78">
        <v>1772.9</v>
      </c>
      <c r="JQ12" s="77">
        <v>96</v>
      </c>
      <c r="JR12" s="78">
        <v>7934.8</v>
      </c>
      <c r="JS12" s="79">
        <v>5546</v>
      </c>
      <c r="JT12" s="78">
        <v>475906.3</v>
      </c>
      <c r="JU12" s="79">
        <v>16096</v>
      </c>
      <c r="JV12" s="78">
        <v>1300908.2</v>
      </c>
      <c r="JW12" s="77">
        <v>73</v>
      </c>
      <c r="JX12" s="78">
        <v>6477.88</v>
      </c>
      <c r="JY12" s="77">
        <v>524</v>
      </c>
      <c r="JZ12" s="78">
        <v>13933</v>
      </c>
      <c r="KA12" s="79">
        <v>9719</v>
      </c>
      <c r="KB12" s="78">
        <v>417472.15</v>
      </c>
      <c r="KC12" s="77">
        <v>2</v>
      </c>
      <c r="KD12" s="78">
        <v>95.26</v>
      </c>
      <c r="KE12" s="77">
        <v>409</v>
      </c>
      <c r="KF12" s="78">
        <v>49704.39</v>
      </c>
      <c r="KG12" s="79">
        <v>20138</v>
      </c>
      <c r="KH12" s="78">
        <v>742637.87</v>
      </c>
      <c r="KI12" s="77">
        <v>1</v>
      </c>
      <c r="KJ12" s="78">
        <v>3.93</v>
      </c>
      <c r="KM12" s="79">
        <v>1062</v>
      </c>
      <c r="KN12" s="78">
        <v>632509.81999999995</v>
      </c>
      <c r="KO12" s="77">
        <v>20</v>
      </c>
      <c r="KP12" s="78">
        <v>3536.19</v>
      </c>
      <c r="KQ12" s="79">
        <v>5771</v>
      </c>
      <c r="KR12" s="78">
        <v>473773.52</v>
      </c>
      <c r="KU12" s="79">
        <v>3225</v>
      </c>
      <c r="KV12" s="78">
        <v>1533038.23</v>
      </c>
      <c r="LA12" s="77">
        <v>18</v>
      </c>
      <c r="LB12" s="78">
        <v>3166.2</v>
      </c>
      <c r="LC12" s="77">
        <v>3</v>
      </c>
      <c r="LD12" s="78">
        <v>6.35</v>
      </c>
      <c r="LE12" s="79">
        <v>2099</v>
      </c>
      <c r="LF12" s="78">
        <v>176697.62</v>
      </c>
      <c r="LG12" s="77">
        <v>397</v>
      </c>
      <c r="LH12" s="78">
        <v>60302.76</v>
      </c>
      <c r="LI12" s="77">
        <v>421</v>
      </c>
      <c r="LJ12" s="78">
        <v>91573.58</v>
      </c>
      <c r="LS12" s="77">
        <v>6</v>
      </c>
      <c r="LT12" s="78">
        <v>5.36</v>
      </c>
      <c r="LU12" s="79">
        <v>6408</v>
      </c>
      <c r="LV12" s="78">
        <v>308875.63</v>
      </c>
      <c r="LW12" s="77">
        <v>86</v>
      </c>
      <c r="LX12" s="78">
        <v>435.09</v>
      </c>
      <c r="LY12" s="77">
        <v>3</v>
      </c>
      <c r="LZ12" s="78">
        <v>2482.14</v>
      </c>
      <c r="MA12" s="77">
        <v>2</v>
      </c>
      <c r="MB12" s="78">
        <v>1055.1600000000001</v>
      </c>
      <c r="MC12" s="79">
        <v>5011</v>
      </c>
      <c r="MD12" s="78">
        <v>561603.93000000005</v>
      </c>
      <c r="MI12" s="77">
        <v>1</v>
      </c>
      <c r="MJ12" s="78">
        <v>23.22</v>
      </c>
      <c r="MO12" s="77">
        <v>3</v>
      </c>
      <c r="MP12" s="78">
        <v>32.32</v>
      </c>
      <c r="MQ12" s="79">
        <v>4455</v>
      </c>
      <c r="MR12" s="78">
        <v>333650.88</v>
      </c>
      <c r="MS12" s="79">
        <v>56494</v>
      </c>
      <c r="MT12" s="78">
        <v>5470449.2800000003</v>
      </c>
      <c r="MU12" s="79">
        <v>1157</v>
      </c>
      <c r="MV12" s="78">
        <v>33727.660000000003</v>
      </c>
      <c r="NE12" s="77">
        <v>2</v>
      </c>
      <c r="NF12" s="78">
        <v>0.86</v>
      </c>
      <c r="NG12" s="79">
        <v>326463</v>
      </c>
      <c r="NH12" s="78">
        <v>43425112.020000003</v>
      </c>
      <c r="NI12" s="79">
        <v>259203</v>
      </c>
      <c r="NJ12" s="78">
        <v>39806352.57</v>
      </c>
      <c r="NK12" s="79">
        <v>16767</v>
      </c>
      <c r="NL12" s="78">
        <v>53786.32</v>
      </c>
      <c r="NM12" s="77">
        <v>26</v>
      </c>
      <c r="NN12" s="78">
        <v>750.47</v>
      </c>
      <c r="NU12" s="79">
        <v>1217</v>
      </c>
      <c r="NV12" s="78">
        <v>176980.19</v>
      </c>
      <c r="NW12" s="77">
        <v>6</v>
      </c>
      <c r="NX12" s="78">
        <v>25.25</v>
      </c>
      <c r="NY12" s="77">
        <v>2</v>
      </c>
      <c r="NZ12" s="78">
        <v>16.95</v>
      </c>
      <c r="OA12" s="77">
        <v>101</v>
      </c>
      <c r="OB12" s="78">
        <v>284.67</v>
      </c>
      <c r="OC12" s="79">
        <v>3640</v>
      </c>
      <c r="OD12" s="78">
        <v>374173.97</v>
      </c>
      <c r="OE12" s="77">
        <v>495</v>
      </c>
      <c r="OF12" s="78">
        <v>28443.17</v>
      </c>
      <c r="OG12" s="77">
        <v>6</v>
      </c>
      <c r="OH12" s="78">
        <v>167.56</v>
      </c>
      <c r="OI12" s="77">
        <v>3</v>
      </c>
      <c r="OJ12" s="78">
        <v>15.9</v>
      </c>
      <c r="OM12" s="77">
        <v>453</v>
      </c>
      <c r="ON12" s="78">
        <v>40553.879999999997</v>
      </c>
      <c r="OO12" s="77">
        <v>191</v>
      </c>
      <c r="OP12" s="78">
        <v>9855.18</v>
      </c>
      <c r="OQ12" s="77">
        <v>144</v>
      </c>
      <c r="OR12" s="78">
        <v>688.78</v>
      </c>
      <c r="OW12" s="79">
        <v>10989</v>
      </c>
      <c r="OX12" s="78">
        <v>1981900.09</v>
      </c>
      <c r="OY12" s="79">
        <v>29917</v>
      </c>
      <c r="OZ12" s="78">
        <v>5965371.5599999996</v>
      </c>
      <c r="PA12" s="77">
        <v>87</v>
      </c>
      <c r="PB12" s="78">
        <v>2859.87</v>
      </c>
      <c r="PC12" s="79">
        <v>2131</v>
      </c>
      <c r="PD12" s="78">
        <v>108163.28</v>
      </c>
      <c r="PE12" s="79">
        <v>1107</v>
      </c>
      <c r="PF12" s="78">
        <v>194157.54</v>
      </c>
      <c r="PI12" s="79">
        <v>7276</v>
      </c>
      <c r="PJ12" s="78">
        <v>690901.28</v>
      </c>
      <c r="PQ12" s="77">
        <v>1</v>
      </c>
      <c r="PR12" s="78">
        <v>4.75</v>
      </c>
      <c r="PS12" s="79">
        <v>3200</v>
      </c>
      <c r="PT12" s="78">
        <v>306952.93</v>
      </c>
      <c r="PU12" s="77">
        <v>60</v>
      </c>
      <c r="PV12" s="78">
        <v>380.36</v>
      </c>
      <c r="PW12" s="77">
        <v>224</v>
      </c>
      <c r="PX12" s="78">
        <v>34364.92</v>
      </c>
      <c r="PY12" s="79">
        <v>10344</v>
      </c>
      <c r="PZ12" s="78">
        <v>680989.93</v>
      </c>
      <c r="QA12" s="77">
        <v>35</v>
      </c>
      <c r="QB12" s="78">
        <v>229.21</v>
      </c>
      <c r="QC12" s="77">
        <v>12</v>
      </c>
      <c r="QD12" s="78">
        <v>172.14</v>
      </c>
      <c r="QI12" s="77">
        <v>14</v>
      </c>
      <c r="QJ12" s="78">
        <v>58.71</v>
      </c>
      <c r="QM12" s="79">
        <v>28295</v>
      </c>
      <c r="QN12" s="78">
        <v>8406104.1600000001</v>
      </c>
      <c r="QO12" s="79">
        <v>49795</v>
      </c>
      <c r="QP12" s="78">
        <v>7820240.21</v>
      </c>
      <c r="QQ12" s="79">
        <v>9065</v>
      </c>
      <c r="QR12" s="78">
        <v>1339479.67</v>
      </c>
      <c r="QS12" s="77">
        <v>716</v>
      </c>
      <c r="QT12" s="78">
        <v>3187957.26</v>
      </c>
      <c r="QU12" s="77">
        <v>60</v>
      </c>
      <c r="QV12" s="78">
        <v>149894.89000000001</v>
      </c>
      <c r="QW12" s="77">
        <v>9</v>
      </c>
      <c r="QX12" s="78">
        <v>104.44</v>
      </c>
      <c r="QY12" s="77">
        <v>2</v>
      </c>
      <c r="QZ12" s="78">
        <v>402</v>
      </c>
      <c r="RA12" s="77">
        <v>357</v>
      </c>
      <c r="RB12" s="78">
        <v>180314.38</v>
      </c>
      <c r="RC12" s="77">
        <v>654</v>
      </c>
      <c r="RD12" s="78">
        <v>326951.93</v>
      </c>
      <c r="RE12" s="79">
        <v>25619</v>
      </c>
      <c r="RF12" s="78">
        <v>15774893.300000001</v>
      </c>
      <c r="RI12" s="79">
        <v>13187</v>
      </c>
      <c r="RJ12" s="78">
        <v>3617596.31</v>
      </c>
      <c r="RM12" s="77">
        <v>13</v>
      </c>
      <c r="RN12" s="78">
        <v>20.7</v>
      </c>
      <c r="RO12" s="77">
        <v>18</v>
      </c>
      <c r="RP12" s="78">
        <v>30.74</v>
      </c>
      <c r="SA12" s="77">
        <v>2</v>
      </c>
      <c r="SB12" s="78">
        <v>97.1</v>
      </c>
      <c r="SE12" s="77">
        <v>3</v>
      </c>
      <c r="SF12" s="78">
        <v>56.04</v>
      </c>
      <c r="SG12" s="77">
        <v>5</v>
      </c>
      <c r="SH12" s="78">
        <v>652.54</v>
      </c>
      <c r="SO12" s="79">
        <v>94039</v>
      </c>
      <c r="SP12" s="78">
        <v>14237348.960000001</v>
      </c>
      <c r="SQ12" s="79">
        <v>2659</v>
      </c>
      <c r="SR12" s="78">
        <v>127386.39</v>
      </c>
      <c r="SW12" s="77">
        <v>18</v>
      </c>
      <c r="SX12" s="78">
        <v>2985.85</v>
      </c>
      <c r="SY12" s="77">
        <v>218</v>
      </c>
      <c r="SZ12" s="78">
        <v>7978.58</v>
      </c>
      <c r="TA12" s="77">
        <v>25</v>
      </c>
      <c r="TB12" s="78">
        <v>517.05999999999995</v>
      </c>
      <c r="TC12" s="79">
        <v>1414</v>
      </c>
      <c r="TD12" s="78">
        <v>151238.12</v>
      </c>
      <c r="TG12" s="79">
        <v>3249</v>
      </c>
      <c r="TH12" s="78">
        <v>211372.59</v>
      </c>
      <c r="TI12" s="79">
        <v>55410</v>
      </c>
      <c r="TJ12" s="78">
        <v>9908449.3800000008</v>
      </c>
      <c r="TK12" s="77">
        <v>3</v>
      </c>
      <c r="TL12" s="78">
        <v>1.05</v>
      </c>
      <c r="TM12" s="79">
        <v>1401</v>
      </c>
      <c r="TN12" s="78">
        <v>50570.73</v>
      </c>
      <c r="TO12" s="77">
        <v>836</v>
      </c>
      <c r="TP12" s="78">
        <v>65267.41</v>
      </c>
      <c r="TQ12" s="79">
        <v>14609</v>
      </c>
      <c r="TR12" s="78">
        <v>772756.33</v>
      </c>
      <c r="TS12" s="77">
        <v>1</v>
      </c>
      <c r="TT12" s="78">
        <v>90</v>
      </c>
      <c r="TU12" s="79">
        <v>79536</v>
      </c>
      <c r="TV12" s="78">
        <v>507065.37</v>
      </c>
      <c r="TW12" s="77">
        <v>541</v>
      </c>
      <c r="TX12" s="78">
        <v>44897.05</v>
      </c>
      <c r="TY12" s="77">
        <v>45</v>
      </c>
      <c r="TZ12" s="78">
        <v>409.11</v>
      </c>
      <c r="UC12" s="77">
        <v>1</v>
      </c>
      <c r="UD12" s="78">
        <v>8.81</v>
      </c>
      <c r="UE12" s="77">
        <v>1</v>
      </c>
      <c r="UF12" s="78">
        <v>15.16</v>
      </c>
      <c r="UG12" s="77">
        <v>337</v>
      </c>
      <c r="UH12" s="78">
        <v>3389.7</v>
      </c>
      <c r="UI12" s="79">
        <v>3303</v>
      </c>
      <c r="UJ12" s="78">
        <v>15197772.800000001</v>
      </c>
      <c r="UK12" s="79">
        <v>2902</v>
      </c>
      <c r="UL12" s="78">
        <v>119700.3</v>
      </c>
      <c r="UM12" s="79">
        <v>35101</v>
      </c>
      <c r="UN12" s="78">
        <v>1101609.47</v>
      </c>
      <c r="UO12" s="79">
        <v>1481</v>
      </c>
      <c r="UP12" s="78">
        <v>130225.21</v>
      </c>
      <c r="UQ12" s="79">
        <v>16101</v>
      </c>
      <c r="UR12" s="78">
        <v>828909.25</v>
      </c>
      <c r="US12" s="79">
        <v>1413</v>
      </c>
      <c r="UT12" s="78">
        <v>93666.81</v>
      </c>
      <c r="VC12" s="77">
        <v>1</v>
      </c>
      <c r="VD12" s="78">
        <v>23.49</v>
      </c>
      <c r="VE12" s="77">
        <v>1</v>
      </c>
      <c r="VF12" s="78">
        <v>37.49</v>
      </c>
      <c r="VG12" s="79">
        <v>7646</v>
      </c>
      <c r="VH12" s="78">
        <v>289977.59999999998</v>
      </c>
      <c r="VM12" s="77">
        <v>2</v>
      </c>
      <c r="VN12" s="78">
        <v>61.56</v>
      </c>
      <c r="VU12" s="77">
        <v>10</v>
      </c>
      <c r="VV12" s="78">
        <v>8.9</v>
      </c>
      <c r="WA12" s="77">
        <v>1</v>
      </c>
      <c r="WB12" s="78">
        <v>3.9</v>
      </c>
      <c r="WG12" s="77">
        <v>20</v>
      </c>
      <c r="WH12" s="78">
        <v>572.82000000000005</v>
      </c>
      <c r="WI12" s="79">
        <v>12146</v>
      </c>
      <c r="WJ12" s="78">
        <v>738434.2</v>
      </c>
      <c r="WM12" s="79">
        <v>33136</v>
      </c>
      <c r="WN12" s="78">
        <v>534634.68999999994</v>
      </c>
      <c r="WO12" s="77">
        <v>53</v>
      </c>
      <c r="WP12" s="78">
        <v>557.41</v>
      </c>
      <c r="WU12" s="79">
        <v>14076</v>
      </c>
      <c r="WV12" s="78">
        <v>763389.87</v>
      </c>
      <c r="WW12" s="79">
        <v>15650</v>
      </c>
      <c r="WX12" s="78">
        <v>1315898.82</v>
      </c>
      <c r="XA12" s="77">
        <v>2</v>
      </c>
      <c r="XB12" s="78">
        <v>37.119999999999997</v>
      </c>
      <c r="XC12" s="77">
        <v>549</v>
      </c>
      <c r="XD12" s="78">
        <v>5.49</v>
      </c>
      <c r="XG12" s="79">
        <v>13563</v>
      </c>
      <c r="XH12" s="78">
        <v>2060896.87</v>
      </c>
      <c r="XI12" s="77">
        <v>3</v>
      </c>
      <c r="XJ12" s="78">
        <v>4633.8999999999996</v>
      </c>
      <c r="XM12" s="79">
        <v>2366</v>
      </c>
      <c r="XN12" s="78">
        <v>10424.74</v>
      </c>
      <c r="XO12" s="79">
        <v>8677</v>
      </c>
      <c r="XP12" s="78">
        <v>137409.14000000001</v>
      </c>
      <c r="XQ12" s="77">
        <v>160</v>
      </c>
      <c r="XR12" s="78">
        <v>17023.54</v>
      </c>
      <c r="XS12" s="79">
        <v>2019</v>
      </c>
      <c r="XT12" s="78">
        <v>839783.38</v>
      </c>
      <c r="XU12" s="77">
        <v>4</v>
      </c>
      <c r="XV12" s="78">
        <v>1008</v>
      </c>
      <c r="XW12" s="79">
        <v>6805</v>
      </c>
      <c r="XX12" s="78">
        <v>196939.27</v>
      </c>
      <c r="YA12" s="77">
        <v>1</v>
      </c>
      <c r="YB12" s="78">
        <v>29.38</v>
      </c>
      <c r="YC12" s="77">
        <v>1</v>
      </c>
      <c r="YD12" s="78">
        <v>6.67</v>
      </c>
      <c r="YE12" s="77">
        <v>3</v>
      </c>
      <c r="YF12" s="78">
        <v>29.96</v>
      </c>
      <c r="YI12" s="79">
        <v>41776</v>
      </c>
      <c r="YJ12" s="78">
        <v>2370598.0499999998</v>
      </c>
      <c r="YM12" s="77">
        <v>402</v>
      </c>
      <c r="YN12" s="78">
        <v>157213.26999999999</v>
      </c>
      <c r="YO12" s="77">
        <v>544</v>
      </c>
      <c r="YP12" s="78">
        <v>7015.53</v>
      </c>
      <c r="YS12" s="79">
        <v>45905</v>
      </c>
      <c r="YT12" s="78">
        <v>6004358.0300000003</v>
      </c>
      <c r="YU12" s="79">
        <v>6291</v>
      </c>
      <c r="YV12" s="78">
        <v>3232741.12</v>
      </c>
      <c r="YW12" s="79">
        <v>4935</v>
      </c>
      <c r="YX12" s="78">
        <v>706038.72</v>
      </c>
      <c r="YY12" s="79">
        <v>10914</v>
      </c>
      <c r="YZ12" s="78">
        <v>2062115.67</v>
      </c>
      <c r="ZA12" s="79">
        <v>1175</v>
      </c>
      <c r="ZB12" s="78">
        <v>321718.75</v>
      </c>
      <c r="ZC12" s="79">
        <v>1011</v>
      </c>
      <c r="ZD12" s="78">
        <v>146464.32999999999</v>
      </c>
      <c r="ZE12" s="79">
        <v>91546</v>
      </c>
      <c r="ZF12" s="78">
        <v>1010065.6</v>
      </c>
      <c r="ZG12" s="79">
        <v>1525</v>
      </c>
      <c r="ZH12" s="78">
        <v>79231.64</v>
      </c>
      <c r="ZI12" s="77">
        <v>3</v>
      </c>
      <c r="ZJ12" s="78">
        <v>10.67</v>
      </c>
      <c r="ZQ12" s="79">
        <v>190796</v>
      </c>
      <c r="ZR12" s="78">
        <v>11330535.439999999</v>
      </c>
      <c r="ZS12" s="79">
        <v>32106</v>
      </c>
      <c r="ZT12" s="78">
        <v>2712159.98</v>
      </c>
      <c r="AAA12" s="79">
        <v>1073</v>
      </c>
      <c r="AAB12" s="78">
        <v>25640.82</v>
      </c>
      <c r="AAE12" s="79">
        <v>1996</v>
      </c>
      <c r="AAF12" s="78">
        <v>277884.02</v>
      </c>
      <c r="AAG12" s="77">
        <v>86</v>
      </c>
      <c r="AAH12" s="78">
        <v>10004.6</v>
      </c>
      <c r="AAI12" s="79">
        <v>129120</v>
      </c>
      <c r="AAJ12" s="78">
        <v>3266879.46</v>
      </c>
      <c r="AAK12" s="79">
        <v>32620</v>
      </c>
      <c r="AAL12" s="78">
        <v>1589354.14</v>
      </c>
      <c r="AAM12" s="79">
        <v>37145</v>
      </c>
      <c r="AAN12" s="78">
        <v>5243216.79</v>
      </c>
      <c r="AAO12" s="79">
        <v>51655</v>
      </c>
      <c r="AAP12" s="78">
        <v>5313368.6100000003</v>
      </c>
      <c r="AAQ12" s="79">
        <v>1115</v>
      </c>
      <c r="AAR12" s="78">
        <v>98332.51</v>
      </c>
      <c r="AAS12" s="77">
        <v>499</v>
      </c>
      <c r="AAT12" s="78">
        <v>39568.120000000003</v>
      </c>
      <c r="AAU12" s="79">
        <v>45653</v>
      </c>
      <c r="AAV12" s="78">
        <v>8934371.3599999994</v>
      </c>
      <c r="AAW12" s="79">
        <v>48196</v>
      </c>
      <c r="AAX12" s="78">
        <v>6486604.7999999998</v>
      </c>
      <c r="ABC12" s="77">
        <v>41</v>
      </c>
      <c r="ABD12" s="78">
        <v>185.04</v>
      </c>
      <c r="ABE12" s="77">
        <v>154</v>
      </c>
      <c r="ABF12" s="78">
        <v>813.63</v>
      </c>
      <c r="ABM12" s="77">
        <v>69</v>
      </c>
      <c r="ABN12" s="78">
        <v>502.29</v>
      </c>
      <c r="ABO12" s="77">
        <v>1</v>
      </c>
      <c r="ABP12" s="78">
        <v>2.3199999999999998</v>
      </c>
      <c r="ABQ12" s="77">
        <v>12</v>
      </c>
      <c r="ABR12" s="78">
        <v>104.84</v>
      </c>
      <c r="ABS12" s="77">
        <v>42</v>
      </c>
      <c r="ABT12" s="78">
        <v>213.85</v>
      </c>
      <c r="ABY12" s="77">
        <v>3</v>
      </c>
      <c r="ABZ12" s="78">
        <v>217.79</v>
      </c>
      <c r="ACA12" s="77">
        <v>704</v>
      </c>
      <c r="ACB12" s="78">
        <v>3164.57</v>
      </c>
      <c r="ACG12" s="79">
        <v>2275</v>
      </c>
      <c r="ACH12" s="78">
        <v>145856.18</v>
      </c>
      <c r="ACK12" s="77">
        <v>4</v>
      </c>
      <c r="ACL12" s="78">
        <v>244.73</v>
      </c>
      <c r="ACO12" s="77">
        <v>137</v>
      </c>
      <c r="ACP12" s="78">
        <v>18356.84</v>
      </c>
      <c r="ACY12" s="79">
        <v>18917</v>
      </c>
      <c r="ACZ12" s="78">
        <v>3625845.71</v>
      </c>
      <c r="ADA12" s="79">
        <v>191448</v>
      </c>
      <c r="ADB12" s="78">
        <v>18772029.760000002</v>
      </c>
      <c r="ADC12" s="79">
        <v>3196</v>
      </c>
      <c r="ADD12" s="78">
        <v>172672.08</v>
      </c>
      <c r="ADE12" s="79">
        <v>2535</v>
      </c>
      <c r="ADF12" s="78">
        <v>117331.44</v>
      </c>
      <c r="ADG12" s="79">
        <v>4542</v>
      </c>
      <c r="ADH12" s="78">
        <v>79092.55</v>
      </c>
      <c r="ADI12" s="79">
        <v>3837</v>
      </c>
      <c r="ADJ12" s="78">
        <v>86869.64</v>
      </c>
      <c r="ADK12" s="77">
        <v>311</v>
      </c>
      <c r="ADL12" s="78">
        <v>9187.7099999999991</v>
      </c>
      <c r="ADO12" s="77">
        <v>2</v>
      </c>
      <c r="ADP12" s="78">
        <v>10.18</v>
      </c>
      <c r="ADQ12" s="77">
        <v>110</v>
      </c>
      <c r="ADR12" s="78">
        <v>6363.01</v>
      </c>
      <c r="ADS12" s="79">
        <v>18046</v>
      </c>
      <c r="ADT12" s="78">
        <v>628254.16</v>
      </c>
      <c r="ADU12" s="79">
        <v>6173</v>
      </c>
      <c r="ADV12" s="78">
        <v>317434.86</v>
      </c>
      <c r="ADW12" s="79">
        <v>24443</v>
      </c>
      <c r="ADX12" s="78">
        <v>298538.63</v>
      </c>
      <c r="ADY12" s="77">
        <v>11</v>
      </c>
      <c r="ADZ12" s="78">
        <v>455.93</v>
      </c>
      <c r="AEC12" s="79">
        <v>11809</v>
      </c>
      <c r="AED12" s="78">
        <v>492383.7</v>
      </c>
      <c r="AEG12" s="77">
        <v>407</v>
      </c>
      <c r="AEH12" s="78">
        <v>51242.7</v>
      </c>
      <c r="AEI12" s="79">
        <v>2393</v>
      </c>
      <c r="AEJ12" s="78">
        <v>74041.87</v>
      </c>
      <c r="AEK12" s="79">
        <v>48373</v>
      </c>
      <c r="AEL12" s="78">
        <v>1859587.29</v>
      </c>
      <c r="AEM12" s="77">
        <v>510</v>
      </c>
      <c r="AEN12" s="78">
        <v>29275.7</v>
      </c>
      <c r="AEO12" s="79">
        <v>16496</v>
      </c>
      <c r="AEP12" s="78">
        <v>1046479.56</v>
      </c>
      <c r="AES12" s="79">
        <v>1717</v>
      </c>
      <c r="AET12" s="78">
        <v>286404.07</v>
      </c>
      <c r="AEW12" s="77">
        <v>2</v>
      </c>
      <c r="AEX12" s="78">
        <v>51.84</v>
      </c>
      <c r="AEY12" s="79">
        <v>1178</v>
      </c>
      <c r="AEZ12" s="78">
        <v>209411.20000000001</v>
      </c>
      <c r="AFA12" s="77">
        <v>2</v>
      </c>
      <c r="AFB12" s="78">
        <v>8.76</v>
      </c>
      <c r="AFC12" s="79">
        <v>1374</v>
      </c>
      <c r="AFD12" s="78">
        <v>845873.26</v>
      </c>
      <c r="AFI12" s="77">
        <v>456</v>
      </c>
      <c r="AFJ12" s="78">
        <v>168679.61</v>
      </c>
      <c r="AFK12" s="79">
        <v>6777</v>
      </c>
      <c r="AFL12" s="78">
        <v>469458.65</v>
      </c>
      <c r="AFM12" s="79">
        <v>10868</v>
      </c>
      <c r="AFN12" s="78">
        <v>507540.04</v>
      </c>
      <c r="AFO12" s="77">
        <v>20</v>
      </c>
      <c r="AFP12" s="78">
        <v>1442.41</v>
      </c>
      <c r="AFQ12" s="77">
        <v>2</v>
      </c>
      <c r="AFR12" s="78">
        <v>34.840000000000003</v>
      </c>
      <c r="AFS12" s="79">
        <v>1660</v>
      </c>
      <c r="AFT12" s="78">
        <v>877305.16</v>
      </c>
      <c r="AFU12" s="79">
        <v>3722</v>
      </c>
      <c r="AFV12" s="78">
        <v>2812417.03</v>
      </c>
      <c r="AGA12" s="77">
        <v>63</v>
      </c>
      <c r="AGB12" s="78">
        <v>564.25</v>
      </c>
      <c r="AGG12" s="79">
        <v>16308</v>
      </c>
      <c r="AGH12" s="78">
        <v>830673.11</v>
      </c>
      <c r="AGI12" s="79">
        <v>7883</v>
      </c>
      <c r="AGJ12" s="78">
        <v>272245.78999999998</v>
      </c>
      <c r="AGK12" s="77">
        <v>11</v>
      </c>
      <c r="AGL12" s="78">
        <v>8195.14</v>
      </c>
      <c r="AGO12" s="77">
        <v>88</v>
      </c>
      <c r="AGP12" s="78">
        <v>10841.83</v>
      </c>
      <c r="AGQ12" s="79">
        <v>6390</v>
      </c>
      <c r="AGR12" s="78">
        <v>346352.16</v>
      </c>
      <c r="AGS12" s="77">
        <v>9</v>
      </c>
      <c r="AGT12" s="78">
        <v>145.30000000000001</v>
      </c>
      <c r="AGW12" s="77">
        <v>6</v>
      </c>
      <c r="AGX12" s="78">
        <v>424.12</v>
      </c>
      <c r="AHC12" s="79">
        <v>2684</v>
      </c>
      <c r="AHD12" s="78">
        <v>935409.08</v>
      </c>
      <c r="AHE12" s="77">
        <v>2</v>
      </c>
      <c r="AHF12" s="78">
        <v>0.57999999999999996</v>
      </c>
      <c r="AHG12" s="77">
        <v>129</v>
      </c>
      <c r="AHH12" s="78">
        <v>6935.63</v>
      </c>
      <c r="AHK12" s="77">
        <v>3</v>
      </c>
      <c r="AHL12" s="78">
        <v>59.53</v>
      </c>
      <c r="AHM12" s="79">
        <v>57324</v>
      </c>
      <c r="AHN12" s="78">
        <v>1789157.78</v>
      </c>
      <c r="AHO12" s="79">
        <v>4098</v>
      </c>
      <c r="AHP12" s="78">
        <v>172300.3</v>
      </c>
      <c r="AHQ12" s="77">
        <v>348</v>
      </c>
      <c r="AHR12" s="78">
        <v>38400.769999999997</v>
      </c>
      <c r="AHS12" s="77">
        <v>2</v>
      </c>
      <c r="AHT12" s="78">
        <v>24.72</v>
      </c>
      <c r="AHW12" s="77">
        <v>157</v>
      </c>
      <c r="AHX12" s="78">
        <v>1172.21</v>
      </c>
      <c r="AIA12" s="77">
        <v>2</v>
      </c>
      <c r="AIB12" s="78">
        <v>28.38</v>
      </c>
      <c r="AIC12" s="77">
        <v>15</v>
      </c>
      <c r="AID12" s="78">
        <v>14571.16</v>
      </c>
      <c r="AIG12" s="79">
        <v>289693</v>
      </c>
      <c r="AIH12" s="78">
        <v>69164562.829999998</v>
      </c>
      <c r="AII12" s="77">
        <v>269</v>
      </c>
      <c r="AIJ12" s="78">
        <v>494962.01</v>
      </c>
      <c r="AIK12" s="79">
        <v>15718</v>
      </c>
      <c r="AIL12" s="78">
        <v>9292006.3900000006</v>
      </c>
      <c r="AIM12" s="79">
        <v>13332</v>
      </c>
      <c r="AIN12" s="78">
        <v>5051917.6900000004</v>
      </c>
      <c r="AIO12" s="79">
        <v>5153</v>
      </c>
      <c r="AIP12" s="78">
        <v>398679.71</v>
      </c>
      <c r="AIQ12" s="77">
        <v>183</v>
      </c>
      <c r="AIR12" s="78">
        <v>17485.96</v>
      </c>
      <c r="AIS12" s="77">
        <v>927</v>
      </c>
      <c r="AIT12" s="78">
        <v>126172.79</v>
      </c>
      <c r="AIY12" s="77">
        <v>39</v>
      </c>
      <c r="AIZ12" s="78">
        <v>33402.519999999997</v>
      </c>
      <c r="AJA12" s="79">
        <v>2444</v>
      </c>
      <c r="AJB12" s="78">
        <v>225711.68</v>
      </c>
      <c r="AJC12" s="79">
        <v>3592</v>
      </c>
      <c r="AJD12" s="78">
        <v>221464.74</v>
      </c>
      <c r="AJE12" s="79">
        <v>1753</v>
      </c>
      <c r="AJF12" s="78">
        <v>394992.73</v>
      </c>
      <c r="AJK12" s="77">
        <v>4</v>
      </c>
      <c r="AJL12" s="78">
        <v>583.29999999999995</v>
      </c>
      <c r="AJM12" s="77">
        <v>145</v>
      </c>
      <c r="AJN12" s="78">
        <v>14460.36</v>
      </c>
      <c r="AJQ12" s="77">
        <v>88</v>
      </c>
      <c r="AJR12" s="78">
        <v>31141.17</v>
      </c>
      <c r="AJS12" s="77">
        <v>2</v>
      </c>
      <c r="AJT12" s="78">
        <v>314.39999999999998</v>
      </c>
      <c r="AKC12" s="77">
        <v>5</v>
      </c>
      <c r="AKD12" s="78">
        <v>374.1</v>
      </c>
      <c r="AKE12" s="77">
        <v>1</v>
      </c>
      <c r="AKF12" s="78">
        <v>47.91</v>
      </c>
      <c r="AKG12" s="79">
        <v>48127</v>
      </c>
      <c r="AKH12" s="78">
        <v>455361.93</v>
      </c>
      <c r="AKK12" s="77">
        <v>34</v>
      </c>
      <c r="AKL12" s="78">
        <v>333.53</v>
      </c>
      <c r="AKO12" s="79">
        <v>6629</v>
      </c>
      <c r="AKP12" s="78">
        <v>483215.71</v>
      </c>
      <c r="AKQ12" s="77">
        <v>5</v>
      </c>
      <c r="AKR12" s="78">
        <v>47.88</v>
      </c>
      <c r="AKS12" s="79">
        <v>10697</v>
      </c>
      <c r="AKT12" s="78">
        <v>202981.33</v>
      </c>
      <c r="AKU12" s="77">
        <v>7</v>
      </c>
      <c r="AKV12" s="78">
        <v>9.14</v>
      </c>
      <c r="AKW12" s="79">
        <v>10054</v>
      </c>
      <c r="AKX12" s="78">
        <v>458616.27</v>
      </c>
      <c r="ALC12" s="77">
        <v>2</v>
      </c>
      <c r="ALD12" s="78">
        <v>206</v>
      </c>
      <c r="ALE12" s="77">
        <v>463</v>
      </c>
      <c r="ALF12" s="78">
        <v>64432.02</v>
      </c>
      <c r="ALO12" s="79">
        <v>121931</v>
      </c>
      <c r="ALP12" s="78">
        <v>1647169.82</v>
      </c>
      <c r="ALQ12" s="77">
        <v>152</v>
      </c>
      <c r="ALR12" s="78">
        <v>17301.72</v>
      </c>
      <c r="AMC12" s="77">
        <v>1</v>
      </c>
      <c r="AMD12" s="78">
        <v>4.05</v>
      </c>
      <c r="AME12" s="77">
        <v>16</v>
      </c>
      <c r="AMF12" s="78">
        <v>193.65</v>
      </c>
      <c r="AMM12" s="79">
        <v>19603</v>
      </c>
      <c r="AMN12" s="78">
        <v>554216.66</v>
      </c>
      <c r="AMQ12" s="79">
        <v>112140</v>
      </c>
      <c r="AMR12" s="78">
        <v>1620809.91</v>
      </c>
      <c r="ANI12" s="77">
        <v>2</v>
      </c>
      <c r="ANJ12" s="78">
        <v>10.18</v>
      </c>
      <c r="ANO12" s="77">
        <v>403</v>
      </c>
      <c r="ANP12" s="78">
        <v>23257.58</v>
      </c>
      <c r="ANQ12" s="77">
        <v>89</v>
      </c>
      <c r="ANR12" s="78">
        <v>270.39</v>
      </c>
      <c r="ANS12" s="79">
        <v>2179</v>
      </c>
      <c r="ANT12" s="78">
        <v>149068.06</v>
      </c>
      <c r="ANW12" s="77">
        <v>155</v>
      </c>
      <c r="ANX12" s="78">
        <v>4564.3</v>
      </c>
      <c r="ANY12" s="77">
        <v>27</v>
      </c>
      <c r="ANZ12" s="78">
        <v>9120.2000000000007</v>
      </c>
      <c r="AOA12" s="77">
        <v>992</v>
      </c>
      <c r="AOB12" s="78">
        <v>67583.72</v>
      </c>
      <c r="AOC12" s="79">
        <v>29475</v>
      </c>
      <c r="AOD12" s="78">
        <v>2757464.89</v>
      </c>
      <c r="AOE12" s="77">
        <v>204</v>
      </c>
      <c r="AOF12" s="78">
        <v>235551.99</v>
      </c>
      <c r="AOQ12" s="77">
        <v>411</v>
      </c>
      <c r="AOR12" s="78">
        <v>22671.95</v>
      </c>
      <c r="AOU12" s="77">
        <v>1</v>
      </c>
      <c r="AOV12" s="78">
        <v>2.84</v>
      </c>
      <c r="AOY12" s="77">
        <v>922</v>
      </c>
      <c r="AOZ12" s="78">
        <v>1122744.04</v>
      </c>
      <c r="APA12" s="79">
        <v>2569</v>
      </c>
      <c r="APB12" s="78">
        <v>204152.4</v>
      </c>
      <c r="APC12" s="77">
        <v>1</v>
      </c>
      <c r="APD12" s="78">
        <v>81.19</v>
      </c>
      <c r="APE12" s="77">
        <v>29</v>
      </c>
      <c r="APF12" s="78">
        <v>1220.44</v>
      </c>
      <c r="APG12" s="77">
        <v>185</v>
      </c>
      <c r="APH12" s="78">
        <v>64282.61</v>
      </c>
      <c r="API12" s="79">
        <v>1899</v>
      </c>
      <c r="APJ12" s="78">
        <v>234434.96</v>
      </c>
      <c r="APK12" s="77">
        <v>226</v>
      </c>
      <c r="APL12" s="78">
        <v>44995.519999999997</v>
      </c>
      <c r="APM12" s="79">
        <v>12401</v>
      </c>
      <c r="APN12" s="78">
        <v>2079595.05</v>
      </c>
      <c r="APS12" s="77">
        <v>797</v>
      </c>
      <c r="APT12" s="78">
        <v>515255.96</v>
      </c>
      <c r="APU12" s="77">
        <v>26</v>
      </c>
      <c r="APV12" s="78">
        <v>54227.5</v>
      </c>
      <c r="APW12" s="77">
        <v>401</v>
      </c>
      <c r="APX12" s="78">
        <v>1302895.3</v>
      </c>
      <c r="AQC12" s="77">
        <v>2</v>
      </c>
      <c r="AQD12" s="78">
        <v>11.16</v>
      </c>
      <c r="AQI12" s="77">
        <v>70</v>
      </c>
      <c r="AQJ12" s="78">
        <v>7644.4</v>
      </c>
      <c r="AQO12" s="77">
        <v>468</v>
      </c>
      <c r="AQP12" s="78">
        <v>66309.710000000006</v>
      </c>
      <c r="AQQ12" s="77">
        <v>218</v>
      </c>
      <c r="AQR12" s="78">
        <v>2417.91</v>
      </c>
      <c r="AQU12" s="77">
        <v>99</v>
      </c>
      <c r="AQV12" s="78">
        <v>1174.57</v>
      </c>
      <c r="ARA12" s="79">
        <v>13789</v>
      </c>
      <c r="ARB12" s="78">
        <v>3154207.79</v>
      </c>
      <c r="ARC12" s="79">
        <v>18687</v>
      </c>
      <c r="ARD12" s="78">
        <v>287867.49</v>
      </c>
      <c r="ARG12" s="77">
        <v>1</v>
      </c>
      <c r="ARH12" s="78">
        <v>17.559999999999999</v>
      </c>
      <c r="ARI12" s="79">
        <v>2225</v>
      </c>
      <c r="ARJ12" s="78">
        <v>1041832.6</v>
      </c>
      <c r="ARK12" s="77">
        <v>400</v>
      </c>
      <c r="ARL12" s="78">
        <v>206297.12</v>
      </c>
      <c r="ARM12" s="79">
        <v>1896</v>
      </c>
      <c r="ARN12" s="78">
        <v>913987.48</v>
      </c>
      <c r="ARO12" s="77">
        <v>771</v>
      </c>
      <c r="ARP12" s="78">
        <v>387391.91</v>
      </c>
      <c r="ARQ12" s="77">
        <v>608</v>
      </c>
      <c r="ARR12" s="78">
        <v>259118.27</v>
      </c>
      <c r="ARS12" s="77">
        <v>319</v>
      </c>
      <c r="ART12" s="78">
        <v>136672.38</v>
      </c>
      <c r="ARU12" s="79">
        <v>3982</v>
      </c>
      <c r="ARV12" s="78">
        <v>755451.35</v>
      </c>
      <c r="ARW12" s="77">
        <v>12</v>
      </c>
      <c r="ARX12" s="78">
        <v>678.07</v>
      </c>
      <c r="ASA12" s="77">
        <v>130</v>
      </c>
      <c r="ASB12" s="78">
        <v>44715.07</v>
      </c>
      <c r="ASC12" s="79">
        <v>3700</v>
      </c>
      <c r="ASD12" s="78">
        <v>62027.76</v>
      </c>
      <c r="ASI12" s="79">
        <v>4491</v>
      </c>
      <c r="ASJ12" s="78">
        <v>1188720.5</v>
      </c>
      <c r="ASK12" s="79">
        <v>2845</v>
      </c>
      <c r="ASL12" s="78">
        <v>1513918.4</v>
      </c>
      <c r="ASQ12" s="79">
        <v>9878</v>
      </c>
      <c r="ASR12" s="78">
        <v>6295532.0899999999</v>
      </c>
      <c r="ASU12" s="77">
        <v>207</v>
      </c>
      <c r="ASV12" s="78">
        <v>1444377.65</v>
      </c>
      <c r="ASY12" s="77">
        <v>2</v>
      </c>
      <c r="ASZ12" s="78">
        <v>17.96</v>
      </c>
      <c r="ATE12" s="77">
        <v>1</v>
      </c>
      <c r="ATF12" s="78">
        <v>7.5</v>
      </c>
      <c r="ATG12" s="79">
        <v>4792</v>
      </c>
      <c r="ATH12" s="78">
        <v>674232.23</v>
      </c>
      <c r="ATI12" s="79">
        <v>9355</v>
      </c>
      <c r="ATJ12" s="78">
        <v>1153173.6299999999</v>
      </c>
      <c r="ATK12" s="79">
        <v>29359</v>
      </c>
      <c r="ATL12" s="78">
        <v>3991631.57</v>
      </c>
      <c r="ATM12" s="79">
        <v>7791</v>
      </c>
      <c r="ATN12" s="78">
        <v>1044780.52</v>
      </c>
      <c r="ATO12" s="79">
        <v>50526</v>
      </c>
      <c r="ATP12" s="78">
        <v>1256600.1000000001</v>
      </c>
      <c r="ATS12" s="79">
        <v>54924</v>
      </c>
      <c r="ATT12" s="78">
        <v>4447101.0199999996</v>
      </c>
      <c r="ATU12" s="77">
        <v>63</v>
      </c>
      <c r="ATV12" s="78">
        <v>24570.97</v>
      </c>
      <c r="ATY12" s="79">
        <v>7817</v>
      </c>
      <c r="ATZ12" s="78">
        <v>621783.77</v>
      </c>
      <c r="AUE12" s="77">
        <v>2</v>
      </c>
      <c r="AUF12" s="78">
        <v>235.84</v>
      </c>
      <c r="AUO12" s="77">
        <v>4</v>
      </c>
      <c r="AUP12" s="78">
        <v>15.6</v>
      </c>
      <c r="AUS12" s="77">
        <v>8</v>
      </c>
      <c r="AUT12" s="78">
        <v>256.08999999999997</v>
      </c>
      <c r="AUU12" s="79">
        <v>1565</v>
      </c>
      <c r="AUV12" s="78">
        <v>40612.29</v>
      </c>
      <c r="AUW12" s="77">
        <v>12</v>
      </c>
      <c r="AUX12" s="78">
        <v>1049.44</v>
      </c>
      <c r="AVA12" s="79">
        <v>33659</v>
      </c>
      <c r="AVB12" s="78">
        <v>3175752.11</v>
      </c>
      <c r="AVC12" s="77">
        <v>814</v>
      </c>
      <c r="AVD12" s="78">
        <v>3561287</v>
      </c>
      <c r="AVK12" s="77">
        <v>12</v>
      </c>
      <c r="AVL12" s="78">
        <v>3571.19</v>
      </c>
      <c r="AVM12" s="77">
        <v>506</v>
      </c>
      <c r="AVN12" s="78">
        <v>26441.7</v>
      </c>
      <c r="AVO12" s="77">
        <v>223</v>
      </c>
      <c r="AVP12" s="78">
        <v>11340.69</v>
      </c>
      <c r="AVQ12" s="77">
        <v>2</v>
      </c>
      <c r="AVR12" s="78">
        <v>59.57</v>
      </c>
      <c r="AVS12" s="79">
        <v>14559</v>
      </c>
      <c r="AVT12" s="78">
        <v>815952.34</v>
      </c>
      <c r="AVU12" s="77">
        <v>4</v>
      </c>
      <c r="AVV12" s="78">
        <v>111.8</v>
      </c>
      <c r="AVW12" s="77">
        <v>16</v>
      </c>
      <c r="AVX12" s="78">
        <v>1194.9100000000001</v>
      </c>
      <c r="AVY12" s="77">
        <v>29</v>
      </c>
      <c r="AVZ12" s="78">
        <v>537.16999999999996</v>
      </c>
      <c r="AWA12" s="77">
        <v>13</v>
      </c>
      <c r="AWB12" s="78">
        <v>56.66</v>
      </c>
      <c r="AWC12" s="77">
        <v>1</v>
      </c>
      <c r="AWD12" s="78">
        <v>4.8099999999999996</v>
      </c>
      <c r="AWG12" s="77">
        <v>10</v>
      </c>
      <c r="AWH12" s="78">
        <v>33.9</v>
      </c>
      <c r="AWM12" s="79">
        <v>241437</v>
      </c>
      <c r="AWN12" s="78">
        <v>4650050.9800000004</v>
      </c>
      <c r="AWO12" s="77">
        <v>4</v>
      </c>
      <c r="AWP12" s="78">
        <v>12.08</v>
      </c>
      <c r="AWQ12" s="79">
        <v>1886</v>
      </c>
      <c r="AWR12" s="78">
        <v>98355.74</v>
      </c>
      <c r="AWU12" s="79">
        <v>7025</v>
      </c>
      <c r="AWV12" s="78">
        <v>2690829.3</v>
      </c>
      <c r="AWW12" s="77">
        <v>17</v>
      </c>
      <c r="AWX12" s="78">
        <v>147.30000000000001</v>
      </c>
      <c r="AXA12" s="77">
        <v>1</v>
      </c>
      <c r="AXB12" s="78">
        <v>4.8600000000000003</v>
      </c>
      <c r="AXC12" s="77">
        <v>181</v>
      </c>
      <c r="AXD12" s="78">
        <v>154415.47</v>
      </c>
      <c r="AXO12" s="79">
        <v>9035</v>
      </c>
      <c r="AXP12" s="78">
        <v>940177.84</v>
      </c>
      <c r="AYC12" s="77">
        <v>11</v>
      </c>
      <c r="AYD12" s="78">
        <v>89.43</v>
      </c>
      <c r="AYE12" s="77">
        <v>16</v>
      </c>
      <c r="AYF12" s="78">
        <v>179.1</v>
      </c>
      <c r="AYG12" s="77">
        <v>2</v>
      </c>
      <c r="AYH12" s="78">
        <v>42.48</v>
      </c>
      <c r="AYO12" s="77">
        <v>2</v>
      </c>
      <c r="AYP12" s="78">
        <v>2944.16</v>
      </c>
      <c r="AYQ12" s="77">
        <v>6</v>
      </c>
      <c r="AYR12" s="78">
        <v>8.89</v>
      </c>
      <c r="AYW12" s="77">
        <v>4</v>
      </c>
      <c r="AYX12" s="78">
        <v>10.3</v>
      </c>
      <c r="AYY12" s="77">
        <v>15</v>
      </c>
      <c r="AYZ12" s="78">
        <v>1016.27</v>
      </c>
      <c r="AZA12" s="79">
        <v>61063</v>
      </c>
      <c r="AZB12" s="78">
        <v>5108014.3099999996</v>
      </c>
      <c r="AZC12" s="77">
        <v>222</v>
      </c>
      <c r="AZD12" s="78">
        <v>39466.9</v>
      </c>
      <c r="AZE12" s="77">
        <v>114</v>
      </c>
      <c r="AZF12" s="78">
        <v>42034.89</v>
      </c>
      <c r="AZG12" s="77">
        <v>8</v>
      </c>
      <c r="AZH12" s="78">
        <v>178.66</v>
      </c>
      <c r="AZI12" s="77">
        <v>23</v>
      </c>
      <c r="AZJ12" s="78">
        <v>1276.18</v>
      </c>
      <c r="AZK12" s="79">
        <v>2128</v>
      </c>
      <c r="AZL12" s="78">
        <v>26198.63</v>
      </c>
      <c r="AZO12" s="79">
        <v>14896</v>
      </c>
      <c r="AZP12" s="78">
        <v>2032523.14</v>
      </c>
      <c r="AZQ12" s="77">
        <v>171</v>
      </c>
      <c r="AZR12" s="78">
        <v>169555.73</v>
      </c>
      <c r="AZS12" s="77">
        <v>147</v>
      </c>
      <c r="AZT12" s="78">
        <v>22610.31</v>
      </c>
    </row>
    <row r="13" spans="1:1374" x14ac:dyDescent="0.25">
      <c r="A13" s="80">
        <v>40291</v>
      </c>
      <c r="B13" s="77" t="s">
        <v>346</v>
      </c>
      <c r="C13" s="77">
        <v>8</v>
      </c>
      <c r="D13" s="78">
        <v>22.06</v>
      </c>
      <c r="K13" s="77">
        <v>3</v>
      </c>
      <c r="L13" s="78">
        <v>680.23</v>
      </c>
      <c r="M13" s="77">
        <v>186</v>
      </c>
      <c r="N13" s="78">
        <v>1181405.56</v>
      </c>
      <c r="O13" s="77">
        <v>3</v>
      </c>
      <c r="P13" s="78">
        <v>30</v>
      </c>
      <c r="Y13" s="79">
        <v>176064</v>
      </c>
      <c r="Z13" s="78">
        <v>9871962.4000000004</v>
      </c>
      <c r="AA13" s="77">
        <v>29</v>
      </c>
      <c r="AB13" s="78">
        <v>2952.57</v>
      </c>
      <c r="AC13" s="79">
        <v>5734</v>
      </c>
      <c r="AD13" s="78">
        <v>272822.78999999998</v>
      </c>
      <c r="AE13" s="77">
        <v>1</v>
      </c>
      <c r="AF13" s="78">
        <v>3.52</v>
      </c>
      <c r="AO13" s="77">
        <v>1</v>
      </c>
      <c r="AP13" s="78">
        <v>2.0699999999999998</v>
      </c>
      <c r="AQ13" s="79">
        <v>30790</v>
      </c>
      <c r="AR13" s="78">
        <v>4638003.63</v>
      </c>
      <c r="AU13" s="79">
        <v>55679</v>
      </c>
      <c r="AV13" s="78">
        <v>1076184.24</v>
      </c>
      <c r="AW13" s="77">
        <v>4</v>
      </c>
      <c r="AX13" s="78">
        <v>55.16</v>
      </c>
      <c r="AY13" s="79">
        <v>61325</v>
      </c>
      <c r="AZ13" s="78">
        <v>6426957.2400000002</v>
      </c>
      <c r="BA13" s="79">
        <v>247253</v>
      </c>
      <c r="BB13" s="78">
        <v>20180112.859999999</v>
      </c>
      <c r="BE13" s="79">
        <v>273092</v>
      </c>
      <c r="BF13" s="78">
        <v>2502678.09</v>
      </c>
      <c r="BI13" s="79">
        <v>12291</v>
      </c>
      <c r="BJ13" s="78">
        <v>724297.79</v>
      </c>
      <c r="BK13" s="77">
        <v>1</v>
      </c>
      <c r="BL13" s="78">
        <v>120.51</v>
      </c>
      <c r="BM13" s="77">
        <v>11</v>
      </c>
      <c r="BN13" s="78">
        <v>6588.67</v>
      </c>
      <c r="BO13" s="79">
        <v>5908</v>
      </c>
      <c r="BP13" s="78">
        <v>64692.52</v>
      </c>
      <c r="BS13" s="77">
        <v>10</v>
      </c>
      <c r="BT13" s="78">
        <v>5276.97</v>
      </c>
      <c r="BY13" s="77">
        <v>2</v>
      </c>
      <c r="BZ13" s="78">
        <v>1.8</v>
      </c>
      <c r="CC13" s="77">
        <v>1</v>
      </c>
      <c r="CD13" s="78">
        <v>11.46</v>
      </c>
      <c r="CE13" s="77">
        <v>1</v>
      </c>
      <c r="CF13" s="78">
        <v>1900.8</v>
      </c>
      <c r="CI13" s="77">
        <v>1</v>
      </c>
      <c r="CJ13" s="78">
        <v>29.48</v>
      </c>
      <c r="CO13" s="77">
        <v>3</v>
      </c>
      <c r="CP13" s="78">
        <v>141.9</v>
      </c>
      <c r="CQ13" s="77">
        <v>3</v>
      </c>
      <c r="CR13" s="78">
        <v>1.35</v>
      </c>
      <c r="CS13" s="77">
        <v>52</v>
      </c>
      <c r="CT13" s="78">
        <v>156.66</v>
      </c>
      <c r="CW13" s="77">
        <v>27</v>
      </c>
      <c r="CX13" s="78">
        <v>18.86</v>
      </c>
      <c r="CY13" s="77">
        <v>1</v>
      </c>
      <c r="CZ13" s="78">
        <v>0.51</v>
      </c>
      <c r="DA13" s="79">
        <v>143759</v>
      </c>
      <c r="DB13" s="78">
        <v>5556473</v>
      </c>
      <c r="DK13" s="79">
        <v>1765</v>
      </c>
      <c r="DL13" s="78">
        <v>134240.99</v>
      </c>
      <c r="DM13" s="79">
        <v>137285</v>
      </c>
      <c r="DN13" s="78">
        <v>5507247.6799999997</v>
      </c>
      <c r="DS13" s="77">
        <v>19</v>
      </c>
      <c r="DT13" s="78">
        <v>330.2</v>
      </c>
      <c r="DU13" s="77">
        <v>3</v>
      </c>
      <c r="DV13" s="78">
        <v>5.7</v>
      </c>
      <c r="EE13" s="79">
        <v>17211</v>
      </c>
      <c r="EF13" s="78">
        <v>665400.25</v>
      </c>
      <c r="EG13" s="79">
        <v>35009</v>
      </c>
      <c r="EH13" s="78">
        <v>1239671.78</v>
      </c>
      <c r="EI13" s="77">
        <v>2</v>
      </c>
      <c r="EJ13" s="78">
        <v>8.32</v>
      </c>
      <c r="EK13" s="79">
        <v>1256</v>
      </c>
      <c r="EL13" s="78">
        <v>76807.28</v>
      </c>
      <c r="ES13" s="79">
        <v>2017</v>
      </c>
      <c r="ET13" s="78">
        <v>1255628.05</v>
      </c>
      <c r="EU13" s="77">
        <v>10</v>
      </c>
      <c r="EV13" s="78">
        <v>9</v>
      </c>
      <c r="EW13" s="79">
        <v>24720</v>
      </c>
      <c r="EX13" s="78">
        <v>1240953.8899999999</v>
      </c>
      <c r="EY13" s="79">
        <v>15890</v>
      </c>
      <c r="EZ13" s="78">
        <v>786678.83</v>
      </c>
      <c r="FA13" s="77">
        <v>11</v>
      </c>
      <c r="FB13" s="78">
        <v>72.239999999999995</v>
      </c>
      <c r="FC13" s="77">
        <v>1</v>
      </c>
      <c r="FD13" s="78">
        <v>1.73</v>
      </c>
      <c r="FE13" s="77">
        <v>1</v>
      </c>
      <c r="FF13" s="78">
        <v>0.72</v>
      </c>
      <c r="FG13" s="79">
        <v>2120</v>
      </c>
      <c r="FH13" s="78">
        <v>311470.53999999998</v>
      </c>
      <c r="FI13" s="77">
        <v>5</v>
      </c>
      <c r="FJ13" s="78">
        <v>13.5</v>
      </c>
      <c r="FK13" s="79">
        <v>2601</v>
      </c>
      <c r="FL13" s="78">
        <v>62315.54</v>
      </c>
      <c r="FM13" s="79">
        <v>13616</v>
      </c>
      <c r="FN13" s="78">
        <v>764124.62</v>
      </c>
      <c r="FO13" s="79">
        <v>55831</v>
      </c>
      <c r="FP13" s="78">
        <v>6305868.96</v>
      </c>
      <c r="FQ13" s="77">
        <v>2</v>
      </c>
      <c r="FR13" s="78">
        <v>4.26</v>
      </c>
      <c r="FW13" s="77">
        <v>72</v>
      </c>
      <c r="FX13" s="78">
        <v>5899.94</v>
      </c>
      <c r="GA13" s="77">
        <v>84</v>
      </c>
      <c r="GB13" s="78">
        <v>18817.54</v>
      </c>
      <c r="GC13" s="79">
        <v>4432</v>
      </c>
      <c r="GD13" s="78">
        <v>622971.71</v>
      </c>
      <c r="GE13" s="79">
        <v>4795</v>
      </c>
      <c r="GF13" s="78">
        <v>690826.62</v>
      </c>
      <c r="GK13" s="77">
        <v>3</v>
      </c>
      <c r="GL13" s="78">
        <v>12.94</v>
      </c>
      <c r="GO13" s="77">
        <v>186</v>
      </c>
      <c r="GP13" s="78">
        <v>14653.96</v>
      </c>
      <c r="GQ13" s="77">
        <v>6</v>
      </c>
      <c r="GR13" s="78">
        <v>246.32</v>
      </c>
      <c r="GS13" s="79">
        <v>2276</v>
      </c>
      <c r="GT13" s="78">
        <v>255058.44</v>
      </c>
      <c r="GU13" s="77">
        <v>11</v>
      </c>
      <c r="GV13" s="78">
        <v>60.5</v>
      </c>
      <c r="GY13" s="77">
        <v>100</v>
      </c>
      <c r="GZ13" s="78">
        <v>3580.97</v>
      </c>
      <c r="HA13" s="77">
        <v>516</v>
      </c>
      <c r="HB13" s="78">
        <v>67400.84</v>
      </c>
      <c r="HC13" s="77">
        <v>407</v>
      </c>
      <c r="HD13" s="78">
        <v>73520.53</v>
      </c>
      <c r="HE13" s="79">
        <v>1466</v>
      </c>
      <c r="HF13" s="78">
        <v>208580.2</v>
      </c>
      <c r="HI13" s="77">
        <v>71</v>
      </c>
      <c r="HJ13" s="78">
        <v>26548.18</v>
      </c>
      <c r="HK13" s="77">
        <v>659</v>
      </c>
      <c r="HL13" s="78">
        <v>34405.51</v>
      </c>
      <c r="HM13" s="77">
        <v>50</v>
      </c>
      <c r="HN13" s="78">
        <v>1668.32</v>
      </c>
      <c r="HO13" s="79">
        <v>98381</v>
      </c>
      <c r="HP13" s="78">
        <v>9330955.1099999994</v>
      </c>
      <c r="HS13" s="79">
        <v>1166</v>
      </c>
      <c r="HT13" s="78">
        <v>120910.13</v>
      </c>
      <c r="HU13" s="79">
        <v>6159</v>
      </c>
      <c r="HV13" s="78">
        <v>427759.71</v>
      </c>
      <c r="HW13" s="77">
        <v>38</v>
      </c>
      <c r="HX13" s="78">
        <v>11362.59</v>
      </c>
      <c r="HY13" s="77">
        <v>472</v>
      </c>
      <c r="HZ13" s="78">
        <v>53892.959999999999</v>
      </c>
      <c r="IG13" s="79">
        <v>3537</v>
      </c>
      <c r="IH13" s="78">
        <v>169699.46</v>
      </c>
      <c r="II13" s="77">
        <v>3</v>
      </c>
      <c r="IJ13" s="78">
        <v>0.3</v>
      </c>
      <c r="IK13" s="77">
        <v>1</v>
      </c>
      <c r="IL13" s="78">
        <v>3.42</v>
      </c>
      <c r="IM13" s="77">
        <v>1</v>
      </c>
      <c r="IN13" s="78">
        <v>0.6</v>
      </c>
      <c r="IQ13" s="77">
        <v>2</v>
      </c>
      <c r="IR13" s="78">
        <v>1.92</v>
      </c>
      <c r="IS13" s="79">
        <v>4371</v>
      </c>
      <c r="IT13" s="78">
        <v>177081.64</v>
      </c>
      <c r="JA13" s="79">
        <v>9321</v>
      </c>
      <c r="JB13" s="78">
        <v>1244720.8500000001</v>
      </c>
      <c r="JC13" s="79">
        <v>2580</v>
      </c>
      <c r="JD13" s="78">
        <v>330460.18</v>
      </c>
      <c r="JG13" s="77">
        <v>876</v>
      </c>
      <c r="JH13" s="78">
        <v>118446.45</v>
      </c>
      <c r="JI13" s="79">
        <v>3412</v>
      </c>
      <c r="JJ13" s="78">
        <v>327212.45</v>
      </c>
      <c r="JK13" s="77">
        <v>4</v>
      </c>
      <c r="JL13" s="78">
        <v>439.29</v>
      </c>
      <c r="JQ13" s="77">
        <v>92</v>
      </c>
      <c r="JR13" s="78">
        <v>8416.1200000000008</v>
      </c>
      <c r="JS13" s="79">
        <v>5776</v>
      </c>
      <c r="JT13" s="78">
        <v>515905.19</v>
      </c>
      <c r="JU13" s="79">
        <v>16507</v>
      </c>
      <c r="JV13" s="78">
        <v>1339924.44</v>
      </c>
      <c r="JW13" s="77">
        <v>33</v>
      </c>
      <c r="JX13" s="78">
        <v>2935.21</v>
      </c>
      <c r="JY13" s="77">
        <v>500</v>
      </c>
      <c r="JZ13" s="78">
        <v>13728.6</v>
      </c>
      <c r="KA13" s="79">
        <v>9425</v>
      </c>
      <c r="KB13" s="78">
        <v>414001.81</v>
      </c>
      <c r="KE13" s="77">
        <v>389</v>
      </c>
      <c r="KF13" s="78">
        <v>42243.48</v>
      </c>
      <c r="KG13" s="79">
        <v>20182</v>
      </c>
      <c r="KH13" s="78">
        <v>739417.71</v>
      </c>
      <c r="KI13" s="77">
        <v>2</v>
      </c>
      <c r="KJ13" s="78">
        <v>1.04</v>
      </c>
      <c r="KM13" s="77">
        <v>871</v>
      </c>
      <c r="KN13" s="78">
        <v>501401.89</v>
      </c>
      <c r="KO13" s="77">
        <v>15</v>
      </c>
      <c r="KP13" s="78">
        <v>1385.04</v>
      </c>
      <c r="KQ13" s="79">
        <v>5706</v>
      </c>
      <c r="KR13" s="78">
        <v>465038.68</v>
      </c>
      <c r="KU13" s="79">
        <v>3108</v>
      </c>
      <c r="KV13" s="78">
        <v>1430585.23</v>
      </c>
      <c r="LA13" s="77">
        <v>7</v>
      </c>
      <c r="LB13" s="78">
        <v>1918.53</v>
      </c>
      <c r="LC13" s="77">
        <v>2</v>
      </c>
      <c r="LD13" s="78">
        <v>4.0999999999999996</v>
      </c>
      <c r="LE13" s="79">
        <v>1979</v>
      </c>
      <c r="LF13" s="78">
        <v>165000.71</v>
      </c>
      <c r="LG13" s="77">
        <v>427</v>
      </c>
      <c r="LH13" s="78">
        <v>65151.25</v>
      </c>
      <c r="LI13" s="77">
        <v>399</v>
      </c>
      <c r="LJ13" s="78">
        <v>92609.03</v>
      </c>
      <c r="LS13" s="77">
        <v>1</v>
      </c>
      <c r="LT13" s="78">
        <v>0.54</v>
      </c>
      <c r="LU13" s="79">
        <v>6686</v>
      </c>
      <c r="LV13" s="78">
        <v>321524.13</v>
      </c>
      <c r="LW13" s="77">
        <v>88</v>
      </c>
      <c r="LX13" s="78">
        <v>483.56</v>
      </c>
      <c r="LY13" s="77">
        <v>1</v>
      </c>
      <c r="LZ13" s="78">
        <v>1604.61</v>
      </c>
      <c r="MA13" s="77">
        <v>1</v>
      </c>
      <c r="MB13" s="78">
        <v>234.48</v>
      </c>
      <c r="MC13" s="79">
        <v>4959</v>
      </c>
      <c r="MD13" s="78">
        <v>541149.71</v>
      </c>
      <c r="MQ13" s="79">
        <v>4400</v>
      </c>
      <c r="MR13" s="78">
        <v>327958.99</v>
      </c>
      <c r="MS13" s="79">
        <v>55826</v>
      </c>
      <c r="MT13" s="78">
        <v>5417064.7000000002</v>
      </c>
      <c r="MU13" s="79">
        <v>1158</v>
      </c>
      <c r="MV13" s="78">
        <v>36303.550000000003</v>
      </c>
      <c r="NG13" s="79">
        <v>318118</v>
      </c>
      <c r="NH13" s="78">
        <v>42198302.409999996</v>
      </c>
      <c r="NI13" s="79">
        <v>253369</v>
      </c>
      <c r="NJ13" s="78">
        <v>38600507.149999999</v>
      </c>
      <c r="NK13" s="79">
        <v>16580</v>
      </c>
      <c r="NL13" s="78">
        <v>51932.01</v>
      </c>
      <c r="NM13" s="77">
        <v>27</v>
      </c>
      <c r="NN13" s="78">
        <v>387.38</v>
      </c>
      <c r="NO13" s="77">
        <v>2</v>
      </c>
      <c r="NP13" s="78">
        <v>6.36</v>
      </c>
      <c r="NU13" s="79">
        <v>1144</v>
      </c>
      <c r="NV13" s="78">
        <v>163982.46</v>
      </c>
      <c r="NW13" s="77">
        <v>17</v>
      </c>
      <c r="NX13" s="78">
        <v>46.05</v>
      </c>
      <c r="NY13" s="77">
        <v>1</v>
      </c>
      <c r="NZ13" s="78">
        <v>1.7</v>
      </c>
      <c r="OA13" s="77">
        <v>102</v>
      </c>
      <c r="OB13" s="78">
        <v>304.43</v>
      </c>
      <c r="OC13" s="79">
        <v>3420</v>
      </c>
      <c r="OD13" s="78">
        <v>351919.67</v>
      </c>
      <c r="OE13" s="77">
        <v>563</v>
      </c>
      <c r="OF13" s="78">
        <v>31198.99</v>
      </c>
      <c r="OG13" s="77">
        <v>3</v>
      </c>
      <c r="OH13" s="78">
        <v>90.52</v>
      </c>
      <c r="OM13" s="77">
        <v>459</v>
      </c>
      <c r="ON13" s="78">
        <v>39787.910000000003</v>
      </c>
      <c r="OO13" s="77">
        <v>155</v>
      </c>
      <c r="OP13" s="78">
        <v>8866.1200000000008</v>
      </c>
      <c r="OQ13" s="77">
        <v>100</v>
      </c>
      <c r="OR13" s="78">
        <v>627.19000000000005</v>
      </c>
      <c r="OW13" s="79">
        <v>11532</v>
      </c>
      <c r="OX13" s="78">
        <v>2060566.92</v>
      </c>
      <c r="OY13" s="79">
        <v>29502</v>
      </c>
      <c r="OZ13" s="78">
        <v>5866482.4299999997</v>
      </c>
      <c r="PA13" s="77">
        <v>115</v>
      </c>
      <c r="PB13" s="78">
        <v>3767.41</v>
      </c>
      <c r="PC13" s="79">
        <v>2388</v>
      </c>
      <c r="PD13" s="78">
        <v>115562.03</v>
      </c>
      <c r="PE13" s="79">
        <v>1084</v>
      </c>
      <c r="PF13" s="78">
        <v>177780.8</v>
      </c>
      <c r="PI13" s="79">
        <v>7255</v>
      </c>
      <c r="PJ13" s="78">
        <v>687201.66</v>
      </c>
      <c r="PS13" s="79">
        <v>3146</v>
      </c>
      <c r="PT13" s="78">
        <v>308573.08</v>
      </c>
      <c r="PU13" s="77">
        <v>44</v>
      </c>
      <c r="PV13" s="78">
        <v>419.32</v>
      </c>
      <c r="PW13" s="77">
        <v>288</v>
      </c>
      <c r="PX13" s="78">
        <v>43671.37</v>
      </c>
      <c r="PY13" s="79">
        <v>10383</v>
      </c>
      <c r="PZ13" s="78">
        <v>695127.47</v>
      </c>
      <c r="QA13" s="77">
        <v>48</v>
      </c>
      <c r="QB13" s="78">
        <v>301.62</v>
      </c>
      <c r="QC13" s="77">
        <v>19</v>
      </c>
      <c r="QD13" s="78">
        <v>136.32</v>
      </c>
      <c r="QI13" s="77">
        <v>5</v>
      </c>
      <c r="QJ13" s="78">
        <v>32.049999999999997</v>
      </c>
      <c r="QM13" s="79">
        <v>28047</v>
      </c>
      <c r="QN13" s="78">
        <v>8206045.9800000004</v>
      </c>
      <c r="QO13" s="79">
        <v>48482</v>
      </c>
      <c r="QP13" s="78">
        <v>7588195.5999999996</v>
      </c>
      <c r="QQ13" s="79">
        <v>8833</v>
      </c>
      <c r="QR13" s="78">
        <v>1309276.19</v>
      </c>
      <c r="QS13" s="77">
        <v>632</v>
      </c>
      <c r="QT13" s="78">
        <v>2704892.76</v>
      </c>
      <c r="QU13" s="77">
        <v>54</v>
      </c>
      <c r="QV13" s="78">
        <v>137452.78</v>
      </c>
      <c r="QW13" s="77">
        <v>6</v>
      </c>
      <c r="QX13" s="78">
        <v>63.84</v>
      </c>
      <c r="QY13" s="77">
        <v>1</v>
      </c>
      <c r="QZ13" s="78">
        <v>100.78</v>
      </c>
      <c r="RA13" s="77">
        <v>362</v>
      </c>
      <c r="RB13" s="78">
        <v>146654.04</v>
      </c>
      <c r="RC13" s="77">
        <v>621</v>
      </c>
      <c r="RD13" s="78">
        <v>306319.17</v>
      </c>
      <c r="RE13" s="79">
        <v>24155</v>
      </c>
      <c r="RF13" s="78">
        <v>14849296.859999999</v>
      </c>
      <c r="RI13" s="79">
        <v>13332</v>
      </c>
      <c r="RJ13" s="78">
        <v>3639104.93</v>
      </c>
      <c r="RM13" s="77">
        <v>1</v>
      </c>
      <c r="RN13" s="78">
        <v>0.72</v>
      </c>
      <c r="RO13" s="77">
        <v>8</v>
      </c>
      <c r="RP13" s="78">
        <v>5.33</v>
      </c>
      <c r="SE13" s="77">
        <v>5</v>
      </c>
      <c r="SF13" s="78">
        <v>98.46</v>
      </c>
      <c r="SG13" s="77">
        <v>6</v>
      </c>
      <c r="SH13" s="78">
        <v>497.6</v>
      </c>
      <c r="SO13" s="79">
        <v>93542</v>
      </c>
      <c r="SP13" s="78">
        <v>14032340.35</v>
      </c>
      <c r="SQ13" s="79">
        <v>2690</v>
      </c>
      <c r="SR13" s="78">
        <v>128648.7</v>
      </c>
      <c r="SS13" s="77">
        <v>0</v>
      </c>
      <c r="ST13" s="78">
        <v>0</v>
      </c>
      <c r="SW13" s="77">
        <v>25</v>
      </c>
      <c r="SX13" s="78">
        <v>5498.01</v>
      </c>
      <c r="SY13" s="77">
        <v>212</v>
      </c>
      <c r="SZ13" s="78">
        <v>8444.73</v>
      </c>
      <c r="TA13" s="77">
        <v>38</v>
      </c>
      <c r="TB13" s="78">
        <v>940.45</v>
      </c>
      <c r="TC13" s="79">
        <v>1389</v>
      </c>
      <c r="TD13" s="78">
        <v>150285.25</v>
      </c>
      <c r="TG13" s="79">
        <v>3365</v>
      </c>
      <c r="TH13" s="78">
        <v>215634.75</v>
      </c>
      <c r="TI13" s="79">
        <v>55535</v>
      </c>
      <c r="TJ13" s="78">
        <v>9920125.7200000007</v>
      </c>
      <c r="TK13" s="77">
        <v>5</v>
      </c>
      <c r="TL13" s="78">
        <v>1.4</v>
      </c>
      <c r="TM13" s="79">
        <v>1331</v>
      </c>
      <c r="TN13" s="78">
        <v>50318.93</v>
      </c>
      <c r="TO13" s="77">
        <v>824</v>
      </c>
      <c r="TP13" s="78">
        <v>62777.57</v>
      </c>
      <c r="TQ13" s="79">
        <v>14366</v>
      </c>
      <c r="TR13" s="78">
        <v>774432.28</v>
      </c>
      <c r="TS13" s="77">
        <v>3</v>
      </c>
      <c r="TT13" s="78">
        <v>909.6</v>
      </c>
      <c r="TU13" s="79">
        <v>80499</v>
      </c>
      <c r="TV13" s="78">
        <v>511836.87</v>
      </c>
      <c r="TW13" s="77">
        <v>451</v>
      </c>
      <c r="TX13" s="78">
        <v>36162.07</v>
      </c>
      <c r="TY13" s="77">
        <v>53</v>
      </c>
      <c r="TZ13" s="78">
        <v>272.38</v>
      </c>
      <c r="UE13" s="77">
        <v>2</v>
      </c>
      <c r="UF13" s="78">
        <v>20</v>
      </c>
      <c r="UG13" s="77">
        <v>368</v>
      </c>
      <c r="UH13" s="78">
        <v>3936.68</v>
      </c>
      <c r="UI13" s="79">
        <v>3043</v>
      </c>
      <c r="UJ13" s="78">
        <v>14078157.890000001</v>
      </c>
      <c r="UK13" s="79">
        <v>3010</v>
      </c>
      <c r="UL13" s="78">
        <v>118147.25</v>
      </c>
      <c r="UM13" s="79">
        <v>33659</v>
      </c>
      <c r="UN13" s="78">
        <v>1068421.4099999999</v>
      </c>
      <c r="UO13" s="79">
        <v>1310</v>
      </c>
      <c r="UP13" s="78">
        <v>118313.2</v>
      </c>
      <c r="UQ13" s="79">
        <v>17264</v>
      </c>
      <c r="UR13" s="78">
        <v>881463.79</v>
      </c>
      <c r="US13" s="79">
        <v>1481</v>
      </c>
      <c r="UT13" s="78">
        <v>97114.41</v>
      </c>
      <c r="VE13" s="77">
        <v>2</v>
      </c>
      <c r="VF13" s="78">
        <v>180.17</v>
      </c>
      <c r="VG13" s="79">
        <v>7268</v>
      </c>
      <c r="VH13" s="78">
        <v>270491.58</v>
      </c>
      <c r="VM13" s="77">
        <v>7</v>
      </c>
      <c r="VN13" s="78">
        <v>89.96</v>
      </c>
      <c r="WA13" s="77">
        <v>7</v>
      </c>
      <c r="WB13" s="78">
        <v>45.91</v>
      </c>
      <c r="WE13" s="77">
        <v>1</v>
      </c>
      <c r="WF13" s="78">
        <v>15</v>
      </c>
      <c r="WG13" s="77">
        <v>16</v>
      </c>
      <c r="WH13" s="78">
        <v>477.5</v>
      </c>
      <c r="WI13" s="79">
        <v>13957</v>
      </c>
      <c r="WJ13" s="78">
        <v>1108189.08</v>
      </c>
      <c r="WK13" s="77">
        <v>2</v>
      </c>
      <c r="WL13" s="78">
        <v>12.1</v>
      </c>
      <c r="WM13" s="79">
        <v>32824</v>
      </c>
      <c r="WN13" s="78">
        <v>529854.86</v>
      </c>
      <c r="WO13" s="77">
        <v>53</v>
      </c>
      <c r="WP13" s="78">
        <v>610.4</v>
      </c>
      <c r="WU13" s="79">
        <v>13854</v>
      </c>
      <c r="WV13" s="78">
        <v>760214.57</v>
      </c>
      <c r="WW13" s="79">
        <v>15460</v>
      </c>
      <c r="WX13" s="78">
        <v>1279031.75</v>
      </c>
      <c r="XA13" s="77">
        <v>3</v>
      </c>
      <c r="XB13" s="78">
        <v>55.68</v>
      </c>
      <c r="XC13" s="79">
        <v>1343</v>
      </c>
      <c r="XD13" s="78">
        <v>13.43</v>
      </c>
      <c r="XG13" s="79">
        <v>13351</v>
      </c>
      <c r="XH13" s="78">
        <v>2032389.79</v>
      </c>
      <c r="XI13" s="77">
        <v>2</v>
      </c>
      <c r="XJ13" s="78">
        <v>3854.84</v>
      </c>
      <c r="XM13" s="79">
        <v>2358</v>
      </c>
      <c r="XN13" s="78">
        <v>10467.42</v>
      </c>
      <c r="XO13" s="79">
        <v>8258</v>
      </c>
      <c r="XP13" s="78">
        <v>127935.13</v>
      </c>
      <c r="XQ13" s="77">
        <v>178</v>
      </c>
      <c r="XR13" s="78">
        <v>18468.310000000001</v>
      </c>
      <c r="XS13" s="79">
        <v>1855</v>
      </c>
      <c r="XT13" s="78">
        <v>764018.56</v>
      </c>
      <c r="XU13" s="77">
        <v>6</v>
      </c>
      <c r="XV13" s="78">
        <v>1512</v>
      </c>
      <c r="XW13" s="79">
        <v>6786</v>
      </c>
      <c r="XX13" s="78">
        <v>193376.56</v>
      </c>
      <c r="YC13" s="77">
        <v>1</v>
      </c>
      <c r="YD13" s="78">
        <v>5.33</v>
      </c>
      <c r="YE13" s="77">
        <v>3</v>
      </c>
      <c r="YF13" s="78">
        <v>53.15</v>
      </c>
      <c r="YI13" s="79">
        <v>41000</v>
      </c>
      <c r="YJ13" s="78">
        <v>2323458.83</v>
      </c>
      <c r="YM13" s="77">
        <v>413</v>
      </c>
      <c r="YN13" s="78">
        <v>164050.18</v>
      </c>
      <c r="YO13" s="77">
        <v>527</v>
      </c>
      <c r="YP13" s="78">
        <v>6707.89</v>
      </c>
      <c r="YS13" s="79">
        <v>44465</v>
      </c>
      <c r="YT13" s="78">
        <v>5779284.1900000004</v>
      </c>
      <c r="YU13" s="79">
        <v>6517</v>
      </c>
      <c r="YV13" s="78">
        <v>3405767.18</v>
      </c>
      <c r="YW13" s="79">
        <v>4880</v>
      </c>
      <c r="YX13" s="78">
        <v>715124.25</v>
      </c>
      <c r="YY13" s="79">
        <v>10910</v>
      </c>
      <c r="YZ13" s="78">
        <v>2040141.71</v>
      </c>
      <c r="ZA13" s="79">
        <v>1242</v>
      </c>
      <c r="ZB13" s="78">
        <v>344473.57</v>
      </c>
      <c r="ZC13" s="79">
        <v>1110</v>
      </c>
      <c r="ZD13" s="78">
        <v>137394.23999999999</v>
      </c>
      <c r="ZE13" s="79">
        <v>92200</v>
      </c>
      <c r="ZF13" s="78">
        <v>1014494.23</v>
      </c>
      <c r="ZG13" s="79">
        <v>1593</v>
      </c>
      <c r="ZH13" s="78">
        <v>84017.69</v>
      </c>
      <c r="ZI13" s="77">
        <v>5</v>
      </c>
      <c r="ZJ13" s="78">
        <v>36.07</v>
      </c>
      <c r="ZM13" s="77">
        <v>2</v>
      </c>
      <c r="ZN13" s="78">
        <v>112.32</v>
      </c>
      <c r="ZQ13" s="79">
        <v>185803</v>
      </c>
      <c r="ZR13" s="78">
        <v>10991028.220000001</v>
      </c>
      <c r="ZS13" s="79">
        <v>30262</v>
      </c>
      <c r="ZT13" s="78">
        <v>2599628.36</v>
      </c>
      <c r="AAA13" s="77">
        <v>979</v>
      </c>
      <c r="AAB13" s="78">
        <v>23332.42</v>
      </c>
      <c r="AAC13" s="77">
        <v>1</v>
      </c>
      <c r="AAD13" s="78">
        <v>1.36</v>
      </c>
      <c r="AAE13" s="79">
        <v>1950</v>
      </c>
      <c r="AAF13" s="78">
        <v>279806.37</v>
      </c>
      <c r="AAG13" s="77">
        <v>66</v>
      </c>
      <c r="AAH13" s="78">
        <v>5590.43</v>
      </c>
      <c r="AAI13" s="79">
        <v>134398</v>
      </c>
      <c r="AAJ13" s="78">
        <v>3385394.36</v>
      </c>
      <c r="AAK13" s="79">
        <v>31697</v>
      </c>
      <c r="AAL13" s="78">
        <v>1519351.65</v>
      </c>
      <c r="AAM13" s="79">
        <v>29008</v>
      </c>
      <c r="AAN13" s="78">
        <v>3496912.47</v>
      </c>
      <c r="AAO13" s="79">
        <v>46345</v>
      </c>
      <c r="AAP13" s="78">
        <v>4719669.4000000004</v>
      </c>
      <c r="AAQ13" s="79">
        <v>1044</v>
      </c>
      <c r="AAR13" s="78">
        <v>93781.36</v>
      </c>
      <c r="AAS13" s="77">
        <v>515</v>
      </c>
      <c r="AAT13" s="78">
        <v>44055.64</v>
      </c>
      <c r="AAU13" s="79">
        <v>44284</v>
      </c>
      <c r="AAV13" s="78">
        <v>8614697.3499999996</v>
      </c>
      <c r="AAW13" s="79">
        <v>46600</v>
      </c>
      <c r="AAX13" s="78">
        <v>6401010.2199999997</v>
      </c>
      <c r="ABC13" s="77">
        <v>42</v>
      </c>
      <c r="ABD13" s="78">
        <v>189.28</v>
      </c>
      <c r="ABE13" s="77">
        <v>156</v>
      </c>
      <c r="ABF13" s="78">
        <v>910.9</v>
      </c>
      <c r="ABM13" s="77">
        <v>62</v>
      </c>
      <c r="ABN13" s="78">
        <v>467.65</v>
      </c>
      <c r="ABO13" s="77">
        <v>5</v>
      </c>
      <c r="ABP13" s="78">
        <v>22.24</v>
      </c>
      <c r="ABQ13" s="77">
        <v>10</v>
      </c>
      <c r="ABR13" s="78">
        <v>77.48</v>
      </c>
      <c r="ABS13" s="77">
        <v>69</v>
      </c>
      <c r="ABT13" s="78">
        <v>371.56</v>
      </c>
      <c r="ABY13" s="77">
        <v>5</v>
      </c>
      <c r="ABZ13" s="78">
        <v>162.46</v>
      </c>
      <c r="ACA13" s="77">
        <v>658</v>
      </c>
      <c r="ACB13" s="78">
        <v>3015.68</v>
      </c>
      <c r="ACG13" s="79">
        <v>2021</v>
      </c>
      <c r="ACH13" s="78">
        <v>129500.95</v>
      </c>
      <c r="ACO13" s="77">
        <v>158</v>
      </c>
      <c r="ACP13" s="78">
        <v>23270.6</v>
      </c>
      <c r="ACS13" s="77">
        <v>2</v>
      </c>
      <c r="ACT13" s="78">
        <v>6.02</v>
      </c>
      <c r="ACY13" s="79">
        <v>17765</v>
      </c>
      <c r="ACZ13" s="78">
        <v>3432716.93</v>
      </c>
      <c r="ADA13" s="79">
        <v>192998</v>
      </c>
      <c r="ADB13" s="78">
        <v>18786866.879999999</v>
      </c>
      <c r="ADC13" s="79">
        <v>3295</v>
      </c>
      <c r="ADD13" s="78">
        <v>177778.45</v>
      </c>
      <c r="ADE13" s="79">
        <v>2396</v>
      </c>
      <c r="ADF13" s="78">
        <v>114103.55</v>
      </c>
      <c r="ADG13" s="79">
        <v>4888</v>
      </c>
      <c r="ADH13" s="78">
        <v>79350.429999999993</v>
      </c>
      <c r="ADI13" s="79">
        <v>3764</v>
      </c>
      <c r="ADJ13" s="78">
        <v>86646.42</v>
      </c>
      <c r="ADK13" s="77">
        <v>317</v>
      </c>
      <c r="ADL13" s="78">
        <v>9168.17</v>
      </c>
      <c r="ADO13" s="77">
        <v>2</v>
      </c>
      <c r="ADP13" s="78">
        <v>35.4</v>
      </c>
      <c r="ADQ13" s="77">
        <v>84</v>
      </c>
      <c r="ADR13" s="78">
        <v>5093.63</v>
      </c>
      <c r="ADS13" s="79">
        <v>17416</v>
      </c>
      <c r="ADT13" s="78">
        <v>598119.35</v>
      </c>
      <c r="ADU13" s="79">
        <v>5969</v>
      </c>
      <c r="ADV13" s="78">
        <v>310888.36</v>
      </c>
      <c r="ADW13" s="79">
        <v>24367</v>
      </c>
      <c r="ADX13" s="78">
        <v>300607.46000000002</v>
      </c>
      <c r="ADY13" s="77">
        <v>10</v>
      </c>
      <c r="ADZ13" s="78">
        <v>778.02</v>
      </c>
      <c r="AEA13" s="77">
        <v>1</v>
      </c>
      <c r="AEB13" s="78">
        <v>11.91</v>
      </c>
      <c r="AEC13" s="79">
        <v>11740</v>
      </c>
      <c r="AED13" s="78">
        <v>490328.85</v>
      </c>
      <c r="AEG13" s="77">
        <v>298</v>
      </c>
      <c r="AEH13" s="78">
        <v>39035.94</v>
      </c>
      <c r="AEI13" s="79">
        <v>2379</v>
      </c>
      <c r="AEJ13" s="78">
        <v>75575.149999999994</v>
      </c>
      <c r="AEK13" s="79">
        <v>48206</v>
      </c>
      <c r="AEL13" s="78">
        <v>1822764.51</v>
      </c>
      <c r="AEM13" s="77">
        <v>513</v>
      </c>
      <c r="AEN13" s="78">
        <v>29809.279999999999</v>
      </c>
      <c r="AEO13" s="79">
        <v>16188</v>
      </c>
      <c r="AEP13" s="78">
        <v>1029385.87</v>
      </c>
      <c r="AES13" s="79">
        <v>1579</v>
      </c>
      <c r="AET13" s="78">
        <v>249653.67</v>
      </c>
      <c r="AEY13" s="79">
        <v>1166</v>
      </c>
      <c r="AEZ13" s="78">
        <v>208194.3</v>
      </c>
      <c r="AFA13" s="77">
        <v>1</v>
      </c>
      <c r="AFB13" s="78">
        <v>4.38</v>
      </c>
      <c r="AFC13" s="79">
        <v>1426</v>
      </c>
      <c r="AFD13" s="78">
        <v>897423</v>
      </c>
      <c r="AFI13" s="77">
        <v>389</v>
      </c>
      <c r="AFJ13" s="78">
        <v>134829.70000000001</v>
      </c>
      <c r="AFK13" s="79">
        <v>6553</v>
      </c>
      <c r="AFL13" s="78">
        <v>454662.75</v>
      </c>
      <c r="AFM13" s="79">
        <v>10282</v>
      </c>
      <c r="AFN13" s="78">
        <v>480596.88</v>
      </c>
      <c r="AFO13" s="77">
        <v>19</v>
      </c>
      <c r="AFP13" s="78">
        <v>1597.59</v>
      </c>
      <c r="AFS13" s="79">
        <v>1611</v>
      </c>
      <c r="AFT13" s="78">
        <v>868032.45</v>
      </c>
      <c r="AFU13" s="79">
        <v>3492</v>
      </c>
      <c r="AFV13" s="78">
        <v>2606773.94</v>
      </c>
      <c r="AGA13" s="77">
        <v>50</v>
      </c>
      <c r="AGB13" s="78">
        <v>381.6</v>
      </c>
      <c r="AGG13" s="79">
        <v>15788</v>
      </c>
      <c r="AGH13" s="78">
        <v>803624.95</v>
      </c>
      <c r="AGI13" s="79">
        <v>7205</v>
      </c>
      <c r="AGJ13" s="78">
        <v>240577.87</v>
      </c>
      <c r="AGK13" s="77">
        <v>12</v>
      </c>
      <c r="AGL13" s="78">
        <v>17376.73</v>
      </c>
      <c r="AGO13" s="77">
        <v>83</v>
      </c>
      <c r="AGP13" s="78">
        <v>10184.950000000001</v>
      </c>
      <c r="AGQ13" s="79">
        <v>6585</v>
      </c>
      <c r="AGR13" s="78">
        <v>362874.74</v>
      </c>
      <c r="AGS13" s="77">
        <v>8</v>
      </c>
      <c r="AGT13" s="78">
        <v>406.66</v>
      </c>
      <c r="AGW13" s="77">
        <v>2</v>
      </c>
      <c r="AGX13" s="78">
        <v>129.94</v>
      </c>
      <c r="AHC13" s="79">
        <v>2605</v>
      </c>
      <c r="AHD13" s="78">
        <v>894687.78</v>
      </c>
      <c r="AHE13" s="77">
        <v>1</v>
      </c>
      <c r="AHF13" s="78">
        <v>4.22</v>
      </c>
      <c r="AHG13" s="77">
        <v>153</v>
      </c>
      <c r="AHH13" s="78">
        <v>9450.2800000000007</v>
      </c>
      <c r="AHK13" s="77">
        <v>2</v>
      </c>
      <c r="AHL13" s="78">
        <v>37.57</v>
      </c>
      <c r="AHM13" s="79">
        <v>57160</v>
      </c>
      <c r="AHN13" s="78">
        <v>1778374.48</v>
      </c>
      <c r="AHO13" s="79">
        <v>4159</v>
      </c>
      <c r="AHP13" s="78">
        <v>171724.73</v>
      </c>
      <c r="AHQ13" s="77">
        <v>382</v>
      </c>
      <c r="AHR13" s="78">
        <v>41833.47</v>
      </c>
      <c r="AHS13" s="77">
        <v>1</v>
      </c>
      <c r="AHT13" s="78">
        <v>12.36</v>
      </c>
      <c r="AHW13" s="77">
        <v>152</v>
      </c>
      <c r="AHX13" s="78">
        <v>1064.97</v>
      </c>
      <c r="AIC13" s="77">
        <v>13</v>
      </c>
      <c r="AID13" s="78">
        <v>19671.77</v>
      </c>
      <c r="AIG13" s="79">
        <v>279648</v>
      </c>
      <c r="AIH13" s="78">
        <v>66830683.520000003</v>
      </c>
      <c r="AII13" s="77">
        <v>312</v>
      </c>
      <c r="AIJ13" s="78">
        <v>605577.84</v>
      </c>
      <c r="AIK13" s="79">
        <v>15526</v>
      </c>
      <c r="AIL13" s="78">
        <v>9115113.3499999996</v>
      </c>
      <c r="AIM13" s="79">
        <v>12919</v>
      </c>
      <c r="AIN13" s="78">
        <v>4837261.8099999996</v>
      </c>
      <c r="AIO13" s="79">
        <v>4771</v>
      </c>
      <c r="AIP13" s="78">
        <v>356023.83</v>
      </c>
      <c r="AIQ13" s="77">
        <v>138</v>
      </c>
      <c r="AIR13" s="78">
        <v>18174.37</v>
      </c>
      <c r="AIS13" s="77">
        <v>897</v>
      </c>
      <c r="AIT13" s="78">
        <v>123413.21</v>
      </c>
      <c r="AIW13" s="77">
        <v>3</v>
      </c>
      <c r="AIX13" s="78">
        <v>4102.24</v>
      </c>
      <c r="AIY13" s="77">
        <v>40</v>
      </c>
      <c r="AIZ13" s="78">
        <v>35116.58</v>
      </c>
      <c r="AJA13" s="79">
        <v>2473</v>
      </c>
      <c r="AJB13" s="78">
        <v>227018.61</v>
      </c>
      <c r="AJC13" s="79">
        <v>3410</v>
      </c>
      <c r="AJD13" s="78">
        <v>217542.14</v>
      </c>
      <c r="AJE13" s="79">
        <v>1668</v>
      </c>
      <c r="AJF13" s="78">
        <v>364812.17</v>
      </c>
      <c r="AJM13" s="77">
        <v>152</v>
      </c>
      <c r="AJN13" s="78">
        <v>17415.95</v>
      </c>
      <c r="AJQ13" s="77">
        <v>82</v>
      </c>
      <c r="AJR13" s="78">
        <v>30453.83</v>
      </c>
      <c r="AKC13" s="77">
        <v>8</v>
      </c>
      <c r="AKD13" s="78">
        <v>1838.83</v>
      </c>
      <c r="AKE13" s="77">
        <v>3</v>
      </c>
      <c r="AKF13" s="78">
        <v>1006.03</v>
      </c>
      <c r="AKG13" s="79">
        <v>48997</v>
      </c>
      <c r="AKH13" s="78">
        <v>462619.23</v>
      </c>
      <c r="AKK13" s="77">
        <v>33</v>
      </c>
      <c r="AKL13" s="78">
        <v>391.45</v>
      </c>
      <c r="AKO13" s="79">
        <v>6577</v>
      </c>
      <c r="AKP13" s="78">
        <v>479154.47</v>
      </c>
      <c r="AKQ13" s="77">
        <v>2</v>
      </c>
      <c r="AKR13" s="78">
        <v>18</v>
      </c>
      <c r="AKS13" s="79">
        <v>10675</v>
      </c>
      <c r="AKT13" s="78">
        <v>197988.35</v>
      </c>
      <c r="AKU13" s="77">
        <v>2</v>
      </c>
      <c r="AKV13" s="78">
        <v>5.4</v>
      </c>
      <c r="AKW13" s="79">
        <v>10029</v>
      </c>
      <c r="AKX13" s="78">
        <v>453661.1</v>
      </c>
      <c r="ALE13" s="77">
        <v>472</v>
      </c>
      <c r="ALF13" s="78">
        <v>63729.06</v>
      </c>
      <c r="ALO13" s="79">
        <v>117541</v>
      </c>
      <c r="ALP13" s="78">
        <v>1570728.8</v>
      </c>
      <c r="ALQ13" s="77">
        <v>117</v>
      </c>
      <c r="ALR13" s="78">
        <v>10243.290000000001</v>
      </c>
      <c r="ALS13" s="77">
        <v>1</v>
      </c>
      <c r="ALT13" s="78">
        <v>20.149999999999999</v>
      </c>
      <c r="AME13" s="77">
        <v>15</v>
      </c>
      <c r="AMF13" s="78">
        <v>252.4</v>
      </c>
      <c r="AMM13" s="79">
        <v>19476</v>
      </c>
      <c r="AMN13" s="78">
        <v>539684.79</v>
      </c>
      <c r="AMQ13" s="79">
        <v>111418</v>
      </c>
      <c r="AMR13" s="78">
        <v>1583253.44</v>
      </c>
      <c r="AMW13" s="77">
        <v>4</v>
      </c>
      <c r="AMX13" s="78">
        <v>26.88</v>
      </c>
      <c r="ANO13" s="77">
        <v>390</v>
      </c>
      <c r="ANP13" s="78">
        <v>23055.14</v>
      </c>
      <c r="ANQ13" s="77">
        <v>87</v>
      </c>
      <c r="ANR13" s="78">
        <v>279.01</v>
      </c>
      <c r="ANS13" s="79">
        <v>1945</v>
      </c>
      <c r="ANT13" s="78">
        <v>128202.71</v>
      </c>
      <c r="ANW13" s="77">
        <v>134</v>
      </c>
      <c r="ANX13" s="78">
        <v>4736.05</v>
      </c>
      <c r="ANY13" s="77">
        <v>23</v>
      </c>
      <c r="ANZ13" s="78">
        <v>11147.5</v>
      </c>
      <c r="AOA13" s="77">
        <v>973</v>
      </c>
      <c r="AOB13" s="78">
        <v>66725.16</v>
      </c>
      <c r="AOC13" s="79">
        <v>29551</v>
      </c>
      <c r="AOD13" s="78">
        <v>2768691.06</v>
      </c>
      <c r="AOE13" s="77">
        <v>214</v>
      </c>
      <c r="AOF13" s="78">
        <v>251451.36</v>
      </c>
      <c r="AOI13" s="77">
        <v>1</v>
      </c>
      <c r="AOJ13" s="78">
        <v>1364</v>
      </c>
      <c r="AOQ13" s="77">
        <v>344</v>
      </c>
      <c r="AOR13" s="78">
        <v>19205.400000000001</v>
      </c>
      <c r="AOS13" s="77">
        <v>1</v>
      </c>
      <c r="AOT13" s="78">
        <v>4.32</v>
      </c>
      <c r="AOU13" s="77">
        <v>1</v>
      </c>
      <c r="AOV13" s="78">
        <v>2.84</v>
      </c>
      <c r="AOY13" s="79">
        <v>1035</v>
      </c>
      <c r="AOZ13" s="78">
        <v>1186587.48</v>
      </c>
      <c r="APA13" s="79">
        <v>2606</v>
      </c>
      <c r="APB13" s="78">
        <v>223299.27</v>
      </c>
      <c r="APE13" s="77">
        <v>28</v>
      </c>
      <c r="APF13" s="78">
        <v>923.18</v>
      </c>
      <c r="APG13" s="77">
        <v>177</v>
      </c>
      <c r="APH13" s="78">
        <v>68678</v>
      </c>
      <c r="API13" s="79">
        <v>1958</v>
      </c>
      <c r="APJ13" s="78">
        <v>242406.44</v>
      </c>
      <c r="APK13" s="77">
        <v>226</v>
      </c>
      <c r="APL13" s="78">
        <v>38596.9</v>
      </c>
      <c r="APM13" s="79">
        <v>11995</v>
      </c>
      <c r="APN13" s="78">
        <v>2030145.5</v>
      </c>
      <c r="APS13" s="77">
        <v>869</v>
      </c>
      <c r="APT13" s="78">
        <v>526781.96</v>
      </c>
      <c r="APU13" s="77">
        <v>57</v>
      </c>
      <c r="APV13" s="78">
        <v>100571.89</v>
      </c>
      <c r="APW13" s="77">
        <v>379</v>
      </c>
      <c r="APX13" s="78">
        <v>1210273.1399999999</v>
      </c>
      <c r="AQI13" s="77">
        <v>38</v>
      </c>
      <c r="AQJ13" s="78">
        <v>3213.3</v>
      </c>
      <c r="AQO13" s="77">
        <v>517</v>
      </c>
      <c r="AQP13" s="78">
        <v>70301.5</v>
      </c>
      <c r="AQQ13" s="77">
        <v>221</v>
      </c>
      <c r="AQR13" s="78">
        <v>2516.14</v>
      </c>
      <c r="AQU13" s="77">
        <v>78</v>
      </c>
      <c r="AQV13" s="78">
        <v>992.08</v>
      </c>
      <c r="AQW13" s="77">
        <v>1</v>
      </c>
      <c r="AQX13" s="78">
        <v>25.56</v>
      </c>
      <c r="ARA13" s="79">
        <v>13569</v>
      </c>
      <c r="ARB13" s="78">
        <v>3141833.6</v>
      </c>
      <c r="ARC13" s="79">
        <v>17995</v>
      </c>
      <c r="ARD13" s="78">
        <v>277413.15000000002</v>
      </c>
      <c r="ARG13" s="77">
        <v>3</v>
      </c>
      <c r="ARH13" s="78">
        <v>140.41</v>
      </c>
      <c r="ARI13" s="79">
        <v>2050</v>
      </c>
      <c r="ARJ13" s="78">
        <v>987225.69</v>
      </c>
      <c r="ARK13" s="77">
        <v>401</v>
      </c>
      <c r="ARL13" s="78">
        <v>192841.39</v>
      </c>
      <c r="ARM13" s="79">
        <v>1854</v>
      </c>
      <c r="ARN13" s="78">
        <v>937923.17</v>
      </c>
      <c r="ARO13" s="77">
        <v>815</v>
      </c>
      <c r="ARP13" s="78">
        <v>404653.94</v>
      </c>
      <c r="ARQ13" s="77">
        <v>542</v>
      </c>
      <c r="ARR13" s="78">
        <v>231296.38</v>
      </c>
      <c r="ARS13" s="77">
        <v>296</v>
      </c>
      <c r="ART13" s="78">
        <v>123893.53</v>
      </c>
      <c r="ARU13" s="79">
        <v>3975</v>
      </c>
      <c r="ARV13" s="78">
        <v>786796.19</v>
      </c>
      <c r="ARW13" s="77">
        <v>7</v>
      </c>
      <c r="ARX13" s="78">
        <v>266.93</v>
      </c>
      <c r="ASA13" s="77">
        <v>176</v>
      </c>
      <c r="ASB13" s="78">
        <v>64120.75</v>
      </c>
      <c r="ASC13" s="79">
        <v>3634</v>
      </c>
      <c r="ASD13" s="78">
        <v>57122.67</v>
      </c>
      <c r="ASI13" s="79">
        <v>4369</v>
      </c>
      <c r="ASJ13" s="78">
        <v>1166518.81</v>
      </c>
      <c r="ASK13" s="79">
        <v>2750</v>
      </c>
      <c r="ASL13" s="78">
        <v>1393956.76</v>
      </c>
      <c r="ASQ13" s="79">
        <v>9754</v>
      </c>
      <c r="ASR13" s="78">
        <v>6226810.3600000003</v>
      </c>
      <c r="ASU13" s="77">
        <v>141</v>
      </c>
      <c r="ASV13" s="78">
        <v>1005487.58</v>
      </c>
      <c r="ASY13" s="77">
        <v>2</v>
      </c>
      <c r="ASZ13" s="78">
        <v>14.14</v>
      </c>
      <c r="ATE13" s="77">
        <v>1</v>
      </c>
      <c r="ATF13" s="78">
        <v>9.39</v>
      </c>
      <c r="ATG13" s="79">
        <v>4730</v>
      </c>
      <c r="ATH13" s="78">
        <v>656794.93999999994</v>
      </c>
      <c r="ATI13" s="79">
        <v>9156</v>
      </c>
      <c r="ATJ13" s="78">
        <v>1116699.1599999999</v>
      </c>
      <c r="ATK13" s="79">
        <v>29125</v>
      </c>
      <c r="ATL13" s="78">
        <v>3882133.75</v>
      </c>
      <c r="ATM13" s="79">
        <v>7777</v>
      </c>
      <c r="ATN13" s="78">
        <v>1027979.24</v>
      </c>
      <c r="ATO13" s="79">
        <v>49885</v>
      </c>
      <c r="ATP13" s="78">
        <v>1249391.32</v>
      </c>
      <c r="ATS13" s="79">
        <v>53388</v>
      </c>
      <c r="ATT13" s="78">
        <v>4343301.1399999997</v>
      </c>
      <c r="ATU13" s="77">
        <v>60</v>
      </c>
      <c r="ATV13" s="78">
        <v>17964.84</v>
      </c>
      <c r="ATY13" s="79">
        <v>7378</v>
      </c>
      <c r="ATZ13" s="78">
        <v>580206.06000000006</v>
      </c>
      <c r="AUI13" s="77">
        <v>1</v>
      </c>
      <c r="AUJ13" s="78">
        <v>0.6</v>
      </c>
      <c r="AUO13" s="77">
        <v>7</v>
      </c>
      <c r="AUP13" s="78">
        <v>39.08</v>
      </c>
      <c r="AUS13" s="77">
        <v>10</v>
      </c>
      <c r="AUT13" s="78">
        <v>510.84</v>
      </c>
      <c r="AUU13" s="79">
        <v>1472</v>
      </c>
      <c r="AUV13" s="78">
        <v>36041.370000000003</v>
      </c>
      <c r="AUW13" s="77">
        <v>7</v>
      </c>
      <c r="AUX13" s="78">
        <v>494.92</v>
      </c>
      <c r="AVA13" s="79">
        <v>32913</v>
      </c>
      <c r="AVB13" s="78">
        <v>3104897.62</v>
      </c>
      <c r="AVC13" s="77">
        <v>680</v>
      </c>
      <c r="AVD13" s="78">
        <v>3015996.83</v>
      </c>
      <c r="AVE13" s="77">
        <v>1</v>
      </c>
      <c r="AVF13" s="78">
        <v>95.6</v>
      </c>
      <c r="AVK13" s="77">
        <v>6</v>
      </c>
      <c r="AVL13" s="78">
        <v>1632.32</v>
      </c>
      <c r="AVM13" s="77">
        <v>499</v>
      </c>
      <c r="AVN13" s="78">
        <v>27077.5</v>
      </c>
      <c r="AVO13" s="77">
        <v>206</v>
      </c>
      <c r="AVP13" s="78">
        <v>9883.66</v>
      </c>
      <c r="AVS13" s="79">
        <v>14234</v>
      </c>
      <c r="AVT13" s="78">
        <v>780875.11</v>
      </c>
      <c r="AVU13" s="77">
        <v>3</v>
      </c>
      <c r="AVV13" s="78">
        <v>50.67</v>
      </c>
      <c r="AVW13" s="77">
        <v>16</v>
      </c>
      <c r="AVX13" s="78">
        <v>753.18</v>
      </c>
      <c r="AVY13" s="77">
        <v>18</v>
      </c>
      <c r="AVZ13" s="78">
        <v>173.32</v>
      </c>
      <c r="AWA13" s="77">
        <v>3</v>
      </c>
      <c r="AWB13" s="78">
        <v>14.59</v>
      </c>
      <c r="AWC13" s="77">
        <v>3</v>
      </c>
      <c r="AWD13" s="78">
        <v>14.47</v>
      </c>
      <c r="AWG13" s="77">
        <v>5</v>
      </c>
      <c r="AWH13" s="78">
        <v>20.93</v>
      </c>
      <c r="AWM13" s="79">
        <v>238370</v>
      </c>
      <c r="AWN13" s="78">
        <v>4604715.9400000004</v>
      </c>
      <c r="AWO13" s="77">
        <v>6</v>
      </c>
      <c r="AWP13" s="78">
        <v>113.28</v>
      </c>
      <c r="AWQ13" s="79">
        <v>1831</v>
      </c>
      <c r="AWR13" s="78">
        <v>96326.57</v>
      </c>
      <c r="AWU13" s="79">
        <v>6959</v>
      </c>
      <c r="AWV13" s="78">
        <v>2637432.9</v>
      </c>
      <c r="AWW13" s="77">
        <v>20</v>
      </c>
      <c r="AWX13" s="78">
        <v>222.01</v>
      </c>
      <c r="AXC13" s="77">
        <v>178</v>
      </c>
      <c r="AXD13" s="78">
        <v>157926.60999999999</v>
      </c>
      <c r="AXO13" s="79">
        <v>8500</v>
      </c>
      <c r="AXP13" s="78">
        <v>861059.97</v>
      </c>
      <c r="AXY13" s="77">
        <v>1</v>
      </c>
      <c r="AXZ13" s="78">
        <v>9.73</v>
      </c>
      <c r="AYC13" s="77">
        <v>9</v>
      </c>
      <c r="AYD13" s="78">
        <v>73.17</v>
      </c>
      <c r="AYE13" s="77">
        <v>13</v>
      </c>
      <c r="AYF13" s="78">
        <v>222.15</v>
      </c>
      <c r="AYG13" s="77">
        <v>2</v>
      </c>
      <c r="AYH13" s="78">
        <v>23.66</v>
      </c>
      <c r="AYO13" s="77">
        <v>1</v>
      </c>
      <c r="AYP13" s="78">
        <v>1472.08</v>
      </c>
      <c r="AYQ13" s="77">
        <v>4</v>
      </c>
      <c r="AYR13" s="78">
        <v>3.45</v>
      </c>
      <c r="AYW13" s="77">
        <v>6</v>
      </c>
      <c r="AYX13" s="78">
        <v>20.91</v>
      </c>
      <c r="AYY13" s="77">
        <v>24</v>
      </c>
      <c r="AYZ13" s="78">
        <v>1715.47</v>
      </c>
      <c r="AZA13" s="79">
        <v>59761</v>
      </c>
      <c r="AZB13" s="78">
        <v>5000989.66</v>
      </c>
      <c r="AZC13" s="77">
        <v>205</v>
      </c>
      <c r="AZD13" s="78">
        <v>32293.040000000001</v>
      </c>
      <c r="AZE13" s="77">
        <v>157</v>
      </c>
      <c r="AZF13" s="78">
        <v>57921.61</v>
      </c>
      <c r="AZG13" s="77">
        <v>9</v>
      </c>
      <c r="AZH13" s="78">
        <v>131.29</v>
      </c>
      <c r="AZI13" s="77">
        <v>45</v>
      </c>
      <c r="AZJ13" s="78">
        <v>2415.21</v>
      </c>
      <c r="AZK13" s="79">
        <v>3196</v>
      </c>
      <c r="AZL13" s="78">
        <v>39536.35</v>
      </c>
      <c r="AZO13" s="79">
        <v>15094</v>
      </c>
      <c r="AZP13" s="78">
        <v>2043110.08</v>
      </c>
      <c r="AZQ13" s="77">
        <v>154</v>
      </c>
      <c r="AZR13" s="78">
        <v>155287.47</v>
      </c>
      <c r="AZS13" s="77">
        <v>194</v>
      </c>
      <c r="AZT13" s="78">
        <v>33990.980000000003</v>
      </c>
    </row>
    <row r="14" spans="1:1374" x14ac:dyDescent="0.25">
      <c r="A14" s="80">
        <v>40284</v>
      </c>
      <c r="B14" s="77" t="s">
        <v>346</v>
      </c>
      <c r="C14" s="77">
        <v>11</v>
      </c>
      <c r="D14" s="78">
        <v>33.94</v>
      </c>
      <c r="M14" s="77">
        <v>174</v>
      </c>
      <c r="N14" s="78">
        <v>1085545.3700000001</v>
      </c>
      <c r="O14" s="77">
        <v>5</v>
      </c>
      <c r="P14" s="78">
        <v>53.32</v>
      </c>
      <c r="S14" s="77">
        <v>2</v>
      </c>
      <c r="T14" s="78">
        <v>12.74</v>
      </c>
      <c r="W14" s="77">
        <v>1</v>
      </c>
      <c r="X14" s="78">
        <v>10.79</v>
      </c>
      <c r="Y14" s="79">
        <v>180509</v>
      </c>
      <c r="Z14" s="78">
        <v>10298312.07</v>
      </c>
      <c r="AA14" s="77">
        <v>24</v>
      </c>
      <c r="AB14" s="78">
        <v>2280.48</v>
      </c>
      <c r="AC14" s="79">
        <v>5751</v>
      </c>
      <c r="AD14" s="78">
        <v>286952.57</v>
      </c>
      <c r="AG14" s="77">
        <v>1</v>
      </c>
      <c r="AH14" s="78">
        <v>3.51</v>
      </c>
      <c r="AQ14" s="79">
        <v>31239</v>
      </c>
      <c r="AR14" s="78">
        <v>4751439.6399999997</v>
      </c>
      <c r="AU14" s="79">
        <v>56536</v>
      </c>
      <c r="AV14" s="78">
        <v>1083824.8799999999</v>
      </c>
      <c r="AY14" s="79">
        <v>63054</v>
      </c>
      <c r="AZ14" s="78">
        <v>6583115.0199999996</v>
      </c>
      <c r="BA14" s="79">
        <v>253635</v>
      </c>
      <c r="BB14" s="78">
        <v>20646218.77</v>
      </c>
      <c r="BE14" s="79">
        <v>278721</v>
      </c>
      <c r="BF14" s="78">
        <v>2557026.4</v>
      </c>
      <c r="BI14" s="79">
        <v>13194</v>
      </c>
      <c r="BJ14" s="78">
        <v>787951.03</v>
      </c>
      <c r="BK14" s="77">
        <v>6</v>
      </c>
      <c r="BL14" s="78">
        <v>629.94000000000005</v>
      </c>
      <c r="BM14" s="77">
        <v>12</v>
      </c>
      <c r="BN14" s="78">
        <v>583.54</v>
      </c>
      <c r="BO14" s="79">
        <v>5936</v>
      </c>
      <c r="BP14" s="78">
        <v>65333.99</v>
      </c>
      <c r="BS14" s="77">
        <v>7</v>
      </c>
      <c r="BT14" s="78">
        <v>3048.91</v>
      </c>
      <c r="BW14" s="77">
        <v>5</v>
      </c>
      <c r="BX14" s="78">
        <v>124.7</v>
      </c>
      <c r="BY14" s="77">
        <v>3</v>
      </c>
      <c r="BZ14" s="78">
        <v>4.5599999999999996</v>
      </c>
      <c r="CM14" s="77">
        <v>2</v>
      </c>
      <c r="CN14" s="78">
        <v>1327.54</v>
      </c>
      <c r="CO14" s="77">
        <v>4</v>
      </c>
      <c r="CP14" s="78">
        <v>415.8</v>
      </c>
      <c r="CQ14" s="77">
        <v>6</v>
      </c>
      <c r="CR14" s="78">
        <v>5.44</v>
      </c>
      <c r="CS14" s="77">
        <v>50</v>
      </c>
      <c r="CT14" s="78">
        <v>187.83</v>
      </c>
      <c r="CW14" s="77">
        <v>30</v>
      </c>
      <c r="CX14" s="78">
        <v>22.5</v>
      </c>
      <c r="CY14" s="77">
        <v>1</v>
      </c>
      <c r="CZ14" s="78">
        <v>0.28999999999999998</v>
      </c>
      <c r="DA14" s="79">
        <v>148807</v>
      </c>
      <c r="DB14" s="78">
        <v>5769161.3799999999</v>
      </c>
      <c r="DK14" s="79">
        <v>2009</v>
      </c>
      <c r="DL14" s="78">
        <v>153918.34</v>
      </c>
      <c r="DM14" s="79">
        <v>142830</v>
      </c>
      <c r="DN14" s="78">
        <v>5740064.5999999996</v>
      </c>
      <c r="DS14" s="77">
        <v>21</v>
      </c>
      <c r="DT14" s="78">
        <v>291.5</v>
      </c>
      <c r="EE14" s="79">
        <v>17904</v>
      </c>
      <c r="EF14" s="78">
        <v>707955.01</v>
      </c>
      <c r="EG14" s="79">
        <v>35408</v>
      </c>
      <c r="EH14" s="78">
        <v>1238158.6399999999</v>
      </c>
      <c r="EI14" s="77">
        <v>1</v>
      </c>
      <c r="EJ14" s="78">
        <v>1.41</v>
      </c>
      <c r="EK14" s="79">
        <v>1290</v>
      </c>
      <c r="EL14" s="78">
        <v>76914.460000000006</v>
      </c>
      <c r="ES14" s="79">
        <v>1957</v>
      </c>
      <c r="ET14" s="78">
        <v>1192666.8899999999</v>
      </c>
      <c r="EU14" s="77">
        <v>8</v>
      </c>
      <c r="EV14" s="78">
        <v>11.07</v>
      </c>
      <c r="EW14" s="79">
        <v>25421</v>
      </c>
      <c r="EX14" s="78">
        <v>1279254.6299999999</v>
      </c>
      <c r="EY14" s="79">
        <v>15894</v>
      </c>
      <c r="EZ14" s="78">
        <v>793738.06</v>
      </c>
      <c r="FA14" s="77">
        <v>14</v>
      </c>
      <c r="FB14" s="78">
        <v>133.11000000000001</v>
      </c>
      <c r="FE14" s="77">
        <v>8</v>
      </c>
      <c r="FF14" s="78">
        <v>18.239999999999998</v>
      </c>
      <c r="FG14" s="79">
        <v>2128</v>
      </c>
      <c r="FH14" s="78">
        <v>320599.28999999998</v>
      </c>
      <c r="FI14" s="77">
        <v>3</v>
      </c>
      <c r="FJ14" s="78">
        <v>15.09</v>
      </c>
      <c r="FK14" s="79">
        <v>2740</v>
      </c>
      <c r="FL14" s="78">
        <v>68866.320000000007</v>
      </c>
      <c r="FM14" s="79">
        <v>13946</v>
      </c>
      <c r="FN14" s="78">
        <v>787049.48</v>
      </c>
      <c r="FO14" s="79">
        <v>59170</v>
      </c>
      <c r="FP14" s="78">
        <v>6703623.7199999997</v>
      </c>
      <c r="FS14" s="77">
        <v>4</v>
      </c>
      <c r="FT14" s="78">
        <v>36.479999999999997</v>
      </c>
      <c r="FW14" s="77">
        <v>73</v>
      </c>
      <c r="FX14" s="78">
        <v>5720.29</v>
      </c>
      <c r="GA14" s="77">
        <v>117</v>
      </c>
      <c r="GB14" s="78">
        <v>23704.39</v>
      </c>
      <c r="GC14" s="79">
        <v>4461</v>
      </c>
      <c r="GD14" s="78">
        <v>645162.63</v>
      </c>
      <c r="GE14" s="79">
        <v>4748</v>
      </c>
      <c r="GF14" s="78">
        <v>670653.67000000004</v>
      </c>
      <c r="GG14" s="77">
        <v>2</v>
      </c>
      <c r="GH14" s="78">
        <v>6.1</v>
      </c>
      <c r="GI14" s="77">
        <v>3</v>
      </c>
      <c r="GJ14" s="78">
        <v>7.48</v>
      </c>
      <c r="GO14" s="77">
        <v>180</v>
      </c>
      <c r="GP14" s="78">
        <v>13824.55</v>
      </c>
      <c r="GQ14" s="77">
        <v>10</v>
      </c>
      <c r="GR14" s="78">
        <v>598.75</v>
      </c>
      <c r="GS14" s="79">
        <v>2317</v>
      </c>
      <c r="GT14" s="78">
        <v>244564.51</v>
      </c>
      <c r="GU14" s="77">
        <v>9</v>
      </c>
      <c r="GV14" s="78">
        <v>49.5</v>
      </c>
      <c r="GY14" s="77">
        <v>100</v>
      </c>
      <c r="GZ14" s="78">
        <v>3731.28</v>
      </c>
      <c r="HA14" s="77">
        <v>557</v>
      </c>
      <c r="HB14" s="78">
        <v>76181.320000000007</v>
      </c>
      <c r="HC14" s="77">
        <v>361</v>
      </c>
      <c r="HD14" s="78">
        <v>65733.34</v>
      </c>
      <c r="HE14" s="79">
        <v>1500</v>
      </c>
      <c r="HF14" s="78">
        <v>209126.29</v>
      </c>
      <c r="HI14" s="77">
        <v>54</v>
      </c>
      <c r="HJ14" s="78">
        <v>17107.259999999998</v>
      </c>
      <c r="HK14" s="77">
        <v>596</v>
      </c>
      <c r="HL14" s="78">
        <v>34084.080000000002</v>
      </c>
      <c r="HM14" s="77">
        <v>34</v>
      </c>
      <c r="HN14" s="78">
        <v>2766.97</v>
      </c>
      <c r="HO14" s="79">
        <v>98603</v>
      </c>
      <c r="HP14" s="78">
        <v>9318589.2899999991</v>
      </c>
      <c r="HQ14" s="77">
        <v>2</v>
      </c>
      <c r="HR14" s="78">
        <v>284.62</v>
      </c>
      <c r="HS14" s="79">
        <v>1227</v>
      </c>
      <c r="HT14" s="78">
        <v>120680.29</v>
      </c>
      <c r="HU14" s="79">
        <v>6083</v>
      </c>
      <c r="HV14" s="78">
        <v>425445.21</v>
      </c>
      <c r="HW14" s="77">
        <v>42</v>
      </c>
      <c r="HX14" s="78">
        <v>13501.42</v>
      </c>
      <c r="HY14" s="77">
        <v>407</v>
      </c>
      <c r="HZ14" s="78">
        <v>70802.149999999994</v>
      </c>
      <c r="IG14" s="79">
        <v>3820</v>
      </c>
      <c r="IH14" s="78">
        <v>186531.94</v>
      </c>
      <c r="II14" s="77">
        <v>5</v>
      </c>
      <c r="IJ14" s="78">
        <v>0.68</v>
      </c>
      <c r="IK14" s="77">
        <v>5</v>
      </c>
      <c r="IL14" s="78">
        <v>12.8</v>
      </c>
      <c r="IQ14" s="77">
        <v>9</v>
      </c>
      <c r="IR14" s="78">
        <v>20.100000000000001</v>
      </c>
      <c r="IS14" s="79">
        <v>4394</v>
      </c>
      <c r="IT14" s="78">
        <v>179112.07</v>
      </c>
      <c r="JA14" s="79">
        <v>9551</v>
      </c>
      <c r="JB14" s="78">
        <v>1299382.44</v>
      </c>
      <c r="JC14" s="79">
        <v>2499</v>
      </c>
      <c r="JD14" s="78">
        <v>328832.83</v>
      </c>
      <c r="JG14" s="77">
        <v>785</v>
      </c>
      <c r="JH14" s="78">
        <v>109956.21</v>
      </c>
      <c r="JI14" s="79">
        <v>3517</v>
      </c>
      <c r="JJ14" s="78">
        <v>334034.75</v>
      </c>
      <c r="JK14" s="77">
        <v>11</v>
      </c>
      <c r="JL14" s="78">
        <v>642.39</v>
      </c>
      <c r="JQ14" s="77">
        <v>130</v>
      </c>
      <c r="JR14" s="78">
        <v>11258.28</v>
      </c>
      <c r="JS14" s="79">
        <v>5137</v>
      </c>
      <c r="JT14" s="78">
        <v>446447.32</v>
      </c>
      <c r="JU14" s="79">
        <v>17112</v>
      </c>
      <c r="JV14" s="78">
        <v>1382024.87</v>
      </c>
      <c r="JW14" s="77">
        <v>61</v>
      </c>
      <c r="JX14" s="78">
        <v>5605.19</v>
      </c>
      <c r="JY14" s="77">
        <v>530</v>
      </c>
      <c r="JZ14" s="78">
        <v>14738.58</v>
      </c>
      <c r="KA14" s="79">
        <v>9931</v>
      </c>
      <c r="KB14" s="78">
        <v>424701.71</v>
      </c>
      <c r="KC14" s="77">
        <v>1</v>
      </c>
      <c r="KD14" s="78">
        <v>21.45</v>
      </c>
      <c r="KE14" s="77">
        <v>438</v>
      </c>
      <c r="KF14" s="78">
        <v>50324.69</v>
      </c>
      <c r="KG14" s="79">
        <v>20891</v>
      </c>
      <c r="KH14" s="78">
        <v>770982.34</v>
      </c>
      <c r="KI14" s="77">
        <v>1</v>
      </c>
      <c r="KJ14" s="78">
        <v>0.39</v>
      </c>
      <c r="KM14" s="79">
        <v>1030</v>
      </c>
      <c r="KN14" s="78">
        <v>567074.43999999994</v>
      </c>
      <c r="KO14" s="77">
        <v>24</v>
      </c>
      <c r="KP14" s="78">
        <v>2782.06</v>
      </c>
      <c r="KQ14" s="79">
        <v>5613</v>
      </c>
      <c r="KR14" s="78">
        <v>454312.19</v>
      </c>
      <c r="KU14" s="79">
        <v>2990</v>
      </c>
      <c r="KV14" s="78">
        <v>1393655.67</v>
      </c>
      <c r="LA14" s="77">
        <v>16</v>
      </c>
      <c r="LB14" s="78">
        <v>2997.72</v>
      </c>
      <c r="LC14" s="77">
        <v>3</v>
      </c>
      <c r="LD14" s="78">
        <v>8.18</v>
      </c>
      <c r="LE14" s="79">
        <v>2011</v>
      </c>
      <c r="LF14" s="78">
        <v>163925.70000000001</v>
      </c>
      <c r="LG14" s="77">
        <v>456</v>
      </c>
      <c r="LH14" s="78">
        <v>69142.570000000007</v>
      </c>
      <c r="LI14" s="77">
        <v>338</v>
      </c>
      <c r="LJ14" s="78">
        <v>85642.25</v>
      </c>
      <c r="LO14" s="77">
        <v>1</v>
      </c>
      <c r="LP14" s="78">
        <v>100.91</v>
      </c>
      <c r="LS14" s="77">
        <v>9</v>
      </c>
      <c r="LT14" s="78">
        <v>15.4</v>
      </c>
      <c r="LU14" s="79">
        <v>7012</v>
      </c>
      <c r="LV14" s="78">
        <v>339210.53</v>
      </c>
      <c r="LW14" s="77">
        <v>67</v>
      </c>
      <c r="LX14" s="78">
        <v>351.16</v>
      </c>
      <c r="LY14" s="77">
        <v>8</v>
      </c>
      <c r="LZ14" s="78">
        <v>9873.98</v>
      </c>
      <c r="MC14" s="79">
        <v>5041</v>
      </c>
      <c r="MD14" s="78">
        <v>566707.89</v>
      </c>
      <c r="MO14" s="77">
        <v>2</v>
      </c>
      <c r="MP14" s="78">
        <v>15.64</v>
      </c>
      <c r="MQ14" s="79">
        <v>4393</v>
      </c>
      <c r="MR14" s="78">
        <v>327732.84999999998</v>
      </c>
      <c r="MS14" s="79">
        <v>56628</v>
      </c>
      <c r="MT14" s="78">
        <v>5479053.0599999996</v>
      </c>
      <c r="MU14" s="79">
        <v>1149</v>
      </c>
      <c r="MV14" s="78">
        <v>34366.769999999997</v>
      </c>
      <c r="MY14" s="77">
        <v>2</v>
      </c>
      <c r="MZ14" s="78">
        <v>10.08</v>
      </c>
      <c r="NE14" s="77">
        <v>2</v>
      </c>
      <c r="NF14" s="78">
        <v>2.84</v>
      </c>
      <c r="NG14" s="79">
        <v>324058</v>
      </c>
      <c r="NH14" s="78">
        <v>42869229.140000001</v>
      </c>
      <c r="NI14" s="79">
        <v>258385</v>
      </c>
      <c r="NJ14" s="78">
        <v>39397276.280000001</v>
      </c>
      <c r="NK14" s="79">
        <v>16944</v>
      </c>
      <c r="NL14" s="78">
        <v>53759.73</v>
      </c>
      <c r="NM14" s="77">
        <v>22</v>
      </c>
      <c r="NN14" s="78">
        <v>402.96</v>
      </c>
      <c r="NU14" s="79">
        <v>1339</v>
      </c>
      <c r="NV14" s="78">
        <v>183239.15</v>
      </c>
      <c r="NW14" s="77">
        <v>4</v>
      </c>
      <c r="NX14" s="78">
        <v>20.3</v>
      </c>
      <c r="NY14" s="77">
        <v>3</v>
      </c>
      <c r="NZ14" s="78">
        <v>5.23</v>
      </c>
      <c r="OA14" s="77">
        <v>87</v>
      </c>
      <c r="OB14" s="78">
        <v>274.41000000000003</v>
      </c>
      <c r="OC14" s="79">
        <v>3485</v>
      </c>
      <c r="OD14" s="78">
        <v>360724.51</v>
      </c>
      <c r="OE14" s="77">
        <v>516</v>
      </c>
      <c r="OF14" s="78">
        <v>27865.56</v>
      </c>
      <c r="OG14" s="77">
        <v>4</v>
      </c>
      <c r="OH14" s="78">
        <v>229.85</v>
      </c>
      <c r="OM14" s="77">
        <v>514</v>
      </c>
      <c r="ON14" s="78">
        <v>40903.53</v>
      </c>
      <c r="OO14" s="77">
        <v>159</v>
      </c>
      <c r="OP14" s="78">
        <v>8716.1299999999992</v>
      </c>
      <c r="OQ14" s="77">
        <v>95</v>
      </c>
      <c r="OR14" s="78">
        <v>451.62</v>
      </c>
      <c r="OW14" s="79">
        <v>11710</v>
      </c>
      <c r="OX14" s="78">
        <v>2102362.81</v>
      </c>
      <c r="OY14" s="79">
        <v>29694</v>
      </c>
      <c r="OZ14" s="78">
        <v>5922252.6200000001</v>
      </c>
      <c r="PA14" s="77">
        <v>90</v>
      </c>
      <c r="PB14" s="78">
        <v>2890.78</v>
      </c>
      <c r="PC14" s="79">
        <v>2182</v>
      </c>
      <c r="PD14" s="78">
        <v>108488.33</v>
      </c>
      <c r="PE14" s="79">
        <v>1212</v>
      </c>
      <c r="PF14" s="78">
        <v>210506.41</v>
      </c>
      <c r="PI14" s="79">
        <v>7279</v>
      </c>
      <c r="PJ14" s="78">
        <v>697438.07</v>
      </c>
      <c r="PQ14" s="77">
        <v>1</v>
      </c>
      <c r="PR14" s="78">
        <v>2.38</v>
      </c>
      <c r="PS14" s="79">
        <v>3119</v>
      </c>
      <c r="PT14" s="78">
        <v>293513.31</v>
      </c>
      <c r="PU14" s="77">
        <v>53</v>
      </c>
      <c r="PV14" s="78">
        <v>435.77</v>
      </c>
      <c r="PW14" s="77">
        <v>238</v>
      </c>
      <c r="PX14" s="78">
        <v>36561.769999999997</v>
      </c>
      <c r="PY14" s="79">
        <v>10403</v>
      </c>
      <c r="PZ14" s="78">
        <v>699291.97</v>
      </c>
      <c r="QA14" s="77">
        <v>34</v>
      </c>
      <c r="QB14" s="78">
        <v>173.01</v>
      </c>
      <c r="QC14" s="77">
        <v>13</v>
      </c>
      <c r="QD14" s="78">
        <v>145.58000000000001</v>
      </c>
      <c r="QI14" s="77">
        <v>9</v>
      </c>
      <c r="QJ14" s="78">
        <v>56.95</v>
      </c>
      <c r="QM14" s="79">
        <v>28269</v>
      </c>
      <c r="QN14" s="78">
        <v>8272068.2699999996</v>
      </c>
      <c r="QO14" s="79">
        <v>49030</v>
      </c>
      <c r="QP14" s="78">
        <v>7624405.1100000003</v>
      </c>
      <c r="QQ14" s="79">
        <v>8841</v>
      </c>
      <c r="QR14" s="78">
        <v>1283310.9099999999</v>
      </c>
      <c r="QS14" s="77">
        <v>526</v>
      </c>
      <c r="QT14" s="78">
        <v>2339449.9</v>
      </c>
      <c r="QU14" s="77">
        <v>59</v>
      </c>
      <c r="QV14" s="78">
        <v>159248.19</v>
      </c>
      <c r="QW14" s="77">
        <v>7</v>
      </c>
      <c r="QX14" s="78">
        <v>103.98</v>
      </c>
      <c r="QY14" s="77">
        <v>4</v>
      </c>
      <c r="QZ14" s="78">
        <v>337.95</v>
      </c>
      <c r="RA14" s="77">
        <v>350</v>
      </c>
      <c r="RB14" s="78">
        <v>126568.75</v>
      </c>
      <c r="RC14" s="77">
        <v>562</v>
      </c>
      <c r="RD14" s="78">
        <v>263350.8</v>
      </c>
      <c r="RE14" s="79">
        <v>25056</v>
      </c>
      <c r="RF14" s="78">
        <v>15264613.810000001</v>
      </c>
      <c r="RI14" s="79">
        <v>13460</v>
      </c>
      <c r="RJ14" s="78">
        <v>3622178.13</v>
      </c>
      <c r="RM14" s="77">
        <v>10</v>
      </c>
      <c r="RN14" s="78">
        <v>18.55</v>
      </c>
      <c r="RO14" s="77">
        <v>10</v>
      </c>
      <c r="RP14" s="78">
        <v>10.86</v>
      </c>
      <c r="SA14" s="77">
        <v>2</v>
      </c>
      <c r="SB14" s="78">
        <v>97.1</v>
      </c>
      <c r="SE14" s="77">
        <v>6</v>
      </c>
      <c r="SF14" s="78">
        <v>344.14</v>
      </c>
      <c r="SG14" s="77">
        <v>6</v>
      </c>
      <c r="SH14" s="78">
        <v>490.75</v>
      </c>
      <c r="SM14" s="77">
        <v>1</v>
      </c>
      <c r="SN14" s="78">
        <v>13.23</v>
      </c>
      <c r="SO14" s="79">
        <v>93843</v>
      </c>
      <c r="SP14" s="78">
        <v>14126593.74</v>
      </c>
      <c r="SQ14" s="79">
        <v>2685</v>
      </c>
      <c r="SR14" s="78">
        <v>128013.38</v>
      </c>
      <c r="SW14" s="77">
        <v>21</v>
      </c>
      <c r="SX14" s="78">
        <v>3128.71</v>
      </c>
      <c r="SY14" s="77">
        <v>308</v>
      </c>
      <c r="SZ14" s="78">
        <v>13687.65</v>
      </c>
      <c r="TA14" s="77">
        <v>41</v>
      </c>
      <c r="TB14" s="78">
        <v>832.41</v>
      </c>
      <c r="TC14" s="79">
        <v>1485</v>
      </c>
      <c r="TD14" s="78">
        <v>151998.95000000001</v>
      </c>
      <c r="TG14" s="79">
        <v>3347</v>
      </c>
      <c r="TH14" s="78">
        <v>207747.8</v>
      </c>
      <c r="TI14" s="79">
        <v>55643</v>
      </c>
      <c r="TJ14" s="78">
        <v>9968649.1400000006</v>
      </c>
      <c r="TK14" s="77">
        <v>3</v>
      </c>
      <c r="TL14" s="78">
        <v>2.27</v>
      </c>
      <c r="TM14" s="79">
        <v>1381</v>
      </c>
      <c r="TN14" s="78">
        <v>52445.58</v>
      </c>
      <c r="TO14" s="77">
        <v>808</v>
      </c>
      <c r="TP14" s="78">
        <v>56705.45</v>
      </c>
      <c r="TQ14" s="79">
        <v>14760</v>
      </c>
      <c r="TR14" s="78">
        <v>775064.52</v>
      </c>
      <c r="TS14" s="77">
        <v>4</v>
      </c>
      <c r="TT14" s="78">
        <v>360</v>
      </c>
      <c r="TU14" s="79">
        <v>81233</v>
      </c>
      <c r="TV14" s="78">
        <v>519042.42</v>
      </c>
      <c r="TW14" s="77">
        <v>500</v>
      </c>
      <c r="TX14" s="78">
        <v>45235.24</v>
      </c>
      <c r="TY14" s="77">
        <v>59</v>
      </c>
      <c r="TZ14" s="78">
        <v>391.37</v>
      </c>
      <c r="UE14" s="77">
        <v>4</v>
      </c>
      <c r="UF14" s="78">
        <v>60.64</v>
      </c>
      <c r="UG14" s="77">
        <v>405</v>
      </c>
      <c r="UH14" s="78">
        <v>3458.97</v>
      </c>
      <c r="UI14" s="79">
        <v>3039</v>
      </c>
      <c r="UJ14" s="78">
        <v>13739612.970000001</v>
      </c>
      <c r="UK14" s="79">
        <v>3051</v>
      </c>
      <c r="UL14" s="78">
        <v>122547.14</v>
      </c>
      <c r="UM14" s="79">
        <v>34258</v>
      </c>
      <c r="UN14" s="78">
        <v>1076344.1299999999</v>
      </c>
      <c r="UO14" s="79">
        <v>1545</v>
      </c>
      <c r="UP14" s="78">
        <v>136560.79</v>
      </c>
      <c r="UQ14" s="79">
        <v>19372</v>
      </c>
      <c r="UR14" s="78">
        <v>970760.3</v>
      </c>
      <c r="US14" s="79">
        <v>1631</v>
      </c>
      <c r="UT14" s="78">
        <v>108046.78</v>
      </c>
      <c r="VE14" s="77">
        <v>2</v>
      </c>
      <c r="VF14" s="78">
        <v>268.17</v>
      </c>
      <c r="VG14" s="79">
        <v>7723</v>
      </c>
      <c r="VH14" s="78">
        <v>283917.56</v>
      </c>
      <c r="VK14" s="77">
        <v>1</v>
      </c>
      <c r="VL14" s="78">
        <v>4.9800000000000004</v>
      </c>
      <c r="VU14" s="77">
        <v>5</v>
      </c>
      <c r="VV14" s="78">
        <v>4.0199999999999996</v>
      </c>
      <c r="WA14" s="77">
        <v>6</v>
      </c>
      <c r="WB14" s="78">
        <v>16.93</v>
      </c>
      <c r="WE14" s="77">
        <v>1</v>
      </c>
      <c r="WF14" s="78">
        <v>7</v>
      </c>
      <c r="WG14" s="77">
        <v>19</v>
      </c>
      <c r="WH14" s="78">
        <v>574.58000000000004</v>
      </c>
      <c r="WI14" s="79">
        <v>14513</v>
      </c>
      <c r="WJ14" s="78">
        <v>1153102.8899999999</v>
      </c>
      <c r="WK14" s="77">
        <v>2</v>
      </c>
      <c r="WL14" s="78">
        <v>5.98</v>
      </c>
      <c r="WM14" s="79">
        <v>33184</v>
      </c>
      <c r="WN14" s="78">
        <v>536204.1</v>
      </c>
      <c r="WO14" s="77">
        <v>64</v>
      </c>
      <c r="WP14" s="78">
        <v>691.05</v>
      </c>
      <c r="WU14" s="79">
        <v>13618</v>
      </c>
      <c r="WV14" s="78">
        <v>742090.72</v>
      </c>
      <c r="WW14" s="79">
        <v>15620</v>
      </c>
      <c r="WX14" s="78">
        <v>1310637.48</v>
      </c>
      <c r="XA14" s="77">
        <v>5</v>
      </c>
      <c r="XB14" s="78">
        <v>92.8</v>
      </c>
      <c r="XC14" s="79">
        <v>1914</v>
      </c>
      <c r="XD14" s="78">
        <v>19.14</v>
      </c>
      <c r="XG14" s="79">
        <v>13693</v>
      </c>
      <c r="XH14" s="78">
        <v>2104090.54</v>
      </c>
      <c r="XI14" s="77">
        <v>1</v>
      </c>
      <c r="XJ14" s="78">
        <v>1463.68</v>
      </c>
      <c r="XM14" s="79">
        <v>2303</v>
      </c>
      <c r="XN14" s="78">
        <v>9745.2900000000009</v>
      </c>
      <c r="XO14" s="79">
        <v>8685</v>
      </c>
      <c r="XP14" s="78">
        <v>138983.39000000001</v>
      </c>
      <c r="XQ14" s="77">
        <v>193</v>
      </c>
      <c r="XR14" s="78">
        <v>21152.44</v>
      </c>
      <c r="XS14" s="79">
        <v>1993</v>
      </c>
      <c r="XT14" s="78">
        <v>793080.43</v>
      </c>
      <c r="XU14" s="77">
        <v>2</v>
      </c>
      <c r="XV14" s="78">
        <v>504</v>
      </c>
      <c r="XW14" s="79">
        <v>6690</v>
      </c>
      <c r="XX14" s="78">
        <v>188421.05</v>
      </c>
      <c r="YA14" s="77">
        <v>2</v>
      </c>
      <c r="YB14" s="78">
        <v>88.14</v>
      </c>
      <c r="YC14" s="77">
        <v>4</v>
      </c>
      <c r="YD14" s="78">
        <v>21.32</v>
      </c>
      <c r="YE14" s="77">
        <v>4</v>
      </c>
      <c r="YF14" s="78">
        <v>22.72</v>
      </c>
      <c r="YG14" s="77">
        <v>1</v>
      </c>
      <c r="YH14" s="78">
        <v>16.37</v>
      </c>
      <c r="YI14" s="79">
        <v>41222</v>
      </c>
      <c r="YJ14" s="78">
        <v>2345342.66</v>
      </c>
      <c r="YK14" s="77">
        <v>1</v>
      </c>
      <c r="YL14" s="78">
        <v>36.35</v>
      </c>
      <c r="YM14" s="77">
        <v>372</v>
      </c>
      <c r="YN14" s="78">
        <v>146425.60000000001</v>
      </c>
      <c r="YO14" s="77">
        <v>534</v>
      </c>
      <c r="YP14" s="78">
        <v>6849.06</v>
      </c>
      <c r="YS14" s="79">
        <v>45132</v>
      </c>
      <c r="YT14" s="78">
        <v>5956074.5099999998</v>
      </c>
      <c r="YU14" s="79">
        <v>5270</v>
      </c>
      <c r="YV14" s="78">
        <v>2679234.5499999998</v>
      </c>
      <c r="YW14" s="79">
        <v>4823</v>
      </c>
      <c r="YX14" s="78">
        <v>692349.79</v>
      </c>
      <c r="YY14" s="79">
        <v>11106</v>
      </c>
      <c r="YZ14" s="78">
        <v>2083799.05</v>
      </c>
      <c r="ZA14" s="79">
        <v>1230</v>
      </c>
      <c r="ZB14" s="78">
        <v>342606.14</v>
      </c>
      <c r="ZC14" s="79">
        <v>1094</v>
      </c>
      <c r="ZD14" s="78">
        <v>153186.5</v>
      </c>
      <c r="ZE14" s="79">
        <v>94345</v>
      </c>
      <c r="ZF14" s="78">
        <v>1040163.27</v>
      </c>
      <c r="ZG14" s="79">
        <v>1570</v>
      </c>
      <c r="ZH14" s="78">
        <v>82776.490000000005</v>
      </c>
      <c r="ZI14" s="77">
        <v>5</v>
      </c>
      <c r="ZJ14" s="78">
        <v>47.87</v>
      </c>
      <c r="ZQ14" s="79">
        <v>191395</v>
      </c>
      <c r="ZR14" s="78">
        <v>11217722.57</v>
      </c>
      <c r="ZS14" s="79">
        <v>31923</v>
      </c>
      <c r="ZT14" s="78">
        <v>2647879.85</v>
      </c>
      <c r="AAA14" s="79">
        <v>1169</v>
      </c>
      <c r="AAB14" s="78">
        <v>26718.63</v>
      </c>
      <c r="AAC14" s="77">
        <v>1</v>
      </c>
      <c r="AAD14" s="78">
        <v>27.28</v>
      </c>
      <c r="AAE14" s="79">
        <v>1856</v>
      </c>
      <c r="AAF14" s="78">
        <v>251642.61</v>
      </c>
      <c r="AAG14" s="77">
        <v>94</v>
      </c>
      <c r="AAH14" s="78">
        <v>12950.48</v>
      </c>
      <c r="AAI14" s="79">
        <v>141796</v>
      </c>
      <c r="AAJ14" s="78">
        <v>3561974.3</v>
      </c>
      <c r="AAK14" s="79">
        <v>32698</v>
      </c>
      <c r="AAL14" s="78">
        <v>1574544.21</v>
      </c>
      <c r="AAM14" s="79">
        <v>24353</v>
      </c>
      <c r="AAN14" s="78">
        <v>3010024.42</v>
      </c>
      <c r="AAO14" s="79">
        <v>37558</v>
      </c>
      <c r="AAP14" s="78">
        <v>4007416.02</v>
      </c>
      <c r="AAQ14" s="79">
        <v>1124</v>
      </c>
      <c r="AAR14" s="78">
        <v>100675.48</v>
      </c>
      <c r="AAS14" s="77">
        <v>410</v>
      </c>
      <c r="AAT14" s="78">
        <v>34137.519999999997</v>
      </c>
      <c r="AAU14" s="79">
        <v>45465</v>
      </c>
      <c r="AAV14" s="78">
        <v>8872174.0500000007</v>
      </c>
      <c r="AAW14" s="79">
        <v>48822</v>
      </c>
      <c r="AAX14" s="78">
        <v>6810458.5099999998</v>
      </c>
      <c r="ABC14" s="77">
        <v>27</v>
      </c>
      <c r="ABD14" s="78">
        <v>83.14</v>
      </c>
      <c r="ABE14" s="77">
        <v>154</v>
      </c>
      <c r="ABF14" s="78">
        <v>595.4</v>
      </c>
      <c r="ABI14" s="77">
        <v>1</v>
      </c>
      <c r="ABJ14" s="78">
        <v>22.43</v>
      </c>
      <c r="ABK14" s="77">
        <v>1</v>
      </c>
      <c r="ABL14" s="78">
        <v>7.77</v>
      </c>
      <c r="ABM14" s="77">
        <v>53</v>
      </c>
      <c r="ABN14" s="78">
        <v>328.45</v>
      </c>
      <c r="ABO14" s="77">
        <v>3</v>
      </c>
      <c r="ABP14" s="78">
        <v>8.75</v>
      </c>
      <c r="ABQ14" s="77">
        <v>9</v>
      </c>
      <c r="ABR14" s="78">
        <v>59.93</v>
      </c>
      <c r="ABS14" s="77">
        <v>63</v>
      </c>
      <c r="ABT14" s="78">
        <v>341.02</v>
      </c>
      <c r="ABY14" s="77">
        <v>7</v>
      </c>
      <c r="ABZ14" s="78">
        <v>469.73</v>
      </c>
      <c r="ACA14" s="77">
        <v>707</v>
      </c>
      <c r="ACB14" s="78">
        <v>3057.52</v>
      </c>
      <c r="ACG14" s="79">
        <v>2035</v>
      </c>
      <c r="ACH14" s="78">
        <v>134336.17000000001</v>
      </c>
      <c r="ACM14" s="77">
        <v>1</v>
      </c>
      <c r="ACN14" s="78">
        <v>21.99</v>
      </c>
      <c r="ACO14" s="77">
        <v>165</v>
      </c>
      <c r="ACP14" s="78">
        <v>24179.14</v>
      </c>
      <c r="ACY14" s="79">
        <v>16533</v>
      </c>
      <c r="ACZ14" s="78">
        <v>3174443.96</v>
      </c>
      <c r="ADA14" s="79">
        <v>194749</v>
      </c>
      <c r="ADB14" s="78">
        <v>19028913.43</v>
      </c>
      <c r="ADC14" s="79">
        <v>3344</v>
      </c>
      <c r="ADD14" s="78">
        <v>176484.58</v>
      </c>
      <c r="ADE14" s="79">
        <v>2412</v>
      </c>
      <c r="ADF14" s="78">
        <v>115391.86</v>
      </c>
      <c r="ADG14" s="79">
        <v>4655</v>
      </c>
      <c r="ADH14" s="78">
        <v>76390.92</v>
      </c>
      <c r="ADI14" s="79">
        <v>3856</v>
      </c>
      <c r="ADJ14" s="78">
        <v>86947.49</v>
      </c>
      <c r="ADK14" s="77">
        <v>327</v>
      </c>
      <c r="ADL14" s="78">
        <v>9583.7199999999993</v>
      </c>
      <c r="ADQ14" s="77">
        <v>113</v>
      </c>
      <c r="ADR14" s="78">
        <v>7084.21</v>
      </c>
      <c r="ADS14" s="79">
        <v>18017</v>
      </c>
      <c r="ADT14" s="78">
        <v>620017.52</v>
      </c>
      <c r="ADU14" s="79">
        <v>5965</v>
      </c>
      <c r="ADV14" s="78">
        <v>318599.34999999998</v>
      </c>
      <c r="ADW14" s="79">
        <v>25764</v>
      </c>
      <c r="ADX14" s="78">
        <v>312051.39</v>
      </c>
      <c r="ADY14" s="77">
        <v>16</v>
      </c>
      <c r="ADZ14" s="78">
        <v>341.68</v>
      </c>
      <c r="AEC14" s="79">
        <v>11949</v>
      </c>
      <c r="AED14" s="78">
        <v>491982.95</v>
      </c>
      <c r="AEG14" s="77">
        <v>342</v>
      </c>
      <c r="AEH14" s="78">
        <v>41951.78</v>
      </c>
      <c r="AEI14" s="79">
        <v>2448</v>
      </c>
      <c r="AEJ14" s="78">
        <v>80937.240000000005</v>
      </c>
      <c r="AEK14" s="79">
        <v>48703</v>
      </c>
      <c r="AEL14" s="78">
        <v>1840687.62</v>
      </c>
      <c r="AEM14" s="77">
        <v>493</v>
      </c>
      <c r="AEN14" s="78">
        <v>27820.23</v>
      </c>
      <c r="AEO14" s="79">
        <v>16350</v>
      </c>
      <c r="AEP14" s="78">
        <v>1039906.59</v>
      </c>
      <c r="AES14" s="79">
        <v>1602</v>
      </c>
      <c r="AET14" s="78">
        <v>260377.52</v>
      </c>
      <c r="AEW14" s="77">
        <v>2</v>
      </c>
      <c r="AEX14" s="78">
        <v>144.78</v>
      </c>
      <c r="AEY14" s="79">
        <v>1189</v>
      </c>
      <c r="AEZ14" s="78">
        <v>207397.61</v>
      </c>
      <c r="AFC14" s="79">
        <v>1334</v>
      </c>
      <c r="AFD14" s="78">
        <v>804803.47</v>
      </c>
      <c r="AFI14" s="77">
        <v>365</v>
      </c>
      <c r="AFJ14" s="78">
        <v>125567.66</v>
      </c>
      <c r="AFK14" s="79">
        <v>6512</v>
      </c>
      <c r="AFL14" s="78">
        <v>446246.03</v>
      </c>
      <c r="AFM14" s="79">
        <v>10436</v>
      </c>
      <c r="AFN14" s="78">
        <v>484838.84</v>
      </c>
      <c r="AFO14" s="77">
        <v>15</v>
      </c>
      <c r="AFP14" s="78">
        <v>519.01</v>
      </c>
      <c r="AFQ14" s="77">
        <v>1</v>
      </c>
      <c r="AFR14" s="78">
        <v>110.88</v>
      </c>
      <c r="AFS14" s="79">
        <v>1617</v>
      </c>
      <c r="AFT14" s="78">
        <v>911293.5</v>
      </c>
      <c r="AFU14" s="79">
        <v>3603</v>
      </c>
      <c r="AFV14" s="78">
        <v>2716965.57</v>
      </c>
      <c r="AGA14" s="77">
        <v>57</v>
      </c>
      <c r="AGB14" s="78">
        <v>391.87</v>
      </c>
      <c r="AGG14" s="79">
        <v>16104</v>
      </c>
      <c r="AGH14" s="78">
        <v>829308.93</v>
      </c>
      <c r="AGI14" s="79">
        <v>6804</v>
      </c>
      <c r="AGJ14" s="78">
        <v>226689.03</v>
      </c>
      <c r="AGK14" s="77">
        <v>14</v>
      </c>
      <c r="AGL14" s="78">
        <v>11017.2</v>
      </c>
      <c r="AGO14" s="77">
        <v>101</v>
      </c>
      <c r="AGP14" s="78">
        <v>11815.39</v>
      </c>
      <c r="AGQ14" s="79">
        <v>6361</v>
      </c>
      <c r="AGR14" s="78">
        <v>349344.65</v>
      </c>
      <c r="AGS14" s="77">
        <v>6</v>
      </c>
      <c r="AGT14" s="78">
        <v>162.47</v>
      </c>
      <c r="AGW14" s="77">
        <v>2</v>
      </c>
      <c r="AGX14" s="78">
        <v>59.68</v>
      </c>
      <c r="AHC14" s="79">
        <v>2665</v>
      </c>
      <c r="AHD14" s="78">
        <v>902404.04</v>
      </c>
      <c r="AHG14" s="77">
        <v>114</v>
      </c>
      <c r="AHH14" s="78">
        <v>6367.77</v>
      </c>
      <c r="AHK14" s="77">
        <v>2</v>
      </c>
      <c r="AHL14" s="78">
        <v>31.82</v>
      </c>
      <c r="AHM14" s="79">
        <v>56523</v>
      </c>
      <c r="AHN14" s="78">
        <v>1736173.09</v>
      </c>
      <c r="AHO14" s="79">
        <v>4242</v>
      </c>
      <c r="AHP14" s="78">
        <v>174871.11</v>
      </c>
      <c r="AHQ14" s="77">
        <v>341</v>
      </c>
      <c r="AHR14" s="78">
        <v>36277.089999999997</v>
      </c>
      <c r="AHS14" s="77">
        <v>5</v>
      </c>
      <c r="AHT14" s="78">
        <v>64.38</v>
      </c>
      <c r="AHW14" s="77">
        <v>130</v>
      </c>
      <c r="AHX14" s="78">
        <v>957.94</v>
      </c>
      <c r="AIC14" s="77">
        <v>3</v>
      </c>
      <c r="AID14" s="78">
        <v>3433.84</v>
      </c>
      <c r="AIG14" s="79">
        <v>285362</v>
      </c>
      <c r="AIH14" s="78">
        <v>67359990.439999998</v>
      </c>
      <c r="AII14" s="77">
        <v>278</v>
      </c>
      <c r="AIJ14" s="78">
        <v>465515.75</v>
      </c>
      <c r="AIK14" s="79">
        <v>15186</v>
      </c>
      <c r="AIL14" s="78">
        <v>8887462.3800000008</v>
      </c>
      <c r="AIM14" s="79">
        <v>13281</v>
      </c>
      <c r="AIN14" s="78">
        <v>5042051.5199999996</v>
      </c>
      <c r="AIO14" s="79">
        <v>4742</v>
      </c>
      <c r="AIP14" s="78">
        <v>369116.42</v>
      </c>
      <c r="AIQ14" s="77">
        <v>137</v>
      </c>
      <c r="AIR14" s="78">
        <v>12654.51</v>
      </c>
      <c r="AIS14" s="77">
        <v>864</v>
      </c>
      <c r="AIT14" s="78">
        <v>113510.41</v>
      </c>
      <c r="AIY14" s="77">
        <v>46</v>
      </c>
      <c r="AIZ14" s="78">
        <v>35321.06</v>
      </c>
      <c r="AJA14" s="79">
        <v>2557</v>
      </c>
      <c r="AJB14" s="78">
        <v>237057.4</v>
      </c>
      <c r="AJC14" s="79">
        <v>3516</v>
      </c>
      <c r="AJD14" s="78">
        <v>210958.29</v>
      </c>
      <c r="AJE14" s="79">
        <v>1630</v>
      </c>
      <c r="AJF14" s="78">
        <v>346638.14</v>
      </c>
      <c r="AJG14" s="77">
        <v>2</v>
      </c>
      <c r="AJH14" s="78">
        <v>46.32</v>
      </c>
      <c r="AJM14" s="77">
        <v>163</v>
      </c>
      <c r="AJN14" s="78">
        <v>18208.89</v>
      </c>
      <c r="AJO14" s="77">
        <v>2</v>
      </c>
      <c r="AJP14" s="78">
        <v>12</v>
      </c>
      <c r="AJQ14" s="77">
        <v>88</v>
      </c>
      <c r="AJR14" s="78">
        <v>35613.86</v>
      </c>
      <c r="AKC14" s="77">
        <v>3</v>
      </c>
      <c r="AKD14" s="78">
        <v>725.39</v>
      </c>
      <c r="AKG14" s="79">
        <v>48993</v>
      </c>
      <c r="AKH14" s="78">
        <v>464998.36</v>
      </c>
      <c r="AKK14" s="77">
        <v>28</v>
      </c>
      <c r="AKL14" s="78">
        <v>240.45</v>
      </c>
      <c r="AKO14" s="79">
        <v>6738</v>
      </c>
      <c r="AKP14" s="78">
        <v>494412.17</v>
      </c>
      <c r="AKQ14" s="77">
        <v>2</v>
      </c>
      <c r="AKR14" s="78">
        <v>16.920000000000002</v>
      </c>
      <c r="AKS14" s="79">
        <v>10980</v>
      </c>
      <c r="AKT14" s="78">
        <v>206198.39999999999</v>
      </c>
      <c r="AKU14" s="77">
        <v>3</v>
      </c>
      <c r="AKV14" s="78">
        <v>3.32</v>
      </c>
      <c r="AKW14" s="79">
        <v>10439</v>
      </c>
      <c r="AKX14" s="78">
        <v>481247.58</v>
      </c>
      <c r="ALC14" s="77">
        <v>2</v>
      </c>
      <c r="ALD14" s="78">
        <v>25.93</v>
      </c>
      <c r="ALE14" s="77">
        <v>563</v>
      </c>
      <c r="ALF14" s="78">
        <v>71793.83</v>
      </c>
      <c r="ALO14" s="79">
        <v>121119</v>
      </c>
      <c r="ALP14" s="78">
        <v>1628052.89</v>
      </c>
      <c r="ALQ14" s="77">
        <v>121</v>
      </c>
      <c r="ALR14" s="78">
        <v>11366.22</v>
      </c>
      <c r="ALS14" s="77">
        <v>1</v>
      </c>
      <c r="ALT14" s="78">
        <v>14.47</v>
      </c>
      <c r="AME14" s="77">
        <v>20</v>
      </c>
      <c r="AMF14" s="78">
        <v>306.95</v>
      </c>
      <c r="AMM14" s="79">
        <v>19795</v>
      </c>
      <c r="AMN14" s="78">
        <v>550874.88</v>
      </c>
      <c r="AMQ14" s="79">
        <v>112486</v>
      </c>
      <c r="AMR14" s="78">
        <v>1594531.66</v>
      </c>
      <c r="AMW14" s="77">
        <v>2</v>
      </c>
      <c r="AMX14" s="78">
        <v>16.32</v>
      </c>
      <c r="ANC14" s="77">
        <v>3</v>
      </c>
      <c r="AND14" s="78">
        <v>66.930000000000007</v>
      </c>
      <c r="ANI14" s="77">
        <v>2</v>
      </c>
      <c r="ANJ14" s="78">
        <v>3.08</v>
      </c>
      <c r="ANO14" s="77">
        <v>421</v>
      </c>
      <c r="ANP14" s="78">
        <v>23914.29</v>
      </c>
      <c r="ANQ14" s="77">
        <v>116</v>
      </c>
      <c r="ANR14" s="78">
        <v>382.24</v>
      </c>
      <c r="ANS14" s="79">
        <v>2042</v>
      </c>
      <c r="ANT14" s="78">
        <v>134688.03</v>
      </c>
      <c r="ANW14" s="77">
        <v>145</v>
      </c>
      <c r="ANX14" s="78">
        <v>4569.75</v>
      </c>
      <c r="ANY14" s="77">
        <v>28</v>
      </c>
      <c r="ANZ14" s="78">
        <v>10211.5</v>
      </c>
      <c r="AOA14" s="79">
        <v>1041</v>
      </c>
      <c r="AOB14" s="78">
        <v>71443.78</v>
      </c>
      <c r="AOC14" s="79">
        <v>29617</v>
      </c>
      <c r="AOD14" s="78">
        <v>2767885.57</v>
      </c>
      <c r="AOE14" s="77">
        <v>187</v>
      </c>
      <c r="AOF14" s="78">
        <v>217016.78</v>
      </c>
      <c r="AOG14" s="77">
        <v>2</v>
      </c>
      <c r="AOH14" s="78">
        <v>18255</v>
      </c>
      <c r="AOQ14" s="77">
        <v>321</v>
      </c>
      <c r="AOR14" s="78">
        <v>15929.04</v>
      </c>
      <c r="AOS14" s="77">
        <v>1</v>
      </c>
      <c r="AOT14" s="78">
        <v>4.32</v>
      </c>
      <c r="AOY14" s="77">
        <v>911</v>
      </c>
      <c r="AOZ14" s="78">
        <v>1058020.97</v>
      </c>
      <c r="APA14" s="79">
        <v>2610</v>
      </c>
      <c r="APB14" s="78">
        <v>215766.46</v>
      </c>
      <c r="APE14" s="77">
        <v>24</v>
      </c>
      <c r="APF14" s="78">
        <v>698.33</v>
      </c>
      <c r="APG14" s="77">
        <v>144</v>
      </c>
      <c r="APH14" s="78">
        <v>54974.34</v>
      </c>
      <c r="API14" s="79">
        <v>1998</v>
      </c>
      <c r="APJ14" s="78">
        <v>233324.54</v>
      </c>
      <c r="APK14" s="77">
        <v>243</v>
      </c>
      <c r="APL14" s="78">
        <v>46782.34</v>
      </c>
      <c r="APM14" s="79">
        <v>12166</v>
      </c>
      <c r="APN14" s="78">
        <v>2050162.3</v>
      </c>
      <c r="APQ14" s="77">
        <v>1</v>
      </c>
      <c r="APR14" s="78">
        <v>10.79</v>
      </c>
      <c r="APS14" s="77">
        <v>819</v>
      </c>
      <c r="APT14" s="78">
        <v>505321.03</v>
      </c>
      <c r="APU14" s="77">
        <v>46</v>
      </c>
      <c r="APV14" s="78">
        <v>74527.39</v>
      </c>
      <c r="APW14" s="77">
        <v>422</v>
      </c>
      <c r="APX14" s="78">
        <v>1335979.75</v>
      </c>
      <c r="AQC14" s="77">
        <v>2</v>
      </c>
      <c r="AQD14" s="78">
        <v>22.32</v>
      </c>
      <c r="AQI14" s="77">
        <v>33</v>
      </c>
      <c r="AQJ14" s="78">
        <v>2942.54</v>
      </c>
      <c r="AQM14" s="77">
        <v>2</v>
      </c>
      <c r="AQN14" s="78">
        <v>4299.54</v>
      </c>
      <c r="AQO14" s="77">
        <v>488</v>
      </c>
      <c r="AQP14" s="78">
        <v>64462.77</v>
      </c>
      <c r="AQQ14" s="77">
        <v>236</v>
      </c>
      <c r="AQR14" s="78">
        <v>2703.12</v>
      </c>
      <c r="AQS14" s="77">
        <v>1</v>
      </c>
      <c r="AQT14" s="78">
        <v>60</v>
      </c>
      <c r="AQU14" s="77">
        <v>102</v>
      </c>
      <c r="AQV14" s="78">
        <v>1219.6500000000001</v>
      </c>
      <c r="ARA14" s="79">
        <v>13579</v>
      </c>
      <c r="ARB14" s="78">
        <v>3097481.19</v>
      </c>
      <c r="ARC14" s="79">
        <v>17713</v>
      </c>
      <c r="ARD14" s="78">
        <v>282720.89</v>
      </c>
      <c r="ARG14" s="77">
        <v>2</v>
      </c>
      <c r="ARH14" s="78">
        <v>17.559999999999999</v>
      </c>
      <c r="ARI14" s="79">
        <v>2133</v>
      </c>
      <c r="ARJ14" s="78">
        <v>1010542.16</v>
      </c>
      <c r="ARK14" s="77">
        <v>427</v>
      </c>
      <c r="ARL14" s="78">
        <v>207646.44</v>
      </c>
      <c r="ARM14" s="79">
        <v>1888</v>
      </c>
      <c r="ARN14" s="78">
        <v>927008.28</v>
      </c>
      <c r="ARO14" s="77">
        <v>863</v>
      </c>
      <c r="ARP14" s="78">
        <v>423877.09</v>
      </c>
      <c r="ARQ14" s="77">
        <v>562</v>
      </c>
      <c r="ARR14" s="78">
        <v>251949.04</v>
      </c>
      <c r="ARS14" s="77">
        <v>298</v>
      </c>
      <c r="ART14" s="78">
        <v>146220.59</v>
      </c>
      <c r="ARU14" s="79">
        <v>4343</v>
      </c>
      <c r="ARV14" s="78">
        <v>905172.25</v>
      </c>
      <c r="ARW14" s="77">
        <v>8</v>
      </c>
      <c r="ARX14" s="78">
        <v>638.92999999999995</v>
      </c>
      <c r="ASA14" s="77">
        <v>160</v>
      </c>
      <c r="ASB14" s="78">
        <v>51457.63</v>
      </c>
      <c r="ASC14" s="79">
        <v>3566</v>
      </c>
      <c r="ASD14" s="78">
        <v>58353.23</v>
      </c>
      <c r="ASI14" s="79">
        <v>4475</v>
      </c>
      <c r="ASJ14" s="78">
        <v>1193086.81</v>
      </c>
      <c r="ASK14" s="79">
        <v>2761</v>
      </c>
      <c r="ASL14" s="78">
        <v>1415053.11</v>
      </c>
      <c r="ASQ14" s="79">
        <v>9866</v>
      </c>
      <c r="ASR14" s="78">
        <v>6244701.4900000002</v>
      </c>
      <c r="ASU14" s="77">
        <v>151</v>
      </c>
      <c r="ASV14" s="78">
        <v>1067774.18</v>
      </c>
      <c r="ASY14" s="77">
        <v>6</v>
      </c>
      <c r="ASZ14" s="78">
        <v>161.24</v>
      </c>
      <c r="ATC14" s="77">
        <v>1</v>
      </c>
      <c r="ATD14" s="78">
        <v>23.19</v>
      </c>
      <c r="ATE14" s="77">
        <v>1</v>
      </c>
      <c r="ATF14" s="78">
        <v>9.39</v>
      </c>
      <c r="ATG14" s="79">
        <v>4684</v>
      </c>
      <c r="ATH14" s="78">
        <v>654574.56999999995</v>
      </c>
      <c r="ATI14" s="79">
        <v>9406</v>
      </c>
      <c r="ATJ14" s="78">
        <v>1187533.6100000001</v>
      </c>
      <c r="ATK14" s="79">
        <v>29277</v>
      </c>
      <c r="ATL14" s="78">
        <v>3938790.04</v>
      </c>
      <c r="ATM14" s="79">
        <v>7847</v>
      </c>
      <c r="ATN14" s="78">
        <v>1026131.26</v>
      </c>
      <c r="ATO14" s="79">
        <v>50087</v>
      </c>
      <c r="ATP14" s="78">
        <v>1248933.3</v>
      </c>
      <c r="ATS14" s="79">
        <v>54416</v>
      </c>
      <c r="ATT14" s="78">
        <v>4440168.78</v>
      </c>
      <c r="ATU14" s="77">
        <v>56</v>
      </c>
      <c r="ATV14" s="78">
        <v>19032.060000000001</v>
      </c>
      <c r="ATY14" s="79">
        <v>7297</v>
      </c>
      <c r="ATZ14" s="78">
        <v>575697.06000000006</v>
      </c>
      <c r="AUE14" s="77">
        <v>3</v>
      </c>
      <c r="AUF14" s="78">
        <v>311.74</v>
      </c>
      <c r="AUO14" s="77">
        <v>9</v>
      </c>
      <c r="AUP14" s="78">
        <v>137.94</v>
      </c>
      <c r="AUQ14" s="77">
        <v>2</v>
      </c>
      <c r="AUR14" s="78">
        <v>1.78</v>
      </c>
      <c r="AUS14" s="77">
        <v>8</v>
      </c>
      <c r="AUT14" s="78">
        <v>208.6</v>
      </c>
      <c r="AUU14" s="79">
        <v>1441</v>
      </c>
      <c r="AUV14" s="78">
        <v>35333.68</v>
      </c>
      <c r="AUW14" s="77">
        <v>12</v>
      </c>
      <c r="AUX14" s="78">
        <v>1653.17</v>
      </c>
      <c r="AVA14" s="79">
        <v>32784</v>
      </c>
      <c r="AVB14" s="78">
        <v>3100344.48</v>
      </c>
      <c r="AVC14" s="77">
        <v>738</v>
      </c>
      <c r="AVD14" s="78">
        <v>3279559.19</v>
      </c>
      <c r="AVE14" s="77">
        <v>1</v>
      </c>
      <c r="AVF14" s="78">
        <v>57.36</v>
      </c>
      <c r="AVK14" s="77">
        <v>22</v>
      </c>
      <c r="AVL14" s="78">
        <v>6929.99</v>
      </c>
      <c r="AVM14" s="77">
        <v>606</v>
      </c>
      <c r="AVN14" s="78">
        <v>33753.839999999997</v>
      </c>
      <c r="AVO14" s="77">
        <v>234</v>
      </c>
      <c r="AVP14" s="78">
        <v>11354.21</v>
      </c>
      <c r="AVS14" s="79">
        <v>14548</v>
      </c>
      <c r="AVT14" s="78">
        <v>803629.35</v>
      </c>
      <c r="AVU14" s="77">
        <v>3</v>
      </c>
      <c r="AVV14" s="78">
        <v>209.18</v>
      </c>
      <c r="AVW14" s="77">
        <v>11</v>
      </c>
      <c r="AVX14" s="78">
        <v>663.53</v>
      </c>
      <c r="AVY14" s="77">
        <v>22</v>
      </c>
      <c r="AVZ14" s="78">
        <v>257.23</v>
      </c>
      <c r="AWA14" s="77">
        <v>3</v>
      </c>
      <c r="AWB14" s="78">
        <v>19.02</v>
      </c>
      <c r="AWC14" s="77">
        <v>1</v>
      </c>
      <c r="AWD14" s="78">
        <v>4.72</v>
      </c>
      <c r="AWG14" s="77">
        <v>19</v>
      </c>
      <c r="AWH14" s="78">
        <v>91.61</v>
      </c>
      <c r="AWM14" s="79">
        <v>242990</v>
      </c>
      <c r="AWN14" s="78">
        <v>4674084.2</v>
      </c>
      <c r="AWO14" s="77">
        <v>1</v>
      </c>
      <c r="AWP14" s="78">
        <v>20</v>
      </c>
      <c r="AWQ14" s="79">
        <v>1992</v>
      </c>
      <c r="AWR14" s="78">
        <v>101789.21</v>
      </c>
      <c r="AWU14" s="79">
        <v>7071</v>
      </c>
      <c r="AWV14" s="78">
        <v>2653767.85</v>
      </c>
      <c r="AWW14" s="77">
        <v>11</v>
      </c>
      <c r="AWX14" s="78">
        <v>111.73</v>
      </c>
      <c r="AXC14" s="77">
        <v>189</v>
      </c>
      <c r="AXD14" s="78">
        <v>170654.45</v>
      </c>
      <c r="AXO14" s="79">
        <v>8186</v>
      </c>
      <c r="AXP14" s="78">
        <v>836263.09</v>
      </c>
      <c r="AXY14" s="77">
        <v>2</v>
      </c>
      <c r="AXZ14" s="78">
        <v>19.46</v>
      </c>
      <c r="AYC14" s="77">
        <v>6</v>
      </c>
      <c r="AYD14" s="78">
        <v>48.78</v>
      </c>
      <c r="AYE14" s="77">
        <v>8</v>
      </c>
      <c r="AYF14" s="78">
        <v>83.03</v>
      </c>
      <c r="AYG14" s="77">
        <v>1</v>
      </c>
      <c r="AYH14" s="78">
        <v>8.2799999999999994</v>
      </c>
      <c r="AYK14" s="77">
        <v>1</v>
      </c>
      <c r="AYL14" s="78">
        <v>15.2</v>
      </c>
      <c r="AYQ14" s="77">
        <v>3</v>
      </c>
      <c r="AYR14" s="78">
        <v>2</v>
      </c>
      <c r="AYS14" s="77">
        <v>2</v>
      </c>
      <c r="AYT14" s="78">
        <v>1.56</v>
      </c>
      <c r="AYW14" s="77">
        <v>8</v>
      </c>
      <c r="AYX14" s="78">
        <v>25.64</v>
      </c>
      <c r="AYY14" s="77">
        <v>28</v>
      </c>
      <c r="AYZ14" s="78">
        <v>1745.87</v>
      </c>
      <c r="AZA14" s="79">
        <v>59179</v>
      </c>
      <c r="AZB14" s="78">
        <v>4990693.09</v>
      </c>
      <c r="AZC14" s="77">
        <v>200</v>
      </c>
      <c r="AZD14" s="78">
        <v>31926.2</v>
      </c>
      <c r="AZE14" s="77">
        <v>121</v>
      </c>
      <c r="AZF14" s="78">
        <v>41999.4</v>
      </c>
      <c r="AZG14" s="77">
        <v>21</v>
      </c>
      <c r="AZH14" s="78">
        <v>511.64</v>
      </c>
      <c r="AZI14" s="77">
        <v>32</v>
      </c>
      <c r="AZJ14" s="78">
        <v>2109.91</v>
      </c>
      <c r="AZK14" s="79">
        <v>4276</v>
      </c>
      <c r="AZL14" s="78">
        <v>53438.879999999997</v>
      </c>
      <c r="AZO14" s="79">
        <v>15178</v>
      </c>
      <c r="AZP14" s="78">
        <v>2080193.79</v>
      </c>
      <c r="AZQ14" s="77">
        <v>187</v>
      </c>
      <c r="AZR14" s="78">
        <v>180528.51</v>
      </c>
      <c r="AZS14" s="77">
        <v>456</v>
      </c>
      <c r="AZT14" s="78">
        <v>197898.97</v>
      </c>
    </row>
    <row r="15" spans="1:1374" x14ac:dyDescent="0.25">
      <c r="A15" s="80">
        <v>40277</v>
      </c>
      <c r="B15" s="77" t="s">
        <v>346</v>
      </c>
      <c r="C15" s="77">
        <v>24</v>
      </c>
      <c r="D15" s="78">
        <v>74.23</v>
      </c>
      <c r="K15" s="77">
        <v>6</v>
      </c>
      <c r="L15" s="78">
        <v>706.41</v>
      </c>
      <c r="M15" s="77">
        <v>159</v>
      </c>
      <c r="N15" s="78">
        <v>1018580.43</v>
      </c>
      <c r="O15" s="77">
        <v>4</v>
      </c>
      <c r="P15" s="78">
        <v>44.4</v>
      </c>
      <c r="U15" s="77">
        <v>2</v>
      </c>
      <c r="V15" s="78">
        <v>15.7</v>
      </c>
      <c r="Y15" s="79">
        <v>183719</v>
      </c>
      <c r="Z15" s="78">
        <v>10624431.189999999</v>
      </c>
      <c r="AA15" s="77">
        <v>13</v>
      </c>
      <c r="AB15" s="78">
        <v>1677.84</v>
      </c>
      <c r="AC15" s="79">
        <v>6081</v>
      </c>
      <c r="AD15" s="78">
        <v>294823.65999999997</v>
      </c>
      <c r="AQ15" s="79">
        <v>32039</v>
      </c>
      <c r="AR15" s="78">
        <v>4826391.83</v>
      </c>
      <c r="AU15" s="79">
        <v>58576</v>
      </c>
      <c r="AV15" s="78">
        <v>1141940.49</v>
      </c>
      <c r="AW15" s="77">
        <v>2</v>
      </c>
      <c r="AX15" s="78">
        <v>59.64</v>
      </c>
      <c r="AY15" s="79">
        <v>65251</v>
      </c>
      <c r="AZ15" s="78">
        <v>6744461.54</v>
      </c>
      <c r="BA15" s="79">
        <v>254923</v>
      </c>
      <c r="BB15" s="78">
        <v>20787992</v>
      </c>
      <c r="BE15" s="79">
        <v>268394</v>
      </c>
      <c r="BF15" s="78">
        <v>2446026.2999999998</v>
      </c>
      <c r="BI15" s="79">
        <v>13687</v>
      </c>
      <c r="BJ15" s="78">
        <v>815532.42</v>
      </c>
      <c r="BK15" s="77">
        <v>7</v>
      </c>
      <c r="BL15" s="78">
        <v>1122.74</v>
      </c>
      <c r="BM15" s="77">
        <v>15</v>
      </c>
      <c r="BN15" s="78">
        <v>2563.6799999999998</v>
      </c>
      <c r="BO15" s="79">
        <v>5737</v>
      </c>
      <c r="BP15" s="78">
        <v>63620.5</v>
      </c>
      <c r="BS15" s="77">
        <v>13</v>
      </c>
      <c r="BT15" s="78">
        <v>10786.2</v>
      </c>
      <c r="BW15" s="77">
        <v>6</v>
      </c>
      <c r="BX15" s="78">
        <v>87</v>
      </c>
      <c r="BY15" s="77">
        <v>3</v>
      </c>
      <c r="BZ15" s="78">
        <v>4.3600000000000003</v>
      </c>
      <c r="CC15" s="77">
        <v>2</v>
      </c>
      <c r="CD15" s="78">
        <v>53.04</v>
      </c>
      <c r="CM15" s="77">
        <v>2</v>
      </c>
      <c r="CN15" s="78">
        <v>1679.18</v>
      </c>
      <c r="CO15" s="77">
        <v>2</v>
      </c>
      <c r="CP15" s="78">
        <v>60.28</v>
      </c>
      <c r="CQ15" s="77">
        <v>6</v>
      </c>
      <c r="CR15" s="78">
        <v>10.09</v>
      </c>
      <c r="CS15" s="77">
        <v>56</v>
      </c>
      <c r="CT15" s="78">
        <v>252.99</v>
      </c>
      <c r="CW15" s="77">
        <v>25</v>
      </c>
      <c r="CX15" s="78">
        <v>15.23</v>
      </c>
      <c r="CY15" s="77">
        <v>1</v>
      </c>
      <c r="CZ15" s="78">
        <v>2</v>
      </c>
      <c r="DA15" s="79">
        <v>152952</v>
      </c>
      <c r="DB15" s="78">
        <v>5853807.1699999999</v>
      </c>
      <c r="DK15" s="79">
        <v>2171</v>
      </c>
      <c r="DL15" s="78">
        <v>163087.88</v>
      </c>
      <c r="DM15" s="79">
        <v>144366</v>
      </c>
      <c r="DN15" s="78">
        <v>5789271.4800000004</v>
      </c>
      <c r="DQ15" s="77">
        <v>3</v>
      </c>
      <c r="DR15" s="78">
        <v>3.36</v>
      </c>
      <c r="DS15" s="77">
        <v>26</v>
      </c>
      <c r="DT15" s="78">
        <v>514.12</v>
      </c>
      <c r="DU15" s="77">
        <v>1</v>
      </c>
      <c r="DV15" s="78">
        <v>3.6</v>
      </c>
      <c r="DW15" s="77">
        <v>2</v>
      </c>
      <c r="DX15" s="78">
        <v>65.260000000000005</v>
      </c>
      <c r="EE15" s="79">
        <v>17827</v>
      </c>
      <c r="EF15" s="78">
        <v>691505.13</v>
      </c>
      <c r="EG15" s="79">
        <v>35637</v>
      </c>
      <c r="EH15" s="78">
        <v>1244405.8899999999</v>
      </c>
      <c r="EI15" s="77">
        <v>10</v>
      </c>
      <c r="EJ15" s="78">
        <v>44.89</v>
      </c>
      <c r="EK15" s="79">
        <v>1138</v>
      </c>
      <c r="EL15" s="78">
        <v>72629.77</v>
      </c>
      <c r="ES15" s="79">
        <v>2067</v>
      </c>
      <c r="ET15" s="78">
        <v>1231657.1000000001</v>
      </c>
      <c r="EU15" s="77">
        <v>15</v>
      </c>
      <c r="EV15" s="78">
        <v>37.97</v>
      </c>
      <c r="EW15" s="79">
        <v>25207</v>
      </c>
      <c r="EX15" s="78">
        <v>1265938.6299999999</v>
      </c>
      <c r="EY15" s="79">
        <v>16302</v>
      </c>
      <c r="EZ15" s="78">
        <v>814105.87</v>
      </c>
      <c r="FA15" s="77">
        <v>10</v>
      </c>
      <c r="FB15" s="78">
        <v>87.08</v>
      </c>
      <c r="FG15" s="79">
        <v>2142</v>
      </c>
      <c r="FH15" s="78">
        <v>302523.75</v>
      </c>
      <c r="FI15" s="77">
        <v>1</v>
      </c>
      <c r="FJ15" s="78">
        <v>1.5</v>
      </c>
      <c r="FK15" s="79">
        <v>2864</v>
      </c>
      <c r="FL15" s="78">
        <v>72112.149999999994</v>
      </c>
      <c r="FM15" s="79">
        <v>13797</v>
      </c>
      <c r="FN15" s="78">
        <v>779034.15</v>
      </c>
      <c r="FO15" s="79">
        <v>58808</v>
      </c>
      <c r="FP15" s="78">
        <v>6643777.8499999996</v>
      </c>
      <c r="FS15" s="77">
        <v>4</v>
      </c>
      <c r="FT15" s="78">
        <v>30.4</v>
      </c>
      <c r="FW15" s="77">
        <v>55</v>
      </c>
      <c r="FX15" s="78">
        <v>4233.1899999999996</v>
      </c>
      <c r="GA15" s="77">
        <v>64</v>
      </c>
      <c r="GB15" s="78">
        <v>11758.66</v>
      </c>
      <c r="GC15" s="79">
        <v>4463</v>
      </c>
      <c r="GD15" s="78">
        <v>638674.26</v>
      </c>
      <c r="GE15" s="79">
        <v>4729</v>
      </c>
      <c r="GF15" s="78">
        <v>692574.78</v>
      </c>
      <c r="GG15" s="77">
        <v>2</v>
      </c>
      <c r="GH15" s="78">
        <v>7.9</v>
      </c>
      <c r="GI15" s="77">
        <v>2</v>
      </c>
      <c r="GJ15" s="78">
        <v>4.16</v>
      </c>
      <c r="GO15" s="77">
        <v>176</v>
      </c>
      <c r="GP15" s="78">
        <v>14479.68</v>
      </c>
      <c r="GQ15" s="77">
        <v>11</v>
      </c>
      <c r="GR15" s="78">
        <v>525.57000000000005</v>
      </c>
      <c r="GS15" s="79">
        <v>2411</v>
      </c>
      <c r="GT15" s="78">
        <v>251246.79</v>
      </c>
      <c r="GU15" s="77">
        <v>12</v>
      </c>
      <c r="GV15" s="78">
        <v>64.569999999999993</v>
      </c>
      <c r="GY15" s="77">
        <v>108</v>
      </c>
      <c r="GZ15" s="78">
        <v>4344.49</v>
      </c>
      <c r="HA15" s="77">
        <v>578</v>
      </c>
      <c r="HB15" s="78">
        <v>70169.5</v>
      </c>
      <c r="HC15" s="77">
        <v>350</v>
      </c>
      <c r="HD15" s="78">
        <v>64807.01</v>
      </c>
      <c r="HE15" s="79">
        <v>1510</v>
      </c>
      <c r="HF15" s="78">
        <v>204006.26</v>
      </c>
      <c r="HI15" s="77">
        <v>53</v>
      </c>
      <c r="HJ15" s="78">
        <v>22786.67</v>
      </c>
      <c r="HK15" s="77">
        <v>519</v>
      </c>
      <c r="HL15" s="78">
        <v>29458.639999999999</v>
      </c>
      <c r="HM15" s="77">
        <v>20</v>
      </c>
      <c r="HN15" s="78">
        <v>5190.05</v>
      </c>
      <c r="HO15" s="79">
        <v>98564</v>
      </c>
      <c r="HP15" s="78">
        <v>9304510.1799999997</v>
      </c>
      <c r="HS15" s="79">
        <v>1180</v>
      </c>
      <c r="HT15" s="78">
        <v>119168.02</v>
      </c>
      <c r="HU15" s="79">
        <v>6152</v>
      </c>
      <c r="HV15" s="78">
        <v>427932.09</v>
      </c>
      <c r="HW15" s="77">
        <v>38</v>
      </c>
      <c r="HX15" s="78">
        <v>6718.64</v>
      </c>
      <c r="HY15" s="77">
        <v>420</v>
      </c>
      <c r="HZ15" s="78">
        <v>53759.53</v>
      </c>
      <c r="IG15" s="79">
        <v>3115</v>
      </c>
      <c r="IH15" s="78">
        <v>136540.22</v>
      </c>
      <c r="II15" s="77">
        <v>4</v>
      </c>
      <c r="IJ15" s="78">
        <v>14.64</v>
      </c>
      <c r="IQ15" s="77">
        <v>2</v>
      </c>
      <c r="IR15" s="78">
        <v>0.32</v>
      </c>
      <c r="IS15" s="79">
        <v>4765</v>
      </c>
      <c r="IT15" s="78">
        <v>198632.72</v>
      </c>
      <c r="IW15" s="77">
        <v>1</v>
      </c>
      <c r="IX15" s="78">
        <v>2.5099999999999998</v>
      </c>
      <c r="JA15" s="79">
        <v>9233</v>
      </c>
      <c r="JB15" s="78">
        <v>1263295.52</v>
      </c>
      <c r="JC15" s="79">
        <v>2358</v>
      </c>
      <c r="JD15" s="78">
        <v>296527.52</v>
      </c>
      <c r="JG15" s="77">
        <v>787</v>
      </c>
      <c r="JH15" s="78">
        <v>105311.83</v>
      </c>
      <c r="JI15" s="79">
        <v>3636</v>
      </c>
      <c r="JJ15" s="78">
        <v>346823.31</v>
      </c>
      <c r="JK15" s="77">
        <v>18</v>
      </c>
      <c r="JL15" s="78">
        <v>952.62</v>
      </c>
      <c r="JO15" s="77">
        <v>2</v>
      </c>
      <c r="JP15" s="78">
        <v>702</v>
      </c>
      <c r="JQ15" s="77">
        <v>117</v>
      </c>
      <c r="JR15" s="78">
        <v>10051.34</v>
      </c>
      <c r="JS15" s="79">
        <v>5322</v>
      </c>
      <c r="JT15" s="78">
        <v>476742.05</v>
      </c>
      <c r="JU15" s="79">
        <v>16992</v>
      </c>
      <c r="JV15" s="78">
        <v>1390322.4</v>
      </c>
      <c r="JW15" s="77">
        <v>70</v>
      </c>
      <c r="JX15" s="78">
        <v>5870.56</v>
      </c>
      <c r="JY15" s="77">
        <v>522</v>
      </c>
      <c r="JZ15" s="78">
        <v>13631.89</v>
      </c>
      <c r="KA15" s="79">
        <v>9581</v>
      </c>
      <c r="KB15" s="78">
        <v>430189.82</v>
      </c>
      <c r="KC15" s="77">
        <v>1</v>
      </c>
      <c r="KD15" s="78">
        <v>21.45</v>
      </c>
      <c r="KE15" s="77">
        <v>438</v>
      </c>
      <c r="KF15" s="78">
        <v>52497.97</v>
      </c>
      <c r="KG15" s="79">
        <v>20990</v>
      </c>
      <c r="KH15" s="78">
        <v>765216.55</v>
      </c>
      <c r="KI15" s="77">
        <v>2</v>
      </c>
      <c r="KJ15" s="78">
        <v>13.82</v>
      </c>
      <c r="KM15" s="77">
        <v>942</v>
      </c>
      <c r="KN15" s="78">
        <v>579241.80000000005</v>
      </c>
      <c r="KO15" s="77">
        <v>25</v>
      </c>
      <c r="KP15" s="78">
        <v>3026.3</v>
      </c>
      <c r="KQ15" s="79">
        <v>5506</v>
      </c>
      <c r="KR15" s="78">
        <v>446951.85</v>
      </c>
      <c r="KU15" s="79">
        <v>3068</v>
      </c>
      <c r="KV15" s="78">
        <v>1411542.03</v>
      </c>
      <c r="LA15" s="77">
        <v>7</v>
      </c>
      <c r="LB15" s="78">
        <v>820.18</v>
      </c>
      <c r="LC15" s="77">
        <v>1</v>
      </c>
      <c r="LD15" s="78">
        <v>0.21</v>
      </c>
      <c r="LE15" s="79">
        <v>1793</v>
      </c>
      <c r="LF15" s="78">
        <v>144416.64000000001</v>
      </c>
      <c r="LG15" s="77">
        <v>461</v>
      </c>
      <c r="LH15" s="78">
        <v>71246.59</v>
      </c>
      <c r="LI15" s="77">
        <v>323</v>
      </c>
      <c r="LJ15" s="78">
        <v>76434.28</v>
      </c>
      <c r="LS15" s="77">
        <v>2</v>
      </c>
      <c r="LT15" s="78">
        <v>1.78</v>
      </c>
      <c r="LU15" s="79">
        <v>6240</v>
      </c>
      <c r="LV15" s="78">
        <v>300161.28999999998</v>
      </c>
      <c r="LW15" s="77">
        <v>94</v>
      </c>
      <c r="LX15" s="78">
        <v>512.38</v>
      </c>
      <c r="LY15" s="77">
        <v>4</v>
      </c>
      <c r="LZ15" s="78">
        <v>7291.52</v>
      </c>
      <c r="MA15" s="77">
        <v>1</v>
      </c>
      <c r="MB15" s="78">
        <v>117.24</v>
      </c>
      <c r="MC15" s="79">
        <v>4915</v>
      </c>
      <c r="MD15" s="78">
        <v>553806.97</v>
      </c>
      <c r="MO15" s="77">
        <v>1</v>
      </c>
      <c r="MP15" s="78">
        <v>10.35</v>
      </c>
      <c r="MQ15" s="79">
        <v>4220</v>
      </c>
      <c r="MR15" s="78">
        <v>321076.49</v>
      </c>
      <c r="MS15" s="79">
        <v>54991</v>
      </c>
      <c r="MT15" s="78">
        <v>5373267.75</v>
      </c>
      <c r="MU15" s="79">
        <v>1123</v>
      </c>
      <c r="MV15" s="78">
        <v>32782.230000000003</v>
      </c>
      <c r="NA15" s="77">
        <v>2</v>
      </c>
      <c r="NB15" s="78">
        <v>5.4</v>
      </c>
      <c r="NG15" s="79">
        <v>330653</v>
      </c>
      <c r="NH15" s="78">
        <v>43484890.119999997</v>
      </c>
      <c r="NI15" s="79">
        <v>263043</v>
      </c>
      <c r="NJ15" s="78">
        <v>39788480.82</v>
      </c>
      <c r="NK15" s="79">
        <v>17034</v>
      </c>
      <c r="NL15" s="78">
        <v>53875.28</v>
      </c>
      <c r="NM15" s="77">
        <v>40</v>
      </c>
      <c r="NN15" s="78">
        <v>792.84</v>
      </c>
      <c r="NU15" s="79">
        <v>1328</v>
      </c>
      <c r="NV15" s="78">
        <v>207095.3</v>
      </c>
      <c r="NW15" s="77">
        <v>6</v>
      </c>
      <c r="NX15" s="78">
        <v>27.68</v>
      </c>
      <c r="NY15" s="77">
        <v>3</v>
      </c>
      <c r="NZ15" s="78">
        <v>7.84</v>
      </c>
      <c r="OA15" s="77">
        <v>71</v>
      </c>
      <c r="OB15" s="78">
        <v>230.23</v>
      </c>
      <c r="OC15" s="79">
        <v>3640</v>
      </c>
      <c r="OD15" s="78">
        <v>372922.86</v>
      </c>
      <c r="OE15" s="77">
        <v>450</v>
      </c>
      <c r="OF15" s="78">
        <v>25336.18</v>
      </c>
      <c r="OG15" s="77">
        <v>10</v>
      </c>
      <c r="OH15" s="78">
        <v>234.16</v>
      </c>
      <c r="OI15" s="77">
        <v>2</v>
      </c>
      <c r="OJ15" s="78">
        <v>11.58</v>
      </c>
      <c r="OM15" s="77">
        <v>420</v>
      </c>
      <c r="ON15" s="78">
        <v>37884.36</v>
      </c>
      <c r="OO15" s="77">
        <v>212</v>
      </c>
      <c r="OP15" s="78">
        <v>11131.35</v>
      </c>
      <c r="OQ15" s="77">
        <v>84</v>
      </c>
      <c r="OR15" s="78">
        <v>435.68</v>
      </c>
      <c r="OS15" s="77">
        <v>1</v>
      </c>
      <c r="OT15" s="78">
        <v>10.08</v>
      </c>
      <c r="OW15" s="79">
        <v>11286</v>
      </c>
      <c r="OX15" s="78">
        <v>2033165.75</v>
      </c>
      <c r="OY15" s="79">
        <v>30108</v>
      </c>
      <c r="OZ15" s="78">
        <v>5947146.0999999996</v>
      </c>
      <c r="PA15" s="77">
        <v>115</v>
      </c>
      <c r="PB15" s="78">
        <v>3286.17</v>
      </c>
      <c r="PC15" s="79">
        <v>2274</v>
      </c>
      <c r="PD15" s="78">
        <v>113785.21</v>
      </c>
      <c r="PE15" s="79">
        <v>1206</v>
      </c>
      <c r="PF15" s="78">
        <v>200388.59</v>
      </c>
      <c r="PI15" s="79">
        <v>6767</v>
      </c>
      <c r="PJ15" s="78">
        <v>640316.61</v>
      </c>
      <c r="PO15" s="77">
        <v>1</v>
      </c>
      <c r="PP15" s="78">
        <v>18.489999999999998</v>
      </c>
      <c r="PS15" s="79">
        <v>3177</v>
      </c>
      <c r="PT15" s="78">
        <v>297940.09999999998</v>
      </c>
      <c r="PU15" s="77">
        <v>51</v>
      </c>
      <c r="PV15" s="78">
        <v>542.99</v>
      </c>
      <c r="PW15" s="77">
        <v>231</v>
      </c>
      <c r="PX15" s="78">
        <v>36187.279999999999</v>
      </c>
      <c r="PY15" s="79">
        <v>10130</v>
      </c>
      <c r="PZ15" s="78">
        <v>681554.99</v>
      </c>
      <c r="QA15" s="77">
        <v>32</v>
      </c>
      <c r="QB15" s="78">
        <v>250.74</v>
      </c>
      <c r="QC15" s="77">
        <v>13</v>
      </c>
      <c r="QD15" s="78">
        <v>215.36</v>
      </c>
      <c r="QI15" s="77">
        <v>7</v>
      </c>
      <c r="QJ15" s="78">
        <v>49.97</v>
      </c>
      <c r="QM15" s="79">
        <v>28645</v>
      </c>
      <c r="QN15" s="78">
        <v>8302191.0199999996</v>
      </c>
      <c r="QO15" s="79">
        <v>49490</v>
      </c>
      <c r="QP15" s="78">
        <v>7681019.2599999998</v>
      </c>
      <c r="QQ15" s="79">
        <v>8771</v>
      </c>
      <c r="QR15" s="78">
        <v>1264702.6000000001</v>
      </c>
      <c r="QS15" s="77">
        <v>624</v>
      </c>
      <c r="QT15" s="78">
        <v>2538192.8199999998</v>
      </c>
      <c r="QU15" s="77">
        <v>38</v>
      </c>
      <c r="QV15" s="78">
        <v>102130.27</v>
      </c>
      <c r="QW15" s="77">
        <v>4</v>
      </c>
      <c r="QX15" s="78">
        <v>38.56</v>
      </c>
      <c r="RA15" s="77">
        <v>366</v>
      </c>
      <c r="RB15" s="78">
        <v>157909.70000000001</v>
      </c>
      <c r="RC15" s="77">
        <v>452</v>
      </c>
      <c r="RD15" s="78">
        <v>220528.54</v>
      </c>
      <c r="RE15" s="79">
        <v>24935</v>
      </c>
      <c r="RF15" s="78">
        <v>14617888</v>
      </c>
      <c r="RI15" s="79">
        <v>13490</v>
      </c>
      <c r="RJ15" s="78">
        <v>3689279.36</v>
      </c>
      <c r="RK15" s="77">
        <v>1</v>
      </c>
      <c r="RL15" s="78">
        <v>2.48</v>
      </c>
      <c r="RM15" s="77">
        <v>5</v>
      </c>
      <c r="RN15" s="78">
        <v>9.32</v>
      </c>
      <c r="RO15" s="77">
        <v>11</v>
      </c>
      <c r="RP15" s="78">
        <v>17.41</v>
      </c>
      <c r="SE15" s="77">
        <v>9</v>
      </c>
      <c r="SF15" s="78">
        <v>773.9</v>
      </c>
      <c r="SG15" s="77">
        <v>9</v>
      </c>
      <c r="SH15" s="78">
        <v>5382.57</v>
      </c>
      <c r="SO15" s="79">
        <v>93448</v>
      </c>
      <c r="SP15" s="78">
        <v>14089784.140000001</v>
      </c>
      <c r="SQ15" s="79">
        <v>2893</v>
      </c>
      <c r="SR15" s="78">
        <v>134312.99</v>
      </c>
      <c r="SW15" s="77">
        <v>16</v>
      </c>
      <c r="SX15" s="78">
        <v>2897.23</v>
      </c>
      <c r="SY15" s="77">
        <v>282</v>
      </c>
      <c r="SZ15" s="78">
        <v>13826.62</v>
      </c>
      <c r="TA15" s="77">
        <v>54</v>
      </c>
      <c r="TB15" s="78">
        <v>1183.1199999999999</v>
      </c>
      <c r="TC15" s="79">
        <v>1413</v>
      </c>
      <c r="TD15" s="78">
        <v>151814.81</v>
      </c>
      <c r="TG15" s="79">
        <v>3224</v>
      </c>
      <c r="TH15" s="78">
        <v>209926.96</v>
      </c>
      <c r="TI15" s="79">
        <v>51196</v>
      </c>
      <c r="TJ15" s="78">
        <v>9176508.2599999998</v>
      </c>
      <c r="TK15" s="77">
        <v>5</v>
      </c>
      <c r="TL15" s="78">
        <v>8.93</v>
      </c>
      <c r="TM15" s="79">
        <v>1355</v>
      </c>
      <c r="TN15" s="78">
        <v>50122.53</v>
      </c>
      <c r="TO15" s="77">
        <v>891</v>
      </c>
      <c r="TP15" s="78">
        <v>63634.46</v>
      </c>
      <c r="TQ15" s="79">
        <v>15259</v>
      </c>
      <c r="TR15" s="78">
        <v>804395.13</v>
      </c>
      <c r="TS15" s="77">
        <v>2</v>
      </c>
      <c r="TT15" s="78">
        <v>240</v>
      </c>
      <c r="TU15" s="79">
        <v>86690</v>
      </c>
      <c r="TV15" s="78">
        <v>546187.68999999994</v>
      </c>
      <c r="TW15" s="77">
        <v>558</v>
      </c>
      <c r="TX15" s="78">
        <v>50428.61</v>
      </c>
      <c r="TY15" s="77">
        <v>51</v>
      </c>
      <c r="TZ15" s="78">
        <v>330.47</v>
      </c>
      <c r="UC15" s="77">
        <v>1</v>
      </c>
      <c r="UD15" s="78">
        <v>10.199999999999999</v>
      </c>
      <c r="UG15" s="77">
        <v>423</v>
      </c>
      <c r="UH15" s="78">
        <v>3625.54</v>
      </c>
      <c r="UI15" s="79">
        <v>3112</v>
      </c>
      <c r="UJ15" s="78">
        <v>14426117.41</v>
      </c>
      <c r="UK15" s="79">
        <v>2824</v>
      </c>
      <c r="UL15" s="78">
        <v>103252.9</v>
      </c>
      <c r="UM15" s="79">
        <v>34690</v>
      </c>
      <c r="UN15" s="78">
        <v>1095325.3700000001</v>
      </c>
      <c r="UO15" s="79">
        <v>1552</v>
      </c>
      <c r="UP15" s="78">
        <v>135016.16</v>
      </c>
      <c r="UQ15" s="79">
        <v>22784</v>
      </c>
      <c r="UR15" s="78">
        <v>1146396.8</v>
      </c>
      <c r="US15" s="79">
        <v>1794</v>
      </c>
      <c r="UT15" s="78">
        <v>115911.23</v>
      </c>
      <c r="VE15" s="77">
        <v>2</v>
      </c>
      <c r="VF15" s="78">
        <v>259.76</v>
      </c>
      <c r="VG15" s="79">
        <v>7729</v>
      </c>
      <c r="VH15" s="78">
        <v>287864.94</v>
      </c>
      <c r="VK15" s="77">
        <v>3</v>
      </c>
      <c r="VL15" s="78">
        <v>10.58</v>
      </c>
      <c r="VM15" s="77">
        <v>5</v>
      </c>
      <c r="VN15" s="78">
        <v>100.31</v>
      </c>
      <c r="VU15" s="77">
        <v>1</v>
      </c>
      <c r="VV15" s="78">
        <v>0.51</v>
      </c>
      <c r="WA15" s="77">
        <v>5</v>
      </c>
      <c r="WB15" s="78">
        <v>26.83</v>
      </c>
      <c r="WG15" s="77">
        <v>17</v>
      </c>
      <c r="WH15" s="78">
        <v>389.56</v>
      </c>
      <c r="WI15" s="79">
        <v>14563</v>
      </c>
      <c r="WJ15" s="78">
        <v>1180859.31</v>
      </c>
      <c r="WK15" s="77">
        <v>1</v>
      </c>
      <c r="WL15" s="78">
        <v>6.63</v>
      </c>
      <c r="WM15" s="79">
        <v>33610</v>
      </c>
      <c r="WN15" s="78">
        <v>549183.93000000005</v>
      </c>
      <c r="WO15" s="77">
        <v>59</v>
      </c>
      <c r="WP15" s="78">
        <v>566.27</v>
      </c>
      <c r="WS15" s="77">
        <v>2</v>
      </c>
      <c r="WT15" s="78">
        <v>9.18</v>
      </c>
      <c r="WU15" s="79">
        <v>14005</v>
      </c>
      <c r="WV15" s="78">
        <v>756576.55</v>
      </c>
      <c r="WW15" s="79">
        <v>15418</v>
      </c>
      <c r="WX15" s="78">
        <v>1269005.1399999999</v>
      </c>
      <c r="XA15" s="77">
        <v>2</v>
      </c>
      <c r="XB15" s="78">
        <v>92.8</v>
      </c>
      <c r="XC15" s="79">
        <v>2910</v>
      </c>
      <c r="XD15" s="78">
        <v>29.13</v>
      </c>
      <c r="XG15" s="79">
        <v>14074</v>
      </c>
      <c r="XH15" s="78">
        <v>2109697.64</v>
      </c>
      <c r="XI15" s="77">
        <v>3</v>
      </c>
      <c r="XJ15" s="78">
        <v>6545.47</v>
      </c>
      <c r="XM15" s="79">
        <v>2424</v>
      </c>
      <c r="XN15" s="78">
        <v>10719.53</v>
      </c>
      <c r="XO15" s="79">
        <v>9052</v>
      </c>
      <c r="XP15" s="78">
        <v>141510.25</v>
      </c>
      <c r="XQ15" s="77">
        <v>181</v>
      </c>
      <c r="XR15" s="78">
        <v>18307.400000000001</v>
      </c>
      <c r="XS15" s="79">
        <v>1952</v>
      </c>
      <c r="XT15" s="78">
        <v>817808.31</v>
      </c>
      <c r="XU15" s="77">
        <v>7</v>
      </c>
      <c r="XV15" s="78">
        <v>1764</v>
      </c>
      <c r="XW15" s="79">
        <v>6507</v>
      </c>
      <c r="XX15" s="78">
        <v>188374.78</v>
      </c>
      <c r="YA15" s="77">
        <v>1</v>
      </c>
      <c r="YB15" s="78">
        <v>58.76</v>
      </c>
      <c r="YE15" s="77">
        <v>2</v>
      </c>
      <c r="YF15" s="78">
        <v>21.59</v>
      </c>
      <c r="YG15" s="77">
        <v>2</v>
      </c>
      <c r="YH15" s="78">
        <v>9.82</v>
      </c>
      <c r="YI15" s="79">
        <v>41770</v>
      </c>
      <c r="YJ15" s="78">
        <v>2370187.7599999998</v>
      </c>
      <c r="YK15" s="77">
        <v>2</v>
      </c>
      <c r="YL15" s="78">
        <v>52.98</v>
      </c>
      <c r="YM15" s="77">
        <v>395</v>
      </c>
      <c r="YN15" s="78">
        <v>158037.26999999999</v>
      </c>
      <c r="YO15" s="77">
        <v>484</v>
      </c>
      <c r="YP15" s="78">
        <v>5977.2</v>
      </c>
      <c r="YQ15" s="77">
        <v>2</v>
      </c>
      <c r="YR15" s="78">
        <v>24.7</v>
      </c>
      <c r="YS15" s="79">
        <v>46004</v>
      </c>
      <c r="YT15" s="78">
        <v>6168027.5800000001</v>
      </c>
      <c r="YU15" s="79">
        <v>5074</v>
      </c>
      <c r="YV15" s="78">
        <v>2581361.77</v>
      </c>
      <c r="YW15" s="79">
        <v>5006</v>
      </c>
      <c r="YX15" s="78">
        <v>717404.39</v>
      </c>
      <c r="YY15" s="79">
        <v>11172</v>
      </c>
      <c r="YZ15" s="78">
        <v>2048971.83</v>
      </c>
      <c r="ZA15" s="79">
        <v>1153</v>
      </c>
      <c r="ZB15" s="78">
        <v>316569.05</v>
      </c>
      <c r="ZC15" s="79">
        <v>1118</v>
      </c>
      <c r="ZD15" s="78">
        <v>151210.79</v>
      </c>
      <c r="ZE15" s="79">
        <v>94410</v>
      </c>
      <c r="ZF15" s="78">
        <v>1043032.34</v>
      </c>
      <c r="ZG15" s="79">
        <v>1530</v>
      </c>
      <c r="ZH15" s="78">
        <v>79250.320000000007</v>
      </c>
      <c r="ZI15" s="77">
        <v>7</v>
      </c>
      <c r="ZJ15" s="78">
        <v>74.709999999999994</v>
      </c>
      <c r="ZO15" s="77">
        <v>1</v>
      </c>
      <c r="ZP15" s="78">
        <v>25.27</v>
      </c>
      <c r="ZQ15" s="79">
        <v>192489</v>
      </c>
      <c r="ZR15" s="78">
        <v>11250942.689999999</v>
      </c>
      <c r="ZS15" s="79">
        <v>30695</v>
      </c>
      <c r="ZT15" s="78">
        <v>2587505.96</v>
      </c>
      <c r="AAA15" s="79">
        <v>1176</v>
      </c>
      <c r="AAB15" s="78">
        <v>27532.080000000002</v>
      </c>
      <c r="AAE15" s="79">
        <v>2020</v>
      </c>
      <c r="AAF15" s="78">
        <v>269897.52</v>
      </c>
      <c r="AAG15" s="77">
        <v>97</v>
      </c>
      <c r="AAH15" s="78">
        <v>10600.83</v>
      </c>
      <c r="AAI15" s="79">
        <v>133839</v>
      </c>
      <c r="AAJ15" s="78">
        <v>3369295.83</v>
      </c>
      <c r="AAK15" s="79">
        <v>32739</v>
      </c>
      <c r="AAL15" s="78">
        <v>1562100.62</v>
      </c>
      <c r="AAM15" s="79">
        <v>2328</v>
      </c>
      <c r="AAN15" s="78">
        <v>323425.63</v>
      </c>
      <c r="AAQ15" s="79">
        <v>1087</v>
      </c>
      <c r="AAR15" s="78">
        <v>97762.66</v>
      </c>
      <c r="AAS15" s="77">
        <v>466</v>
      </c>
      <c r="AAT15" s="78">
        <v>34795.21</v>
      </c>
      <c r="AAU15" s="79">
        <v>46523</v>
      </c>
      <c r="AAV15" s="78">
        <v>8924126.0199999996</v>
      </c>
      <c r="AAW15" s="79">
        <v>50689</v>
      </c>
      <c r="AAX15" s="78">
        <v>7068815.71</v>
      </c>
      <c r="ABA15" s="77">
        <v>1</v>
      </c>
      <c r="ABB15" s="78">
        <v>455.65</v>
      </c>
      <c r="ABC15" s="77">
        <v>30</v>
      </c>
      <c r="ABD15" s="78">
        <v>185.58</v>
      </c>
      <c r="ABE15" s="77">
        <v>145</v>
      </c>
      <c r="ABF15" s="78">
        <v>759.68</v>
      </c>
      <c r="ABI15" s="77">
        <v>3</v>
      </c>
      <c r="ABJ15" s="78">
        <v>15.97</v>
      </c>
      <c r="ABM15" s="77">
        <v>72</v>
      </c>
      <c r="ABN15" s="78">
        <v>527.07000000000005</v>
      </c>
      <c r="ABO15" s="77">
        <v>1</v>
      </c>
      <c r="ABP15" s="78">
        <v>1.76</v>
      </c>
      <c r="ABQ15" s="77">
        <v>18</v>
      </c>
      <c r="ABR15" s="78">
        <v>103.11</v>
      </c>
      <c r="ABS15" s="77">
        <v>86</v>
      </c>
      <c r="ABT15" s="78">
        <v>439.71</v>
      </c>
      <c r="ACA15" s="77">
        <v>724</v>
      </c>
      <c r="ACB15" s="78">
        <v>3411.49</v>
      </c>
      <c r="ACG15" s="79">
        <v>1958</v>
      </c>
      <c r="ACH15" s="78">
        <v>125199.1</v>
      </c>
      <c r="ACO15" s="77">
        <v>191</v>
      </c>
      <c r="ACP15" s="78">
        <v>27539.73</v>
      </c>
      <c r="ACS15" s="77">
        <v>2</v>
      </c>
      <c r="ACT15" s="78">
        <v>5.62</v>
      </c>
      <c r="ACY15" s="79">
        <v>6673</v>
      </c>
      <c r="ACZ15" s="78">
        <v>1325176.55</v>
      </c>
      <c r="ADA15" s="79">
        <v>196617</v>
      </c>
      <c r="ADB15" s="78">
        <v>18981170.550000001</v>
      </c>
      <c r="ADC15" s="79">
        <v>3205</v>
      </c>
      <c r="ADD15" s="78">
        <v>170828.37</v>
      </c>
      <c r="ADE15" s="79">
        <v>2292</v>
      </c>
      <c r="ADF15" s="78">
        <v>105400.59</v>
      </c>
      <c r="ADG15" s="79">
        <v>4514</v>
      </c>
      <c r="ADH15" s="78">
        <v>75744.160000000003</v>
      </c>
      <c r="ADI15" s="79">
        <v>3804</v>
      </c>
      <c r="ADJ15" s="78">
        <v>83079.149999999994</v>
      </c>
      <c r="ADK15" s="77">
        <v>341</v>
      </c>
      <c r="ADL15" s="78">
        <v>10625.85</v>
      </c>
      <c r="ADQ15" s="77">
        <v>87</v>
      </c>
      <c r="ADR15" s="78">
        <v>4685.62</v>
      </c>
      <c r="ADS15" s="79">
        <v>17099</v>
      </c>
      <c r="ADT15" s="78">
        <v>606178.66</v>
      </c>
      <c r="ADU15" s="79">
        <v>5879</v>
      </c>
      <c r="ADV15" s="78">
        <v>311373.3</v>
      </c>
      <c r="ADW15" s="79">
        <v>24137</v>
      </c>
      <c r="ADX15" s="78">
        <v>294662.26</v>
      </c>
      <c r="ADY15" s="77">
        <v>11</v>
      </c>
      <c r="ADZ15" s="78">
        <v>542.20000000000005</v>
      </c>
      <c r="AEC15" s="79">
        <v>12662</v>
      </c>
      <c r="AED15" s="78">
        <v>516440.29</v>
      </c>
      <c r="AEG15" s="77">
        <v>295</v>
      </c>
      <c r="AEH15" s="78">
        <v>35392.230000000003</v>
      </c>
      <c r="AEI15" s="79">
        <v>2658</v>
      </c>
      <c r="AEJ15" s="78">
        <v>86484.08</v>
      </c>
      <c r="AEK15" s="79">
        <v>50802</v>
      </c>
      <c r="AEL15" s="78">
        <v>1913362.67</v>
      </c>
      <c r="AEM15" s="77">
        <v>433</v>
      </c>
      <c r="AEN15" s="78">
        <v>24704.9</v>
      </c>
      <c r="AEO15" s="79">
        <v>15322</v>
      </c>
      <c r="AEP15" s="78">
        <v>974430.41</v>
      </c>
      <c r="AEQ15" s="77">
        <v>1</v>
      </c>
      <c r="AER15" s="78">
        <v>37.090000000000003</v>
      </c>
      <c r="AES15" s="79">
        <v>1589</v>
      </c>
      <c r="AET15" s="78">
        <v>257228.33</v>
      </c>
      <c r="AEW15" s="77">
        <v>2</v>
      </c>
      <c r="AEX15" s="78">
        <v>97.92</v>
      </c>
      <c r="AEY15" s="79">
        <v>1190</v>
      </c>
      <c r="AEZ15" s="78">
        <v>192528.27</v>
      </c>
      <c r="AFA15" s="77">
        <v>3</v>
      </c>
      <c r="AFB15" s="78">
        <v>10.79</v>
      </c>
      <c r="AFC15" s="79">
        <v>1453</v>
      </c>
      <c r="AFD15" s="78">
        <v>895703.02</v>
      </c>
      <c r="AFG15" s="77">
        <v>2</v>
      </c>
      <c r="AFH15" s="78">
        <v>84.32</v>
      </c>
      <c r="AFI15" s="77">
        <v>288</v>
      </c>
      <c r="AFJ15" s="78">
        <v>95585.96</v>
      </c>
      <c r="AFK15" s="79">
        <v>6779</v>
      </c>
      <c r="AFL15" s="78">
        <v>467720.95</v>
      </c>
      <c r="AFM15" s="79">
        <v>8749</v>
      </c>
      <c r="AFN15" s="78">
        <v>402807.27</v>
      </c>
      <c r="AFO15" s="77">
        <v>18</v>
      </c>
      <c r="AFP15" s="78">
        <v>1179.1199999999999</v>
      </c>
      <c r="AFS15" s="79">
        <v>1699</v>
      </c>
      <c r="AFT15" s="78">
        <v>929982.39</v>
      </c>
      <c r="AFU15" s="79">
        <v>3692</v>
      </c>
      <c r="AFV15" s="78">
        <v>2741529.49</v>
      </c>
      <c r="AGA15" s="77">
        <v>69</v>
      </c>
      <c r="AGB15" s="78">
        <v>516.58000000000004</v>
      </c>
      <c r="AGG15" s="79">
        <v>16274</v>
      </c>
      <c r="AGH15" s="78">
        <v>838110.8</v>
      </c>
      <c r="AGI15" s="79">
        <v>6432</v>
      </c>
      <c r="AGJ15" s="78">
        <v>210206.21</v>
      </c>
      <c r="AGK15" s="77">
        <v>15</v>
      </c>
      <c r="AGL15" s="78">
        <v>4989.59</v>
      </c>
      <c r="AGO15" s="77">
        <v>89</v>
      </c>
      <c r="AGP15" s="78">
        <v>11327.13</v>
      </c>
      <c r="AGQ15" s="79">
        <v>6219</v>
      </c>
      <c r="AGR15" s="78">
        <v>342517.97</v>
      </c>
      <c r="AGS15" s="77">
        <v>7</v>
      </c>
      <c r="AGT15" s="78">
        <v>204.53</v>
      </c>
      <c r="AGW15" s="77">
        <v>1</v>
      </c>
      <c r="AGX15" s="78">
        <v>90.17</v>
      </c>
      <c r="AGY15" s="77">
        <v>1</v>
      </c>
      <c r="AGZ15" s="78">
        <v>28.91</v>
      </c>
      <c r="AHC15" s="79">
        <v>3072</v>
      </c>
      <c r="AHD15" s="78">
        <v>1035452.5</v>
      </c>
      <c r="AHE15" s="77">
        <v>1</v>
      </c>
      <c r="AHF15" s="78">
        <v>3.51</v>
      </c>
      <c r="AHG15" s="77">
        <v>110</v>
      </c>
      <c r="AHH15" s="78">
        <v>6218.32</v>
      </c>
      <c r="AHM15" s="79">
        <v>55416</v>
      </c>
      <c r="AHN15" s="78">
        <v>1734244.81</v>
      </c>
      <c r="AHO15" s="79">
        <v>4494</v>
      </c>
      <c r="AHP15" s="78">
        <v>179742.49</v>
      </c>
      <c r="AHQ15" s="77">
        <v>438</v>
      </c>
      <c r="AHR15" s="78">
        <v>52078.77</v>
      </c>
      <c r="AHS15" s="77">
        <v>3</v>
      </c>
      <c r="AHT15" s="78">
        <v>216.36</v>
      </c>
      <c r="AHW15" s="77">
        <v>141</v>
      </c>
      <c r="AHX15" s="78">
        <v>926.67</v>
      </c>
      <c r="AIC15" s="77">
        <v>7</v>
      </c>
      <c r="AID15" s="78">
        <v>11990.61</v>
      </c>
      <c r="AIG15" s="79">
        <v>285200</v>
      </c>
      <c r="AIH15" s="78">
        <v>67218611.5</v>
      </c>
      <c r="AII15" s="77">
        <v>205</v>
      </c>
      <c r="AIJ15" s="78">
        <v>364390.89</v>
      </c>
      <c r="AIK15" s="79">
        <v>14878</v>
      </c>
      <c r="AIL15" s="78">
        <v>8796794.7699999996</v>
      </c>
      <c r="AIM15" s="79">
        <v>13102</v>
      </c>
      <c r="AIN15" s="78">
        <v>4991475.32</v>
      </c>
      <c r="AIO15" s="79">
        <v>4218</v>
      </c>
      <c r="AIP15" s="78">
        <v>328048.06</v>
      </c>
      <c r="AIQ15" s="77">
        <v>144</v>
      </c>
      <c r="AIR15" s="78">
        <v>16393.7</v>
      </c>
      <c r="AIS15" s="77">
        <v>865</v>
      </c>
      <c r="AIT15" s="78">
        <v>124831.25</v>
      </c>
      <c r="AIW15" s="77">
        <v>2</v>
      </c>
      <c r="AIX15" s="78">
        <v>2287.6</v>
      </c>
      <c r="AIY15" s="77">
        <v>33</v>
      </c>
      <c r="AIZ15" s="78">
        <v>27218.639999999999</v>
      </c>
      <c r="AJA15" s="79">
        <v>2435</v>
      </c>
      <c r="AJB15" s="78">
        <v>225744.4</v>
      </c>
      <c r="AJC15" s="79">
        <v>3612</v>
      </c>
      <c r="AJD15" s="78">
        <v>225099.37</v>
      </c>
      <c r="AJE15" s="79">
        <v>1549</v>
      </c>
      <c r="AJF15" s="78">
        <v>336359.33</v>
      </c>
      <c r="AJK15" s="77">
        <v>3</v>
      </c>
      <c r="AJL15" s="78">
        <v>1450.54</v>
      </c>
      <c r="AJM15" s="77">
        <v>216</v>
      </c>
      <c r="AJN15" s="78">
        <v>24408.09</v>
      </c>
      <c r="AJQ15" s="77">
        <v>81</v>
      </c>
      <c r="AJR15" s="78">
        <v>30038.59</v>
      </c>
      <c r="AKC15" s="77">
        <v>3</v>
      </c>
      <c r="AKD15" s="78">
        <v>902.53</v>
      </c>
      <c r="AKE15" s="77">
        <v>3</v>
      </c>
      <c r="AKF15" s="78">
        <v>670.69</v>
      </c>
      <c r="AKG15" s="79">
        <v>47766</v>
      </c>
      <c r="AKH15" s="78">
        <v>450304.64</v>
      </c>
      <c r="AKK15" s="77">
        <v>41</v>
      </c>
      <c r="AKL15" s="78">
        <v>517.91999999999996</v>
      </c>
      <c r="AKO15" s="79">
        <v>7055</v>
      </c>
      <c r="AKP15" s="78">
        <v>529192.61</v>
      </c>
      <c r="AKQ15" s="77">
        <v>2</v>
      </c>
      <c r="AKR15" s="78">
        <v>5.4</v>
      </c>
      <c r="AKS15" s="79">
        <v>10520</v>
      </c>
      <c r="AKT15" s="78">
        <v>196444.79</v>
      </c>
      <c r="AKU15" s="77">
        <v>7</v>
      </c>
      <c r="AKV15" s="78">
        <v>6.47</v>
      </c>
      <c r="AKW15" s="79">
        <v>10253</v>
      </c>
      <c r="AKX15" s="78">
        <v>463289.8</v>
      </c>
      <c r="ALC15" s="77">
        <v>1</v>
      </c>
      <c r="ALD15" s="78">
        <v>16.14</v>
      </c>
      <c r="ALE15" s="77">
        <v>545</v>
      </c>
      <c r="ALF15" s="78">
        <v>72215.41</v>
      </c>
      <c r="ALO15" s="79">
        <v>125187</v>
      </c>
      <c r="ALP15" s="78">
        <v>1670960</v>
      </c>
      <c r="ALQ15" s="77">
        <v>124</v>
      </c>
      <c r="ALR15" s="78">
        <v>12181.45</v>
      </c>
      <c r="ALW15" s="77">
        <v>2</v>
      </c>
      <c r="ALX15" s="78">
        <v>4</v>
      </c>
      <c r="AME15" s="77">
        <v>12</v>
      </c>
      <c r="AMF15" s="78">
        <v>218.06</v>
      </c>
      <c r="AMM15" s="79">
        <v>19814</v>
      </c>
      <c r="AMN15" s="78">
        <v>569438.38</v>
      </c>
      <c r="AMQ15" s="79">
        <v>113897</v>
      </c>
      <c r="AMR15" s="78">
        <v>1618889.19</v>
      </c>
      <c r="AMY15" s="77">
        <v>2</v>
      </c>
      <c r="AMZ15" s="78">
        <v>7.7</v>
      </c>
      <c r="ANC15" s="77">
        <v>2</v>
      </c>
      <c r="AND15" s="78">
        <v>66.98</v>
      </c>
      <c r="ANI15" s="77">
        <v>3</v>
      </c>
      <c r="ANJ15" s="78">
        <v>30.42</v>
      </c>
      <c r="ANO15" s="77">
        <v>499</v>
      </c>
      <c r="ANP15" s="78">
        <v>28004.560000000001</v>
      </c>
      <c r="ANQ15" s="77">
        <v>131</v>
      </c>
      <c r="ANR15" s="78">
        <v>481.91</v>
      </c>
      <c r="ANS15" s="79">
        <v>2051</v>
      </c>
      <c r="ANT15" s="78">
        <v>141275.48000000001</v>
      </c>
      <c r="ANW15" s="77">
        <v>153</v>
      </c>
      <c r="ANX15" s="78">
        <v>3904.8</v>
      </c>
      <c r="ANY15" s="77">
        <v>28</v>
      </c>
      <c r="ANZ15" s="78">
        <v>8311.24</v>
      </c>
      <c r="AOA15" s="79">
        <v>1195</v>
      </c>
      <c r="AOB15" s="78">
        <v>83994.92</v>
      </c>
      <c r="AOC15" s="79">
        <v>28836</v>
      </c>
      <c r="AOD15" s="78">
        <v>2680697.46</v>
      </c>
      <c r="AOE15" s="77">
        <v>153</v>
      </c>
      <c r="AOF15" s="78">
        <v>183277.23</v>
      </c>
      <c r="AOG15" s="77">
        <v>2</v>
      </c>
      <c r="AOH15" s="78">
        <v>9279.68</v>
      </c>
      <c r="AOQ15" s="77">
        <v>367</v>
      </c>
      <c r="AOR15" s="78">
        <v>21280.93</v>
      </c>
      <c r="AOY15" s="77">
        <v>936</v>
      </c>
      <c r="AOZ15" s="78">
        <v>1134262.17</v>
      </c>
      <c r="APA15" s="79">
        <v>2575</v>
      </c>
      <c r="APB15" s="78">
        <v>211772.7</v>
      </c>
      <c r="APE15" s="77">
        <v>20</v>
      </c>
      <c r="APF15" s="78">
        <v>559.9</v>
      </c>
      <c r="APG15" s="77">
        <v>132</v>
      </c>
      <c r="APH15" s="78">
        <v>53299.92</v>
      </c>
      <c r="API15" s="79">
        <v>1895</v>
      </c>
      <c r="APJ15" s="78">
        <v>231884.57</v>
      </c>
      <c r="APK15" s="77">
        <v>245</v>
      </c>
      <c r="APL15" s="78">
        <v>49714.39</v>
      </c>
      <c r="APM15" s="79">
        <v>11416</v>
      </c>
      <c r="APN15" s="78">
        <v>1963565.07</v>
      </c>
      <c r="APS15" s="77">
        <v>888</v>
      </c>
      <c r="APT15" s="78">
        <v>570178.77</v>
      </c>
      <c r="APU15" s="77">
        <v>31</v>
      </c>
      <c r="APV15" s="78">
        <v>37475.65</v>
      </c>
      <c r="APW15" s="77">
        <v>424</v>
      </c>
      <c r="APX15" s="78">
        <v>1344841.1</v>
      </c>
      <c r="AQI15" s="77">
        <v>31</v>
      </c>
      <c r="AQJ15" s="78">
        <v>2530.91</v>
      </c>
      <c r="AQK15" s="77">
        <v>1</v>
      </c>
      <c r="AQL15" s="78">
        <v>8.6199999999999992</v>
      </c>
      <c r="AQO15" s="77">
        <v>454</v>
      </c>
      <c r="AQP15" s="78">
        <v>59221.11</v>
      </c>
      <c r="AQQ15" s="77">
        <v>227</v>
      </c>
      <c r="AQR15" s="78">
        <v>2416.0300000000002</v>
      </c>
      <c r="AQS15" s="77">
        <v>2</v>
      </c>
      <c r="AQT15" s="78">
        <v>10</v>
      </c>
      <c r="AQU15" s="77">
        <v>91</v>
      </c>
      <c r="AQV15" s="78">
        <v>1107.6400000000001</v>
      </c>
      <c r="AQY15" s="77">
        <v>1</v>
      </c>
      <c r="AQZ15" s="78">
        <v>3.08</v>
      </c>
      <c r="ARA15" s="79">
        <v>13962</v>
      </c>
      <c r="ARB15" s="78">
        <v>3211032.81</v>
      </c>
      <c r="ARC15" s="79">
        <v>18305</v>
      </c>
      <c r="ARD15" s="78">
        <v>289108.59000000003</v>
      </c>
      <c r="ARG15" s="77">
        <v>4</v>
      </c>
      <c r="ARH15" s="78">
        <v>35.119999999999997</v>
      </c>
      <c r="ARI15" s="79">
        <v>2315</v>
      </c>
      <c r="ARJ15" s="78">
        <v>1127712.8500000001</v>
      </c>
      <c r="ARK15" s="77">
        <v>433</v>
      </c>
      <c r="ARL15" s="78">
        <v>204620.62</v>
      </c>
      <c r="ARM15" s="79">
        <v>1884</v>
      </c>
      <c r="ARN15" s="78">
        <v>927066.1</v>
      </c>
      <c r="ARO15" s="77">
        <v>829</v>
      </c>
      <c r="ARP15" s="78">
        <v>407274.77</v>
      </c>
      <c r="ARQ15" s="77">
        <v>587</v>
      </c>
      <c r="ARR15" s="78">
        <v>225847</v>
      </c>
      <c r="ARS15" s="77">
        <v>292</v>
      </c>
      <c r="ART15" s="78">
        <v>140207.42000000001</v>
      </c>
      <c r="ARU15" s="79">
        <v>4869</v>
      </c>
      <c r="ARV15" s="78">
        <v>1032361.04</v>
      </c>
      <c r="ARW15" s="77">
        <v>11</v>
      </c>
      <c r="ARX15" s="78">
        <v>275.87</v>
      </c>
      <c r="ASA15" s="77">
        <v>115</v>
      </c>
      <c r="ASB15" s="78">
        <v>37091.82</v>
      </c>
      <c r="ASC15" s="79">
        <v>3685</v>
      </c>
      <c r="ASD15" s="78">
        <v>58558.83</v>
      </c>
      <c r="ASI15" s="79">
        <v>4248</v>
      </c>
      <c r="ASJ15" s="78">
        <v>1147563.56</v>
      </c>
      <c r="ASK15" s="79">
        <v>2899</v>
      </c>
      <c r="ASL15" s="78">
        <v>1459354.69</v>
      </c>
      <c r="ASQ15" s="79">
        <v>9737</v>
      </c>
      <c r="ASR15" s="78">
        <v>6129591.5700000003</v>
      </c>
      <c r="ASU15" s="77">
        <v>149</v>
      </c>
      <c r="ASV15" s="78">
        <v>1042068.21</v>
      </c>
      <c r="ASY15" s="77">
        <v>4</v>
      </c>
      <c r="ASZ15" s="78">
        <v>60.6</v>
      </c>
      <c r="ATA15" s="77">
        <v>1</v>
      </c>
      <c r="ATB15" s="78">
        <v>0.36</v>
      </c>
      <c r="ATG15" s="79">
        <v>4987</v>
      </c>
      <c r="ATH15" s="78">
        <v>681451.12</v>
      </c>
      <c r="ATI15" s="79">
        <v>9565</v>
      </c>
      <c r="ATJ15" s="78">
        <v>1193398.6499999999</v>
      </c>
      <c r="ATK15" s="79">
        <v>29564</v>
      </c>
      <c r="ATL15" s="78">
        <v>3963085.14</v>
      </c>
      <c r="ATM15" s="79">
        <v>7931</v>
      </c>
      <c r="ATN15" s="78">
        <v>1043869.28</v>
      </c>
      <c r="ATO15" s="79">
        <v>50787</v>
      </c>
      <c r="ATP15" s="78">
        <v>1259717.6100000001</v>
      </c>
      <c r="ATS15" s="79">
        <v>54541</v>
      </c>
      <c r="ATT15" s="78">
        <v>4521877.1500000004</v>
      </c>
      <c r="ATU15" s="77">
        <v>55</v>
      </c>
      <c r="ATV15" s="78">
        <v>19182.650000000001</v>
      </c>
      <c r="ATY15" s="79">
        <v>6834</v>
      </c>
      <c r="ATZ15" s="78">
        <v>539834.17000000004</v>
      </c>
      <c r="AUE15" s="77">
        <v>2</v>
      </c>
      <c r="AUF15" s="78">
        <v>566.02</v>
      </c>
      <c r="AUO15" s="77">
        <v>3</v>
      </c>
      <c r="AUP15" s="78">
        <v>11.7</v>
      </c>
      <c r="AUS15" s="77">
        <v>5</v>
      </c>
      <c r="AUT15" s="78">
        <v>87.48</v>
      </c>
      <c r="AUU15" s="79">
        <v>1561</v>
      </c>
      <c r="AUV15" s="78">
        <v>36849.449999999997</v>
      </c>
      <c r="AUW15" s="77">
        <v>20</v>
      </c>
      <c r="AUX15" s="78">
        <v>1104.18</v>
      </c>
      <c r="AVA15" s="79">
        <v>32803</v>
      </c>
      <c r="AVB15" s="78">
        <v>3133891.69</v>
      </c>
      <c r="AVC15" s="77">
        <v>803</v>
      </c>
      <c r="AVD15" s="78">
        <v>3613530.47</v>
      </c>
      <c r="AVE15" s="77">
        <v>2</v>
      </c>
      <c r="AVF15" s="78">
        <v>114.72</v>
      </c>
      <c r="AVK15" s="77">
        <v>5</v>
      </c>
      <c r="AVL15" s="78">
        <v>2706.47</v>
      </c>
      <c r="AVM15" s="77">
        <v>599</v>
      </c>
      <c r="AVN15" s="78">
        <v>34341.550000000003</v>
      </c>
      <c r="AVO15" s="77">
        <v>227</v>
      </c>
      <c r="AVP15" s="78">
        <v>11334.16</v>
      </c>
      <c r="AVQ15" s="77">
        <v>1</v>
      </c>
      <c r="AVR15" s="78">
        <v>58.66</v>
      </c>
      <c r="AVS15" s="79">
        <v>14299</v>
      </c>
      <c r="AVT15" s="78">
        <v>780504.75</v>
      </c>
      <c r="AVU15" s="77">
        <v>4</v>
      </c>
      <c r="AVV15" s="78">
        <v>264.42</v>
      </c>
      <c r="AVW15" s="77">
        <v>14</v>
      </c>
      <c r="AVX15" s="78">
        <v>803.13</v>
      </c>
      <c r="AVY15" s="77">
        <v>36</v>
      </c>
      <c r="AVZ15" s="78">
        <v>410</v>
      </c>
      <c r="AWA15" s="77">
        <v>4</v>
      </c>
      <c r="AWB15" s="78">
        <v>23.49</v>
      </c>
      <c r="AWM15" s="79">
        <v>243554</v>
      </c>
      <c r="AWN15" s="78">
        <v>4632349.8099999996</v>
      </c>
      <c r="AWO15" s="77">
        <v>11</v>
      </c>
      <c r="AWP15" s="78">
        <v>230.82</v>
      </c>
      <c r="AWQ15" s="79">
        <v>1958</v>
      </c>
      <c r="AWR15" s="78">
        <v>108785.17</v>
      </c>
      <c r="AWU15" s="79">
        <v>7419</v>
      </c>
      <c r="AWV15" s="78">
        <v>2830623.37</v>
      </c>
      <c r="AWW15" s="77">
        <v>24</v>
      </c>
      <c r="AWX15" s="78">
        <v>168.32</v>
      </c>
      <c r="AXC15" s="77">
        <v>184</v>
      </c>
      <c r="AXD15" s="78">
        <v>166174.26</v>
      </c>
      <c r="AXO15" s="79">
        <v>7893</v>
      </c>
      <c r="AXP15" s="78">
        <v>807894.19</v>
      </c>
      <c r="AXY15" s="77">
        <v>3</v>
      </c>
      <c r="AXZ15" s="78">
        <v>29.19</v>
      </c>
      <c r="AYC15" s="77">
        <v>17</v>
      </c>
      <c r="AYD15" s="78">
        <v>138.21</v>
      </c>
      <c r="AYE15" s="77">
        <v>23</v>
      </c>
      <c r="AYF15" s="78">
        <v>262.45999999999998</v>
      </c>
      <c r="AYG15" s="77">
        <v>1</v>
      </c>
      <c r="AYH15" s="78">
        <v>0.27</v>
      </c>
      <c r="AYO15" s="77">
        <v>2</v>
      </c>
      <c r="AYP15" s="78">
        <v>2944.16</v>
      </c>
      <c r="AYQ15" s="77">
        <v>6</v>
      </c>
      <c r="AYR15" s="78">
        <v>5.46</v>
      </c>
      <c r="AYW15" s="77">
        <v>14</v>
      </c>
      <c r="AYX15" s="78">
        <v>71.02</v>
      </c>
      <c r="AYY15" s="77">
        <v>19</v>
      </c>
      <c r="AYZ15" s="78">
        <v>930.06</v>
      </c>
      <c r="AZA15" s="79">
        <v>58984</v>
      </c>
      <c r="AZB15" s="78">
        <v>4958852.34</v>
      </c>
      <c r="AZC15" s="77">
        <v>174</v>
      </c>
      <c r="AZD15" s="78">
        <v>30215.94</v>
      </c>
      <c r="AZE15" s="77">
        <v>116</v>
      </c>
      <c r="AZF15" s="78">
        <v>33071.99</v>
      </c>
      <c r="AZG15" s="77">
        <v>19</v>
      </c>
      <c r="AZH15" s="78">
        <v>364.68</v>
      </c>
      <c r="AZI15" s="77">
        <v>33</v>
      </c>
      <c r="AZJ15" s="78">
        <v>1573.82</v>
      </c>
      <c r="AZK15" s="79">
        <v>3385</v>
      </c>
      <c r="AZL15" s="78">
        <v>40468.21</v>
      </c>
      <c r="AZO15" s="79">
        <v>15109</v>
      </c>
      <c r="AZP15" s="78">
        <v>2053292.68</v>
      </c>
      <c r="AZQ15" s="77">
        <v>165</v>
      </c>
      <c r="AZR15" s="78">
        <v>153361.69</v>
      </c>
      <c r="AZS15" s="77">
        <v>605</v>
      </c>
      <c r="AZT15" s="78">
        <v>257254.75</v>
      </c>
    </row>
    <row r="16" spans="1:1374" x14ac:dyDescent="0.25">
      <c r="A16" s="80">
        <v>40270</v>
      </c>
      <c r="B16" s="77" t="s">
        <v>346</v>
      </c>
      <c r="C16" s="77">
        <v>6</v>
      </c>
      <c r="D16" s="78">
        <v>11.08</v>
      </c>
      <c r="E16" s="77">
        <v>1</v>
      </c>
      <c r="F16" s="78">
        <v>1.32</v>
      </c>
      <c r="K16" s="77">
        <v>1</v>
      </c>
      <c r="L16" s="78">
        <v>52.91</v>
      </c>
      <c r="M16" s="77">
        <v>163</v>
      </c>
      <c r="N16" s="78">
        <v>1009229.81</v>
      </c>
      <c r="S16" s="77">
        <v>4</v>
      </c>
      <c r="T16" s="78">
        <v>50.98</v>
      </c>
      <c r="Y16" s="79">
        <v>181331</v>
      </c>
      <c r="Z16" s="78">
        <v>10344425.15</v>
      </c>
      <c r="AA16" s="77">
        <v>21</v>
      </c>
      <c r="AB16" s="78">
        <v>2815.79</v>
      </c>
      <c r="AC16" s="79">
        <v>6238</v>
      </c>
      <c r="AD16" s="78">
        <v>297051.38</v>
      </c>
      <c r="AK16" s="77">
        <v>1</v>
      </c>
      <c r="AL16" s="78">
        <v>3.7</v>
      </c>
      <c r="AQ16" s="79">
        <v>32764</v>
      </c>
      <c r="AR16" s="78">
        <v>4912103.1900000004</v>
      </c>
      <c r="AU16" s="79">
        <v>59298</v>
      </c>
      <c r="AV16" s="78">
        <v>1150274.95</v>
      </c>
      <c r="AW16" s="77">
        <v>1</v>
      </c>
      <c r="AX16" s="78">
        <v>8.9700000000000006</v>
      </c>
      <c r="AY16" s="79">
        <v>64922</v>
      </c>
      <c r="AZ16" s="78">
        <v>6698333.3300000001</v>
      </c>
      <c r="BA16" s="79">
        <v>273012</v>
      </c>
      <c r="BB16" s="78">
        <v>22251733.579999998</v>
      </c>
      <c r="BE16" s="79">
        <v>292014</v>
      </c>
      <c r="BF16" s="78">
        <v>2694589.63</v>
      </c>
      <c r="BI16" s="79">
        <v>13221</v>
      </c>
      <c r="BJ16" s="78">
        <v>799129.03</v>
      </c>
      <c r="BK16" s="77">
        <v>2</v>
      </c>
      <c r="BL16" s="78">
        <v>225.96</v>
      </c>
      <c r="BM16" s="77">
        <v>20</v>
      </c>
      <c r="BN16" s="78">
        <v>4440.55</v>
      </c>
      <c r="BO16" s="79">
        <v>5994</v>
      </c>
      <c r="BP16" s="78">
        <v>65746.850000000006</v>
      </c>
      <c r="BS16" s="77">
        <v>8</v>
      </c>
      <c r="BT16" s="78">
        <v>4254.3999999999996</v>
      </c>
      <c r="BW16" s="77">
        <v>2</v>
      </c>
      <c r="BX16" s="78">
        <v>17.399999999999999</v>
      </c>
      <c r="BY16" s="77">
        <v>2</v>
      </c>
      <c r="BZ16" s="78">
        <v>1.66</v>
      </c>
      <c r="CG16" s="77">
        <v>1</v>
      </c>
      <c r="CH16" s="78">
        <v>186.26</v>
      </c>
      <c r="CM16" s="77">
        <v>5</v>
      </c>
      <c r="CN16" s="78">
        <v>5123.3599999999997</v>
      </c>
      <c r="CO16" s="77">
        <v>3</v>
      </c>
      <c r="CP16" s="78">
        <v>100.55</v>
      </c>
      <c r="CQ16" s="77">
        <v>4</v>
      </c>
      <c r="CR16" s="78">
        <v>11.45</v>
      </c>
      <c r="CS16" s="77">
        <v>44</v>
      </c>
      <c r="CT16" s="78">
        <v>174.32</v>
      </c>
      <c r="CU16" s="77">
        <v>1</v>
      </c>
      <c r="CV16" s="78">
        <v>9.49</v>
      </c>
      <c r="CW16" s="77">
        <v>45</v>
      </c>
      <c r="CX16" s="78">
        <v>35.5</v>
      </c>
      <c r="DA16" s="79">
        <v>151920</v>
      </c>
      <c r="DB16" s="78">
        <v>5819709.3300000001</v>
      </c>
      <c r="DK16" s="79">
        <v>2212</v>
      </c>
      <c r="DL16" s="78">
        <v>173831.64</v>
      </c>
      <c r="DM16" s="79">
        <v>166313</v>
      </c>
      <c r="DN16" s="78">
        <v>6725207.5599999996</v>
      </c>
      <c r="DQ16" s="77">
        <v>2</v>
      </c>
      <c r="DR16" s="78">
        <v>1.98</v>
      </c>
      <c r="DS16" s="77">
        <v>22</v>
      </c>
      <c r="DT16" s="78">
        <v>343.35</v>
      </c>
      <c r="DW16" s="77">
        <v>1</v>
      </c>
      <c r="DX16" s="78">
        <v>77.599999999999994</v>
      </c>
      <c r="EE16" s="79">
        <v>18295</v>
      </c>
      <c r="EF16" s="78">
        <v>701274.4</v>
      </c>
      <c r="EG16" s="79">
        <v>35643</v>
      </c>
      <c r="EH16" s="78">
        <v>1247771.02</v>
      </c>
      <c r="EI16" s="77">
        <v>4</v>
      </c>
      <c r="EJ16" s="78">
        <v>6.24</v>
      </c>
      <c r="EK16" s="79">
        <v>1133</v>
      </c>
      <c r="EL16" s="78">
        <v>69155.539999999994</v>
      </c>
      <c r="EO16" s="77">
        <v>1</v>
      </c>
      <c r="EP16" s="78">
        <v>2.04</v>
      </c>
      <c r="EQ16" s="77">
        <v>1</v>
      </c>
      <c r="ER16" s="78">
        <v>57</v>
      </c>
      <c r="ES16" s="79">
        <v>2118</v>
      </c>
      <c r="ET16" s="78">
        <v>1267053.3600000001</v>
      </c>
      <c r="EU16" s="77">
        <v>8</v>
      </c>
      <c r="EV16" s="78">
        <v>3.98</v>
      </c>
      <c r="EW16" s="79">
        <v>26726</v>
      </c>
      <c r="EX16" s="78">
        <v>1336842.05</v>
      </c>
      <c r="EY16" s="79">
        <v>16370</v>
      </c>
      <c r="EZ16" s="78">
        <v>804016.78</v>
      </c>
      <c r="FA16" s="77">
        <v>2</v>
      </c>
      <c r="FB16" s="78">
        <v>45.32</v>
      </c>
      <c r="FE16" s="77">
        <v>8</v>
      </c>
      <c r="FF16" s="78">
        <v>31.92</v>
      </c>
      <c r="FG16" s="79">
        <v>2147</v>
      </c>
      <c r="FH16" s="78">
        <v>296821.13</v>
      </c>
      <c r="FK16" s="79">
        <v>2699</v>
      </c>
      <c r="FL16" s="78">
        <v>66398.039999999994</v>
      </c>
      <c r="FM16" s="79">
        <v>13692</v>
      </c>
      <c r="FN16" s="78">
        <v>776709.68</v>
      </c>
      <c r="FO16" s="79">
        <v>60664</v>
      </c>
      <c r="FP16" s="78">
        <v>6888249.2199999997</v>
      </c>
      <c r="FW16" s="77">
        <v>65</v>
      </c>
      <c r="FX16" s="78">
        <v>5314.48</v>
      </c>
      <c r="GA16" s="77">
        <v>71</v>
      </c>
      <c r="GB16" s="78">
        <v>14160.18</v>
      </c>
      <c r="GC16" s="79">
        <v>4477</v>
      </c>
      <c r="GD16" s="78">
        <v>643779.85</v>
      </c>
      <c r="GE16" s="79">
        <v>4770</v>
      </c>
      <c r="GF16" s="78">
        <v>693601.47</v>
      </c>
      <c r="GO16" s="77">
        <v>173</v>
      </c>
      <c r="GP16" s="78">
        <v>11645.46</v>
      </c>
      <c r="GQ16" s="77">
        <v>14</v>
      </c>
      <c r="GR16" s="78">
        <v>965.72</v>
      </c>
      <c r="GS16" s="79">
        <v>2430</v>
      </c>
      <c r="GT16" s="78">
        <v>261547.84</v>
      </c>
      <c r="GU16" s="77">
        <v>12</v>
      </c>
      <c r="GV16" s="78">
        <v>66</v>
      </c>
      <c r="GY16" s="77">
        <v>109</v>
      </c>
      <c r="GZ16" s="78">
        <v>4121.21</v>
      </c>
      <c r="HA16" s="77">
        <v>537</v>
      </c>
      <c r="HB16" s="78">
        <v>64896.56</v>
      </c>
      <c r="HC16" s="77">
        <v>367</v>
      </c>
      <c r="HD16" s="78">
        <v>70033.06</v>
      </c>
      <c r="HE16" s="79">
        <v>1441</v>
      </c>
      <c r="HF16" s="78">
        <v>201921.12</v>
      </c>
      <c r="HI16" s="77">
        <v>75</v>
      </c>
      <c r="HJ16" s="78">
        <v>26507.08</v>
      </c>
      <c r="HK16" s="77">
        <v>547</v>
      </c>
      <c r="HL16" s="78">
        <v>31255.97</v>
      </c>
      <c r="HM16" s="77">
        <v>18</v>
      </c>
      <c r="HN16" s="78">
        <v>2957.47</v>
      </c>
      <c r="HO16" s="79">
        <v>109500</v>
      </c>
      <c r="HP16" s="78">
        <v>10382750.59</v>
      </c>
      <c r="HS16" s="79">
        <v>1333</v>
      </c>
      <c r="HT16" s="78">
        <v>135977.53</v>
      </c>
      <c r="HU16" s="79">
        <v>6915</v>
      </c>
      <c r="HV16" s="78">
        <v>478771.04</v>
      </c>
      <c r="HW16" s="77">
        <v>37</v>
      </c>
      <c r="HX16" s="78">
        <v>10963.06</v>
      </c>
      <c r="HY16" s="77">
        <v>479</v>
      </c>
      <c r="HZ16" s="78">
        <v>78307.759999999995</v>
      </c>
      <c r="IA16" s="77">
        <v>5</v>
      </c>
      <c r="IB16" s="78">
        <v>659.17</v>
      </c>
      <c r="IG16" s="79">
        <v>3027</v>
      </c>
      <c r="IH16" s="78">
        <v>136357.60999999999</v>
      </c>
      <c r="II16" s="77">
        <v>4</v>
      </c>
      <c r="IJ16" s="78">
        <v>0.62</v>
      </c>
      <c r="IK16" s="77">
        <v>2</v>
      </c>
      <c r="IL16" s="78">
        <v>3.07</v>
      </c>
      <c r="IM16" s="77">
        <v>1</v>
      </c>
      <c r="IN16" s="78">
        <v>4.74</v>
      </c>
      <c r="IQ16" s="77">
        <v>4</v>
      </c>
      <c r="IR16" s="78">
        <v>7.22</v>
      </c>
      <c r="IS16" s="79">
        <v>4743</v>
      </c>
      <c r="IT16" s="78">
        <v>192922.81</v>
      </c>
      <c r="JA16" s="79">
        <v>9462</v>
      </c>
      <c r="JB16" s="78">
        <v>1292301.6100000001</v>
      </c>
      <c r="JC16" s="79">
        <v>2646</v>
      </c>
      <c r="JD16" s="78">
        <v>333480.21000000002</v>
      </c>
      <c r="JG16" s="77">
        <v>722</v>
      </c>
      <c r="JH16" s="78">
        <v>97872.8</v>
      </c>
      <c r="JI16" s="79">
        <v>3648</v>
      </c>
      <c r="JJ16" s="78">
        <v>354849.73</v>
      </c>
      <c r="JK16" s="77">
        <v>9</v>
      </c>
      <c r="JL16" s="78">
        <v>769.09</v>
      </c>
      <c r="JQ16" s="77">
        <v>114</v>
      </c>
      <c r="JR16" s="78">
        <v>8996.0300000000007</v>
      </c>
      <c r="JS16" s="79">
        <v>5366</v>
      </c>
      <c r="JT16" s="78">
        <v>473449.62</v>
      </c>
      <c r="JU16" s="79">
        <v>19260</v>
      </c>
      <c r="JV16" s="78">
        <v>1547458.99</v>
      </c>
      <c r="JW16" s="77">
        <v>39</v>
      </c>
      <c r="JX16" s="78">
        <v>3132.2</v>
      </c>
      <c r="JY16" s="77">
        <v>464</v>
      </c>
      <c r="JZ16" s="78">
        <v>11582.02</v>
      </c>
      <c r="KA16" s="79">
        <v>9475</v>
      </c>
      <c r="KB16" s="78">
        <v>437953.67</v>
      </c>
      <c r="KC16" s="77">
        <v>1</v>
      </c>
      <c r="KD16" s="78">
        <v>10.97</v>
      </c>
      <c r="KE16" s="77">
        <v>366</v>
      </c>
      <c r="KF16" s="78">
        <v>40696.65</v>
      </c>
      <c r="KG16" s="79">
        <v>20450</v>
      </c>
      <c r="KH16" s="78">
        <v>750876.89</v>
      </c>
      <c r="KM16" s="79">
        <v>1084</v>
      </c>
      <c r="KN16" s="78">
        <v>606060.26</v>
      </c>
      <c r="KO16" s="77">
        <v>38</v>
      </c>
      <c r="KP16" s="78">
        <v>6575.93</v>
      </c>
      <c r="KQ16" s="79">
        <v>5731</v>
      </c>
      <c r="KR16" s="78">
        <v>459189.99</v>
      </c>
      <c r="KU16" s="79">
        <v>3205</v>
      </c>
      <c r="KV16" s="78">
        <v>1498974.26</v>
      </c>
      <c r="LA16" s="77">
        <v>7</v>
      </c>
      <c r="LB16" s="78">
        <v>2997.69</v>
      </c>
      <c r="LC16" s="77">
        <v>4</v>
      </c>
      <c r="LD16" s="78">
        <v>8.6</v>
      </c>
      <c r="LE16" s="79">
        <v>1826</v>
      </c>
      <c r="LF16" s="78">
        <v>160084.35999999999</v>
      </c>
      <c r="LG16" s="77">
        <v>446</v>
      </c>
      <c r="LH16" s="78">
        <v>69874.42</v>
      </c>
      <c r="LI16" s="77">
        <v>370</v>
      </c>
      <c r="LJ16" s="78">
        <v>85561.01</v>
      </c>
      <c r="LS16" s="77">
        <v>2</v>
      </c>
      <c r="LT16" s="78">
        <v>1.78</v>
      </c>
      <c r="LU16" s="79">
        <v>7012</v>
      </c>
      <c r="LV16" s="78">
        <v>330840.03999999998</v>
      </c>
      <c r="LW16" s="77">
        <v>81</v>
      </c>
      <c r="LX16" s="78">
        <v>452.84</v>
      </c>
      <c r="LY16" s="77">
        <v>4</v>
      </c>
      <c r="LZ16" s="78">
        <v>7412.64</v>
      </c>
      <c r="MA16" s="77">
        <v>2</v>
      </c>
      <c r="MB16" s="78">
        <v>195.4</v>
      </c>
      <c r="MC16" s="79">
        <v>5037</v>
      </c>
      <c r="MD16" s="78">
        <v>556003.18999999994</v>
      </c>
      <c r="MQ16" s="79">
        <v>4275</v>
      </c>
      <c r="MR16" s="78">
        <v>330104.02</v>
      </c>
      <c r="MS16" s="79">
        <v>55159</v>
      </c>
      <c r="MT16" s="78">
        <v>5390857.71</v>
      </c>
      <c r="MU16" s="79">
        <v>1167</v>
      </c>
      <c r="MV16" s="78">
        <v>34806.75</v>
      </c>
      <c r="NA16" s="77">
        <v>2</v>
      </c>
      <c r="NB16" s="78">
        <v>26.98</v>
      </c>
      <c r="NG16" s="79">
        <v>332116</v>
      </c>
      <c r="NH16" s="78">
        <v>43650417.5</v>
      </c>
      <c r="NI16" s="79">
        <v>264157</v>
      </c>
      <c r="NJ16" s="78">
        <v>39899718.530000001</v>
      </c>
      <c r="NK16" s="79">
        <v>16293</v>
      </c>
      <c r="NL16" s="78">
        <v>52015.35</v>
      </c>
      <c r="NM16" s="77">
        <v>28</v>
      </c>
      <c r="NN16" s="78">
        <v>385.6</v>
      </c>
      <c r="NU16" s="79">
        <v>1267</v>
      </c>
      <c r="NV16" s="78">
        <v>177741.45</v>
      </c>
      <c r="NW16" s="77">
        <v>6</v>
      </c>
      <c r="NX16" s="78">
        <v>28.82</v>
      </c>
      <c r="OA16" s="77">
        <v>95</v>
      </c>
      <c r="OB16" s="78">
        <v>244.37</v>
      </c>
      <c r="OC16" s="79">
        <v>3490</v>
      </c>
      <c r="OD16" s="78">
        <v>357932.15</v>
      </c>
      <c r="OE16" s="77">
        <v>442</v>
      </c>
      <c r="OF16" s="78">
        <v>24181.9</v>
      </c>
      <c r="OG16" s="77">
        <v>2</v>
      </c>
      <c r="OH16" s="78">
        <v>113.54</v>
      </c>
      <c r="OM16" s="77">
        <v>453</v>
      </c>
      <c r="ON16" s="78">
        <v>38837.11</v>
      </c>
      <c r="OO16" s="77">
        <v>206</v>
      </c>
      <c r="OP16" s="78">
        <v>12933.82</v>
      </c>
      <c r="OQ16" s="77">
        <v>89</v>
      </c>
      <c r="OR16" s="78">
        <v>497.62</v>
      </c>
      <c r="OU16" s="77">
        <v>1</v>
      </c>
      <c r="OV16" s="78">
        <v>16.43</v>
      </c>
      <c r="OW16" s="79">
        <v>11109</v>
      </c>
      <c r="OX16" s="78">
        <v>1983349.93</v>
      </c>
      <c r="OY16" s="79">
        <v>30387</v>
      </c>
      <c r="OZ16" s="78">
        <v>6033377.7599999998</v>
      </c>
      <c r="PA16" s="77">
        <v>117</v>
      </c>
      <c r="PB16" s="78">
        <v>4040.3</v>
      </c>
      <c r="PC16" s="79">
        <v>2330</v>
      </c>
      <c r="PD16" s="78">
        <v>116833.75</v>
      </c>
      <c r="PE16" s="79">
        <v>1289</v>
      </c>
      <c r="PF16" s="78">
        <v>227403.05</v>
      </c>
      <c r="PI16" s="79">
        <v>7063</v>
      </c>
      <c r="PJ16" s="78">
        <v>664906.37</v>
      </c>
      <c r="PS16" s="79">
        <v>3239</v>
      </c>
      <c r="PT16" s="78">
        <v>310019.07</v>
      </c>
      <c r="PU16" s="77">
        <v>84</v>
      </c>
      <c r="PV16" s="78">
        <v>679.67</v>
      </c>
      <c r="PW16" s="77">
        <v>252</v>
      </c>
      <c r="PX16" s="78">
        <v>43761.760000000002</v>
      </c>
      <c r="PY16" s="79">
        <v>10161</v>
      </c>
      <c r="PZ16" s="78">
        <v>678042.49</v>
      </c>
      <c r="QA16" s="77">
        <v>40</v>
      </c>
      <c r="QB16" s="78">
        <v>285.57</v>
      </c>
      <c r="QC16" s="77">
        <v>16</v>
      </c>
      <c r="QD16" s="78">
        <v>120.58</v>
      </c>
      <c r="QI16" s="77">
        <v>8</v>
      </c>
      <c r="QJ16" s="78">
        <v>48.38</v>
      </c>
      <c r="QM16" s="79">
        <v>27671</v>
      </c>
      <c r="QN16" s="78">
        <v>8038793.4900000002</v>
      </c>
      <c r="QO16" s="79">
        <v>49759</v>
      </c>
      <c r="QP16" s="78">
        <v>7684070.6699999999</v>
      </c>
      <c r="QQ16" s="79">
        <v>8557</v>
      </c>
      <c r="QR16" s="78">
        <v>1245304.22</v>
      </c>
      <c r="QS16" s="77">
        <v>573</v>
      </c>
      <c r="QT16" s="78">
        <v>2506637.23</v>
      </c>
      <c r="QU16" s="77">
        <v>48</v>
      </c>
      <c r="QV16" s="78">
        <v>117967.69</v>
      </c>
      <c r="QW16" s="77">
        <v>8</v>
      </c>
      <c r="QX16" s="78">
        <v>73.52</v>
      </c>
      <c r="QY16" s="77">
        <v>1</v>
      </c>
      <c r="QZ16" s="78">
        <v>52.14</v>
      </c>
      <c r="RA16" s="77">
        <v>409</v>
      </c>
      <c r="RB16" s="78">
        <v>187403.49</v>
      </c>
      <c r="RC16" s="77">
        <v>433</v>
      </c>
      <c r="RD16" s="78">
        <v>210249.47</v>
      </c>
      <c r="RE16" s="79">
        <v>25328</v>
      </c>
      <c r="RF16" s="78">
        <v>14743615.25</v>
      </c>
      <c r="RG16" s="77">
        <v>1</v>
      </c>
      <c r="RH16" s="78">
        <v>40.01</v>
      </c>
      <c r="RI16" s="79">
        <v>13343</v>
      </c>
      <c r="RJ16" s="78">
        <v>3729945.16</v>
      </c>
      <c r="RM16" s="77">
        <v>5</v>
      </c>
      <c r="RN16" s="78">
        <v>3.2</v>
      </c>
      <c r="RO16" s="77">
        <v>23</v>
      </c>
      <c r="RP16" s="78">
        <v>32.29</v>
      </c>
      <c r="RQ16" s="77">
        <v>2</v>
      </c>
      <c r="RR16" s="78">
        <v>106.68</v>
      </c>
      <c r="SA16" s="77">
        <v>1</v>
      </c>
      <c r="SB16" s="78">
        <v>48.55</v>
      </c>
      <c r="SE16" s="77">
        <v>3</v>
      </c>
      <c r="SF16" s="78">
        <v>42.03</v>
      </c>
      <c r="SG16" s="77">
        <v>8</v>
      </c>
      <c r="SH16" s="78">
        <v>990.48</v>
      </c>
      <c r="SO16" s="79">
        <v>93816</v>
      </c>
      <c r="SP16" s="78">
        <v>14134708.07</v>
      </c>
      <c r="SQ16" s="79">
        <v>2691</v>
      </c>
      <c r="SR16" s="78">
        <v>132245.74</v>
      </c>
      <c r="SS16" s="77">
        <v>1</v>
      </c>
      <c r="ST16" s="78">
        <v>7.2</v>
      </c>
      <c r="SW16" s="77">
        <v>26</v>
      </c>
      <c r="SX16" s="78">
        <v>5172.16</v>
      </c>
      <c r="SY16" s="77">
        <v>262</v>
      </c>
      <c r="SZ16" s="78">
        <v>11704.25</v>
      </c>
      <c r="TA16" s="77">
        <v>67</v>
      </c>
      <c r="TB16" s="78">
        <v>1533.99</v>
      </c>
      <c r="TC16" s="79">
        <v>1370</v>
      </c>
      <c r="TD16" s="78">
        <v>139619.82</v>
      </c>
      <c r="TG16" s="79">
        <v>3259</v>
      </c>
      <c r="TH16" s="78">
        <v>208256.38</v>
      </c>
      <c r="TI16" s="79">
        <v>50349</v>
      </c>
      <c r="TJ16" s="78">
        <v>9134245.7699999996</v>
      </c>
      <c r="TK16" s="77">
        <v>7</v>
      </c>
      <c r="TL16" s="78">
        <v>2.02</v>
      </c>
      <c r="TM16" s="79">
        <v>1449</v>
      </c>
      <c r="TN16" s="78">
        <v>53114.05</v>
      </c>
      <c r="TO16" s="77">
        <v>783</v>
      </c>
      <c r="TP16" s="78">
        <v>54052.14</v>
      </c>
      <c r="TQ16" s="79">
        <v>15872</v>
      </c>
      <c r="TR16" s="78">
        <v>823932.99</v>
      </c>
      <c r="TS16" s="77">
        <v>8</v>
      </c>
      <c r="TT16" s="78">
        <v>845.76</v>
      </c>
      <c r="TU16" s="79">
        <v>86638</v>
      </c>
      <c r="TV16" s="78">
        <v>545653.66</v>
      </c>
      <c r="TW16" s="77">
        <v>567</v>
      </c>
      <c r="TX16" s="78">
        <v>46192.06</v>
      </c>
      <c r="TY16" s="77">
        <v>48</v>
      </c>
      <c r="TZ16" s="78">
        <v>347.59</v>
      </c>
      <c r="UG16" s="77">
        <v>441</v>
      </c>
      <c r="UH16" s="78">
        <v>4073.98</v>
      </c>
      <c r="UI16" s="79">
        <v>3204</v>
      </c>
      <c r="UJ16" s="78">
        <v>14761249.02</v>
      </c>
      <c r="UK16" s="79">
        <v>2798</v>
      </c>
      <c r="UL16" s="78">
        <v>110101.75999999999</v>
      </c>
      <c r="UM16" s="79">
        <v>35154</v>
      </c>
      <c r="UN16" s="78">
        <v>1104515.17</v>
      </c>
      <c r="UO16" s="79">
        <v>1644</v>
      </c>
      <c r="UP16" s="78">
        <v>151178.23000000001</v>
      </c>
      <c r="UQ16" s="79">
        <v>25319</v>
      </c>
      <c r="UR16" s="78">
        <v>1279019.08</v>
      </c>
      <c r="US16" s="79">
        <v>1869</v>
      </c>
      <c r="UT16" s="78">
        <v>126128.24</v>
      </c>
      <c r="VG16" s="79">
        <v>7695</v>
      </c>
      <c r="VH16" s="78">
        <v>289638.64</v>
      </c>
      <c r="VK16" s="77">
        <v>1</v>
      </c>
      <c r="VL16" s="78">
        <v>9.93</v>
      </c>
      <c r="VS16" s="77">
        <v>1</v>
      </c>
      <c r="VT16" s="78">
        <v>3.23</v>
      </c>
      <c r="VU16" s="77">
        <v>5</v>
      </c>
      <c r="VV16" s="78">
        <v>2.6</v>
      </c>
      <c r="WA16" s="77">
        <v>3</v>
      </c>
      <c r="WB16" s="78">
        <v>21.33</v>
      </c>
      <c r="WG16" s="77">
        <v>18</v>
      </c>
      <c r="WH16" s="78">
        <v>646.05999999999995</v>
      </c>
      <c r="WI16" s="79">
        <v>13254</v>
      </c>
      <c r="WJ16" s="78">
        <v>954105.34</v>
      </c>
      <c r="WM16" s="79">
        <v>33789</v>
      </c>
      <c r="WN16" s="78">
        <v>551667.29</v>
      </c>
      <c r="WO16" s="77">
        <v>70</v>
      </c>
      <c r="WP16" s="78">
        <v>963.39</v>
      </c>
      <c r="WS16" s="77">
        <v>3</v>
      </c>
      <c r="WT16" s="78">
        <v>14.7</v>
      </c>
      <c r="WU16" s="79">
        <v>14132</v>
      </c>
      <c r="WV16" s="78">
        <v>778138.08</v>
      </c>
      <c r="WW16" s="79">
        <v>15250</v>
      </c>
      <c r="WX16" s="78">
        <v>1260616.19</v>
      </c>
      <c r="XC16" s="79">
        <v>3813</v>
      </c>
      <c r="XD16" s="78">
        <v>38.15</v>
      </c>
      <c r="XG16" s="79">
        <v>14417</v>
      </c>
      <c r="XH16" s="78">
        <v>2128905.7000000002</v>
      </c>
      <c r="XI16" s="77">
        <v>7</v>
      </c>
      <c r="XJ16" s="78">
        <v>11239.43</v>
      </c>
      <c r="XM16" s="79">
        <v>2308</v>
      </c>
      <c r="XN16" s="78">
        <v>9984.56</v>
      </c>
      <c r="XO16" s="79">
        <v>8998</v>
      </c>
      <c r="XP16" s="78">
        <v>139497.54999999999</v>
      </c>
      <c r="XQ16" s="77">
        <v>208</v>
      </c>
      <c r="XR16" s="78">
        <v>22521.19</v>
      </c>
      <c r="XS16" s="79">
        <v>1813</v>
      </c>
      <c r="XT16" s="78">
        <v>740689.43</v>
      </c>
      <c r="XU16" s="77">
        <v>3</v>
      </c>
      <c r="XV16" s="78">
        <v>756</v>
      </c>
      <c r="XW16" s="79">
        <v>6851</v>
      </c>
      <c r="XX16" s="78">
        <v>195031.93</v>
      </c>
      <c r="YC16" s="77">
        <v>11</v>
      </c>
      <c r="YD16" s="78">
        <v>58.63</v>
      </c>
      <c r="YE16" s="77">
        <v>2</v>
      </c>
      <c r="YF16" s="78">
        <v>15.02</v>
      </c>
      <c r="YI16" s="79">
        <v>41954</v>
      </c>
      <c r="YJ16" s="78">
        <v>2352709.7799999998</v>
      </c>
      <c r="YM16" s="77">
        <v>389</v>
      </c>
      <c r="YN16" s="78">
        <v>154565.65</v>
      </c>
      <c r="YO16" s="77">
        <v>494</v>
      </c>
      <c r="YP16" s="78">
        <v>6160.4</v>
      </c>
      <c r="YS16" s="79">
        <v>47393</v>
      </c>
      <c r="YT16" s="78">
        <v>6354508.0700000003</v>
      </c>
      <c r="YU16" s="79">
        <v>5437</v>
      </c>
      <c r="YV16" s="78">
        <v>2844691.39</v>
      </c>
      <c r="YW16" s="79">
        <v>5017</v>
      </c>
      <c r="YX16" s="78">
        <v>712769.97</v>
      </c>
      <c r="YY16" s="79">
        <v>11906</v>
      </c>
      <c r="YZ16" s="78">
        <v>2220780.56</v>
      </c>
      <c r="ZA16" s="79">
        <v>1196</v>
      </c>
      <c r="ZB16" s="78">
        <v>332657.65000000002</v>
      </c>
      <c r="ZC16" s="79">
        <v>1058</v>
      </c>
      <c r="ZD16" s="78">
        <v>129682.81</v>
      </c>
      <c r="ZE16" s="79">
        <v>92009</v>
      </c>
      <c r="ZF16" s="78">
        <v>1019130.02</v>
      </c>
      <c r="ZG16" s="79">
        <v>1436</v>
      </c>
      <c r="ZH16" s="78">
        <v>73512.649999999994</v>
      </c>
      <c r="ZI16" s="77">
        <v>8</v>
      </c>
      <c r="ZJ16" s="78">
        <v>42.79</v>
      </c>
      <c r="ZQ16" s="79">
        <v>193015</v>
      </c>
      <c r="ZR16" s="78">
        <v>11190394.109999999</v>
      </c>
      <c r="ZS16" s="79">
        <v>31454</v>
      </c>
      <c r="ZT16" s="78">
        <v>2637597.7200000002</v>
      </c>
      <c r="ZU16" s="77">
        <v>2</v>
      </c>
      <c r="ZV16" s="78">
        <v>0.96</v>
      </c>
      <c r="AAA16" s="79">
        <v>1182</v>
      </c>
      <c r="AAB16" s="78">
        <v>28276.7</v>
      </c>
      <c r="AAC16" s="77">
        <v>1</v>
      </c>
      <c r="AAD16" s="78">
        <v>27.28</v>
      </c>
      <c r="AAE16" s="79">
        <v>2022</v>
      </c>
      <c r="AAF16" s="78">
        <v>281525.49</v>
      </c>
      <c r="AAG16" s="77">
        <v>74</v>
      </c>
      <c r="AAH16" s="78">
        <v>8770.17</v>
      </c>
      <c r="AAI16" s="79">
        <v>122810</v>
      </c>
      <c r="AAJ16" s="78">
        <v>3099684</v>
      </c>
      <c r="AAK16" s="79">
        <v>33850</v>
      </c>
      <c r="AAL16" s="78">
        <v>1612718.91</v>
      </c>
      <c r="AAQ16" s="79">
        <v>1084</v>
      </c>
      <c r="AAR16" s="78">
        <v>96383.47</v>
      </c>
      <c r="AAS16" s="77">
        <v>490</v>
      </c>
      <c r="AAT16" s="78">
        <v>39001.599999999999</v>
      </c>
      <c r="AAU16" s="79">
        <v>47199</v>
      </c>
      <c r="AAV16" s="78">
        <v>9080243.3499999996</v>
      </c>
      <c r="AAW16" s="79">
        <v>50192</v>
      </c>
      <c r="AAX16" s="78">
        <v>6987663.54</v>
      </c>
      <c r="ABC16" s="77">
        <v>30</v>
      </c>
      <c r="ABD16" s="78">
        <v>96.42</v>
      </c>
      <c r="ABE16" s="77">
        <v>133</v>
      </c>
      <c r="ABF16" s="78">
        <v>533.4</v>
      </c>
      <c r="ABK16" s="77">
        <v>2</v>
      </c>
      <c r="ABL16" s="78">
        <v>15.54</v>
      </c>
      <c r="ABM16" s="77">
        <v>51</v>
      </c>
      <c r="ABN16" s="78">
        <v>409.8</v>
      </c>
      <c r="ABQ16" s="77">
        <v>18</v>
      </c>
      <c r="ABR16" s="78">
        <v>145.49</v>
      </c>
      <c r="ABS16" s="77">
        <v>69</v>
      </c>
      <c r="ABT16" s="78">
        <v>379.74</v>
      </c>
      <c r="ABY16" s="77">
        <v>4</v>
      </c>
      <c r="ABZ16" s="78">
        <v>151.08000000000001</v>
      </c>
      <c r="ACA16" s="77">
        <v>629</v>
      </c>
      <c r="ACB16" s="78">
        <v>2645.62</v>
      </c>
      <c r="ACE16" s="77">
        <v>1</v>
      </c>
      <c r="ACF16" s="78">
        <v>5.16</v>
      </c>
      <c r="ACG16" s="79">
        <v>1903</v>
      </c>
      <c r="ACH16" s="78">
        <v>120107.22</v>
      </c>
      <c r="ACK16" s="77">
        <v>1</v>
      </c>
      <c r="ACL16" s="78">
        <v>25.92</v>
      </c>
      <c r="ACM16" s="77">
        <v>1</v>
      </c>
      <c r="ACN16" s="78">
        <v>21.4</v>
      </c>
      <c r="ACO16" s="77">
        <v>144</v>
      </c>
      <c r="ACP16" s="78">
        <v>21294.93</v>
      </c>
      <c r="ACY16" s="77">
        <v>16</v>
      </c>
      <c r="ACZ16" s="78">
        <v>3586.46</v>
      </c>
      <c r="ADA16" s="79">
        <v>195020</v>
      </c>
      <c r="ADB16" s="78">
        <v>18904400.280000001</v>
      </c>
      <c r="ADC16" s="79">
        <v>3330</v>
      </c>
      <c r="ADD16" s="78">
        <v>186386.49</v>
      </c>
      <c r="ADE16" s="79">
        <v>2295</v>
      </c>
      <c r="ADF16" s="78">
        <v>104663.29</v>
      </c>
      <c r="ADG16" s="79">
        <v>4967</v>
      </c>
      <c r="ADH16" s="78">
        <v>82612.72</v>
      </c>
      <c r="ADI16" s="79">
        <v>3975</v>
      </c>
      <c r="ADJ16" s="78">
        <v>88256.48</v>
      </c>
      <c r="ADK16" s="77">
        <v>313</v>
      </c>
      <c r="ADL16" s="78">
        <v>9422.25</v>
      </c>
      <c r="ADO16" s="77">
        <v>2</v>
      </c>
      <c r="ADP16" s="78">
        <v>10.18</v>
      </c>
      <c r="ADQ16" s="77">
        <v>106</v>
      </c>
      <c r="ADR16" s="78">
        <v>6772.46</v>
      </c>
      <c r="ADS16" s="79">
        <v>16343</v>
      </c>
      <c r="ADT16" s="78">
        <v>577761.51</v>
      </c>
      <c r="ADU16" s="79">
        <v>5555</v>
      </c>
      <c r="ADV16" s="78">
        <v>286378.96000000002</v>
      </c>
      <c r="ADW16" s="79">
        <v>24483</v>
      </c>
      <c r="ADX16" s="78">
        <v>305371.64</v>
      </c>
      <c r="ADY16" s="77">
        <v>8</v>
      </c>
      <c r="ADZ16" s="78">
        <v>150.69999999999999</v>
      </c>
      <c r="AEA16" s="77">
        <v>4</v>
      </c>
      <c r="AEB16" s="78">
        <v>85.56</v>
      </c>
      <c r="AEC16" s="79">
        <v>12269</v>
      </c>
      <c r="AED16" s="78">
        <v>495644.62</v>
      </c>
      <c r="AEE16" s="77">
        <v>2</v>
      </c>
      <c r="AEF16" s="78">
        <v>758.6</v>
      </c>
      <c r="AEG16" s="77">
        <v>280</v>
      </c>
      <c r="AEH16" s="78">
        <v>34298.43</v>
      </c>
      <c r="AEI16" s="79">
        <v>2728</v>
      </c>
      <c r="AEJ16" s="78">
        <v>87743.88</v>
      </c>
      <c r="AEK16" s="79">
        <v>50876</v>
      </c>
      <c r="AEL16" s="78">
        <v>1901962.33</v>
      </c>
      <c r="AEM16" s="77">
        <v>484</v>
      </c>
      <c r="AEN16" s="78">
        <v>27020.37</v>
      </c>
      <c r="AEO16" s="79">
        <v>15954</v>
      </c>
      <c r="AEP16" s="78">
        <v>1016155.32</v>
      </c>
      <c r="AES16" s="79">
        <v>1713</v>
      </c>
      <c r="AET16" s="78">
        <v>263714.21000000002</v>
      </c>
      <c r="AEY16" s="79">
        <v>1131</v>
      </c>
      <c r="AEZ16" s="78">
        <v>178349.6</v>
      </c>
      <c r="AFA16" s="77">
        <v>2</v>
      </c>
      <c r="AFB16" s="78">
        <v>8.76</v>
      </c>
      <c r="AFC16" s="79">
        <v>1382</v>
      </c>
      <c r="AFD16" s="78">
        <v>850168.19</v>
      </c>
      <c r="AFI16" s="77">
        <v>274</v>
      </c>
      <c r="AFJ16" s="78">
        <v>85724.23</v>
      </c>
      <c r="AFK16" s="79">
        <v>6430</v>
      </c>
      <c r="AFL16" s="78">
        <v>451486.32</v>
      </c>
      <c r="AFM16" s="79">
        <v>8168</v>
      </c>
      <c r="AFN16" s="78">
        <v>374469.69</v>
      </c>
      <c r="AFO16" s="77">
        <v>13</v>
      </c>
      <c r="AFP16" s="78">
        <v>488.89</v>
      </c>
      <c r="AFQ16" s="77">
        <v>4</v>
      </c>
      <c r="AFR16" s="78">
        <v>289.22000000000003</v>
      </c>
      <c r="AFS16" s="79">
        <v>1694</v>
      </c>
      <c r="AFT16" s="78">
        <v>889999.31</v>
      </c>
      <c r="AFU16" s="79">
        <v>3569</v>
      </c>
      <c r="AFV16" s="78">
        <v>2617615.29</v>
      </c>
      <c r="AGA16" s="77">
        <v>64</v>
      </c>
      <c r="AGB16" s="78">
        <v>637.23</v>
      </c>
      <c r="AGG16" s="79">
        <v>16748</v>
      </c>
      <c r="AGH16" s="78">
        <v>887077.32</v>
      </c>
      <c r="AGI16" s="79">
        <v>6458</v>
      </c>
      <c r="AGJ16" s="78">
        <v>206780.78</v>
      </c>
      <c r="AGK16" s="77">
        <v>13</v>
      </c>
      <c r="AGL16" s="78">
        <v>19462.34</v>
      </c>
      <c r="AGO16" s="77">
        <v>74</v>
      </c>
      <c r="AGP16" s="78">
        <v>8930.7900000000009</v>
      </c>
      <c r="AGQ16" s="79">
        <v>6063</v>
      </c>
      <c r="AGR16" s="78">
        <v>332103.23</v>
      </c>
      <c r="AGS16" s="77">
        <v>3</v>
      </c>
      <c r="AGT16" s="78">
        <v>80.13</v>
      </c>
      <c r="AGW16" s="77">
        <v>2</v>
      </c>
      <c r="AGX16" s="78">
        <v>195.26</v>
      </c>
      <c r="AHC16" s="79">
        <v>2824</v>
      </c>
      <c r="AHD16" s="78">
        <v>966815.32</v>
      </c>
      <c r="AHG16" s="77">
        <v>143</v>
      </c>
      <c r="AHH16" s="78">
        <v>8491.27</v>
      </c>
      <c r="AHK16" s="77">
        <v>2</v>
      </c>
      <c r="AHL16" s="78">
        <v>90.92</v>
      </c>
      <c r="AHM16" s="79">
        <v>54667</v>
      </c>
      <c r="AHN16" s="78">
        <v>1703113.62</v>
      </c>
      <c r="AHO16" s="79">
        <v>4593</v>
      </c>
      <c r="AHP16" s="78">
        <v>191100.67</v>
      </c>
      <c r="AHQ16" s="77">
        <v>456</v>
      </c>
      <c r="AHR16" s="78">
        <v>48450.02</v>
      </c>
      <c r="AHS16" s="77">
        <v>6</v>
      </c>
      <c r="AHT16" s="78">
        <v>153.30000000000001</v>
      </c>
      <c r="AHW16" s="77">
        <v>145</v>
      </c>
      <c r="AHX16" s="78">
        <v>999.6</v>
      </c>
      <c r="AIC16" s="77">
        <v>24</v>
      </c>
      <c r="AID16" s="78">
        <v>36615.99</v>
      </c>
      <c r="AIG16" s="79">
        <v>287337</v>
      </c>
      <c r="AIH16" s="78">
        <v>67688976.040000007</v>
      </c>
      <c r="AII16" s="77">
        <v>240</v>
      </c>
      <c r="AIJ16" s="78">
        <v>490104.83</v>
      </c>
      <c r="AIK16" s="79">
        <v>15297</v>
      </c>
      <c r="AIL16" s="78">
        <v>8917824.0899999999</v>
      </c>
      <c r="AIM16" s="79">
        <v>13996</v>
      </c>
      <c r="AIN16" s="78">
        <v>5256543.7300000004</v>
      </c>
      <c r="AIO16" s="79">
        <v>4446</v>
      </c>
      <c r="AIP16" s="78">
        <v>341348.88</v>
      </c>
      <c r="AIQ16" s="77">
        <v>150</v>
      </c>
      <c r="AIR16" s="78">
        <v>18268.59</v>
      </c>
      <c r="AIS16" s="77">
        <v>851</v>
      </c>
      <c r="AIT16" s="78">
        <v>116096.13</v>
      </c>
      <c r="AIW16" s="77">
        <v>1</v>
      </c>
      <c r="AIX16" s="78">
        <v>1143.8</v>
      </c>
      <c r="AIY16" s="77">
        <v>46</v>
      </c>
      <c r="AIZ16" s="78">
        <v>37659.18</v>
      </c>
      <c r="AJA16" s="79">
        <v>2344</v>
      </c>
      <c r="AJB16" s="78">
        <v>212600.57</v>
      </c>
      <c r="AJC16" s="79">
        <v>3600</v>
      </c>
      <c r="AJD16" s="78">
        <v>224704.16</v>
      </c>
      <c r="AJE16" s="79">
        <v>1351</v>
      </c>
      <c r="AJF16" s="78">
        <v>291234.69</v>
      </c>
      <c r="AJK16" s="77">
        <v>4</v>
      </c>
      <c r="AJL16" s="78">
        <v>1327.42</v>
      </c>
      <c r="AJM16" s="77">
        <v>213</v>
      </c>
      <c r="AJN16" s="78">
        <v>23084.18</v>
      </c>
      <c r="AJQ16" s="77">
        <v>90</v>
      </c>
      <c r="AJR16" s="78">
        <v>31846.51</v>
      </c>
      <c r="AKC16" s="77">
        <v>7</v>
      </c>
      <c r="AKD16" s="78">
        <v>1147.1500000000001</v>
      </c>
      <c r="AKE16" s="77">
        <v>5</v>
      </c>
      <c r="AKF16" s="78">
        <v>1101.8499999999999</v>
      </c>
      <c r="AKG16" s="79">
        <v>50469</v>
      </c>
      <c r="AKH16" s="78">
        <v>476593.49</v>
      </c>
      <c r="AKK16" s="77">
        <v>19</v>
      </c>
      <c r="AKL16" s="78">
        <v>214.92</v>
      </c>
      <c r="AKO16" s="79">
        <v>7131</v>
      </c>
      <c r="AKP16" s="78">
        <v>519607.66</v>
      </c>
      <c r="AKS16" s="79">
        <v>10368</v>
      </c>
      <c r="AKT16" s="78">
        <v>192645.73</v>
      </c>
      <c r="AKU16" s="77">
        <v>4</v>
      </c>
      <c r="AKV16" s="78">
        <v>6.06</v>
      </c>
      <c r="AKW16" s="79">
        <v>10200</v>
      </c>
      <c r="AKX16" s="78">
        <v>467174.91</v>
      </c>
      <c r="ALC16" s="77">
        <v>2</v>
      </c>
      <c r="ALD16" s="78">
        <v>23.94</v>
      </c>
      <c r="ALE16" s="77">
        <v>537</v>
      </c>
      <c r="ALF16" s="78">
        <v>73767.37</v>
      </c>
      <c r="ALO16" s="79">
        <v>124718</v>
      </c>
      <c r="ALP16" s="78">
        <v>1672836.84</v>
      </c>
      <c r="ALQ16" s="77">
        <v>164</v>
      </c>
      <c r="ALR16" s="78">
        <v>17956.46</v>
      </c>
      <c r="ALW16" s="77">
        <v>14</v>
      </c>
      <c r="ALX16" s="78">
        <v>28.95</v>
      </c>
      <c r="AME16" s="77">
        <v>13</v>
      </c>
      <c r="AMF16" s="78">
        <v>202.02</v>
      </c>
      <c r="AMM16" s="79">
        <v>21009</v>
      </c>
      <c r="AMN16" s="78">
        <v>607803.48</v>
      </c>
      <c r="AMQ16" s="79">
        <v>115740</v>
      </c>
      <c r="AMR16" s="78">
        <v>1653245.74</v>
      </c>
      <c r="AMW16" s="77">
        <v>1</v>
      </c>
      <c r="AMX16" s="78">
        <v>6.62</v>
      </c>
      <c r="AMY16" s="77">
        <v>2</v>
      </c>
      <c r="AMZ16" s="78">
        <v>4.6100000000000003</v>
      </c>
      <c r="ANI16" s="77">
        <v>1</v>
      </c>
      <c r="ANJ16" s="78">
        <v>295.5</v>
      </c>
      <c r="ANO16" s="77">
        <v>549</v>
      </c>
      <c r="ANP16" s="78">
        <v>31255.040000000001</v>
      </c>
      <c r="ANQ16" s="77">
        <v>125</v>
      </c>
      <c r="ANR16" s="78">
        <v>381.39</v>
      </c>
      <c r="ANS16" s="79">
        <v>2122</v>
      </c>
      <c r="ANT16" s="78">
        <v>142665.73000000001</v>
      </c>
      <c r="ANW16" s="77">
        <v>136</v>
      </c>
      <c r="ANX16" s="78">
        <v>4324.68</v>
      </c>
      <c r="ANY16" s="77">
        <v>22</v>
      </c>
      <c r="ANZ16" s="78">
        <v>6303.61</v>
      </c>
      <c r="AOA16" s="79">
        <v>1138</v>
      </c>
      <c r="AOB16" s="78">
        <v>80538</v>
      </c>
      <c r="AOC16" s="79">
        <v>27701</v>
      </c>
      <c r="AOD16" s="78">
        <v>2618560.2999999998</v>
      </c>
      <c r="AOE16" s="77">
        <v>183</v>
      </c>
      <c r="AOF16" s="78">
        <v>221147.5</v>
      </c>
      <c r="AOG16" s="77">
        <v>4</v>
      </c>
      <c r="AOH16" s="78">
        <v>331.63</v>
      </c>
      <c r="AOQ16" s="77">
        <v>356</v>
      </c>
      <c r="AOR16" s="78">
        <v>17504.59</v>
      </c>
      <c r="AOY16" s="77">
        <v>922</v>
      </c>
      <c r="AOZ16" s="78">
        <v>1086780.22</v>
      </c>
      <c r="APA16" s="79">
        <v>2622</v>
      </c>
      <c r="APB16" s="78">
        <v>203118.6</v>
      </c>
      <c r="APE16" s="77">
        <v>39</v>
      </c>
      <c r="APF16" s="78">
        <v>1332</v>
      </c>
      <c r="APG16" s="77">
        <v>126</v>
      </c>
      <c r="APH16" s="78">
        <v>44762.51</v>
      </c>
      <c r="API16" s="79">
        <v>1903</v>
      </c>
      <c r="APJ16" s="78">
        <v>241978.25</v>
      </c>
      <c r="APK16" s="77">
        <v>255</v>
      </c>
      <c r="APL16" s="78">
        <v>53586.77</v>
      </c>
      <c r="APM16" s="79">
        <v>11148</v>
      </c>
      <c r="APN16" s="78">
        <v>1908412.72</v>
      </c>
      <c r="APS16" s="77">
        <v>842</v>
      </c>
      <c r="APT16" s="78">
        <v>485205.81</v>
      </c>
      <c r="APU16" s="77">
        <v>57</v>
      </c>
      <c r="APV16" s="78">
        <v>113047.71</v>
      </c>
      <c r="APW16" s="77">
        <v>411</v>
      </c>
      <c r="APX16" s="78">
        <v>1245038.46</v>
      </c>
      <c r="AQA16" s="77">
        <v>1</v>
      </c>
      <c r="AQB16" s="78">
        <v>255.54</v>
      </c>
      <c r="AQI16" s="77">
        <v>45</v>
      </c>
      <c r="AQJ16" s="78">
        <v>4677.07</v>
      </c>
      <c r="AQK16" s="77">
        <v>6</v>
      </c>
      <c r="AQL16" s="78">
        <v>68.959999999999994</v>
      </c>
      <c r="AQO16" s="77">
        <v>414</v>
      </c>
      <c r="AQP16" s="78">
        <v>55008.97</v>
      </c>
      <c r="AQQ16" s="77">
        <v>198</v>
      </c>
      <c r="AQR16" s="78">
        <v>2011.82</v>
      </c>
      <c r="AQS16" s="77">
        <v>2</v>
      </c>
      <c r="AQT16" s="78">
        <v>25.48</v>
      </c>
      <c r="AQU16" s="77">
        <v>118</v>
      </c>
      <c r="AQV16" s="78">
        <v>1455.92</v>
      </c>
      <c r="ARA16" s="79">
        <v>14054</v>
      </c>
      <c r="ARB16" s="78">
        <v>3161361.83</v>
      </c>
      <c r="ARC16" s="79">
        <v>18192</v>
      </c>
      <c r="ARD16" s="78">
        <v>290070.78000000003</v>
      </c>
      <c r="ARG16" s="77">
        <v>7</v>
      </c>
      <c r="ARH16" s="78">
        <v>76.739999999999995</v>
      </c>
      <c r="ARI16" s="79">
        <v>2267</v>
      </c>
      <c r="ARJ16" s="78">
        <v>1072861.2</v>
      </c>
      <c r="ARK16" s="77">
        <v>408</v>
      </c>
      <c r="ARL16" s="78">
        <v>208060.63</v>
      </c>
      <c r="ARM16" s="79">
        <v>1890</v>
      </c>
      <c r="ARN16" s="78">
        <v>954834.63</v>
      </c>
      <c r="ARO16" s="77">
        <v>874</v>
      </c>
      <c r="ARP16" s="78">
        <v>443160.19</v>
      </c>
      <c r="ARQ16" s="77">
        <v>609</v>
      </c>
      <c r="ARR16" s="78">
        <v>233799.3</v>
      </c>
      <c r="ARS16" s="77">
        <v>321</v>
      </c>
      <c r="ART16" s="78">
        <v>143371.18</v>
      </c>
      <c r="ARU16" s="79">
        <v>4613</v>
      </c>
      <c r="ARV16" s="78">
        <v>1009196.63</v>
      </c>
      <c r="ARW16" s="77">
        <v>3</v>
      </c>
      <c r="ARX16" s="78">
        <v>207.4</v>
      </c>
      <c r="ASA16" s="77">
        <v>128</v>
      </c>
      <c r="ASB16" s="78">
        <v>43563.57</v>
      </c>
      <c r="ASC16" s="79">
        <v>3494</v>
      </c>
      <c r="ASD16" s="78">
        <v>54953.04</v>
      </c>
      <c r="ASI16" s="79">
        <v>4332</v>
      </c>
      <c r="ASJ16" s="78">
        <v>1155075.06</v>
      </c>
      <c r="ASK16" s="79">
        <v>2978</v>
      </c>
      <c r="ASL16" s="78">
        <v>1514948.64</v>
      </c>
      <c r="ASQ16" s="79">
        <v>9624</v>
      </c>
      <c r="ASR16" s="78">
        <v>6175978.7999999998</v>
      </c>
      <c r="ASU16" s="77">
        <v>162</v>
      </c>
      <c r="ASV16" s="78">
        <v>1213454.74</v>
      </c>
      <c r="ASY16" s="77">
        <v>4</v>
      </c>
      <c r="ASZ16" s="78">
        <v>31.28</v>
      </c>
      <c r="ATC16" s="77">
        <v>1</v>
      </c>
      <c r="ATD16" s="78">
        <v>69.569999999999993</v>
      </c>
      <c r="ATE16" s="77">
        <v>1</v>
      </c>
      <c r="ATF16" s="78">
        <v>6.72</v>
      </c>
      <c r="ATG16" s="79">
        <v>4841</v>
      </c>
      <c r="ATH16" s="78">
        <v>661653.43999999994</v>
      </c>
      <c r="ATI16" s="79">
        <v>9781</v>
      </c>
      <c r="ATJ16" s="78">
        <v>1197917.3700000001</v>
      </c>
      <c r="ATK16" s="79">
        <v>29676</v>
      </c>
      <c r="ATL16" s="78">
        <v>3955036.4</v>
      </c>
      <c r="ATM16" s="79">
        <v>7873</v>
      </c>
      <c r="ATN16" s="78">
        <v>1034036.8</v>
      </c>
      <c r="ATO16" s="79">
        <v>50750</v>
      </c>
      <c r="ATP16" s="78">
        <v>1261764.1399999999</v>
      </c>
      <c r="ATS16" s="79">
        <v>54450</v>
      </c>
      <c r="ATT16" s="78">
        <v>4478074.46</v>
      </c>
      <c r="ATU16" s="77">
        <v>67</v>
      </c>
      <c r="ATV16" s="78">
        <v>22785.69</v>
      </c>
      <c r="ATY16" s="79">
        <v>6141</v>
      </c>
      <c r="ATZ16" s="78">
        <v>493440.38</v>
      </c>
      <c r="AUA16" s="77">
        <v>2</v>
      </c>
      <c r="AUB16" s="78">
        <v>42.66</v>
      </c>
      <c r="AUO16" s="77">
        <v>14</v>
      </c>
      <c r="AUP16" s="78">
        <v>126.41</v>
      </c>
      <c r="AUS16" s="77">
        <v>6</v>
      </c>
      <c r="AUT16" s="78">
        <v>170.89</v>
      </c>
      <c r="AUU16" s="79">
        <v>1593</v>
      </c>
      <c r="AUV16" s="78">
        <v>40825.61</v>
      </c>
      <c r="AUW16" s="77">
        <v>18</v>
      </c>
      <c r="AUX16" s="78">
        <v>1445.46</v>
      </c>
      <c r="AVA16" s="79">
        <v>33409</v>
      </c>
      <c r="AVB16" s="78">
        <v>3160979.22</v>
      </c>
      <c r="AVC16" s="77">
        <v>813</v>
      </c>
      <c r="AVD16" s="78">
        <v>3620497.61</v>
      </c>
      <c r="AVE16" s="77">
        <v>2</v>
      </c>
      <c r="AVF16" s="78">
        <v>214.14</v>
      </c>
      <c r="AVK16" s="77">
        <v>15</v>
      </c>
      <c r="AVL16" s="78">
        <v>5560.52</v>
      </c>
      <c r="AVM16" s="77">
        <v>596</v>
      </c>
      <c r="AVN16" s="78">
        <v>32337.96</v>
      </c>
      <c r="AVO16" s="77">
        <v>227</v>
      </c>
      <c r="AVP16" s="78">
        <v>10934.18</v>
      </c>
      <c r="AVS16" s="79">
        <v>14520</v>
      </c>
      <c r="AVT16" s="78">
        <v>796733.73</v>
      </c>
      <c r="AVU16" s="77">
        <v>1</v>
      </c>
      <c r="AVV16" s="78">
        <v>73.260000000000005</v>
      </c>
      <c r="AVW16" s="77">
        <v>15</v>
      </c>
      <c r="AVX16" s="78">
        <v>808.65</v>
      </c>
      <c r="AVY16" s="77">
        <v>28</v>
      </c>
      <c r="AVZ16" s="78">
        <v>555.51</v>
      </c>
      <c r="AWA16" s="77">
        <v>3</v>
      </c>
      <c r="AWB16" s="78">
        <v>13.78</v>
      </c>
      <c r="AWC16" s="77">
        <v>5</v>
      </c>
      <c r="AWD16" s="78">
        <v>27.29</v>
      </c>
      <c r="AWG16" s="77">
        <v>4</v>
      </c>
      <c r="AWH16" s="78">
        <v>23.76</v>
      </c>
      <c r="AWM16" s="79">
        <v>242929</v>
      </c>
      <c r="AWN16" s="78">
        <v>4620384.34</v>
      </c>
      <c r="AWO16" s="77">
        <v>7</v>
      </c>
      <c r="AWP16" s="78">
        <v>231.51</v>
      </c>
      <c r="AWQ16" s="79">
        <v>1966</v>
      </c>
      <c r="AWR16" s="78">
        <v>104164.86</v>
      </c>
      <c r="AWU16" s="79">
        <v>7744</v>
      </c>
      <c r="AWV16" s="78">
        <v>2921785.31</v>
      </c>
      <c r="AWW16" s="77">
        <v>22</v>
      </c>
      <c r="AWX16" s="78">
        <v>181.38</v>
      </c>
      <c r="AXC16" s="77">
        <v>192</v>
      </c>
      <c r="AXD16" s="78">
        <v>162473.75</v>
      </c>
      <c r="AXO16" s="79">
        <v>7557</v>
      </c>
      <c r="AXP16" s="78">
        <v>773178.78</v>
      </c>
      <c r="AYC16" s="77">
        <v>6</v>
      </c>
      <c r="AYD16" s="78">
        <v>48.78</v>
      </c>
      <c r="AYE16" s="77">
        <v>23</v>
      </c>
      <c r="AYF16" s="78">
        <v>237.17</v>
      </c>
      <c r="AYG16" s="77">
        <v>1</v>
      </c>
      <c r="AYH16" s="78">
        <v>46.45</v>
      </c>
      <c r="AYO16" s="77">
        <v>3</v>
      </c>
      <c r="AYP16" s="78">
        <v>4416.24</v>
      </c>
      <c r="AYQ16" s="77">
        <v>2</v>
      </c>
      <c r="AYR16" s="78">
        <v>1.8</v>
      </c>
      <c r="AYW16" s="77">
        <v>7</v>
      </c>
      <c r="AYX16" s="78">
        <v>28.05</v>
      </c>
      <c r="AYY16" s="77">
        <v>19</v>
      </c>
      <c r="AYZ16" s="78">
        <v>944.28</v>
      </c>
      <c r="AZA16" s="79">
        <v>60417</v>
      </c>
      <c r="AZB16" s="78">
        <v>5015092.05</v>
      </c>
      <c r="AZC16" s="77">
        <v>206</v>
      </c>
      <c r="AZD16" s="78">
        <v>37501.99</v>
      </c>
      <c r="AZE16" s="77">
        <v>110</v>
      </c>
      <c r="AZF16" s="78">
        <v>38366.32</v>
      </c>
      <c r="AZG16" s="77">
        <v>11</v>
      </c>
      <c r="AZH16" s="78">
        <v>160.1</v>
      </c>
      <c r="AZI16" s="77">
        <v>33</v>
      </c>
      <c r="AZJ16" s="78">
        <v>1645</v>
      </c>
      <c r="AZK16" s="79">
        <v>1196</v>
      </c>
      <c r="AZL16" s="78">
        <v>15659.86</v>
      </c>
      <c r="AZO16" s="79">
        <v>14863</v>
      </c>
      <c r="AZP16" s="78">
        <v>2038195.06</v>
      </c>
      <c r="AZQ16" s="77">
        <v>157</v>
      </c>
      <c r="AZR16" s="78">
        <v>163593.32</v>
      </c>
      <c r="AZS16" s="77">
        <v>619</v>
      </c>
      <c r="AZT16" s="78">
        <v>293848.26</v>
      </c>
    </row>
    <row r="17" spans="1:1020 1027:1372" x14ac:dyDescent="0.25">
      <c r="A17" s="80">
        <v>40263</v>
      </c>
      <c r="B17" s="77" t="s">
        <v>346</v>
      </c>
      <c r="C17" s="77">
        <v>9</v>
      </c>
      <c r="D17" s="78">
        <v>23</v>
      </c>
      <c r="K17" s="77">
        <v>4</v>
      </c>
      <c r="L17" s="78">
        <v>302.32</v>
      </c>
      <c r="M17" s="77">
        <v>156</v>
      </c>
      <c r="N17" s="78">
        <v>963487.2</v>
      </c>
      <c r="O17" s="77">
        <v>9</v>
      </c>
      <c r="P17" s="78">
        <v>91.92</v>
      </c>
      <c r="S17" s="77">
        <v>1</v>
      </c>
      <c r="T17" s="78">
        <v>6.37</v>
      </c>
      <c r="W17" s="77">
        <v>1</v>
      </c>
      <c r="X17" s="78">
        <v>10.79</v>
      </c>
      <c r="Y17" s="79">
        <v>176566</v>
      </c>
      <c r="Z17" s="78">
        <v>9907457.6799999997</v>
      </c>
      <c r="AA17" s="77">
        <v>39</v>
      </c>
      <c r="AB17" s="78">
        <v>3941.94</v>
      </c>
      <c r="AC17" s="79">
        <v>5936</v>
      </c>
      <c r="AD17" s="78">
        <v>283362.19</v>
      </c>
      <c r="AG17" s="77">
        <v>1</v>
      </c>
      <c r="AH17" s="78">
        <v>3.51</v>
      </c>
      <c r="AK17" s="77">
        <v>2</v>
      </c>
      <c r="AL17" s="78">
        <v>7.4</v>
      </c>
      <c r="AQ17" s="79">
        <v>31026</v>
      </c>
      <c r="AR17" s="78">
        <v>4644322.25</v>
      </c>
      <c r="AU17" s="79">
        <v>55863</v>
      </c>
      <c r="AV17" s="78">
        <v>1076361.18</v>
      </c>
      <c r="AW17" s="77">
        <v>1</v>
      </c>
      <c r="AX17" s="78">
        <v>8.9700000000000006</v>
      </c>
      <c r="AY17" s="79">
        <v>62700</v>
      </c>
      <c r="AZ17" s="78">
        <v>6498145.4699999997</v>
      </c>
      <c r="BA17" s="79">
        <v>298852</v>
      </c>
      <c r="BB17" s="78">
        <v>24488867.629999999</v>
      </c>
      <c r="BE17" s="79">
        <v>312819</v>
      </c>
      <c r="BF17" s="78">
        <v>2898355.52</v>
      </c>
      <c r="BI17" s="79">
        <v>14009</v>
      </c>
      <c r="BJ17" s="78">
        <v>857477.62</v>
      </c>
      <c r="BM17" s="77">
        <v>13</v>
      </c>
      <c r="BN17" s="78">
        <v>3381.56</v>
      </c>
      <c r="BO17" s="79">
        <v>6222</v>
      </c>
      <c r="BP17" s="78">
        <v>69832.039999999994</v>
      </c>
      <c r="BS17" s="77">
        <v>6</v>
      </c>
      <c r="BT17" s="78">
        <v>3342.05</v>
      </c>
      <c r="BW17" s="77">
        <v>1</v>
      </c>
      <c r="BX17" s="78">
        <v>31.79</v>
      </c>
      <c r="BY17" s="77">
        <v>1</v>
      </c>
      <c r="BZ17" s="78">
        <v>0.41</v>
      </c>
      <c r="CG17" s="77">
        <v>1</v>
      </c>
      <c r="CH17" s="78">
        <v>69.849999999999994</v>
      </c>
      <c r="CI17" s="77">
        <v>2</v>
      </c>
      <c r="CJ17" s="78">
        <v>27.52</v>
      </c>
      <c r="CM17" s="77">
        <v>4</v>
      </c>
      <c r="CN17" s="78">
        <v>3358.36</v>
      </c>
      <c r="CO17" s="77">
        <v>1</v>
      </c>
      <c r="CP17" s="78">
        <v>56.76</v>
      </c>
      <c r="CS17" s="77">
        <v>40</v>
      </c>
      <c r="CT17" s="78">
        <v>184.2</v>
      </c>
      <c r="CW17" s="77">
        <v>33</v>
      </c>
      <c r="CX17" s="78">
        <v>39.19</v>
      </c>
      <c r="DA17" s="79">
        <v>146602</v>
      </c>
      <c r="DB17" s="78">
        <v>5603595.7699999996</v>
      </c>
      <c r="DK17" s="79">
        <v>2465</v>
      </c>
      <c r="DL17" s="78">
        <v>198638.17</v>
      </c>
      <c r="DM17" s="79">
        <v>185418</v>
      </c>
      <c r="DN17" s="78">
        <v>7471385.0999999996</v>
      </c>
      <c r="DS17" s="77">
        <v>21</v>
      </c>
      <c r="DT17" s="78">
        <v>287.68</v>
      </c>
      <c r="EE17" s="79">
        <v>17034</v>
      </c>
      <c r="EF17" s="78">
        <v>655142.92000000004</v>
      </c>
      <c r="EG17" s="79">
        <v>34433</v>
      </c>
      <c r="EH17" s="78">
        <v>1215008.21</v>
      </c>
      <c r="EI17" s="77">
        <v>3</v>
      </c>
      <c r="EJ17" s="78">
        <v>5.78</v>
      </c>
      <c r="EK17" s="79">
        <v>1199</v>
      </c>
      <c r="EL17" s="78">
        <v>75637.2</v>
      </c>
      <c r="ES17" s="79">
        <v>2013</v>
      </c>
      <c r="ET17" s="78">
        <v>1245851.6100000001</v>
      </c>
      <c r="EU17" s="77">
        <v>9</v>
      </c>
      <c r="EV17" s="78">
        <v>8.5399999999999991</v>
      </c>
      <c r="EW17" s="79">
        <v>27921</v>
      </c>
      <c r="EX17" s="78">
        <v>1404445.84</v>
      </c>
      <c r="EY17" s="79">
        <v>15700</v>
      </c>
      <c r="EZ17" s="78">
        <v>761894.9</v>
      </c>
      <c r="FA17" s="77">
        <v>19</v>
      </c>
      <c r="FB17" s="78">
        <v>192.15</v>
      </c>
      <c r="FC17" s="77">
        <v>1</v>
      </c>
      <c r="FD17" s="78">
        <v>1.73</v>
      </c>
      <c r="FE17" s="77">
        <v>2</v>
      </c>
      <c r="FF17" s="78">
        <v>8.09</v>
      </c>
      <c r="FG17" s="79">
        <v>2127</v>
      </c>
      <c r="FH17" s="78">
        <v>294615.09000000003</v>
      </c>
      <c r="FI17" s="77">
        <v>1</v>
      </c>
      <c r="FJ17" s="78">
        <v>6.5</v>
      </c>
      <c r="FK17" s="79">
        <v>2713</v>
      </c>
      <c r="FL17" s="78">
        <v>70093.539999999994</v>
      </c>
      <c r="FM17" s="79">
        <v>13512</v>
      </c>
      <c r="FN17" s="78">
        <v>772039.83</v>
      </c>
      <c r="FO17" s="79">
        <v>58138</v>
      </c>
      <c r="FP17" s="78">
        <v>6556805.7000000002</v>
      </c>
      <c r="FW17" s="77">
        <v>91</v>
      </c>
      <c r="FX17" s="78">
        <v>8193.7999999999993</v>
      </c>
      <c r="GA17" s="77">
        <v>56</v>
      </c>
      <c r="GB17" s="78">
        <v>11792.64</v>
      </c>
      <c r="GC17" s="79">
        <v>4184</v>
      </c>
      <c r="GD17" s="78">
        <v>593234.67000000004</v>
      </c>
      <c r="GE17" s="79">
        <v>4683</v>
      </c>
      <c r="GF17" s="78">
        <v>660907.93000000005</v>
      </c>
      <c r="GK17" s="77">
        <v>1</v>
      </c>
      <c r="GL17" s="78">
        <v>10.89</v>
      </c>
      <c r="GO17" s="77">
        <v>177</v>
      </c>
      <c r="GP17" s="78">
        <v>15280.15</v>
      </c>
      <c r="GQ17" s="77">
        <v>3</v>
      </c>
      <c r="GR17" s="78">
        <v>127.59</v>
      </c>
      <c r="GS17" s="79">
        <v>2275</v>
      </c>
      <c r="GT17" s="78">
        <v>245331.98</v>
      </c>
      <c r="GU17" s="77">
        <v>6</v>
      </c>
      <c r="GV17" s="78">
        <v>33</v>
      </c>
      <c r="GY17" s="77">
        <v>111</v>
      </c>
      <c r="GZ17" s="78">
        <v>3861.9</v>
      </c>
      <c r="HA17" s="77">
        <v>558</v>
      </c>
      <c r="HB17" s="78">
        <v>73742.34</v>
      </c>
      <c r="HC17" s="77">
        <v>393</v>
      </c>
      <c r="HD17" s="78">
        <v>72602</v>
      </c>
      <c r="HE17" s="79">
        <v>1389</v>
      </c>
      <c r="HF17" s="78">
        <v>203416.27</v>
      </c>
      <c r="HI17" s="77">
        <v>72</v>
      </c>
      <c r="HJ17" s="78">
        <v>25794.01</v>
      </c>
      <c r="HK17" s="77">
        <v>642</v>
      </c>
      <c r="HL17" s="78">
        <v>39961.93</v>
      </c>
      <c r="HM17" s="77">
        <v>18</v>
      </c>
      <c r="HN17" s="78">
        <v>1326.64</v>
      </c>
      <c r="HO17" s="79">
        <v>120273</v>
      </c>
      <c r="HP17" s="78">
        <v>11406228.74</v>
      </c>
      <c r="HQ17" s="77">
        <v>4</v>
      </c>
      <c r="HR17" s="78">
        <v>454.35</v>
      </c>
      <c r="HS17" s="79">
        <v>1272</v>
      </c>
      <c r="HT17" s="78">
        <v>129332.22</v>
      </c>
      <c r="HU17" s="79">
        <v>7581</v>
      </c>
      <c r="HV17" s="78">
        <v>524841.09</v>
      </c>
      <c r="HW17" s="77">
        <v>33</v>
      </c>
      <c r="HX17" s="78">
        <v>6695.37</v>
      </c>
      <c r="HY17" s="77">
        <v>437</v>
      </c>
      <c r="HZ17" s="78">
        <v>65771.34</v>
      </c>
      <c r="IG17" s="79">
        <v>3232</v>
      </c>
      <c r="IH17" s="78">
        <v>146106.67000000001</v>
      </c>
      <c r="IK17" s="77">
        <v>1</v>
      </c>
      <c r="IL17" s="78">
        <v>3.42</v>
      </c>
      <c r="IM17" s="77">
        <v>1</v>
      </c>
      <c r="IN17" s="78">
        <v>0.41</v>
      </c>
      <c r="IQ17" s="77">
        <v>1</v>
      </c>
      <c r="IR17" s="78">
        <v>14.63</v>
      </c>
      <c r="IS17" s="79">
        <v>4377</v>
      </c>
      <c r="IT17" s="78">
        <v>178931.75</v>
      </c>
      <c r="JA17" s="79">
        <v>9487</v>
      </c>
      <c r="JB17" s="78">
        <v>1269300.67</v>
      </c>
      <c r="JC17" s="79">
        <v>2581</v>
      </c>
      <c r="JD17" s="78">
        <v>327442.43</v>
      </c>
      <c r="JG17" s="77">
        <v>808</v>
      </c>
      <c r="JH17" s="78">
        <v>110176.07</v>
      </c>
      <c r="JI17" s="79">
        <v>3427</v>
      </c>
      <c r="JJ17" s="78">
        <v>324278.65000000002</v>
      </c>
      <c r="JK17" s="77">
        <v>12</v>
      </c>
      <c r="JL17" s="78">
        <v>1028.3</v>
      </c>
      <c r="JO17" s="77">
        <v>1</v>
      </c>
      <c r="JP17" s="78">
        <v>60.71</v>
      </c>
      <c r="JQ17" s="77">
        <v>101</v>
      </c>
      <c r="JR17" s="78">
        <v>8155.11</v>
      </c>
      <c r="JS17" s="79">
        <v>4778</v>
      </c>
      <c r="JT17" s="78">
        <v>422306.3</v>
      </c>
      <c r="JU17" s="79">
        <v>20960</v>
      </c>
      <c r="JV17" s="78">
        <v>1676833.15</v>
      </c>
      <c r="JW17" s="77">
        <v>52</v>
      </c>
      <c r="JX17" s="78">
        <v>4717.82</v>
      </c>
      <c r="JY17" s="77">
        <v>513</v>
      </c>
      <c r="JZ17" s="78">
        <v>13884.21</v>
      </c>
      <c r="KA17" s="79">
        <v>10018</v>
      </c>
      <c r="KB17" s="78">
        <v>440882.57</v>
      </c>
      <c r="KC17" s="77">
        <v>2</v>
      </c>
      <c r="KD17" s="78">
        <v>21.94</v>
      </c>
      <c r="KE17" s="77">
        <v>422</v>
      </c>
      <c r="KF17" s="78">
        <v>47094.9</v>
      </c>
      <c r="KG17" s="79">
        <v>20118</v>
      </c>
      <c r="KH17" s="78">
        <v>738404.6</v>
      </c>
      <c r="KI17" s="77">
        <v>1</v>
      </c>
      <c r="KJ17" s="78">
        <v>3.93</v>
      </c>
      <c r="KM17" s="77">
        <v>925</v>
      </c>
      <c r="KN17" s="78">
        <v>558503.52</v>
      </c>
      <c r="KO17" s="77">
        <v>23</v>
      </c>
      <c r="KP17" s="78">
        <v>1775.1</v>
      </c>
      <c r="KQ17" s="79">
        <v>5600</v>
      </c>
      <c r="KR17" s="78">
        <v>461316.01</v>
      </c>
      <c r="KU17" s="79">
        <v>3072</v>
      </c>
      <c r="KV17" s="78">
        <v>1426979.65</v>
      </c>
      <c r="LA17" s="77">
        <v>5</v>
      </c>
      <c r="LB17" s="78">
        <v>1664.55</v>
      </c>
      <c r="LE17" s="79">
        <v>2092</v>
      </c>
      <c r="LF17" s="78">
        <v>166370.63</v>
      </c>
      <c r="LG17" s="77">
        <v>417</v>
      </c>
      <c r="LH17" s="78">
        <v>65184.09</v>
      </c>
      <c r="LI17" s="77">
        <v>358</v>
      </c>
      <c r="LJ17" s="78">
        <v>77791.03</v>
      </c>
      <c r="LS17" s="77">
        <v>1</v>
      </c>
      <c r="LT17" s="78">
        <v>0.89</v>
      </c>
      <c r="LU17" s="79">
        <v>7015</v>
      </c>
      <c r="LV17" s="78">
        <v>326893.05</v>
      </c>
      <c r="LW17" s="77">
        <v>103</v>
      </c>
      <c r="LX17" s="78">
        <v>546.29</v>
      </c>
      <c r="MA17" s="77">
        <v>1</v>
      </c>
      <c r="MB17" s="78">
        <v>117.24</v>
      </c>
      <c r="MC17" s="79">
        <v>4942</v>
      </c>
      <c r="MD17" s="78">
        <v>555189.65</v>
      </c>
      <c r="MO17" s="77">
        <v>1</v>
      </c>
      <c r="MP17" s="78">
        <v>6.28</v>
      </c>
      <c r="MQ17" s="79">
        <v>4261</v>
      </c>
      <c r="MR17" s="78">
        <v>331582.90999999997</v>
      </c>
      <c r="MS17" s="79">
        <v>54590</v>
      </c>
      <c r="MT17" s="78">
        <v>5323150.2</v>
      </c>
      <c r="MU17" s="79">
        <v>1036</v>
      </c>
      <c r="MV17" s="78">
        <v>31898.15</v>
      </c>
      <c r="NA17" s="77">
        <v>2</v>
      </c>
      <c r="NB17" s="78">
        <v>21.58</v>
      </c>
      <c r="NG17" s="79">
        <v>315417</v>
      </c>
      <c r="NH17" s="78">
        <v>41574721.18</v>
      </c>
      <c r="NI17" s="79">
        <v>252616</v>
      </c>
      <c r="NJ17" s="78">
        <v>38225877.659999996</v>
      </c>
      <c r="NK17" s="79">
        <v>15905</v>
      </c>
      <c r="NL17" s="78">
        <v>50079.73</v>
      </c>
      <c r="NM17" s="77">
        <v>16</v>
      </c>
      <c r="NN17" s="78">
        <v>211.97</v>
      </c>
      <c r="NU17" s="79">
        <v>1231</v>
      </c>
      <c r="NV17" s="78">
        <v>180213.26</v>
      </c>
      <c r="NW17" s="77">
        <v>9</v>
      </c>
      <c r="NX17" s="78">
        <v>24.06</v>
      </c>
      <c r="NY17" s="77">
        <v>1</v>
      </c>
      <c r="NZ17" s="78">
        <v>1.7</v>
      </c>
      <c r="OA17" s="77">
        <v>84</v>
      </c>
      <c r="OB17" s="78">
        <v>251.29</v>
      </c>
      <c r="OC17" s="79">
        <v>3414</v>
      </c>
      <c r="OD17" s="78">
        <v>352843.81</v>
      </c>
      <c r="OE17" s="77">
        <v>369</v>
      </c>
      <c r="OF17" s="78">
        <v>20952.61</v>
      </c>
      <c r="OG17" s="77">
        <v>5</v>
      </c>
      <c r="OH17" s="78">
        <v>81.36</v>
      </c>
      <c r="OK17" s="77">
        <v>3</v>
      </c>
      <c r="OL17" s="78">
        <v>27.84</v>
      </c>
      <c r="OM17" s="77">
        <v>495</v>
      </c>
      <c r="ON17" s="78">
        <v>40735.31</v>
      </c>
      <c r="OO17" s="77">
        <v>199</v>
      </c>
      <c r="OP17" s="78">
        <v>10265.799999999999</v>
      </c>
      <c r="OQ17" s="77">
        <v>77</v>
      </c>
      <c r="OR17" s="78">
        <v>523.91999999999996</v>
      </c>
      <c r="OW17" s="79">
        <v>11129</v>
      </c>
      <c r="OX17" s="78">
        <v>1960131.21</v>
      </c>
      <c r="OY17" s="79">
        <v>28611</v>
      </c>
      <c r="OZ17" s="78">
        <v>5674093.3700000001</v>
      </c>
      <c r="PA17" s="77">
        <v>121</v>
      </c>
      <c r="PB17" s="78">
        <v>4181.3100000000004</v>
      </c>
      <c r="PC17" s="79">
        <v>2243</v>
      </c>
      <c r="PD17" s="78">
        <v>113883.29</v>
      </c>
      <c r="PE17" s="79">
        <v>1252</v>
      </c>
      <c r="PF17" s="78">
        <v>221587.65</v>
      </c>
      <c r="PI17" s="79">
        <v>7256</v>
      </c>
      <c r="PJ17" s="78">
        <v>684393.88</v>
      </c>
      <c r="PS17" s="79">
        <v>3103</v>
      </c>
      <c r="PT17" s="78">
        <v>286461.87</v>
      </c>
      <c r="PU17" s="77">
        <v>46</v>
      </c>
      <c r="PV17" s="78">
        <v>418.97</v>
      </c>
      <c r="PW17" s="77">
        <v>237</v>
      </c>
      <c r="PX17" s="78">
        <v>33353.72</v>
      </c>
      <c r="PY17" s="79">
        <v>10158</v>
      </c>
      <c r="PZ17" s="78">
        <v>671342.92</v>
      </c>
      <c r="QA17" s="77">
        <v>28</v>
      </c>
      <c r="QB17" s="78">
        <v>212.12</v>
      </c>
      <c r="QC17" s="77">
        <v>9</v>
      </c>
      <c r="QD17" s="78">
        <v>124.5</v>
      </c>
      <c r="QG17" s="77">
        <v>1</v>
      </c>
      <c r="QH17" s="78">
        <v>3.39</v>
      </c>
      <c r="QI17" s="77">
        <v>10</v>
      </c>
      <c r="QJ17" s="78">
        <v>42.9</v>
      </c>
      <c r="QM17" s="79">
        <v>27260</v>
      </c>
      <c r="QN17" s="78">
        <v>7825157.8600000003</v>
      </c>
      <c r="QO17" s="79">
        <v>47967</v>
      </c>
      <c r="QP17" s="78">
        <v>7403204.7000000002</v>
      </c>
      <c r="QQ17" s="79">
        <v>8354</v>
      </c>
      <c r="QR17" s="78">
        <v>1225507.94</v>
      </c>
      <c r="QS17" s="77">
        <v>557</v>
      </c>
      <c r="QT17" s="78">
        <v>2420975.17</v>
      </c>
      <c r="QU17" s="77">
        <v>47</v>
      </c>
      <c r="QV17" s="78">
        <v>126674.64</v>
      </c>
      <c r="QW17" s="77">
        <v>4</v>
      </c>
      <c r="QX17" s="78">
        <v>42.24</v>
      </c>
      <c r="QY17" s="77">
        <v>10</v>
      </c>
      <c r="QZ17" s="78">
        <v>814.11</v>
      </c>
      <c r="RA17" s="77">
        <v>429</v>
      </c>
      <c r="RB17" s="78">
        <v>158215.99</v>
      </c>
      <c r="RC17" s="77">
        <v>378</v>
      </c>
      <c r="RD17" s="78">
        <v>186346.49</v>
      </c>
      <c r="RE17" s="79">
        <v>23733</v>
      </c>
      <c r="RF17" s="78">
        <v>13769330.33</v>
      </c>
      <c r="RG17" s="77">
        <v>1</v>
      </c>
      <c r="RH17" s="78">
        <v>40.01</v>
      </c>
      <c r="RI17" s="79">
        <v>13364</v>
      </c>
      <c r="RJ17" s="78">
        <v>3658694.17</v>
      </c>
      <c r="RM17" s="77">
        <v>7</v>
      </c>
      <c r="RN17" s="78">
        <v>13.2</v>
      </c>
      <c r="RO17" s="77">
        <v>16</v>
      </c>
      <c r="RP17" s="78">
        <v>26.16</v>
      </c>
      <c r="RQ17" s="77">
        <v>2</v>
      </c>
      <c r="RR17" s="78">
        <v>235.52</v>
      </c>
      <c r="SE17" s="77">
        <v>5</v>
      </c>
      <c r="SF17" s="78">
        <v>1822.45</v>
      </c>
      <c r="SG17" s="77">
        <v>12</v>
      </c>
      <c r="SH17" s="78">
        <v>9945.16</v>
      </c>
      <c r="SO17" s="79">
        <v>93138</v>
      </c>
      <c r="SP17" s="78">
        <v>13852870.640000001</v>
      </c>
      <c r="SQ17" s="79">
        <v>2662</v>
      </c>
      <c r="SR17" s="78">
        <v>129143.3</v>
      </c>
      <c r="SS17" s="77">
        <v>3</v>
      </c>
      <c r="ST17" s="78">
        <v>21.6</v>
      </c>
      <c r="SW17" s="77">
        <v>34</v>
      </c>
      <c r="SX17" s="78">
        <v>6309.06</v>
      </c>
      <c r="SY17" s="77">
        <v>268</v>
      </c>
      <c r="SZ17" s="78">
        <v>12723.58</v>
      </c>
      <c r="TA17" s="77">
        <v>86</v>
      </c>
      <c r="TB17" s="78">
        <v>1936.82</v>
      </c>
      <c r="TC17" s="79">
        <v>1433</v>
      </c>
      <c r="TD17" s="78">
        <v>152183.18</v>
      </c>
      <c r="TG17" s="79">
        <v>3418</v>
      </c>
      <c r="TH17" s="78">
        <v>218239.37</v>
      </c>
      <c r="TI17" s="79">
        <v>54870</v>
      </c>
      <c r="TJ17" s="78">
        <v>9806274.4600000009</v>
      </c>
      <c r="TK17" s="77">
        <v>2</v>
      </c>
      <c r="TL17" s="78">
        <v>1.05</v>
      </c>
      <c r="TM17" s="79">
        <v>1349</v>
      </c>
      <c r="TN17" s="78">
        <v>50235.7</v>
      </c>
      <c r="TO17" s="77">
        <v>777</v>
      </c>
      <c r="TP17" s="78">
        <v>58915.1</v>
      </c>
      <c r="TQ17" s="79">
        <v>15713</v>
      </c>
      <c r="TR17" s="78">
        <v>843252.24</v>
      </c>
      <c r="TS17" s="77">
        <v>4</v>
      </c>
      <c r="TT17" s="78">
        <v>360</v>
      </c>
      <c r="TU17" s="79">
        <v>83311</v>
      </c>
      <c r="TV17" s="78">
        <v>536294.92000000004</v>
      </c>
      <c r="TW17" s="77">
        <v>570</v>
      </c>
      <c r="TX17" s="78">
        <v>41403.58</v>
      </c>
      <c r="TY17" s="77">
        <v>89</v>
      </c>
      <c r="TZ17" s="78">
        <v>657.39</v>
      </c>
      <c r="UA17" s="77">
        <v>2</v>
      </c>
      <c r="UB17" s="78">
        <v>114.2</v>
      </c>
      <c r="UE17" s="77">
        <v>1</v>
      </c>
      <c r="UF17" s="78">
        <v>16.64</v>
      </c>
      <c r="UG17" s="77">
        <v>454</v>
      </c>
      <c r="UH17" s="78">
        <v>4695.92</v>
      </c>
      <c r="UI17" s="79">
        <v>3173</v>
      </c>
      <c r="UJ17" s="78">
        <v>14481679.68</v>
      </c>
      <c r="UK17" s="79">
        <v>2671</v>
      </c>
      <c r="UL17" s="78">
        <v>96826.4</v>
      </c>
      <c r="UM17" s="79">
        <v>32988</v>
      </c>
      <c r="UN17" s="78">
        <v>1070186.5</v>
      </c>
      <c r="UO17" s="79">
        <v>1839</v>
      </c>
      <c r="UP17" s="78">
        <v>195082.69</v>
      </c>
      <c r="UQ17" s="79">
        <v>26318</v>
      </c>
      <c r="UR17" s="78">
        <v>1355459.94</v>
      </c>
      <c r="US17" s="79">
        <v>1987</v>
      </c>
      <c r="UT17" s="78">
        <v>135806.63</v>
      </c>
      <c r="VC17" s="77">
        <v>2</v>
      </c>
      <c r="VD17" s="78">
        <v>70.48</v>
      </c>
      <c r="VE17" s="77">
        <v>2</v>
      </c>
      <c r="VF17" s="78">
        <v>68.34</v>
      </c>
      <c r="VG17" s="79">
        <v>7396</v>
      </c>
      <c r="VH17" s="78">
        <v>278360.33</v>
      </c>
      <c r="VK17" s="77">
        <v>1</v>
      </c>
      <c r="VL17" s="78">
        <v>8.7200000000000006</v>
      </c>
      <c r="VM17" s="77">
        <v>4</v>
      </c>
      <c r="VN17" s="78">
        <v>47.84</v>
      </c>
      <c r="VU17" s="77">
        <v>2</v>
      </c>
      <c r="VV17" s="78">
        <v>1.07</v>
      </c>
      <c r="WA17" s="77">
        <v>5</v>
      </c>
      <c r="WB17" s="78">
        <v>107.56</v>
      </c>
      <c r="WG17" s="77">
        <v>25</v>
      </c>
      <c r="WH17" s="78">
        <v>665.24</v>
      </c>
      <c r="WI17" s="79">
        <v>10857</v>
      </c>
      <c r="WJ17" s="78">
        <v>534811.93999999994</v>
      </c>
      <c r="WK17" s="77">
        <v>1</v>
      </c>
      <c r="WL17" s="78">
        <v>6.4</v>
      </c>
      <c r="WM17" s="79">
        <v>33020</v>
      </c>
      <c r="WN17" s="78">
        <v>532300.79</v>
      </c>
      <c r="WO17" s="77">
        <v>73</v>
      </c>
      <c r="WP17" s="78">
        <v>729.04</v>
      </c>
      <c r="WQ17" s="77">
        <v>1</v>
      </c>
      <c r="WR17" s="78">
        <v>10.33</v>
      </c>
      <c r="WS17" s="77">
        <v>4</v>
      </c>
      <c r="WT17" s="78">
        <v>93.8</v>
      </c>
      <c r="WU17" s="79">
        <v>13841</v>
      </c>
      <c r="WV17" s="78">
        <v>749105.18</v>
      </c>
      <c r="WW17" s="79">
        <v>15341</v>
      </c>
      <c r="WX17" s="78">
        <v>1298748.17</v>
      </c>
      <c r="XA17" s="77">
        <v>3</v>
      </c>
      <c r="XB17" s="78">
        <v>92.8</v>
      </c>
      <c r="XC17" s="79">
        <v>3778</v>
      </c>
      <c r="XD17" s="78">
        <v>37.78</v>
      </c>
      <c r="XE17" s="77">
        <v>1</v>
      </c>
      <c r="XF17" s="78">
        <v>2.6</v>
      </c>
      <c r="XG17" s="79">
        <v>14063</v>
      </c>
      <c r="XH17" s="78">
        <v>1999956.52</v>
      </c>
      <c r="XI17" s="77">
        <v>1</v>
      </c>
      <c r="XJ17" s="78">
        <v>1783.79</v>
      </c>
      <c r="XM17" s="79">
        <v>2383</v>
      </c>
      <c r="XN17" s="78">
        <v>10413.16</v>
      </c>
      <c r="XO17" s="79">
        <v>8452</v>
      </c>
      <c r="XP17" s="78">
        <v>132686.28</v>
      </c>
      <c r="XQ17" s="77">
        <v>169</v>
      </c>
      <c r="XR17" s="78">
        <v>19804.830000000002</v>
      </c>
      <c r="XS17" s="79">
        <v>1770</v>
      </c>
      <c r="XT17" s="78">
        <v>709947.18</v>
      </c>
      <c r="XU17" s="77">
        <v>6</v>
      </c>
      <c r="XV17" s="78">
        <v>1397</v>
      </c>
      <c r="XW17" s="79">
        <v>7068</v>
      </c>
      <c r="XX17" s="78">
        <v>203646.59</v>
      </c>
      <c r="YA17" s="77">
        <v>1</v>
      </c>
      <c r="YB17" s="78">
        <v>176.28</v>
      </c>
      <c r="YC17" s="77">
        <v>3</v>
      </c>
      <c r="YD17" s="78">
        <v>17.34</v>
      </c>
      <c r="YE17" s="77">
        <v>4</v>
      </c>
      <c r="YF17" s="78">
        <v>60.64</v>
      </c>
      <c r="YG17" s="77">
        <v>1</v>
      </c>
      <c r="YH17" s="78">
        <v>9.82</v>
      </c>
      <c r="YI17" s="79">
        <v>40972</v>
      </c>
      <c r="YJ17" s="78">
        <v>2288964.21</v>
      </c>
      <c r="YM17" s="77">
        <v>414</v>
      </c>
      <c r="YN17" s="78">
        <v>162777.78</v>
      </c>
      <c r="YO17" s="77">
        <v>485</v>
      </c>
      <c r="YP17" s="78">
        <v>6026.52</v>
      </c>
      <c r="YS17" s="79">
        <v>45434</v>
      </c>
      <c r="YT17" s="78">
        <v>6029220.2000000002</v>
      </c>
      <c r="YU17" s="79">
        <v>5670</v>
      </c>
      <c r="YV17" s="78">
        <v>2935301.53</v>
      </c>
      <c r="YW17" s="79">
        <v>4979</v>
      </c>
      <c r="YX17" s="78">
        <v>707985.38</v>
      </c>
      <c r="YY17" s="79">
        <v>11308</v>
      </c>
      <c r="YZ17" s="78">
        <v>2071315.6</v>
      </c>
      <c r="ZA17" s="79">
        <v>1190</v>
      </c>
      <c r="ZB17" s="78">
        <v>338439.62</v>
      </c>
      <c r="ZC17" s="79">
        <v>1154</v>
      </c>
      <c r="ZD17" s="78">
        <v>144904.35</v>
      </c>
      <c r="ZE17" s="79">
        <v>89690</v>
      </c>
      <c r="ZF17" s="78">
        <v>994049.67</v>
      </c>
      <c r="ZG17" s="79">
        <v>1463</v>
      </c>
      <c r="ZH17" s="78">
        <v>78165.48</v>
      </c>
      <c r="ZI17" s="77">
        <v>5</v>
      </c>
      <c r="ZJ17" s="78">
        <v>21.89</v>
      </c>
      <c r="ZK17" s="77">
        <v>1</v>
      </c>
      <c r="ZL17" s="78">
        <v>40.659999999999997</v>
      </c>
      <c r="ZM17" s="77">
        <v>3</v>
      </c>
      <c r="ZN17" s="78">
        <v>177.91</v>
      </c>
      <c r="ZO17" s="77">
        <v>1</v>
      </c>
      <c r="ZP17" s="78">
        <v>24.16</v>
      </c>
      <c r="ZQ17" s="79">
        <v>183278</v>
      </c>
      <c r="ZR17" s="78">
        <v>10908163.09</v>
      </c>
      <c r="ZS17" s="79">
        <v>30224</v>
      </c>
      <c r="ZT17" s="78">
        <v>2573881.6800000002</v>
      </c>
      <c r="ZU17" s="77">
        <v>1</v>
      </c>
      <c r="ZV17" s="78">
        <v>2.92</v>
      </c>
      <c r="AAA17" s="79">
        <v>1198</v>
      </c>
      <c r="AAB17" s="78">
        <v>26442.33</v>
      </c>
      <c r="AAC17" s="77">
        <v>3</v>
      </c>
      <c r="AAD17" s="78">
        <v>81.84</v>
      </c>
      <c r="AAE17" s="79">
        <v>1849</v>
      </c>
      <c r="AAF17" s="78">
        <v>237737.64</v>
      </c>
      <c r="AAG17" s="77">
        <v>84</v>
      </c>
      <c r="AAH17" s="78">
        <v>9888.68</v>
      </c>
      <c r="AAI17" s="79">
        <v>118524</v>
      </c>
      <c r="AAJ17" s="78">
        <v>2995557.25</v>
      </c>
      <c r="AAK17" s="79">
        <v>32913</v>
      </c>
      <c r="AAL17" s="78">
        <v>1569803.42</v>
      </c>
      <c r="AAQ17" s="79">
        <v>1101</v>
      </c>
      <c r="AAR17" s="78">
        <v>102903.12</v>
      </c>
      <c r="AAS17" s="77">
        <v>470</v>
      </c>
      <c r="AAT17" s="78">
        <v>38754.82</v>
      </c>
      <c r="AAU17" s="79">
        <v>44993</v>
      </c>
      <c r="AAV17" s="78">
        <v>8650727.1400000006</v>
      </c>
      <c r="AAW17" s="79">
        <v>48582</v>
      </c>
      <c r="AAX17" s="78">
        <v>6802154.3499999996</v>
      </c>
      <c r="ABC17" s="77">
        <v>34</v>
      </c>
      <c r="ABD17" s="78">
        <v>149.66</v>
      </c>
      <c r="ABE17" s="77">
        <v>152</v>
      </c>
      <c r="ABF17" s="78">
        <v>730.01</v>
      </c>
      <c r="ABI17" s="77">
        <v>3</v>
      </c>
      <c r="ABJ17" s="78">
        <v>61.4</v>
      </c>
      <c r="ABM17" s="77">
        <v>50</v>
      </c>
      <c r="ABN17" s="78">
        <v>575.76</v>
      </c>
      <c r="ABQ17" s="77">
        <v>21</v>
      </c>
      <c r="ABR17" s="78">
        <v>185.92</v>
      </c>
      <c r="ABS17" s="77">
        <v>72</v>
      </c>
      <c r="ABT17" s="78">
        <v>392.77</v>
      </c>
      <c r="ABU17" s="77">
        <v>1</v>
      </c>
      <c r="ABV17" s="78">
        <v>6.04</v>
      </c>
      <c r="ABY17" s="77">
        <v>2</v>
      </c>
      <c r="ABZ17" s="78">
        <v>109.82</v>
      </c>
      <c r="ACA17" s="77">
        <v>693</v>
      </c>
      <c r="ACB17" s="78">
        <v>3160.13</v>
      </c>
      <c r="ACG17" s="79">
        <v>2064</v>
      </c>
      <c r="ACH17" s="78">
        <v>126851.04</v>
      </c>
      <c r="ACK17" s="77">
        <v>1</v>
      </c>
      <c r="ACL17" s="78">
        <v>31.08</v>
      </c>
      <c r="ACO17" s="77">
        <v>211</v>
      </c>
      <c r="ACP17" s="78">
        <v>32674.37</v>
      </c>
      <c r="ADA17" s="79">
        <v>193228</v>
      </c>
      <c r="ADB17" s="78">
        <v>18749357.649999999</v>
      </c>
      <c r="ADC17" s="79">
        <v>3114</v>
      </c>
      <c r="ADD17" s="78">
        <v>166714.60999999999</v>
      </c>
      <c r="ADE17" s="79">
        <v>2377</v>
      </c>
      <c r="ADF17" s="78">
        <v>112037.63</v>
      </c>
      <c r="ADG17" s="79">
        <v>5029</v>
      </c>
      <c r="ADH17" s="78">
        <v>83160.429999999993</v>
      </c>
      <c r="ADI17" s="79">
        <v>3839</v>
      </c>
      <c r="ADJ17" s="78">
        <v>89039.12</v>
      </c>
      <c r="ADK17" s="77">
        <v>300</v>
      </c>
      <c r="ADL17" s="78">
        <v>9848.49</v>
      </c>
      <c r="ADO17" s="77">
        <v>2</v>
      </c>
      <c r="ADP17" s="78">
        <v>37.42</v>
      </c>
      <c r="ADQ17" s="77">
        <v>120</v>
      </c>
      <c r="ADR17" s="78">
        <v>7148.14</v>
      </c>
      <c r="ADS17" s="79">
        <v>17259</v>
      </c>
      <c r="ADT17" s="78">
        <v>598516.23</v>
      </c>
      <c r="ADU17" s="79">
        <v>5859</v>
      </c>
      <c r="ADV17" s="78">
        <v>306921.44</v>
      </c>
      <c r="ADW17" s="79">
        <v>24459</v>
      </c>
      <c r="ADX17" s="78">
        <v>296892.15999999997</v>
      </c>
      <c r="ADY17" s="77">
        <v>6</v>
      </c>
      <c r="ADZ17" s="78">
        <v>241.72</v>
      </c>
      <c r="AEC17" s="79">
        <v>11667</v>
      </c>
      <c r="AED17" s="78">
        <v>474130.77</v>
      </c>
      <c r="AEG17" s="77">
        <v>300</v>
      </c>
      <c r="AEH17" s="78">
        <v>40413.660000000003</v>
      </c>
      <c r="AEI17" s="79">
        <v>2528</v>
      </c>
      <c r="AEJ17" s="78">
        <v>80260.94</v>
      </c>
      <c r="AEK17" s="79">
        <v>47944</v>
      </c>
      <c r="AEL17" s="78">
        <v>1804905.64</v>
      </c>
      <c r="AEM17" s="77">
        <v>483</v>
      </c>
      <c r="AEN17" s="78">
        <v>28189.34</v>
      </c>
      <c r="AEO17" s="79">
        <v>16564</v>
      </c>
      <c r="AEP17" s="78">
        <v>1054187.8</v>
      </c>
      <c r="AEQ17" s="77">
        <v>1</v>
      </c>
      <c r="AER17" s="78">
        <v>37.090000000000003</v>
      </c>
      <c r="AES17" s="79">
        <v>1705</v>
      </c>
      <c r="AET17" s="78">
        <v>270130.52</v>
      </c>
      <c r="AEW17" s="77">
        <v>2</v>
      </c>
      <c r="AEX17" s="78">
        <v>45.36</v>
      </c>
      <c r="AEY17" s="79">
        <v>1158</v>
      </c>
      <c r="AEZ17" s="78">
        <v>200081.78</v>
      </c>
      <c r="AFC17" s="79">
        <v>1496</v>
      </c>
      <c r="AFD17" s="78">
        <v>906526.4</v>
      </c>
      <c r="AFG17" s="77">
        <v>4</v>
      </c>
      <c r="AFH17" s="78">
        <v>4659.84</v>
      </c>
      <c r="AFI17" s="77">
        <v>205</v>
      </c>
      <c r="AFJ17" s="78">
        <v>68721.149999999994</v>
      </c>
      <c r="AFK17" s="79">
        <v>6578</v>
      </c>
      <c r="AFL17" s="78">
        <v>463348.89</v>
      </c>
      <c r="AFM17" s="79">
        <v>7946</v>
      </c>
      <c r="AFN17" s="78">
        <v>356479.38</v>
      </c>
      <c r="AFO17" s="77">
        <v>14</v>
      </c>
      <c r="AFP17" s="78">
        <v>941.95</v>
      </c>
      <c r="AFS17" s="79">
        <v>1530</v>
      </c>
      <c r="AFT17" s="78">
        <v>808535.18</v>
      </c>
      <c r="AFU17" s="79">
        <v>3281</v>
      </c>
      <c r="AFV17" s="78">
        <v>2452966.31</v>
      </c>
      <c r="AGA17" s="77">
        <v>60</v>
      </c>
      <c r="AGB17" s="78">
        <v>477.14</v>
      </c>
      <c r="AGC17" s="77">
        <v>1</v>
      </c>
      <c r="AGD17" s="78">
        <v>34.65</v>
      </c>
      <c r="AGG17" s="79">
        <v>15578</v>
      </c>
      <c r="AGH17" s="78">
        <v>805448.73</v>
      </c>
      <c r="AGI17" s="79">
        <v>6252</v>
      </c>
      <c r="AGJ17" s="78">
        <v>194965.97</v>
      </c>
      <c r="AGK17" s="77">
        <v>8</v>
      </c>
      <c r="AGL17" s="78">
        <v>6805.77</v>
      </c>
      <c r="AGO17" s="77">
        <v>88</v>
      </c>
      <c r="AGP17" s="78">
        <v>9413.2000000000007</v>
      </c>
      <c r="AGQ17" s="79">
        <v>6300</v>
      </c>
      <c r="AGR17" s="78">
        <v>353142.65</v>
      </c>
      <c r="AGS17" s="77">
        <v>10</v>
      </c>
      <c r="AGT17" s="78">
        <v>164.9</v>
      </c>
      <c r="AGW17" s="77">
        <v>7</v>
      </c>
      <c r="AGX17" s="78">
        <v>464.61</v>
      </c>
      <c r="AGY17" s="77">
        <v>1</v>
      </c>
      <c r="AGZ17" s="78">
        <v>55.02</v>
      </c>
      <c r="AHC17" s="79">
        <v>2554</v>
      </c>
      <c r="AHD17" s="78">
        <v>883822.93</v>
      </c>
      <c r="AHE17" s="77">
        <v>2</v>
      </c>
      <c r="AHF17" s="78">
        <v>0.42</v>
      </c>
      <c r="AHG17" s="77">
        <v>140</v>
      </c>
      <c r="AHH17" s="78">
        <v>8339</v>
      </c>
      <c r="AHK17" s="77">
        <v>1</v>
      </c>
      <c r="AHL17" s="78">
        <v>17.63</v>
      </c>
      <c r="AHM17" s="79">
        <v>56126</v>
      </c>
      <c r="AHN17" s="78">
        <v>1734592.81</v>
      </c>
      <c r="AHO17" s="79">
        <v>4285</v>
      </c>
      <c r="AHP17" s="78">
        <v>178158.7</v>
      </c>
      <c r="AHQ17" s="77">
        <v>377</v>
      </c>
      <c r="AHR17" s="78">
        <v>35395.85</v>
      </c>
      <c r="AHS17" s="77">
        <v>4</v>
      </c>
      <c r="AHT17" s="78">
        <v>48.72</v>
      </c>
      <c r="AHW17" s="77">
        <v>145</v>
      </c>
      <c r="AHX17" s="78">
        <v>1123.43</v>
      </c>
      <c r="AIC17" s="77">
        <v>9</v>
      </c>
      <c r="AID17" s="78">
        <v>7289.49</v>
      </c>
      <c r="AIG17" s="79">
        <v>278332</v>
      </c>
      <c r="AIH17" s="78">
        <v>65901401.710000001</v>
      </c>
      <c r="AII17" s="77">
        <v>302</v>
      </c>
      <c r="AIJ17" s="78">
        <v>522950.61</v>
      </c>
      <c r="AIK17" s="79">
        <v>15453</v>
      </c>
      <c r="AIL17" s="78">
        <v>8966124.2100000009</v>
      </c>
      <c r="AIM17" s="79">
        <v>14522</v>
      </c>
      <c r="AIN17" s="78">
        <v>5416593.2300000004</v>
      </c>
      <c r="AIO17" s="79">
        <v>4406</v>
      </c>
      <c r="AIP17" s="78">
        <v>333094.62</v>
      </c>
      <c r="AIQ17" s="77">
        <v>152</v>
      </c>
      <c r="AIR17" s="78">
        <v>17953.63</v>
      </c>
      <c r="AIS17" s="77">
        <v>831</v>
      </c>
      <c r="AIT17" s="78">
        <v>110051.62</v>
      </c>
      <c r="AIW17" s="77">
        <v>4</v>
      </c>
      <c r="AIX17" s="78">
        <v>4367.88</v>
      </c>
      <c r="AIY17" s="77">
        <v>32</v>
      </c>
      <c r="AIZ17" s="78">
        <v>26011.38</v>
      </c>
      <c r="AJA17" s="79">
        <v>2422</v>
      </c>
      <c r="AJB17" s="78">
        <v>219376.47</v>
      </c>
      <c r="AJC17" s="79">
        <v>3581</v>
      </c>
      <c r="AJD17" s="78">
        <v>218831.13</v>
      </c>
      <c r="AJE17" s="79">
        <v>1448</v>
      </c>
      <c r="AJF17" s="78">
        <v>312165.46000000002</v>
      </c>
      <c r="AJK17" s="77">
        <v>3</v>
      </c>
      <c r="AJL17" s="78">
        <v>1493.96</v>
      </c>
      <c r="AJM17" s="77">
        <v>219</v>
      </c>
      <c r="AJN17" s="78">
        <v>24102.18</v>
      </c>
      <c r="AJQ17" s="77">
        <v>85</v>
      </c>
      <c r="AJR17" s="78">
        <v>29039.43</v>
      </c>
      <c r="AJS17" s="77">
        <v>1</v>
      </c>
      <c r="AJT17" s="78">
        <v>78.599999999999994</v>
      </c>
      <c r="AKC17" s="77">
        <v>5</v>
      </c>
      <c r="AKD17" s="78">
        <v>4251.12</v>
      </c>
      <c r="AKE17" s="77">
        <v>3</v>
      </c>
      <c r="AKF17" s="78">
        <v>191.63</v>
      </c>
      <c r="AKG17" s="79">
        <v>51841</v>
      </c>
      <c r="AKH17" s="78">
        <v>489829.92</v>
      </c>
      <c r="AKK17" s="77">
        <v>23</v>
      </c>
      <c r="AKL17" s="78">
        <v>200.95</v>
      </c>
      <c r="AKO17" s="79">
        <v>6633</v>
      </c>
      <c r="AKP17" s="78">
        <v>480134.67</v>
      </c>
      <c r="AKQ17" s="77">
        <v>5</v>
      </c>
      <c r="AKR17" s="78">
        <v>70.53</v>
      </c>
      <c r="AKS17" s="79">
        <v>10402</v>
      </c>
      <c r="AKT17" s="78">
        <v>199804.49</v>
      </c>
      <c r="AKU17" s="77">
        <v>4</v>
      </c>
      <c r="AKV17" s="78">
        <v>5.74</v>
      </c>
      <c r="AKW17" s="79">
        <v>10017</v>
      </c>
      <c r="AKX17" s="78">
        <v>460641.9</v>
      </c>
      <c r="ALE17" s="77">
        <v>556</v>
      </c>
      <c r="ALF17" s="78">
        <v>75674.559999999998</v>
      </c>
      <c r="ALO17" s="79">
        <v>116724</v>
      </c>
      <c r="ALP17" s="78">
        <v>1574713.93</v>
      </c>
      <c r="ALQ17" s="77">
        <v>132</v>
      </c>
      <c r="ALR17" s="78">
        <v>11550.9</v>
      </c>
      <c r="ALW17" s="77">
        <v>2</v>
      </c>
      <c r="ALX17" s="78">
        <v>0.9</v>
      </c>
      <c r="AMA17" s="77">
        <v>2</v>
      </c>
      <c r="AMB17" s="78">
        <v>5.26</v>
      </c>
      <c r="AME17" s="77">
        <v>13</v>
      </c>
      <c r="AMF17" s="78">
        <v>206.08</v>
      </c>
      <c r="AMM17" s="79">
        <v>20855</v>
      </c>
      <c r="AMN17" s="78">
        <v>591201.18999999994</v>
      </c>
      <c r="AMO17" s="77">
        <v>3</v>
      </c>
      <c r="AMP17" s="78">
        <v>8451.9</v>
      </c>
      <c r="AMQ17" s="79">
        <v>120736</v>
      </c>
      <c r="AMR17" s="78">
        <v>1668908.31</v>
      </c>
      <c r="ANI17" s="77">
        <v>9</v>
      </c>
      <c r="ANJ17" s="78">
        <v>89.33</v>
      </c>
      <c r="ANO17" s="77">
        <v>600</v>
      </c>
      <c r="ANP17" s="78">
        <v>34279.71</v>
      </c>
      <c r="ANQ17" s="77">
        <v>117</v>
      </c>
      <c r="ANR17" s="78">
        <v>327.92</v>
      </c>
      <c r="ANS17" s="79">
        <v>1955</v>
      </c>
      <c r="ANT17" s="78">
        <v>133224.18</v>
      </c>
      <c r="ANW17" s="77">
        <v>116</v>
      </c>
      <c r="ANX17" s="78">
        <v>3208.61</v>
      </c>
      <c r="ANY17" s="77">
        <v>25</v>
      </c>
      <c r="ANZ17" s="78">
        <v>10896.68</v>
      </c>
      <c r="AOA17" s="79">
        <v>1160</v>
      </c>
      <c r="AOB17" s="78">
        <v>81179.05</v>
      </c>
      <c r="AOC17" s="79">
        <v>25529</v>
      </c>
      <c r="AOD17" s="78">
        <v>2378074.19</v>
      </c>
      <c r="AOE17" s="77">
        <v>213</v>
      </c>
      <c r="AOF17" s="78">
        <v>261075.69</v>
      </c>
      <c r="AOI17" s="77">
        <v>1</v>
      </c>
      <c r="AOJ17" s="78">
        <v>1364</v>
      </c>
      <c r="AOQ17" s="77">
        <v>409</v>
      </c>
      <c r="AOR17" s="78">
        <v>22114.07</v>
      </c>
      <c r="AOU17" s="77">
        <v>2</v>
      </c>
      <c r="AOV17" s="78">
        <v>3.2</v>
      </c>
      <c r="AOY17" s="77">
        <v>965</v>
      </c>
      <c r="AOZ17" s="78">
        <v>1178078.71</v>
      </c>
      <c r="APA17" s="79">
        <v>2613</v>
      </c>
      <c r="APB17" s="78">
        <v>213176.22</v>
      </c>
      <c r="APE17" s="77">
        <v>50</v>
      </c>
      <c r="APF17" s="78">
        <v>1138.79</v>
      </c>
      <c r="APG17" s="77">
        <v>105</v>
      </c>
      <c r="APH17" s="78">
        <v>34119.42</v>
      </c>
      <c r="API17" s="79">
        <v>1976</v>
      </c>
      <c r="APJ17" s="78">
        <v>239128.55</v>
      </c>
      <c r="APK17" s="77">
        <v>251</v>
      </c>
      <c r="APL17" s="78">
        <v>49826.77</v>
      </c>
      <c r="APM17" s="79">
        <v>12119</v>
      </c>
      <c r="APN17" s="78">
        <v>2082394.29</v>
      </c>
      <c r="APS17" s="77">
        <v>807</v>
      </c>
      <c r="APT17" s="78">
        <v>512121.11</v>
      </c>
      <c r="APU17" s="77">
        <v>54</v>
      </c>
      <c r="APV17" s="78">
        <v>78823.67</v>
      </c>
      <c r="APW17" s="77">
        <v>363</v>
      </c>
      <c r="APX17" s="78">
        <v>1194336.98</v>
      </c>
      <c r="AQI17" s="77">
        <v>59</v>
      </c>
      <c r="AQJ17" s="78">
        <v>5322.72</v>
      </c>
      <c r="AQK17" s="77">
        <v>3</v>
      </c>
      <c r="AQL17" s="78">
        <v>25.86</v>
      </c>
      <c r="AQO17" s="77">
        <v>452</v>
      </c>
      <c r="AQP17" s="78">
        <v>55148.84</v>
      </c>
      <c r="AQQ17" s="77">
        <v>212</v>
      </c>
      <c r="AQR17" s="78">
        <v>2132.98</v>
      </c>
      <c r="AQU17" s="77">
        <v>111</v>
      </c>
      <c r="AQV17" s="78">
        <v>1468.95</v>
      </c>
      <c r="ARA17" s="79">
        <v>13279</v>
      </c>
      <c r="ARB17" s="78">
        <v>3017985.1</v>
      </c>
      <c r="ARC17" s="79">
        <v>17727</v>
      </c>
      <c r="ARD17" s="78">
        <v>281710.88</v>
      </c>
      <c r="ARG17" s="77">
        <v>4</v>
      </c>
      <c r="ARH17" s="78">
        <v>170.34</v>
      </c>
      <c r="ARI17" s="79">
        <v>2054</v>
      </c>
      <c r="ARJ17" s="78">
        <v>978552.84</v>
      </c>
      <c r="ARK17" s="77">
        <v>400</v>
      </c>
      <c r="ARL17" s="78">
        <v>196651.87</v>
      </c>
      <c r="ARM17" s="79">
        <v>1886</v>
      </c>
      <c r="ARN17" s="78">
        <v>928554.97</v>
      </c>
      <c r="ARO17" s="77">
        <v>803</v>
      </c>
      <c r="ARP17" s="78">
        <v>373898.44</v>
      </c>
      <c r="ARQ17" s="77">
        <v>547</v>
      </c>
      <c r="ARR17" s="78">
        <v>215255.58</v>
      </c>
      <c r="ARS17" s="77">
        <v>327</v>
      </c>
      <c r="ART17" s="78">
        <v>149497.37</v>
      </c>
      <c r="ARU17" s="79">
        <v>4435</v>
      </c>
      <c r="ARV17" s="78">
        <v>906546.72</v>
      </c>
      <c r="ARW17" s="77">
        <v>14</v>
      </c>
      <c r="ARX17" s="78">
        <v>791.89</v>
      </c>
      <c r="ASA17" s="77">
        <v>170</v>
      </c>
      <c r="ASB17" s="78">
        <v>57518.12</v>
      </c>
      <c r="ASC17" s="79">
        <v>3578</v>
      </c>
      <c r="ASD17" s="78">
        <v>54903.69</v>
      </c>
      <c r="ASI17" s="79">
        <v>4407</v>
      </c>
      <c r="ASJ17" s="78">
        <v>1196556.8999999999</v>
      </c>
      <c r="ASK17" s="79">
        <v>2901</v>
      </c>
      <c r="ASL17" s="78">
        <v>1460189.93</v>
      </c>
      <c r="ASQ17" s="79">
        <v>9415</v>
      </c>
      <c r="ASR17" s="78">
        <v>5987101.2400000002</v>
      </c>
      <c r="ASU17" s="77">
        <v>184</v>
      </c>
      <c r="ASV17" s="78">
        <v>1286494.82</v>
      </c>
      <c r="ATC17" s="77">
        <v>1</v>
      </c>
      <c r="ATD17" s="78">
        <v>69.569999999999993</v>
      </c>
      <c r="ATE17" s="77">
        <v>1</v>
      </c>
      <c r="ATF17" s="78">
        <v>9.39</v>
      </c>
      <c r="ATG17" s="79">
        <v>4755</v>
      </c>
      <c r="ATH17" s="78">
        <v>664382.15</v>
      </c>
      <c r="ATI17" s="79">
        <v>9321</v>
      </c>
      <c r="ATJ17" s="78">
        <v>1146721.31</v>
      </c>
      <c r="ATK17" s="79">
        <v>28855</v>
      </c>
      <c r="ATL17" s="78">
        <v>3876132.42</v>
      </c>
      <c r="ATM17" s="79">
        <v>7813</v>
      </c>
      <c r="ATN17" s="78">
        <v>1040898.95</v>
      </c>
      <c r="ATO17" s="79">
        <v>49565</v>
      </c>
      <c r="ATP17" s="78">
        <v>1233407.3799999999</v>
      </c>
      <c r="ATS17" s="79">
        <v>52235</v>
      </c>
      <c r="ATT17" s="78">
        <v>4331645.84</v>
      </c>
      <c r="ATU17" s="77">
        <v>80</v>
      </c>
      <c r="ATV17" s="78">
        <v>27801.61</v>
      </c>
      <c r="ATY17" s="79">
        <v>5667</v>
      </c>
      <c r="ATZ17" s="78">
        <v>462352.39</v>
      </c>
      <c r="AUE17" s="77">
        <v>1</v>
      </c>
      <c r="AUF17" s="78">
        <v>117.92</v>
      </c>
      <c r="AUO17" s="77">
        <v>6</v>
      </c>
      <c r="AUP17" s="78">
        <v>23.4</v>
      </c>
      <c r="AUS17" s="77">
        <v>8</v>
      </c>
      <c r="AUT17" s="78">
        <v>349.9</v>
      </c>
      <c r="AUU17" s="79">
        <v>1523</v>
      </c>
      <c r="AUV17" s="78">
        <v>38240.910000000003</v>
      </c>
      <c r="AUW17" s="77">
        <v>16</v>
      </c>
      <c r="AUX17" s="78">
        <v>977.23</v>
      </c>
      <c r="AVA17" s="79">
        <v>32428</v>
      </c>
      <c r="AVB17" s="78">
        <v>3060284.52</v>
      </c>
      <c r="AVC17" s="77">
        <v>718</v>
      </c>
      <c r="AVD17" s="78">
        <v>3217929.82</v>
      </c>
      <c r="AVK17" s="77">
        <v>18</v>
      </c>
      <c r="AVL17" s="78">
        <v>6693.03</v>
      </c>
      <c r="AVM17" s="77">
        <v>556</v>
      </c>
      <c r="AVN17" s="78">
        <v>30381.79</v>
      </c>
      <c r="AVO17" s="77">
        <v>177</v>
      </c>
      <c r="AVP17" s="78">
        <v>9113.0499999999993</v>
      </c>
      <c r="AVS17" s="79">
        <v>14522</v>
      </c>
      <c r="AVT17" s="78">
        <v>738581.39</v>
      </c>
      <c r="AVU17" s="77">
        <v>4</v>
      </c>
      <c r="AVV17" s="78">
        <v>110.36</v>
      </c>
      <c r="AVW17" s="77">
        <v>17</v>
      </c>
      <c r="AVX17" s="78">
        <v>834.41</v>
      </c>
      <c r="AVY17" s="77">
        <v>29</v>
      </c>
      <c r="AVZ17" s="78">
        <v>702.68</v>
      </c>
      <c r="AWA17" s="77">
        <v>10</v>
      </c>
      <c r="AWB17" s="78">
        <v>47.54</v>
      </c>
      <c r="AWC17" s="77">
        <v>1</v>
      </c>
      <c r="AWD17" s="78">
        <v>4.8099999999999996</v>
      </c>
      <c r="AWG17" s="77">
        <v>18</v>
      </c>
      <c r="AWH17" s="78">
        <v>98.42</v>
      </c>
      <c r="AWM17" s="79">
        <v>234465</v>
      </c>
      <c r="AWN17" s="78">
        <v>4461173.09</v>
      </c>
      <c r="AWO17" s="77">
        <v>5</v>
      </c>
      <c r="AWP17" s="78">
        <v>85</v>
      </c>
      <c r="AWQ17" s="79">
        <v>1827</v>
      </c>
      <c r="AWR17" s="78">
        <v>97481.79</v>
      </c>
      <c r="AWU17" s="79">
        <v>7421</v>
      </c>
      <c r="AWV17" s="78">
        <v>2780817.73</v>
      </c>
      <c r="AWW17" s="77">
        <v>40</v>
      </c>
      <c r="AWX17" s="78">
        <v>265.07</v>
      </c>
      <c r="AXC17" s="77">
        <v>176</v>
      </c>
      <c r="AXD17" s="78">
        <v>149220.79999999999</v>
      </c>
      <c r="AXO17" s="79">
        <v>7375</v>
      </c>
      <c r="AXP17" s="78">
        <v>752038.28</v>
      </c>
      <c r="AXY17" s="77">
        <v>1</v>
      </c>
      <c r="AXZ17" s="78">
        <v>9.73</v>
      </c>
      <c r="AYC17" s="77">
        <v>6</v>
      </c>
      <c r="AYD17" s="78">
        <v>48.78</v>
      </c>
      <c r="AYE17" s="77">
        <v>15</v>
      </c>
      <c r="AYF17" s="78">
        <v>148.08000000000001</v>
      </c>
      <c r="AYG17" s="77">
        <v>4</v>
      </c>
      <c r="AYH17" s="78">
        <v>83.3</v>
      </c>
      <c r="AYO17" s="77">
        <v>2</v>
      </c>
      <c r="AYP17" s="78">
        <v>2944.16</v>
      </c>
      <c r="AYQ17" s="77">
        <v>2</v>
      </c>
      <c r="AYR17" s="78">
        <v>1.8</v>
      </c>
      <c r="AYW17" s="77">
        <v>2</v>
      </c>
      <c r="AYX17" s="78">
        <v>5.04</v>
      </c>
      <c r="AYY17" s="77">
        <v>29</v>
      </c>
      <c r="AYZ17" s="78">
        <v>1249.78</v>
      </c>
      <c r="AZA17" s="79">
        <v>59155</v>
      </c>
      <c r="AZB17" s="78">
        <v>4916330.6399999997</v>
      </c>
      <c r="AZC17" s="77">
        <v>156</v>
      </c>
      <c r="AZD17" s="78">
        <v>31554.52</v>
      </c>
      <c r="AZE17" s="77">
        <v>117</v>
      </c>
      <c r="AZF17" s="78">
        <v>39690.9</v>
      </c>
      <c r="AZG17" s="77">
        <v>22</v>
      </c>
      <c r="AZH17" s="78">
        <v>608.41999999999996</v>
      </c>
      <c r="AZI17" s="77">
        <v>43</v>
      </c>
      <c r="AZJ17" s="78">
        <v>2261.14</v>
      </c>
      <c r="AZK17" s="79">
        <v>1075</v>
      </c>
      <c r="AZL17" s="78">
        <v>13142.43</v>
      </c>
      <c r="AZO17" s="79">
        <v>14934</v>
      </c>
      <c r="AZP17" s="78">
        <v>2046052.73</v>
      </c>
      <c r="AZQ17" s="77">
        <v>154</v>
      </c>
      <c r="AZR17" s="78">
        <v>151811.35</v>
      </c>
      <c r="AZS17" s="77">
        <v>542</v>
      </c>
      <c r="AZT17" s="78">
        <v>263247.58</v>
      </c>
    </row>
    <row r="18" spans="1:1020 1027:1372" x14ac:dyDescent="0.25">
      <c r="A18" s="80">
        <v>40256</v>
      </c>
      <c r="B18" s="77" t="s">
        <v>346</v>
      </c>
      <c r="C18" s="77">
        <v>9</v>
      </c>
      <c r="D18" s="78">
        <v>32.25</v>
      </c>
      <c r="K18" s="77">
        <v>2</v>
      </c>
      <c r="L18" s="78">
        <v>151.16</v>
      </c>
      <c r="M18" s="77">
        <v>130</v>
      </c>
      <c r="N18" s="78">
        <v>817413.38</v>
      </c>
      <c r="O18" s="77">
        <v>8</v>
      </c>
      <c r="P18" s="78">
        <v>118.52</v>
      </c>
      <c r="W18" s="77">
        <v>1</v>
      </c>
      <c r="X18" s="78">
        <v>9.6</v>
      </c>
      <c r="Y18" s="79">
        <v>179902</v>
      </c>
      <c r="Z18" s="78">
        <v>10179420.73</v>
      </c>
      <c r="AA18" s="77">
        <v>35</v>
      </c>
      <c r="AB18" s="78">
        <v>2487.8200000000002</v>
      </c>
      <c r="AC18" s="79">
        <v>5929</v>
      </c>
      <c r="AD18" s="78">
        <v>281204.11</v>
      </c>
      <c r="AG18" s="77">
        <v>1</v>
      </c>
      <c r="AH18" s="78">
        <v>3.69</v>
      </c>
      <c r="AO18" s="77">
        <v>2</v>
      </c>
      <c r="AP18" s="78">
        <v>4.1399999999999997</v>
      </c>
      <c r="AQ18" s="79">
        <v>31451</v>
      </c>
      <c r="AR18" s="78">
        <v>4765002.66</v>
      </c>
      <c r="AU18" s="79">
        <v>56636</v>
      </c>
      <c r="AV18" s="78">
        <v>1102522.72</v>
      </c>
      <c r="AW18" s="77">
        <v>2</v>
      </c>
      <c r="AX18" s="78">
        <v>29.82</v>
      </c>
      <c r="AY18" s="79">
        <v>62655</v>
      </c>
      <c r="AZ18" s="78">
        <v>6459555.4800000004</v>
      </c>
      <c r="BA18" s="79">
        <v>301552</v>
      </c>
      <c r="BB18" s="78">
        <v>24636532.789999999</v>
      </c>
      <c r="BE18" s="79">
        <v>316987</v>
      </c>
      <c r="BF18" s="78">
        <v>2935389.34</v>
      </c>
      <c r="BI18" s="79">
        <v>14659</v>
      </c>
      <c r="BJ18" s="78">
        <v>886829.62</v>
      </c>
      <c r="BK18" s="77">
        <v>1</v>
      </c>
      <c r="BL18" s="78">
        <v>153.69999999999999</v>
      </c>
      <c r="BM18" s="77">
        <v>3</v>
      </c>
      <c r="BN18" s="78">
        <v>109.84</v>
      </c>
      <c r="BO18" s="79">
        <v>6010</v>
      </c>
      <c r="BP18" s="78">
        <v>67203.67</v>
      </c>
      <c r="BS18" s="77">
        <v>8</v>
      </c>
      <c r="BT18" s="78">
        <v>5159.71</v>
      </c>
      <c r="BW18" s="77">
        <v>6</v>
      </c>
      <c r="BX18" s="78">
        <v>125.8</v>
      </c>
      <c r="BY18" s="77">
        <v>1</v>
      </c>
      <c r="BZ18" s="78">
        <v>2.48</v>
      </c>
      <c r="CO18" s="77">
        <v>5</v>
      </c>
      <c r="CP18" s="78">
        <v>243.52</v>
      </c>
      <c r="CQ18" s="77">
        <v>3</v>
      </c>
      <c r="CR18" s="78">
        <v>7.69</v>
      </c>
      <c r="CS18" s="77">
        <v>41</v>
      </c>
      <c r="CT18" s="78">
        <v>174.85</v>
      </c>
      <c r="CU18" s="77">
        <v>1</v>
      </c>
      <c r="CV18" s="78">
        <v>0.95</v>
      </c>
      <c r="CW18" s="77">
        <v>26</v>
      </c>
      <c r="CX18" s="78">
        <v>21.54</v>
      </c>
      <c r="DA18" s="79">
        <v>151401</v>
      </c>
      <c r="DB18" s="78">
        <v>5711168.9400000004</v>
      </c>
      <c r="DK18" s="79">
        <v>2826</v>
      </c>
      <c r="DL18" s="78">
        <v>222049.23</v>
      </c>
      <c r="DM18" s="79">
        <v>190884</v>
      </c>
      <c r="DN18" s="78">
        <v>7695829.5700000003</v>
      </c>
      <c r="DQ18" s="77">
        <v>1</v>
      </c>
      <c r="DR18" s="78">
        <v>1.1200000000000001</v>
      </c>
      <c r="DS18" s="77">
        <v>16</v>
      </c>
      <c r="DT18" s="78">
        <v>275.7</v>
      </c>
      <c r="EC18" s="77">
        <v>1</v>
      </c>
      <c r="ED18" s="78">
        <v>29.82</v>
      </c>
      <c r="EE18" s="79">
        <v>17409</v>
      </c>
      <c r="EF18" s="78">
        <v>668837.5</v>
      </c>
      <c r="EG18" s="79">
        <v>34402</v>
      </c>
      <c r="EH18" s="78">
        <v>1204393.78</v>
      </c>
      <c r="EI18" s="77">
        <v>4</v>
      </c>
      <c r="EJ18" s="78">
        <v>17.38</v>
      </c>
      <c r="EK18" s="79">
        <v>1109</v>
      </c>
      <c r="EL18" s="78">
        <v>72429.88</v>
      </c>
      <c r="EQ18" s="77">
        <v>1</v>
      </c>
      <c r="ER18" s="78">
        <v>57</v>
      </c>
      <c r="ES18" s="79">
        <v>2011</v>
      </c>
      <c r="ET18" s="78">
        <v>1239831.1000000001</v>
      </c>
      <c r="EU18" s="77">
        <v>12</v>
      </c>
      <c r="EV18" s="78">
        <v>26</v>
      </c>
      <c r="EW18" s="79">
        <v>26326</v>
      </c>
      <c r="EX18" s="78">
        <v>1323438.1200000001</v>
      </c>
      <c r="EY18" s="79">
        <v>15878</v>
      </c>
      <c r="EZ18" s="78">
        <v>787489.68</v>
      </c>
      <c r="FA18" s="77">
        <v>14</v>
      </c>
      <c r="FB18" s="78">
        <v>222.51</v>
      </c>
      <c r="FC18" s="77">
        <v>1</v>
      </c>
      <c r="FD18" s="78">
        <v>8.4499999999999993</v>
      </c>
      <c r="FE18" s="77">
        <v>5</v>
      </c>
      <c r="FF18" s="78">
        <v>2.4</v>
      </c>
      <c r="FG18" s="79">
        <v>2063</v>
      </c>
      <c r="FH18" s="78">
        <v>303051.46000000002</v>
      </c>
      <c r="FI18" s="77">
        <v>5</v>
      </c>
      <c r="FJ18" s="78">
        <v>18.09</v>
      </c>
      <c r="FK18" s="79">
        <v>2680</v>
      </c>
      <c r="FL18" s="78">
        <v>68433.119999999995</v>
      </c>
      <c r="FM18" s="79">
        <v>13140</v>
      </c>
      <c r="FN18" s="78">
        <v>764184.84</v>
      </c>
      <c r="FO18" s="79">
        <v>57461</v>
      </c>
      <c r="FP18" s="78">
        <v>6542163.0300000003</v>
      </c>
      <c r="FQ18" s="77">
        <v>2</v>
      </c>
      <c r="FR18" s="78">
        <v>4.26</v>
      </c>
      <c r="FS18" s="77">
        <v>5</v>
      </c>
      <c r="FT18" s="78">
        <v>36.479999999999997</v>
      </c>
      <c r="FW18" s="77">
        <v>64</v>
      </c>
      <c r="FX18" s="78">
        <v>5266.55</v>
      </c>
      <c r="GA18" s="77">
        <v>43</v>
      </c>
      <c r="GB18" s="78">
        <v>7974.24</v>
      </c>
      <c r="GC18" s="79">
        <v>4033</v>
      </c>
      <c r="GD18" s="78">
        <v>583043.31000000006</v>
      </c>
      <c r="GE18" s="79">
        <v>4522</v>
      </c>
      <c r="GF18" s="78">
        <v>648559.85</v>
      </c>
      <c r="GG18" s="77">
        <v>2</v>
      </c>
      <c r="GH18" s="78">
        <v>6.1</v>
      </c>
      <c r="GK18" s="77">
        <v>1</v>
      </c>
      <c r="GL18" s="78">
        <v>3.36</v>
      </c>
      <c r="GO18" s="77">
        <v>188</v>
      </c>
      <c r="GP18" s="78">
        <v>16613.13</v>
      </c>
      <c r="GQ18" s="77">
        <v>6</v>
      </c>
      <c r="GR18" s="78">
        <v>477.4</v>
      </c>
      <c r="GS18" s="79">
        <v>2208</v>
      </c>
      <c r="GT18" s="78">
        <v>234220.77</v>
      </c>
      <c r="GU18" s="77">
        <v>15</v>
      </c>
      <c r="GV18" s="78">
        <v>88</v>
      </c>
      <c r="GY18" s="77">
        <v>124</v>
      </c>
      <c r="GZ18" s="78">
        <v>4683.3</v>
      </c>
      <c r="HA18" s="77">
        <v>567</v>
      </c>
      <c r="HB18" s="78">
        <v>68653.75</v>
      </c>
      <c r="HC18" s="77">
        <v>407</v>
      </c>
      <c r="HD18" s="78">
        <v>75922.44</v>
      </c>
      <c r="HE18" s="79">
        <v>1482</v>
      </c>
      <c r="HF18" s="78">
        <v>201834.37</v>
      </c>
      <c r="HI18" s="77">
        <v>75</v>
      </c>
      <c r="HJ18" s="78">
        <v>29143.87</v>
      </c>
      <c r="HK18" s="77">
        <v>636</v>
      </c>
      <c r="HL18" s="78">
        <v>36518.14</v>
      </c>
      <c r="HM18" s="77">
        <v>15</v>
      </c>
      <c r="HN18" s="78">
        <v>1315.46</v>
      </c>
      <c r="HO18" s="79">
        <v>123973</v>
      </c>
      <c r="HP18" s="78">
        <v>11816510.15</v>
      </c>
      <c r="HQ18" s="77">
        <v>6</v>
      </c>
      <c r="HR18" s="78">
        <v>1818.34</v>
      </c>
      <c r="HS18" s="79">
        <v>1299</v>
      </c>
      <c r="HT18" s="78">
        <v>141462.69</v>
      </c>
      <c r="HU18" s="79">
        <v>7722</v>
      </c>
      <c r="HV18" s="78">
        <v>535184.44999999995</v>
      </c>
      <c r="HW18" s="77">
        <v>30</v>
      </c>
      <c r="HX18" s="78">
        <v>13378.06</v>
      </c>
      <c r="HY18" s="77">
        <v>454</v>
      </c>
      <c r="HZ18" s="78">
        <v>49264.18</v>
      </c>
      <c r="IG18" s="79">
        <v>3039</v>
      </c>
      <c r="IH18" s="78">
        <v>139566.26</v>
      </c>
      <c r="II18" s="77">
        <v>4</v>
      </c>
      <c r="IJ18" s="78">
        <v>14.6</v>
      </c>
      <c r="IQ18" s="77">
        <v>1</v>
      </c>
      <c r="IR18" s="78">
        <v>1.63</v>
      </c>
      <c r="IS18" s="79">
        <v>4360</v>
      </c>
      <c r="IT18" s="78">
        <v>174645.46</v>
      </c>
      <c r="JA18" s="79">
        <v>9292</v>
      </c>
      <c r="JB18" s="78">
        <v>1262401.1399999999</v>
      </c>
      <c r="JC18" s="79">
        <v>2442</v>
      </c>
      <c r="JD18" s="78">
        <v>313317.05</v>
      </c>
      <c r="JG18" s="77">
        <v>771</v>
      </c>
      <c r="JH18" s="78">
        <v>105450.58</v>
      </c>
      <c r="JI18" s="79">
        <v>3275</v>
      </c>
      <c r="JJ18" s="78">
        <v>307984.05</v>
      </c>
      <c r="JK18" s="77">
        <v>7</v>
      </c>
      <c r="JL18" s="78">
        <v>434.86</v>
      </c>
      <c r="JQ18" s="77">
        <v>120</v>
      </c>
      <c r="JR18" s="78">
        <v>9743.15</v>
      </c>
      <c r="JS18" s="79">
        <v>4221</v>
      </c>
      <c r="JT18" s="78">
        <v>371889.81</v>
      </c>
      <c r="JU18" s="79">
        <v>21230</v>
      </c>
      <c r="JV18" s="78">
        <v>1678953.25</v>
      </c>
      <c r="JW18" s="77">
        <v>77</v>
      </c>
      <c r="JX18" s="78">
        <v>5812.53</v>
      </c>
      <c r="JY18" s="77">
        <v>480</v>
      </c>
      <c r="JZ18" s="78">
        <v>13276.97</v>
      </c>
      <c r="KA18" s="79">
        <v>9647</v>
      </c>
      <c r="KB18" s="78">
        <v>428373.33</v>
      </c>
      <c r="KC18" s="77">
        <v>4</v>
      </c>
      <c r="KD18" s="78">
        <v>43.4</v>
      </c>
      <c r="KE18" s="77">
        <v>415</v>
      </c>
      <c r="KF18" s="78">
        <v>39733.5</v>
      </c>
      <c r="KG18" s="79">
        <v>20717</v>
      </c>
      <c r="KH18" s="78">
        <v>756684.95</v>
      </c>
      <c r="KI18" s="77">
        <v>3</v>
      </c>
      <c r="KJ18" s="78">
        <v>1.56</v>
      </c>
      <c r="KM18" s="77">
        <v>953</v>
      </c>
      <c r="KN18" s="78">
        <v>570582.79</v>
      </c>
      <c r="KO18" s="77">
        <v>16</v>
      </c>
      <c r="KP18" s="78">
        <v>1503.29</v>
      </c>
      <c r="KQ18" s="79">
        <v>5474</v>
      </c>
      <c r="KR18" s="78">
        <v>444491.8</v>
      </c>
      <c r="KU18" s="79">
        <v>3034</v>
      </c>
      <c r="KV18" s="78">
        <v>1477156.96</v>
      </c>
      <c r="LA18" s="77">
        <v>11</v>
      </c>
      <c r="LB18" s="78">
        <v>1319.01</v>
      </c>
      <c r="LC18" s="77">
        <v>3</v>
      </c>
      <c r="LD18" s="78">
        <v>11.05</v>
      </c>
      <c r="LE18" s="79">
        <v>1998</v>
      </c>
      <c r="LF18" s="78">
        <v>163312.22</v>
      </c>
      <c r="LG18" s="77">
        <v>411</v>
      </c>
      <c r="LH18" s="78">
        <v>67421.320000000007</v>
      </c>
      <c r="LI18" s="77">
        <v>374</v>
      </c>
      <c r="LJ18" s="78">
        <v>78555.33</v>
      </c>
      <c r="LQ18" s="77">
        <v>1</v>
      </c>
      <c r="LR18" s="78">
        <v>7.88</v>
      </c>
      <c r="LS18" s="77">
        <v>10</v>
      </c>
      <c r="LT18" s="78">
        <v>10.94</v>
      </c>
      <c r="LU18" s="79">
        <v>6724</v>
      </c>
      <c r="LV18" s="78">
        <v>305975</v>
      </c>
      <c r="LW18" s="77">
        <v>79</v>
      </c>
      <c r="LX18" s="78">
        <v>448.3</v>
      </c>
      <c r="LY18" s="77">
        <v>3</v>
      </c>
      <c r="LZ18" s="78">
        <v>5468.64</v>
      </c>
      <c r="MC18" s="79">
        <v>4826</v>
      </c>
      <c r="MD18" s="78">
        <v>547489.06000000006</v>
      </c>
      <c r="MO18" s="77">
        <v>2</v>
      </c>
      <c r="MP18" s="78">
        <v>9.34</v>
      </c>
      <c r="MQ18" s="79">
        <v>4212</v>
      </c>
      <c r="MR18" s="78">
        <v>330437.21999999997</v>
      </c>
      <c r="MS18" s="79">
        <v>53603</v>
      </c>
      <c r="MT18" s="78">
        <v>5236165.3499999996</v>
      </c>
      <c r="MU18" s="79">
        <v>1144</v>
      </c>
      <c r="MV18" s="78">
        <v>33903.06</v>
      </c>
      <c r="MY18" s="77">
        <v>4</v>
      </c>
      <c r="MZ18" s="78">
        <v>17.11</v>
      </c>
      <c r="NA18" s="77">
        <v>1</v>
      </c>
      <c r="NB18" s="78">
        <v>2.11</v>
      </c>
      <c r="NG18" s="79">
        <v>317549</v>
      </c>
      <c r="NH18" s="78">
        <v>41858268.240000002</v>
      </c>
      <c r="NI18" s="79">
        <v>255189</v>
      </c>
      <c r="NJ18" s="78">
        <v>38790815.509999998</v>
      </c>
      <c r="NK18" s="79">
        <v>15654</v>
      </c>
      <c r="NL18" s="78">
        <v>49747.09</v>
      </c>
      <c r="NM18" s="77">
        <v>41</v>
      </c>
      <c r="NN18" s="78">
        <v>831.83</v>
      </c>
      <c r="NO18" s="77">
        <v>1</v>
      </c>
      <c r="NP18" s="78">
        <v>2.23</v>
      </c>
      <c r="NU18" s="79">
        <v>1194</v>
      </c>
      <c r="NV18" s="78">
        <v>165930.13</v>
      </c>
      <c r="NW18" s="77">
        <v>3</v>
      </c>
      <c r="NX18" s="78">
        <v>10.15</v>
      </c>
      <c r="NY18" s="77">
        <v>4</v>
      </c>
      <c r="NZ18" s="78">
        <v>8.6199999999999992</v>
      </c>
      <c r="OA18" s="77">
        <v>87</v>
      </c>
      <c r="OB18" s="78">
        <v>243.09</v>
      </c>
      <c r="OC18" s="79">
        <v>3603</v>
      </c>
      <c r="OD18" s="78">
        <v>370539.23</v>
      </c>
      <c r="OE18" s="77">
        <v>280</v>
      </c>
      <c r="OF18" s="78">
        <v>15674.03</v>
      </c>
      <c r="OG18" s="77">
        <v>1</v>
      </c>
      <c r="OH18" s="78">
        <v>29.08</v>
      </c>
      <c r="OI18" s="77">
        <v>2</v>
      </c>
      <c r="OJ18" s="78">
        <v>28.58</v>
      </c>
      <c r="OM18" s="77">
        <v>498</v>
      </c>
      <c r="ON18" s="78">
        <v>43096.86</v>
      </c>
      <c r="OO18" s="77">
        <v>223</v>
      </c>
      <c r="OP18" s="78">
        <v>12274.51</v>
      </c>
      <c r="OQ18" s="77">
        <v>78</v>
      </c>
      <c r="OR18" s="78">
        <v>249.4</v>
      </c>
      <c r="OW18" s="79">
        <v>10929</v>
      </c>
      <c r="OX18" s="78">
        <v>1965450.71</v>
      </c>
      <c r="OY18" s="79">
        <v>28693</v>
      </c>
      <c r="OZ18" s="78">
        <v>5727855.3600000003</v>
      </c>
      <c r="PA18" s="77">
        <v>115</v>
      </c>
      <c r="PB18" s="78">
        <v>3785.9</v>
      </c>
      <c r="PC18" s="79">
        <v>2373</v>
      </c>
      <c r="PD18" s="78">
        <v>118878.24</v>
      </c>
      <c r="PE18" s="79">
        <v>1207</v>
      </c>
      <c r="PF18" s="78">
        <v>198213.81</v>
      </c>
      <c r="PI18" s="79">
        <v>7222</v>
      </c>
      <c r="PJ18" s="78">
        <v>684407.84</v>
      </c>
      <c r="PQ18" s="77">
        <v>1</v>
      </c>
      <c r="PR18" s="78">
        <v>32.299999999999997</v>
      </c>
      <c r="PS18" s="79">
        <v>3106</v>
      </c>
      <c r="PT18" s="78">
        <v>299020.58</v>
      </c>
      <c r="PU18" s="77">
        <v>61</v>
      </c>
      <c r="PV18" s="78">
        <v>490.6</v>
      </c>
      <c r="PW18" s="77">
        <v>227</v>
      </c>
      <c r="PX18" s="78">
        <v>31792.45</v>
      </c>
      <c r="PY18" s="79">
        <v>9977</v>
      </c>
      <c r="PZ18" s="78">
        <v>669295.18000000005</v>
      </c>
      <c r="QA18" s="77">
        <v>31</v>
      </c>
      <c r="QB18" s="78">
        <v>202.66</v>
      </c>
      <c r="QC18" s="77">
        <v>10</v>
      </c>
      <c r="QD18" s="78">
        <v>160.97999999999999</v>
      </c>
      <c r="QI18" s="77">
        <v>13</v>
      </c>
      <c r="QJ18" s="78">
        <v>103.08</v>
      </c>
      <c r="QM18" s="79">
        <v>27951</v>
      </c>
      <c r="QN18" s="78">
        <v>8074445.8099999996</v>
      </c>
      <c r="QO18" s="79">
        <v>48286</v>
      </c>
      <c r="QP18" s="78">
        <v>7480987.2599999998</v>
      </c>
      <c r="QQ18" s="79">
        <v>8140</v>
      </c>
      <c r="QR18" s="78">
        <v>1176635.29</v>
      </c>
      <c r="QS18" s="77">
        <v>519</v>
      </c>
      <c r="QT18" s="78">
        <v>2219473.33</v>
      </c>
      <c r="QU18" s="77">
        <v>33</v>
      </c>
      <c r="QV18" s="78">
        <v>82355.789999999994</v>
      </c>
      <c r="QW18" s="77">
        <v>7</v>
      </c>
      <c r="QX18" s="78">
        <v>93.28</v>
      </c>
      <c r="QY18" s="77">
        <v>4</v>
      </c>
      <c r="QZ18" s="78">
        <v>295.36</v>
      </c>
      <c r="RA18" s="77">
        <v>396</v>
      </c>
      <c r="RB18" s="78">
        <v>165161.62</v>
      </c>
      <c r="RC18" s="77">
        <v>351</v>
      </c>
      <c r="RD18" s="78">
        <v>171447.77</v>
      </c>
      <c r="RE18" s="79">
        <v>24139</v>
      </c>
      <c r="RF18" s="78">
        <v>14140976.32</v>
      </c>
      <c r="RI18" s="79">
        <v>13569</v>
      </c>
      <c r="RJ18" s="78">
        <v>3753795.54</v>
      </c>
      <c r="RM18" s="77">
        <v>8</v>
      </c>
      <c r="RN18" s="78">
        <v>13.01</v>
      </c>
      <c r="RO18" s="77">
        <v>11</v>
      </c>
      <c r="RP18" s="78">
        <v>10.49</v>
      </c>
      <c r="SA18" s="77">
        <v>4</v>
      </c>
      <c r="SB18" s="78">
        <v>108.66</v>
      </c>
      <c r="SE18" s="77">
        <v>7</v>
      </c>
      <c r="SF18" s="78">
        <v>474.52</v>
      </c>
      <c r="SG18" s="77">
        <v>2</v>
      </c>
      <c r="SH18" s="78">
        <v>1118.6600000000001</v>
      </c>
      <c r="SM18" s="77">
        <v>1</v>
      </c>
      <c r="SN18" s="78">
        <v>22.86</v>
      </c>
      <c r="SO18" s="79">
        <v>92294</v>
      </c>
      <c r="SP18" s="78">
        <v>13788998.970000001</v>
      </c>
      <c r="SQ18" s="79">
        <v>2595</v>
      </c>
      <c r="SR18" s="78">
        <v>122096.38</v>
      </c>
      <c r="SW18" s="77">
        <v>36</v>
      </c>
      <c r="SX18" s="78">
        <v>6239.96</v>
      </c>
      <c r="SY18" s="77">
        <v>300</v>
      </c>
      <c r="SZ18" s="78">
        <v>14127.39</v>
      </c>
      <c r="TA18" s="77">
        <v>118</v>
      </c>
      <c r="TB18" s="78">
        <v>2599.4899999999998</v>
      </c>
      <c r="TC18" s="79">
        <v>1435</v>
      </c>
      <c r="TD18" s="78">
        <v>151643.44</v>
      </c>
      <c r="TG18" s="79">
        <v>3578</v>
      </c>
      <c r="TH18" s="78">
        <v>220544.94</v>
      </c>
      <c r="TI18" s="79">
        <v>53099</v>
      </c>
      <c r="TJ18" s="78">
        <v>9607152.0099999998</v>
      </c>
      <c r="TK18" s="77">
        <v>6</v>
      </c>
      <c r="TL18" s="78">
        <v>2.14</v>
      </c>
      <c r="TM18" s="79">
        <v>1360</v>
      </c>
      <c r="TN18" s="78">
        <v>51213.5</v>
      </c>
      <c r="TO18" s="77">
        <v>863</v>
      </c>
      <c r="TP18" s="78">
        <v>63161.17</v>
      </c>
      <c r="TQ18" s="79">
        <v>15918</v>
      </c>
      <c r="TR18" s="78">
        <v>866909.31</v>
      </c>
      <c r="TS18" s="77">
        <v>3</v>
      </c>
      <c r="TT18" s="78">
        <v>2410.44</v>
      </c>
      <c r="TU18" s="79">
        <v>83258</v>
      </c>
      <c r="TV18" s="78">
        <v>537885.47</v>
      </c>
      <c r="TW18" s="77">
        <v>559</v>
      </c>
      <c r="TX18" s="78">
        <v>52172.79</v>
      </c>
      <c r="TY18" s="77">
        <v>93</v>
      </c>
      <c r="TZ18" s="78">
        <v>658.9</v>
      </c>
      <c r="UE18" s="77">
        <v>1</v>
      </c>
      <c r="UF18" s="78">
        <v>6.1</v>
      </c>
      <c r="UG18" s="77">
        <v>397</v>
      </c>
      <c r="UH18" s="78">
        <v>3545.59</v>
      </c>
      <c r="UI18" s="79">
        <v>3042</v>
      </c>
      <c r="UJ18" s="78">
        <v>14000558.15</v>
      </c>
      <c r="UK18" s="79">
        <v>2815</v>
      </c>
      <c r="UL18" s="78">
        <v>106992.41</v>
      </c>
      <c r="UM18" s="79">
        <v>33224</v>
      </c>
      <c r="UN18" s="78">
        <v>1058752.02</v>
      </c>
      <c r="UO18" s="79">
        <v>2050</v>
      </c>
      <c r="UP18" s="78">
        <v>236987.04</v>
      </c>
      <c r="UQ18" s="79">
        <v>29471</v>
      </c>
      <c r="UR18" s="78">
        <v>1508285.67</v>
      </c>
      <c r="US18" s="79">
        <v>2288</v>
      </c>
      <c r="UT18" s="78">
        <v>163393.29999999999</v>
      </c>
      <c r="VG18" s="79">
        <v>7727</v>
      </c>
      <c r="VH18" s="78">
        <v>288412.83</v>
      </c>
      <c r="VK18" s="77">
        <v>1</v>
      </c>
      <c r="VL18" s="78">
        <v>14.94</v>
      </c>
      <c r="VM18" s="77">
        <v>2</v>
      </c>
      <c r="VN18" s="78">
        <v>26.46</v>
      </c>
      <c r="VU18" s="77">
        <v>6</v>
      </c>
      <c r="VV18" s="78">
        <v>4.54</v>
      </c>
      <c r="WA18" s="77">
        <v>4</v>
      </c>
      <c r="WB18" s="78">
        <v>44.46</v>
      </c>
      <c r="WG18" s="77">
        <v>19</v>
      </c>
      <c r="WH18" s="78">
        <v>580.86</v>
      </c>
      <c r="WI18" s="79">
        <v>10589</v>
      </c>
      <c r="WJ18" s="78">
        <v>519113.79</v>
      </c>
      <c r="WK18" s="77">
        <v>2</v>
      </c>
      <c r="WL18" s="78">
        <v>13.26</v>
      </c>
      <c r="WM18" s="79">
        <v>32731</v>
      </c>
      <c r="WN18" s="78">
        <v>524812.02</v>
      </c>
      <c r="WO18" s="77">
        <v>64</v>
      </c>
      <c r="WP18" s="78">
        <v>660.91</v>
      </c>
      <c r="WQ18" s="77">
        <v>1</v>
      </c>
      <c r="WR18" s="78">
        <v>10.33</v>
      </c>
      <c r="WS18" s="77">
        <v>2</v>
      </c>
      <c r="WT18" s="78">
        <v>3.24</v>
      </c>
      <c r="WU18" s="79">
        <v>13487</v>
      </c>
      <c r="WV18" s="78">
        <v>737755.9</v>
      </c>
      <c r="WW18" s="79">
        <v>14952</v>
      </c>
      <c r="WX18" s="78">
        <v>1276099.04</v>
      </c>
      <c r="XA18" s="77">
        <v>2</v>
      </c>
      <c r="XB18" s="78">
        <v>37.119999999999997</v>
      </c>
      <c r="XC18" s="79">
        <v>4986</v>
      </c>
      <c r="XD18" s="78">
        <v>49.86</v>
      </c>
      <c r="XG18" s="79">
        <v>14296</v>
      </c>
      <c r="XH18" s="78">
        <v>2057099.28</v>
      </c>
      <c r="XI18" s="77">
        <v>4</v>
      </c>
      <c r="XJ18" s="78">
        <v>5997.78</v>
      </c>
      <c r="XM18" s="79">
        <v>2369</v>
      </c>
      <c r="XN18" s="78">
        <v>10630.64</v>
      </c>
      <c r="XO18" s="79">
        <v>8439</v>
      </c>
      <c r="XP18" s="78">
        <v>134439.78</v>
      </c>
      <c r="XQ18" s="77">
        <v>195</v>
      </c>
      <c r="XR18" s="78">
        <v>22428.11</v>
      </c>
      <c r="XS18" s="79">
        <v>1841</v>
      </c>
      <c r="XT18" s="78">
        <v>754448.06</v>
      </c>
      <c r="XW18" s="79">
        <v>6682</v>
      </c>
      <c r="XX18" s="78">
        <v>190943.69</v>
      </c>
      <c r="YA18" s="77">
        <v>1</v>
      </c>
      <c r="YB18" s="78">
        <v>88.14</v>
      </c>
      <c r="YC18" s="77">
        <v>8</v>
      </c>
      <c r="YD18" s="78">
        <v>42.64</v>
      </c>
      <c r="YE18" s="77">
        <v>4</v>
      </c>
      <c r="YF18" s="78">
        <v>24.72</v>
      </c>
      <c r="YG18" s="77">
        <v>2</v>
      </c>
      <c r="YH18" s="78">
        <v>39.28</v>
      </c>
      <c r="YI18" s="79">
        <v>41424</v>
      </c>
      <c r="YJ18" s="78">
        <v>2325966.7200000002</v>
      </c>
      <c r="YK18" s="77">
        <v>2</v>
      </c>
      <c r="YL18" s="78">
        <v>52.9</v>
      </c>
      <c r="YM18" s="77">
        <v>331</v>
      </c>
      <c r="YN18" s="78">
        <v>132027.49</v>
      </c>
      <c r="YO18" s="77">
        <v>491</v>
      </c>
      <c r="YP18" s="78">
        <v>6115.3</v>
      </c>
      <c r="YS18" s="79">
        <v>46396</v>
      </c>
      <c r="YT18" s="78">
        <v>6214389.3700000001</v>
      </c>
      <c r="YU18" s="79">
        <v>5932</v>
      </c>
      <c r="YV18" s="78">
        <v>3080384.82</v>
      </c>
      <c r="YW18" s="79">
        <v>4840</v>
      </c>
      <c r="YX18" s="78">
        <v>688895.74</v>
      </c>
      <c r="YY18" s="79">
        <v>11727</v>
      </c>
      <c r="YZ18" s="78">
        <v>2180852.61</v>
      </c>
      <c r="ZA18" s="79">
        <v>1194</v>
      </c>
      <c r="ZB18" s="78">
        <v>330697.53000000003</v>
      </c>
      <c r="ZC18" s="79">
        <v>1172</v>
      </c>
      <c r="ZD18" s="78">
        <v>150920.57</v>
      </c>
      <c r="ZE18" s="79">
        <v>90059</v>
      </c>
      <c r="ZF18" s="78">
        <v>998156.9</v>
      </c>
      <c r="ZG18" s="79">
        <v>1507</v>
      </c>
      <c r="ZH18" s="78">
        <v>79728.509999999995</v>
      </c>
      <c r="ZI18" s="77">
        <v>11</v>
      </c>
      <c r="ZJ18" s="78">
        <v>74.349999999999994</v>
      </c>
      <c r="ZQ18" s="79">
        <v>189590</v>
      </c>
      <c r="ZR18" s="78">
        <v>11211132.17</v>
      </c>
      <c r="ZS18" s="79">
        <v>31192</v>
      </c>
      <c r="ZT18" s="78">
        <v>2612752.66</v>
      </c>
      <c r="AAA18" s="79">
        <v>1380</v>
      </c>
      <c r="AAB18" s="78">
        <v>32518.55</v>
      </c>
      <c r="AAC18" s="77">
        <v>2</v>
      </c>
      <c r="AAD18" s="78">
        <v>25.1</v>
      </c>
      <c r="AAE18" s="79">
        <v>1993</v>
      </c>
      <c r="AAF18" s="78">
        <v>280948.09999999998</v>
      </c>
      <c r="AAG18" s="77">
        <v>85</v>
      </c>
      <c r="AAH18" s="78">
        <v>9264.07</v>
      </c>
      <c r="AAI18" s="79">
        <v>110372</v>
      </c>
      <c r="AAJ18" s="78">
        <v>2778020.82</v>
      </c>
      <c r="AAK18" s="79">
        <v>33557</v>
      </c>
      <c r="AAL18" s="78">
        <v>1596177.12</v>
      </c>
      <c r="AAQ18" s="79">
        <v>1142</v>
      </c>
      <c r="AAR18" s="78">
        <v>101543.77</v>
      </c>
      <c r="AAS18" s="77">
        <v>465</v>
      </c>
      <c r="AAT18" s="78">
        <v>38228.089999999997</v>
      </c>
      <c r="AAU18" s="79">
        <v>45637</v>
      </c>
      <c r="AAV18" s="78">
        <v>8781074.9199999999</v>
      </c>
      <c r="AAW18" s="79">
        <v>48285</v>
      </c>
      <c r="AAX18" s="78">
        <v>6657251.0499999998</v>
      </c>
      <c r="ABC18" s="77">
        <v>53</v>
      </c>
      <c r="ABD18" s="78">
        <v>179.06</v>
      </c>
      <c r="ABE18" s="77">
        <v>136</v>
      </c>
      <c r="ABF18" s="78">
        <v>714.6</v>
      </c>
      <c r="ABM18" s="77">
        <v>61</v>
      </c>
      <c r="ABN18" s="78">
        <v>449.44</v>
      </c>
      <c r="ABO18" s="77">
        <v>3</v>
      </c>
      <c r="ABP18" s="78">
        <v>6.15</v>
      </c>
      <c r="ABQ18" s="77">
        <v>12</v>
      </c>
      <c r="ABR18" s="78">
        <v>84.15</v>
      </c>
      <c r="ABS18" s="77">
        <v>59</v>
      </c>
      <c r="ABT18" s="78">
        <v>318.76</v>
      </c>
      <c r="ABY18" s="77">
        <v>15</v>
      </c>
      <c r="ABZ18" s="78">
        <v>679.2</v>
      </c>
      <c r="ACA18" s="77">
        <v>750</v>
      </c>
      <c r="ACB18" s="78">
        <v>3233.41</v>
      </c>
      <c r="ACG18" s="79">
        <v>2333</v>
      </c>
      <c r="ACH18" s="78">
        <v>134925.91</v>
      </c>
      <c r="ACO18" s="77">
        <v>178</v>
      </c>
      <c r="ACP18" s="78">
        <v>24074.5</v>
      </c>
      <c r="ADA18" s="79">
        <v>189190</v>
      </c>
      <c r="ADB18" s="78">
        <v>18356383.710000001</v>
      </c>
      <c r="ADC18" s="79">
        <v>3168</v>
      </c>
      <c r="ADD18" s="78">
        <v>171237.06</v>
      </c>
      <c r="ADE18" s="79">
        <v>2232</v>
      </c>
      <c r="ADF18" s="78">
        <v>108024.8</v>
      </c>
      <c r="ADG18" s="79">
        <v>5136</v>
      </c>
      <c r="ADH18" s="78">
        <v>90515.4</v>
      </c>
      <c r="ADI18" s="79">
        <v>4041</v>
      </c>
      <c r="ADJ18" s="78">
        <v>91761.919999999998</v>
      </c>
      <c r="ADK18" s="77">
        <v>349</v>
      </c>
      <c r="ADL18" s="78">
        <v>9322.85</v>
      </c>
      <c r="ADQ18" s="77">
        <v>106</v>
      </c>
      <c r="ADR18" s="78">
        <v>5450</v>
      </c>
      <c r="ADS18" s="79">
        <v>17025</v>
      </c>
      <c r="ADT18" s="78">
        <v>593376.17000000004</v>
      </c>
      <c r="ADU18" s="79">
        <v>5777</v>
      </c>
      <c r="ADV18" s="78">
        <v>304130.49</v>
      </c>
      <c r="ADW18" s="79">
        <v>23841</v>
      </c>
      <c r="ADX18" s="78">
        <v>290054.11</v>
      </c>
      <c r="ADY18" s="77">
        <v>12</v>
      </c>
      <c r="ADZ18" s="78">
        <v>221.38</v>
      </c>
      <c r="AEA18" s="77">
        <v>1</v>
      </c>
      <c r="AEB18" s="78">
        <v>11.91</v>
      </c>
      <c r="AEC18" s="79">
        <v>11280</v>
      </c>
      <c r="AED18" s="78">
        <v>473906.69</v>
      </c>
      <c r="AEG18" s="77">
        <v>370</v>
      </c>
      <c r="AEH18" s="78">
        <v>48007.23</v>
      </c>
      <c r="AEI18" s="79">
        <v>2647</v>
      </c>
      <c r="AEJ18" s="78">
        <v>84692.61</v>
      </c>
      <c r="AEK18" s="79">
        <v>49484</v>
      </c>
      <c r="AEL18" s="78">
        <v>1833311.68</v>
      </c>
      <c r="AEM18" s="77">
        <v>505</v>
      </c>
      <c r="AEN18" s="78">
        <v>29107.55</v>
      </c>
      <c r="AEO18" s="79">
        <v>16338</v>
      </c>
      <c r="AEP18" s="78">
        <v>1037001.18</v>
      </c>
      <c r="AEQ18" s="77">
        <v>1</v>
      </c>
      <c r="AER18" s="78">
        <v>37.090000000000003</v>
      </c>
      <c r="AES18" s="79">
        <v>1725</v>
      </c>
      <c r="AET18" s="78">
        <v>272215.56</v>
      </c>
      <c r="AEW18" s="77">
        <v>1</v>
      </c>
      <c r="AEX18" s="78">
        <v>72.39</v>
      </c>
      <c r="AEY18" s="79">
        <v>1171</v>
      </c>
      <c r="AEZ18" s="78">
        <v>203947.56</v>
      </c>
      <c r="AFA18" s="77">
        <v>2</v>
      </c>
      <c r="AFB18" s="78">
        <v>8.76</v>
      </c>
      <c r="AFC18" s="79">
        <v>1414</v>
      </c>
      <c r="AFD18" s="78">
        <v>852965.28</v>
      </c>
      <c r="AFG18" s="77">
        <v>5</v>
      </c>
      <c r="AFH18" s="78">
        <v>242.7</v>
      </c>
      <c r="AFI18" s="77">
        <v>162</v>
      </c>
      <c r="AFJ18" s="78">
        <v>49425.04</v>
      </c>
      <c r="AFK18" s="79">
        <v>6423</v>
      </c>
      <c r="AFL18" s="78">
        <v>460543.73</v>
      </c>
      <c r="AFM18" s="79">
        <v>6633</v>
      </c>
      <c r="AFN18" s="78">
        <v>296225.76</v>
      </c>
      <c r="AFO18" s="77">
        <v>16</v>
      </c>
      <c r="AFP18" s="78">
        <v>737.2</v>
      </c>
      <c r="AFS18" s="79">
        <v>1518</v>
      </c>
      <c r="AFT18" s="78">
        <v>837550.92</v>
      </c>
      <c r="AFU18" s="79">
        <v>3462</v>
      </c>
      <c r="AFV18" s="78">
        <v>2582206.2599999998</v>
      </c>
      <c r="AFW18" s="77">
        <v>1</v>
      </c>
      <c r="AFX18" s="78">
        <v>6.92</v>
      </c>
      <c r="AGA18" s="77">
        <v>50</v>
      </c>
      <c r="AGB18" s="78">
        <v>331.54</v>
      </c>
      <c r="AGG18" s="79">
        <v>15789</v>
      </c>
      <c r="AGH18" s="78">
        <v>815357.42</v>
      </c>
      <c r="AGI18" s="79">
        <v>6270</v>
      </c>
      <c r="AGJ18" s="78">
        <v>194446.84</v>
      </c>
      <c r="AGK18" s="77">
        <v>9</v>
      </c>
      <c r="AGL18" s="78">
        <v>3178.95</v>
      </c>
      <c r="AGO18" s="77">
        <v>78</v>
      </c>
      <c r="AGP18" s="78">
        <v>8160.67</v>
      </c>
      <c r="AGQ18" s="79">
        <v>6253</v>
      </c>
      <c r="AGR18" s="78">
        <v>341282.54</v>
      </c>
      <c r="AGS18" s="77">
        <v>10</v>
      </c>
      <c r="AGT18" s="78">
        <v>178.41</v>
      </c>
      <c r="AHC18" s="79">
        <v>2697</v>
      </c>
      <c r="AHD18" s="78">
        <v>914398.85</v>
      </c>
      <c r="AHG18" s="77">
        <v>135</v>
      </c>
      <c r="AHH18" s="78">
        <v>7547.41</v>
      </c>
      <c r="AHK18" s="77">
        <v>2</v>
      </c>
      <c r="AHL18" s="78">
        <v>40.18</v>
      </c>
      <c r="AHM18" s="79">
        <v>56004</v>
      </c>
      <c r="AHN18" s="78">
        <v>1722364.58</v>
      </c>
      <c r="AHO18" s="79">
        <v>4143</v>
      </c>
      <c r="AHP18" s="78">
        <v>176918.7</v>
      </c>
      <c r="AHQ18" s="77">
        <v>424</v>
      </c>
      <c r="AHR18" s="78">
        <v>43942.3</v>
      </c>
      <c r="AHS18" s="77">
        <v>9</v>
      </c>
      <c r="AHT18" s="78">
        <v>910.8</v>
      </c>
      <c r="AHW18" s="77">
        <v>138</v>
      </c>
      <c r="AHX18" s="78">
        <v>988.49</v>
      </c>
      <c r="AIC18" s="77">
        <v>8</v>
      </c>
      <c r="AID18" s="78">
        <v>4606.93</v>
      </c>
      <c r="AIG18" s="79">
        <v>278044</v>
      </c>
      <c r="AIH18" s="78">
        <v>66378738.560000002</v>
      </c>
      <c r="AII18" s="77">
        <v>245</v>
      </c>
      <c r="AIJ18" s="78">
        <v>387557.76</v>
      </c>
      <c r="AIK18" s="79">
        <v>15341</v>
      </c>
      <c r="AIL18" s="78">
        <v>8847074.6799999997</v>
      </c>
      <c r="AIM18" s="79">
        <v>14849</v>
      </c>
      <c r="AIN18" s="78">
        <v>5314080.72</v>
      </c>
      <c r="AIO18" s="79">
        <v>4149</v>
      </c>
      <c r="AIP18" s="78">
        <v>307666.21999999997</v>
      </c>
      <c r="AIQ18" s="77">
        <v>147</v>
      </c>
      <c r="AIR18" s="78">
        <v>16234.35</v>
      </c>
      <c r="AIS18" s="77">
        <v>853</v>
      </c>
      <c r="AIT18" s="78">
        <v>118132.34</v>
      </c>
      <c r="AIW18" s="77">
        <v>3</v>
      </c>
      <c r="AIX18" s="78">
        <v>2406.2800000000002</v>
      </c>
      <c r="AIY18" s="77">
        <v>49</v>
      </c>
      <c r="AIZ18" s="78">
        <v>40802.85</v>
      </c>
      <c r="AJA18" s="79">
        <v>2344</v>
      </c>
      <c r="AJB18" s="78">
        <v>214313.82</v>
      </c>
      <c r="AJC18" s="79">
        <v>3618</v>
      </c>
      <c r="AJD18" s="78">
        <v>224911.34</v>
      </c>
      <c r="AJE18" s="79">
        <v>1357</v>
      </c>
      <c r="AJF18" s="78">
        <v>283085.38</v>
      </c>
      <c r="AJK18" s="77">
        <v>2</v>
      </c>
      <c r="AJL18" s="78">
        <v>1301.6600000000001</v>
      </c>
      <c r="AJM18" s="77">
        <v>255</v>
      </c>
      <c r="AJN18" s="78">
        <v>29047.49</v>
      </c>
      <c r="AJQ18" s="77">
        <v>65</v>
      </c>
      <c r="AJR18" s="78">
        <v>22873.3</v>
      </c>
      <c r="AJS18" s="77">
        <v>2</v>
      </c>
      <c r="AJT18" s="78">
        <v>157.19999999999999</v>
      </c>
      <c r="AKC18" s="77">
        <v>3</v>
      </c>
      <c r="AKD18" s="78">
        <v>480.77</v>
      </c>
      <c r="AKE18" s="77">
        <v>5</v>
      </c>
      <c r="AKF18" s="78">
        <v>718.6</v>
      </c>
      <c r="AKG18" s="79">
        <v>51274</v>
      </c>
      <c r="AKH18" s="78">
        <v>481531.15</v>
      </c>
      <c r="AKK18" s="77">
        <v>35</v>
      </c>
      <c r="AKL18" s="78">
        <v>447.92</v>
      </c>
      <c r="AKO18" s="79">
        <v>6785</v>
      </c>
      <c r="AKP18" s="78">
        <v>488482.07</v>
      </c>
      <c r="AKQ18" s="77">
        <v>2</v>
      </c>
      <c r="AKR18" s="78">
        <v>13.5</v>
      </c>
      <c r="AKS18" s="79">
        <v>10800</v>
      </c>
      <c r="AKT18" s="78">
        <v>196378.42</v>
      </c>
      <c r="AKU18" s="77">
        <v>8</v>
      </c>
      <c r="AKV18" s="78">
        <v>10.38</v>
      </c>
      <c r="AKW18" s="79">
        <v>9920</v>
      </c>
      <c r="AKX18" s="78">
        <v>459677.12</v>
      </c>
      <c r="ALC18" s="77">
        <v>3</v>
      </c>
      <c r="ALD18" s="78">
        <v>34.630000000000003</v>
      </c>
      <c r="ALE18" s="77">
        <v>615</v>
      </c>
      <c r="ALF18" s="78">
        <v>86114.1</v>
      </c>
      <c r="ALG18" s="77">
        <v>1</v>
      </c>
      <c r="ALH18" s="78">
        <v>40.770000000000003</v>
      </c>
      <c r="ALO18" s="79">
        <v>117161</v>
      </c>
      <c r="ALP18" s="78">
        <v>1572650.86</v>
      </c>
      <c r="ALQ18" s="77">
        <v>134</v>
      </c>
      <c r="ALR18" s="78">
        <v>14639.91</v>
      </c>
      <c r="ALW18" s="77">
        <v>2</v>
      </c>
      <c r="ALX18" s="78">
        <v>3.7</v>
      </c>
      <c r="AME18" s="77">
        <v>20</v>
      </c>
      <c r="AMF18" s="78">
        <v>268.02999999999997</v>
      </c>
      <c r="AMM18" s="79">
        <v>20009</v>
      </c>
      <c r="AMN18" s="78">
        <v>574364.57999999996</v>
      </c>
      <c r="AMQ18" s="79">
        <v>122736</v>
      </c>
      <c r="AMR18" s="78">
        <v>1681131.58</v>
      </c>
      <c r="AMY18" s="77">
        <v>2</v>
      </c>
      <c r="AMZ18" s="78">
        <v>7.7</v>
      </c>
      <c r="ANC18" s="77">
        <v>2</v>
      </c>
      <c r="AND18" s="78">
        <v>66.98</v>
      </c>
      <c r="ANI18" s="77">
        <v>1</v>
      </c>
      <c r="ANJ18" s="78">
        <v>12.47</v>
      </c>
      <c r="ANO18" s="77">
        <v>601</v>
      </c>
      <c r="ANP18" s="78">
        <v>31005.21</v>
      </c>
      <c r="ANQ18" s="77">
        <v>142</v>
      </c>
      <c r="ANR18" s="78">
        <v>394.75</v>
      </c>
      <c r="ANS18" s="79">
        <v>1946</v>
      </c>
      <c r="ANT18" s="78">
        <v>129795.18</v>
      </c>
      <c r="ANW18" s="77">
        <v>132</v>
      </c>
      <c r="ANX18" s="78">
        <v>3239.57</v>
      </c>
      <c r="ANY18" s="77">
        <v>17</v>
      </c>
      <c r="ANZ18" s="78">
        <v>12072.47</v>
      </c>
      <c r="AOA18" s="79">
        <v>1162</v>
      </c>
      <c r="AOB18" s="78">
        <v>84280.31</v>
      </c>
      <c r="AOC18" s="79">
        <v>25418</v>
      </c>
      <c r="AOD18" s="78">
        <v>2406490.41</v>
      </c>
      <c r="AOE18" s="77">
        <v>224</v>
      </c>
      <c r="AOF18" s="78">
        <v>267899.48</v>
      </c>
      <c r="AOQ18" s="77">
        <v>341</v>
      </c>
      <c r="AOR18" s="78">
        <v>16774.27</v>
      </c>
      <c r="AOY18" s="79">
        <v>1014</v>
      </c>
      <c r="AOZ18" s="78">
        <v>1177157.56</v>
      </c>
      <c r="APA18" s="79">
        <v>2568</v>
      </c>
      <c r="APB18" s="78">
        <v>208901.71</v>
      </c>
      <c r="APE18" s="77">
        <v>42</v>
      </c>
      <c r="APF18" s="78">
        <v>879.97</v>
      </c>
      <c r="APG18" s="77">
        <v>78</v>
      </c>
      <c r="APH18" s="78">
        <v>28347.03</v>
      </c>
      <c r="API18" s="79">
        <v>1929</v>
      </c>
      <c r="APJ18" s="78">
        <v>222070.03</v>
      </c>
      <c r="APK18" s="77">
        <v>242</v>
      </c>
      <c r="APL18" s="78">
        <v>45986.080000000002</v>
      </c>
      <c r="APM18" s="79">
        <v>12144</v>
      </c>
      <c r="APN18" s="78">
        <v>2072174.13</v>
      </c>
      <c r="APQ18" s="77">
        <v>2</v>
      </c>
      <c r="APR18" s="78">
        <v>35.94</v>
      </c>
      <c r="APS18" s="77">
        <v>817</v>
      </c>
      <c r="APT18" s="78">
        <v>507040.2</v>
      </c>
      <c r="APU18" s="77">
        <v>52</v>
      </c>
      <c r="APV18" s="78">
        <v>94999.69</v>
      </c>
      <c r="APW18" s="77">
        <v>362</v>
      </c>
      <c r="APX18" s="78">
        <v>1156739.31</v>
      </c>
      <c r="AQI18" s="77">
        <v>35</v>
      </c>
      <c r="AQJ18" s="78">
        <v>2781.4</v>
      </c>
      <c r="AQK18" s="77">
        <v>4</v>
      </c>
      <c r="AQL18" s="78">
        <v>60.34</v>
      </c>
      <c r="AQO18" s="77">
        <v>511</v>
      </c>
      <c r="AQP18" s="78">
        <v>66372.61</v>
      </c>
      <c r="AQQ18" s="77">
        <v>207</v>
      </c>
      <c r="AQR18" s="78">
        <v>2181.4899999999998</v>
      </c>
      <c r="AQS18" s="77">
        <v>1</v>
      </c>
      <c r="AQT18" s="78">
        <v>3.57</v>
      </c>
      <c r="AQU18" s="77">
        <v>90</v>
      </c>
      <c r="AQV18" s="78">
        <v>1143.54</v>
      </c>
      <c r="ARA18" s="79">
        <v>13766</v>
      </c>
      <c r="ARB18" s="78">
        <v>3162931.55</v>
      </c>
      <c r="ARC18" s="79">
        <v>17455</v>
      </c>
      <c r="ARD18" s="78">
        <v>277131.87</v>
      </c>
      <c r="ARG18" s="77">
        <v>3</v>
      </c>
      <c r="ARH18" s="78">
        <v>24.06</v>
      </c>
      <c r="ARI18" s="79">
        <v>2177</v>
      </c>
      <c r="ARJ18" s="78">
        <v>998996.74</v>
      </c>
      <c r="ARK18" s="77">
        <v>354</v>
      </c>
      <c r="ARL18" s="78">
        <v>161919.67999999999</v>
      </c>
      <c r="ARM18" s="79">
        <v>1866</v>
      </c>
      <c r="ARN18" s="78">
        <v>906762.51</v>
      </c>
      <c r="ARO18" s="77">
        <v>792</v>
      </c>
      <c r="ARP18" s="78">
        <v>384183.94</v>
      </c>
      <c r="ARQ18" s="77">
        <v>526</v>
      </c>
      <c r="ARR18" s="78">
        <v>219872.13</v>
      </c>
      <c r="ARS18" s="77">
        <v>292</v>
      </c>
      <c r="ART18" s="78">
        <v>114544.09</v>
      </c>
      <c r="ARU18" s="79">
        <v>4646</v>
      </c>
      <c r="ARV18" s="78">
        <v>1020462.79</v>
      </c>
      <c r="ARW18" s="77">
        <v>5</v>
      </c>
      <c r="ARX18" s="78">
        <v>155.28</v>
      </c>
      <c r="ASA18" s="77">
        <v>166</v>
      </c>
      <c r="ASB18" s="78">
        <v>63194.8</v>
      </c>
      <c r="ASC18" s="79">
        <v>3546</v>
      </c>
      <c r="ASD18" s="78">
        <v>55702.35</v>
      </c>
      <c r="ASI18" s="79">
        <v>4275</v>
      </c>
      <c r="ASJ18" s="78">
        <v>1138773.58</v>
      </c>
      <c r="ASK18" s="79">
        <v>2821</v>
      </c>
      <c r="ASL18" s="78">
        <v>1428093.98</v>
      </c>
      <c r="ASM18" s="77">
        <v>1</v>
      </c>
      <c r="ASN18" s="78">
        <v>6.14</v>
      </c>
      <c r="ASQ18" s="79">
        <v>9279</v>
      </c>
      <c r="ASR18" s="78">
        <v>5938744.7000000002</v>
      </c>
      <c r="ASU18" s="77">
        <v>120</v>
      </c>
      <c r="ASV18" s="78">
        <v>874024.13</v>
      </c>
      <c r="ASY18" s="77">
        <v>2</v>
      </c>
      <c r="ASZ18" s="78">
        <v>34.479999999999997</v>
      </c>
      <c r="ATA18" s="77">
        <v>1</v>
      </c>
      <c r="ATB18" s="78">
        <v>7.33</v>
      </c>
      <c r="ATE18" s="77">
        <v>1</v>
      </c>
      <c r="ATF18" s="78">
        <v>9.39</v>
      </c>
      <c r="ATG18" s="79">
        <v>4769</v>
      </c>
      <c r="ATH18" s="78">
        <v>666284.80000000005</v>
      </c>
      <c r="ATI18" s="79">
        <v>9262</v>
      </c>
      <c r="ATJ18" s="78">
        <v>1162222.05</v>
      </c>
      <c r="ATK18" s="79">
        <v>28919</v>
      </c>
      <c r="ATL18" s="78">
        <v>3892529.15</v>
      </c>
      <c r="ATM18" s="79">
        <v>7665</v>
      </c>
      <c r="ATN18" s="78">
        <v>1009214.23</v>
      </c>
      <c r="ATO18" s="79">
        <v>49185</v>
      </c>
      <c r="ATP18" s="78">
        <v>1221588.8600000001</v>
      </c>
      <c r="ATS18" s="79">
        <v>52360</v>
      </c>
      <c r="ATT18" s="78">
        <v>4347817.4400000004</v>
      </c>
      <c r="ATU18" s="77">
        <v>54</v>
      </c>
      <c r="ATV18" s="78">
        <v>19226.810000000001</v>
      </c>
      <c r="ATY18" s="79">
        <v>4890</v>
      </c>
      <c r="ATZ18" s="78">
        <v>401075.47</v>
      </c>
      <c r="AUI18" s="77">
        <v>1</v>
      </c>
      <c r="AUJ18" s="78">
        <v>0.6</v>
      </c>
      <c r="AUO18" s="77">
        <v>9</v>
      </c>
      <c r="AUP18" s="78">
        <v>103.5</v>
      </c>
      <c r="AUQ18" s="77">
        <v>1</v>
      </c>
      <c r="AUR18" s="78">
        <v>0.89</v>
      </c>
      <c r="AUS18" s="77">
        <v>3</v>
      </c>
      <c r="AUT18" s="78">
        <v>331.67</v>
      </c>
      <c r="AUU18" s="79">
        <v>1461</v>
      </c>
      <c r="AUV18" s="78">
        <v>36654.83</v>
      </c>
      <c r="AUW18" s="77">
        <v>12</v>
      </c>
      <c r="AUX18" s="78">
        <v>1360.11</v>
      </c>
      <c r="AVA18" s="79">
        <v>31955</v>
      </c>
      <c r="AVB18" s="78">
        <v>3034126.12</v>
      </c>
      <c r="AVC18" s="77">
        <v>725</v>
      </c>
      <c r="AVD18" s="78">
        <v>3216699.23</v>
      </c>
      <c r="AVE18" s="77">
        <v>4</v>
      </c>
      <c r="AVF18" s="78">
        <v>551.96</v>
      </c>
      <c r="AVK18" s="77">
        <v>8</v>
      </c>
      <c r="AVL18" s="78">
        <v>1815.94</v>
      </c>
      <c r="AVM18" s="77">
        <v>593</v>
      </c>
      <c r="AVN18" s="78">
        <v>31923.62</v>
      </c>
      <c r="AVO18" s="77">
        <v>195</v>
      </c>
      <c r="AVP18" s="78">
        <v>9134.56</v>
      </c>
      <c r="AVS18" s="79">
        <v>14340</v>
      </c>
      <c r="AVT18" s="78">
        <v>709863.38</v>
      </c>
      <c r="AVU18" s="77">
        <v>4</v>
      </c>
      <c r="AVV18" s="78">
        <v>163.52000000000001</v>
      </c>
      <c r="AVW18" s="77">
        <v>14</v>
      </c>
      <c r="AVX18" s="78">
        <v>782.35</v>
      </c>
      <c r="AVY18" s="77">
        <v>29</v>
      </c>
      <c r="AVZ18" s="78">
        <v>363.64</v>
      </c>
      <c r="AWA18" s="77">
        <v>12</v>
      </c>
      <c r="AWB18" s="78">
        <v>188.82</v>
      </c>
      <c r="AWC18" s="77">
        <v>4</v>
      </c>
      <c r="AWD18" s="78">
        <v>19.149999999999999</v>
      </c>
      <c r="AWG18" s="77">
        <v>14</v>
      </c>
      <c r="AWH18" s="78">
        <v>83.24</v>
      </c>
      <c r="AWM18" s="79">
        <v>235058</v>
      </c>
      <c r="AWN18" s="78">
        <v>4506578.2300000004</v>
      </c>
      <c r="AWO18" s="77">
        <v>2</v>
      </c>
      <c r="AWP18" s="78">
        <v>38.799999999999997</v>
      </c>
      <c r="AWQ18" s="79">
        <v>1962</v>
      </c>
      <c r="AWR18" s="78">
        <v>103177.09</v>
      </c>
      <c r="AWU18" s="79">
        <v>7361</v>
      </c>
      <c r="AWV18" s="78">
        <v>2780009.78</v>
      </c>
      <c r="AWW18" s="77">
        <v>30</v>
      </c>
      <c r="AWX18" s="78">
        <v>277.26</v>
      </c>
      <c r="AXC18" s="77">
        <v>203</v>
      </c>
      <c r="AXD18" s="78">
        <v>185117.55</v>
      </c>
      <c r="AXM18" s="77">
        <v>1</v>
      </c>
      <c r="AXN18" s="78">
        <v>172.93</v>
      </c>
      <c r="AXO18" s="79">
        <v>6808</v>
      </c>
      <c r="AXP18" s="78">
        <v>697994.44</v>
      </c>
      <c r="AXS18" s="77">
        <v>1</v>
      </c>
      <c r="AXT18" s="78">
        <v>40.1</v>
      </c>
      <c r="AYC18" s="77">
        <v>2</v>
      </c>
      <c r="AYD18" s="78">
        <v>16.260000000000002</v>
      </c>
      <c r="AYE18" s="77">
        <v>18</v>
      </c>
      <c r="AYF18" s="78">
        <v>190.69</v>
      </c>
      <c r="AYG18" s="77">
        <v>2</v>
      </c>
      <c r="AYH18" s="78">
        <v>21.24</v>
      </c>
      <c r="AYM18" s="77">
        <v>2</v>
      </c>
      <c r="AYN18" s="78">
        <v>34.840000000000003</v>
      </c>
      <c r="AYQ18" s="77">
        <v>7</v>
      </c>
      <c r="AYR18" s="78">
        <v>5.75</v>
      </c>
      <c r="AYW18" s="77">
        <v>5</v>
      </c>
      <c r="AYX18" s="78">
        <v>18.079999999999998</v>
      </c>
      <c r="AYY18" s="77">
        <v>18</v>
      </c>
      <c r="AYZ18" s="78">
        <v>788.2</v>
      </c>
      <c r="AZA18" s="79">
        <v>58359</v>
      </c>
      <c r="AZB18" s="78">
        <v>4891749.2699999996</v>
      </c>
      <c r="AZC18" s="77">
        <v>157</v>
      </c>
      <c r="AZD18" s="78">
        <v>30221.27</v>
      </c>
      <c r="AZE18" s="77">
        <v>129</v>
      </c>
      <c r="AZF18" s="78">
        <v>52025.26</v>
      </c>
      <c r="AZG18" s="77">
        <v>13</v>
      </c>
      <c r="AZH18" s="78">
        <v>353.13</v>
      </c>
      <c r="AZI18" s="77">
        <v>32</v>
      </c>
      <c r="AZJ18" s="78">
        <v>1699.98</v>
      </c>
      <c r="AZK18" s="77">
        <v>810</v>
      </c>
      <c r="AZL18" s="78">
        <v>9890.8799999999992</v>
      </c>
      <c r="AZO18" s="79">
        <v>14887</v>
      </c>
      <c r="AZP18" s="78">
        <v>2032807.43</v>
      </c>
      <c r="AZQ18" s="77">
        <v>185</v>
      </c>
      <c r="AZR18" s="78">
        <v>195903.53</v>
      </c>
      <c r="AZS18" s="77">
        <v>571</v>
      </c>
      <c r="AZT18" s="78">
        <v>245666.17</v>
      </c>
    </row>
    <row r="19" spans="1:1020 1027:1372" x14ac:dyDescent="0.25">
      <c r="A19" s="80">
        <v>40249</v>
      </c>
      <c r="B19" s="77" t="s">
        <v>346</v>
      </c>
      <c r="C19" s="77">
        <v>9</v>
      </c>
      <c r="D19" s="78">
        <v>29.61</v>
      </c>
      <c r="K19" s="77">
        <v>2</v>
      </c>
      <c r="L19" s="78">
        <v>151.16</v>
      </c>
      <c r="M19" s="77">
        <v>180</v>
      </c>
      <c r="N19" s="78">
        <v>1128267.6200000001</v>
      </c>
      <c r="O19" s="77">
        <v>17</v>
      </c>
      <c r="P19" s="78">
        <v>211.82</v>
      </c>
      <c r="U19" s="77">
        <v>1</v>
      </c>
      <c r="V19" s="78">
        <v>7.85</v>
      </c>
      <c r="W19" s="77">
        <v>4</v>
      </c>
      <c r="X19" s="78">
        <v>43.16</v>
      </c>
      <c r="Y19" s="79">
        <v>187237</v>
      </c>
      <c r="Z19" s="78">
        <v>10738792.960000001</v>
      </c>
      <c r="AA19" s="77">
        <v>37</v>
      </c>
      <c r="AB19" s="78">
        <v>3969.56</v>
      </c>
      <c r="AC19" s="79">
        <v>6216</v>
      </c>
      <c r="AD19" s="78">
        <v>289018.57</v>
      </c>
      <c r="AQ19" s="79">
        <v>31461</v>
      </c>
      <c r="AR19" s="78">
        <v>4751378.05</v>
      </c>
      <c r="AU19" s="79">
        <v>57707</v>
      </c>
      <c r="AV19" s="78">
        <v>1108691.45</v>
      </c>
      <c r="AY19" s="79">
        <v>65117</v>
      </c>
      <c r="AZ19" s="78">
        <v>6682241.0899999999</v>
      </c>
      <c r="BA19" s="79">
        <v>321223</v>
      </c>
      <c r="BB19" s="78">
        <v>26361042.030000001</v>
      </c>
      <c r="BE19" s="79">
        <v>332393</v>
      </c>
      <c r="BF19" s="78">
        <v>3078335.61</v>
      </c>
      <c r="BI19" s="79">
        <v>16155</v>
      </c>
      <c r="BJ19" s="78">
        <v>989309.51</v>
      </c>
      <c r="BK19" s="77">
        <v>3</v>
      </c>
      <c r="BL19" s="78">
        <v>185.08</v>
      </c>
      <c r="BM19" s="77">
        <v>10</v>
      </c>
      <c r="BN19" s="78">
        <v>2224.16</v>
      </c>
      <c r="BO19" s="79">
        <v>5952</v>
      </c>
      <c r="BP19" s="78">
        <v>66920.740000000005</v>
      </c>
      <c r="BQ19" s="77">
        <v>1</v>
      </c>
      <c r="BR19" s="78">
        <v>57.74</v>
      </c>
      <c r="BS19" s="77">
        <v>8</v>
      </c>
      <c r="BT19" s="78">
        <v>4425.63</v>
      </c>
      <c r="BW19" s="77">
        <v>5</v>
      </c>
      <c r="BX19" s="78">
        <v>131.08000000000001</v>
      </c>
      <c r="BY19" s="77">
        <v>3</v>
      </c>
      <c r="BZ19" s="78">
        <v>6.63</v>
      </c>
      <c r="CC19" s="77">
        <v>2</v>
      </c>
      <c r="CD19" s="78">
        <v>3.62</v>
      </c>
      <c r="CO19" s="77">
        <v>3</v>
      </c>
      <c r="CP19" s="78">
        <v>85.29</v>
      </c>
      <c r="CQ19" s="77">
        <v>10</v>
      </c>
      <c r="CR19" s="78">
        <v>15.9</v>
      </c>
      <c r="CS19" s="77">
        <v>46</v>
      </c>
      <c r="CT19" s="78">
        <v>155.05000000000001</v>
      </c>
      <c r="CW19" s="77">
        <v>35</v>
      </c>
      <c r="CX19" s="78">
        <v>21.77</v>
      </c>
      <c r="CY19" s="77">
        <v>1</v>
      </c>
      <c r="CZ19" s="78">
        <v>2</v>
      </c>
      <c r="DA19" s="79">
        <v>157706</v>
      </c>
      <c r="DB19" s="78">
        <v>5965731.9100000001</v>
      </c>
      <c r="DK19" s="79">
        <v>3451</v>
      </c>
      <c r="DL19" s="78">
        <v>275833.49</v>
      </c>
      <c r="DM19" s="79">
        <v>208851</v>
      </c>
      <c r="DN19" s="78">
        <v>8440284.8599999994</v>
      </c>
      <c r="DO19" s="77">
        <v>1</v>
      </c>
      <c r="DP19" s="78">
        <v>2.2000000000000002</v>
      </c>
      <c r="DQ19" s="77">
        <v>2</v>
      </c>
      <c r="DR19" s="78">
        <v>2.2400000000000002</v>
      </c>
      <c r="DS19" s="77">
        <v>23</v>
      </c>
      <c r="DT19" s="78">
        <v>282.33</v>
      </c>
      <c r="DU19" s="77">
        <v>1</v>
      </c>
      <c r="DV19" s="78">
        <v>0.48</v>
      </c>
      <c r="DW19" s="77">
        <v>2</v>
      </c>
      <c r="DX19" s="78">
        <v>65.260000000000005</v>
      </c>
      <c r="EE19" s="79">
        <v>17113</v>
      </c>
      <c r="EF19" s="78">
        <v>659995.97</v>
      </c>
      <c r="EG19" s="79">
        <v>35482</v>
      </c>
      <c r="EH19" s="78">
        <v>1242470.47</v>
      </c>
      <c r="EI19" s="77">
        <v>6</v>
      </c>
      <c r="EJ19" s="78">
        <v>24.91</v>
      </c>
      <c r="EK19" s="79">
        <v>1204</v>
      </c>
      <c r="EL19" s="78">
        <v>81343.72</v>
      </c>
      <c r="ES19" s="79">
        <v>2018</v>
      </c>
      <c r="ET19" s="78">
        <v>1252295.94</v>
      </c>
      <c r="EU19" s="77">
        <v>1</v>
      </c>
      <c r="EV19" s="78">
        <v>0.81</v>
      </c>
      <c r="EW19" s="79">
        <v>24530</v>
      </c>
      <c r="EX19" s="78">
        <v>1212026.81</v>
      </c>
      <c r="EY19" s="79">
        <v>15917</v>
      </c>
      <c r="EZ19" s="78">
        <v>770350.1</v>
      </c>
      <c r="FA19" s="77">
        <v>11</v>
      </c>
      <c r="FB19" s="78">
        <v>85.22</v>
      </c>
      <c r="FC19" s="77">
        <v>4</v>
      </c>
      <c r="FD19" s="78">
        <v>34.119999999999997</v>
      </c>
      <c r="FE19" s="77">
        <v>4</v>
      </c>
      <c r="FF19" s="78">
        <v>43.92</v>
      </c>
      <c r="FG19" s="79">
        <v>2059</v>
      </c>
      <c r="FH19" s="78">
        <v>316857.01</v>
      </c>
      <c r="FI19" s="77">
        <v>2</v>
      </c>
      <c r="FJ19" s="78">
        <v>13</v>
      </c>
      <c r="FK19" s="79">
        <v>2633</v>
      </c>
      <c r="FL19" s="78">
        <v>66424.39</v>
      </c>
      <c r="FM19" s="79">
        <v>13524</v>
      </c>
      <c r="FN19" s="78">
        <v>768849.2</v>
      </c>
      <c r="FO19" s="79">
        <v>55963</v>
      </c>
      <c r="FP19" s="78">
        <v>6293064.2400000002</v>
      </c>
      <c r="FW19" s="77">
        <v>64</v>
      </c>
      <c r="FX19" s="78">
        <v>5636.01</v>
      </c>
      <c r="GA19" s="77">
        <v>42</v>
      </c>
      <c r="GB19" s="78">
        <v>11585.37</v>
      </c>
      <c r="GC19" s="79">
        <v>4201</v>
      </c>
      <c r="GD19" s="78">
        <v>597333.09</v>
      </c>
      <c r="GE19" s="79">
        <v>4727</v>
      </c>
      <c r="GF19" s="78">
        <v>686124.35</v>
      </c>
      <c r="GO19" s="77">
        <v>185</v>
      </c>
      <c r="GP19" s="78">
        <v>13081.42</v>
      </c>
      <c r="GQ19" s="77">
        <v>2</v>
      </c>
      <c r="GR19" s="78">
        <v>162</v>
      </c>
      <c r="GS19" s="79">
        <v>2427</v>
      </c>
      <c r="GT19" s="78">
        <v>255757.06</v>
      </c>
      <c r="GU19" s="77">
        <v>11</v>
      </c>
      <c r="GV19" s="78">
        <v>66</v>
      </c>
      <c r="GY19" s="77">
        <v>131</v>
      </c>
      <c r="GZ19" s="78">
        <v>5226.7299999999996</v>
      </c>
      <c r="HA19" s="77">
        <v>581</v>
      </c>
      <c r="HB19" s="78">
        <v>75142.63</v>
      </c>
      <c r="HC19" s="77">
        <v>396</v>
      </c>
      <c r="HD19" s="78">
        <v>73103.58</v>
      </c>
      <c r="HE19" s="79">
        <v>1626</v>
      </c>
      <c r="HF19" s="78">
        <v>228651.5</v>
      </c>
      <c r="HI19" s="77">
        <v>83</v>
      </c>
      <c r="HJ19" s="78">
        <v>26106.21</v>
      </c>
      <c r="HK19" s="77">
        <v>682</v>
      </c>
      <c r="HL19" s="78">
        <v>37519.120000000003</v>
      </c>
      <c r="HM19" s="77">
        <v>15</v>
      </c>
      <c r="HN19" s="78">
        <v>2028.7</v>
      </c>
      <c r="HO19" s="79">
        <v>135880</v>
      </c>
      <c r="HP19" s="78">
        <v>13008343.93</v>
      </c>
      <c r="HQ19" s="77">
        <v>2</v>
      </c>
      <c r="HR19" s="78">
        <v>122</v>
      </c>
      <c r="HS19" s="79">
        <v>1337</v>
      </c>
      <c r="HT19" s="78">
        <v>139554.76999999999</v>
      </c>
      <c r="HU19" s="79">
        <v>8498</v>
      </c>
      <c r="HV19" s="78">
        <v>593837.97</v>
      </c>
      <c r="HW19" s="77">
        <v>40</v>
      </c>
      <c r="HX19" s="78">
        <v>7049.61</v>
      </c>
      <c r="HY19" s="77">
        <v>436</v>
      </c>
      <c r="HZ19" s="78">
        <v>64620.42</v>
      </c>
      <c r="IA19" s="77">
        <v>1</v>
      </c>
      <c r="IB19" s="78">
        <v>63.31</v>
      </c>
      <c r="IG19" s="79">
        <v>3137</v>
      </c>
      <c r="IH19" s="78">
        <v>141039.04000000001</v>
      </c>
      <c r="II19" s="77">
        <v>8</v>
      </c>
      <c r="IJ19" s="78">
        <v>1.02</v>
      </c>
      <c r="IK19" s="77">
        <v>4</v>
      </c>
      <c r="IL19" s="78">
        <v>8.98</v>
      </c>
      <c r="IM19" s="77">
        <v>2</v>
      </c>
      <c r="IN19" s="78">
        <v>3.16</v>
      </c>
      <c r="IQ19" s="77">
        <v>7</v>
      </c>
      <c r="IR19" s="78">
        <v>17.760000000000002</v>
      </c>
      <c r="IS19" s="79">
        <v>4542</v>
      </c>
      <c r="IT19" s="78">
        <v>182799.01</v>
      </c>
      <c r="IY19" s="77">
        <v>1</v>
      </c>
      <c r="IZ19" s="78">
        <v>26.44</v>
      </c>
      <c r="JA19" s="79">
        <v>9364</v>
      </c>
      <c r="JB19" s="78">
        <v>1257059.78</v>
      </c>
      <c r="JC19" s="79">
        <v>2375</v>
      </c>
      <c r="JD19" s="78">
        <v>295608.07</v>
      </c>
      <c r="JG19" s="77">
        <v>780</v>
      </c>
      <c r="JH19" s="78">
        <v>108584.31</v>
      </c>
      <c r="JI19" s="79">
        <v>3401</v>
      </c>
      <c r="JJ19" s="78">
        <v>318543.32</v>
      </c>
      <c r="JK19" s="77">
        <v>18</v>
      </c>
      <c r="JL19" s="78">
        <v>1463.2</v>
      </c>
      <c r="JO19" s="77">
        <v>2</v>
      </c>
      <c r="JP19" s="78">
        <v>234.08</v>
      </c>
      <c r="JQ19" s="77">
        <v>125</v>
      </c>
      <c r="JR19" s="78">
        <v>10444.870000000001</v>
      </c>
      <c r="JS19" s="79">
        <v>4464</v>
      </c>
      <c r="JT19" s="78">
        <v>394098.19</v>
      </c>
      <c r="JU19" s="79">
        <v>22668</v>
      </c>
      <c r="JV19" s="78">
        <v>1770435.07</v>
      </c>
      <c r="JW19" s="77">
        <v>54</v>
      </c>
      <c r="JX19" s="78">
        <v>4291.2700000000004</v>
      </c>
      <c r="JY19" s="77">
        <v>472</v>
      </c>
      <c r="JZ19" s="78">
        <v>11755.53</v>
      </c>
      <c r="KA19" s="79">
        <v>10234</v>
      </c>
      <c r="KB19" s="78">
        <v>443733.41</v>
      </c>
      <c r="KC19" s="77">
        <v>2</v>
      </c>
      <c r="KD19" s="78">
        <v>42.9</v>
      </c>
      <c r="KE19" s="77">
        <v>420</v>
      </c>
      <c r="KF19" s="78">
        <v>46164.160000000003</v>
      </c>
      <c r="KG19" s="79">
        <v>21098</v>
      </c>
      <c r="KH19" s="78">
        <v>777704.09</v>
      </c>
      <c r="KI19" s="77">
        <v>2</v>
      </c>
      <c r="KJ19" s="78">
        <v>2.88</v>
      </c>
      <c r="KM19" s="79">
        <v>1005</v>
      </c>
      <c r="KN19" s="78">
        <v>617769.94999999995</v>
      </c>
      <c r="KO19" s="77">
        <v>20</v>
      </c>
      <c r="KP19" s="78">
        <v>1468.56</v>
      </c>
      <c r="KQ19" s="79">
        <v>5608</v>
      </c>
      <c r="KR19" s="78">
        <v>448444.5</v>
      </c>
      <c r="KU19" s="79">
        <v>3014</v>
      </c>
      <c r="KV19" s="78">
        <v>1411017.31</v>
      </c>
      <c r="LA19" s="77">
        <v>12</v>
      </c>
      <c r="LB19" s="78">
        <v>2997.71</v>
      </c>
      <c r="LC19" s="77">
        <v>4</v>
      </c>
      <c r="LD19" s="78">
        <v>74.94</v>
      </c>
      <c r="LE19" s="79">
        <v>2048</v>
      </c>
      <c r="LF19" s="78">
        <v>171569.96</v>
      </c>
      <c r="LG19" s="77">
        <v>422</v>
      </c>
      <c r="LH19" s="78">
        <v>63837.11</v>
      </c>
      <c r="LI19" s="77">
        <v>347</v>
      </c>
      <c r="LJ19" s="78">
        <v>78710.53</v>
      </c>
      <c r="LS19" s="77">
        <v>2</v>
      </c>
      <c r="LT19" s="78">
        <v>1.78</v>
      </c>
      <c r="LU19" s="79">
        <v>7792</v>
      </c>
      <c r="LV19" s="78">
        <v>342309.71</v>
      </c>
      <c r="LW19" s="77">
        <v>62</v>
      </c>
      <c r="LX19" s="78">
        <v>345.62</v>
      </c>
      <c r="LY19" s="77">
        <v>4</v>
      </c>
      <c r="LZ19" s="78">
        <v>7291.52</v>
      </c>
      <c r="MC19" s="79">
        <v>5086</v>
      </c>
      <c r="MD19" s="78">
        <v>574567.89</v>
      </c>
      <c r="MK19" s="77">
        <v>1</v>
      </c>
      <c r="ML19" s="78">
        <v>12.09</v>
      </c>
      <c r="MO19" s="77">
        <v>3</v>
      </c>
      <c r="MP19" s="78">
        <v>33.33</v>
      </c>
      <c r="MQ19" s="79">
        <v>4166</v>
      </c>
      <c r="MR19" s="78">
        <v>327556.83</v>
      </c>
      <c r="MS19" s="79">
        <v>54811</v>
      </c>
      <c r="MT19" s="78">
        <v>5338738.7699999996</v>
      </c>
      <c r="MU19" s="79">
        <v>1163</v>
      </c>
      <c r="MV19" s="78">
        <v>33999.589999999997</v>
      </c>
      <c r="NE19" s="77">
        <v>1</v>
      </c>
      <c r="NF19" s="78">
        <v>1.0900000000000001</v>
      </c>
      <c r="NG19" s="79">
        <v>323847</v>
      </c>
      <c r="NH19" s="78">
        <v>42015189.68</v>
      </c>
      <c r="NI19" s="79">
        <v>260060</v>
      </c>
      <c r="NJ19" s="78">
        <v>38906525.920000002</v>
      </c>
      <c r="NK19" s="79">
        <v>15888</v>
      </c>
      <c r="NL19" s="78">
        <v>50221.21</v>
      </c>
      <c r="NM19" s="77">
        <v>45</v>
      </c>
      <c r="NN19" s="78">
        <v>816.96</v>
      </c>
      <c r="NU19" s="79">
        <v>1439</v>
      </c>
      <c r="NV19" s="78">
        <v>216367.25</v>
      </c>
      <c r="NW19" s="77">
        <v>10</v>
      </c>
      <c r="NX19" s="78">
        <v>51.96</v>
      </c>
      <c r="NY19" s="77">
        <v>3</v>
      </c>
      <c r="NZ19" s="78">
        <v>3.4</v>
      </c>
      <c r="OA19" s="77">
        <v>73</v>
      </c>
      <c r="OB19" s="78">
        <v>264.42</v>
      </c>
      <c r="OC19" s="79">
        <v>3375</v>
      </c>
      <c r="OD19" s="78">
        <v>345594.23</v>
      </c>
      <c r="OE19" s="77">
        <v>247</v>
      </c>
      <c r="OF19" s="78">
        <v>14613.9</v>
      </c>
      <c r="OG19" s="77">
        <v>6</v>
      </c>
      <c r="OH19" s="78">
        <v>103.72</v>
      </c>
      <c r="OI19" s="77">
        <v>1</v>
      </c>
      <c r="OJ19" s="78">
        <v>5.79</v>
      </c>
      <c r="OM19" s="77">
        <v>515</v>
      </c>
      <c r="ON19" s="78">
        <v>42249.77</v>
      </c>
      <c r="OO19" s="77">
        <v>241</v>
      </c>
      <c r="OP19" s="78">
        <v>15169.45</v>
      </c>
      <c r="OQ19" s="77">
        <v>118</v>
      </c>
      <c r="OR19" s="78">
        <v>590.26</v>
      </c>
      <c r="OW19" s="79">
        <v>11339</v>
      </c>
      <c r="OX19" s="78">
        <v>2032730.58</v>
      </c>
      <c r="OY19" s="79">
        <v>29452</v>
      </c>
      <c r="OZ19" s="78">
        <v>5833713.2400000002</v>
      </c>
      <c r="PA19" s="77">
        <v>119</v>
      </c>
      <c r="PB19" s="78">
        <v>3448.1</v>
      </c>
      <c r="PC19" s="79">
        <v>2443</v>
      </c>
      <c r="PD19" s="78">
        <v>125611.02</v>
      </c>
      <c r="PE19" s="79">
        <v>1241</v>
      </c>
      <c r="PF19" s="78">
        <v>216184.75</v>
      </c>
      <c r="PI19" s="79">
        <v>7308</v>
      </c>
      <c r="PJ19" s="78">
        <v>709483.85</v>
      </c>
      <c r="PS19" s="79">
        <v>3114</v>
      </c>
      <c r="PT19" s="78">
        <v>298107.90000000002</v>
      </c>
      <c r="PU19" s="77">
        <v>55</v>
      </c>
      <c r="PV19" s="78">
        <v>368.73</v>
      </c>
      <c r="PW19" s="77">
        <v>258</v>
      </c>
      <c r="PX19" s="78">
        <v>33928.730000000003</v>
      </c>
      <c r="PY19" s="79">
        <v>9941</v>
      </c>
      <c r="PZ19" s="78">
        <v>669182.85</v>
      </c>
      <c r="QA19" s="77">
        <v>54</v>
      </c>
      <c r="QB19" s="78">
        <v>362.01</v>
      </c>
      <c r="QC19" s="77">
        <v>13</v>
      </c>
      <c r="QD19" s="78">
        <v>126.78</v>
      </c>
      <c r="QE19" s="77">
        <v>2</v>
      </c>
      <c r="QF19" s="78">
        <v>8.5</v>
      </c>
      <c r="QI19" s="77">
        <v>11</v>
      </c>
      <c r="QJ19" s="78">
        <v>51.05</v>
      </c>
      <c r="QK19" s="77">
        <v>1</v>
      </c>
      <c r="QL19" s="78">
        <v>6.4</v>
      </c>
      <c r="QM19" s="79">
        <v>27689</v>
      </c>
      <c r="QN19" s="78">
        <v>7871750.6900000004</v>
      </c>
      <c r="QO19" s="79">
        <v>48757</v>
      </c>
      <c r="QP19" s="78">
        <v>7473443.0300000003</v>
      </c>
      <c r="QQ19" s="79">
        <v>8339</v>
      </c>
      <c r="QR19" s="78">
        <v>1188049.04</v>
      </c>
      <c r="QS19" s="77">
        <v>562</v>
      </c>
      <c r="QT19" s="78">
        <v>2418143.88</v>
      </c>
      <c r="QU19" s="77">
        <v>32</v>
      </c>
      <c r="QV19" s="78">
        <v>81345.8</v>
      </c>
      <c r="QW19" s="77">
        <v>18</v>
      </c>
      <c r="QX19" s="78">
        <v>189.75</v>
      </c>
      <c r="QY19" s="77">
        <v>4</v>
      </c>
      <c r="QZ19" s="78">
        <v>312.88</v>
      </c>
      <c r="RA19" s="77">
        <v>408</v>
      </c>
      <c r="RB19" s="78">
        <v>158814.76999999999</v>
      </c>
      <c r="RC19" s="77">
        <v>369</v>
      </c>
      <c r="RD19" s="78">
        <v>191249.44</v>
      </c>
      <c r="RE19" s="79">
        <v>24315</v>
      </c>
      <c r="RF19" s="78">
        <v>14048025.810000001</v>
      </c>
      <c r="RI19" s="79">
        <v>13934</v>
      </c>
      <c r="RJ19" s="78">
        <v>3931459.22</v>
      </c>
      <c r="RK19" s="77">
        <v>2</v>
      </c>
      <c r="RL19" s="78">
        <v>4.96</v>
      </c>
      <c r="RM19" s="77">
        <v>10</v>
      </c>
      <c r="RN19" s="78">
        <v>18</v>
      </c>
      <c r="RO19" s="77">
        <v>16</v>
      </c>
      <c r="RP19" s="78">
        <v>18.96</v>
      </c>
      <c r="RQ19" s="77">
        <v>2</v>
      </c>
      <c r="RR19" s="78">
        <v>23.56</v>
      </c>
      <c r="SE19" s="77">
        <v>4</v>
      </c>
      <c r="SF19" s="78">
        <v>604.02</v>
      </c>
      <c r="SG19" s="77">
        <v>7</v>
      </c>
      <c r="SH19" s="78">
        <v>1397.91</v>
      </c>
      <c r="SO19" s="79">
        <v>94807</v>
      </c>
      <c r="SP19" s="78">
        <v>14115746.119999999</v>
      </c>
      <c r="SQ19" s="79">
        <v>2757</v>
      </c>
      <c r="SR19" s="78">
        <v>127597.99</v>
      </c>
      <c r="SS19" s="77">
        <v>1</v>
      </c>
      <c r="ST19" s="78">
        <v>0.43</v>
      </c>
      <c r="SW19" s="77">
        <v>31</v>
      </c>
      <c r="SX19" s="78">
        <v>5820.74</v>
      </c>
      <c r="SY19" s="77">
        <v>280</v>
      </c>
      <c r="SZ19" s="78">
        <v>11814.64</v>
      </c>
      <c r="TA19" s="77">
        <v>195</v>
      </c>
      <c r="TB19" s="78">
        <v>4146.41</v>
      </c>
      <c r="TC19" s="79">
        <v>1476</v>
      </c>
      <c r="TD19" s="78">
        <v>164390.67000000001</v>
      </c>
      <c r="TG19" s="79">
        <v>3778</v>
      </c>
      <c r="TH19" s="78">
        <v>244492.62</v>
      </c>
      <c r="TI19" s="79">
        <v>55987</v>
      </c>
      <c r="TJ19" s="78">
        <v>10098572.68</v>
      </c>
      <c r="TM19" s="79">
        <v>1406</v>
      </c>
      <c r="TN19" s="78">
        <v>55473.5</v>
      </c>
      <c r="TO19" s="77">
        <v>834</v>
      </c>
      <c r="TP19" s="78">
        <v>61446.81</v>
      </c>
      <c r="TQ19" s="79">
        <v>16513</v>
      </c>
      <c r="TR19" s="78">
        <v>888091.22</v>
      </c>
      <c r="TS19" s="77">
        <v>2</v>
      </c>
      <c r="TT19" s="78">
        <v>180</v>
      </c>
      <c r="TU19" s="79">
        <v>84769</v>
      </c>
      <c r="TV19" s="78">
        <v>540053.12</v>
      </c>
      <c r="TW19" s="77">
        <v>562</v>
      </c>
      <c r="TX19" s="78">
        <v>52230.47</v>
      </c>
      <c r="TY19" s="77">
        <v>81</v>
      </c>
      <c r="TZ19" s="78">
        <v>484.33</v>
      </c>
      <c r="UC19" s="77">
        <v>2</v>
      </c>
      <c r="UD19" s="78">
        <v>17.86</v>
      </c>
      <c r="UG19" s="77">
        <v>559</v>
      </c>
      <c r="UH19" s="78">
        <v>4614.84</v>
      </c>
      <c r="UI19" s="79">
        <v>3004</v>
      </c>
      <c r="UJ19" s="78">
        <v>13865339.109999999</v>
      </c>
      <c r="UK19" s="79">
        <v>2854</v>
      </c>
      <c r="UL19" s="78">
        <v>105211.8</v>
      </c>
      <c r="UM19" s="79">
        <v>33379</v>
      </c>
      <c r="UN19" s="78">
        <v>1074187.07</v>
      </c>
      <c r="UO19" s="79">
        <v>2152</v>
      </c>
      <c r="UP19" s="78">
        <v>254312.7</v>
      </c>
      <c r="UQ19" s="79">
        <v>33482</v>
      </c>
      <c r="UR19" s="78">
        <v>1711271.06</v>
      </c>
      <c r="US19" s="79">
        <v>2599</v>
      </c>
      <c r="UT19" s="78">
        <v>188621.49</v>
      </c>
      <c r="UW19" s="77">
        <v>1</v>
      </c>
      <c r="UX19" s="78">
        <v>17.5</v>
      </c>
      <c r="VG19" s="79">
        <v>7837</v>
      </c>
      <c r="VH19" s="78">
        <v>296645.18</v>
      </c>
      <c r="VK19" s="77">
        <v>3</v>
      </c>
      <c r="VL19" s="78">
        <v>33.619999999999997</v>
      </c>
      <c r="VM19" s="77">
        <v>5</v>
      </c>
      <c r="VN19" s="78">
        <v>60.01</v>
      </c>
      <c r="VU19" s="77">
        <v>3</v>
      </c>
      <c r="VV19" s="78">
        <v>3.9</v>
      </c>
      <c r="VY19" s="77">
        <v>2</v>
      </c>
      <c r="VZ19" s="78">
        <v>11.5</v>
      </c>
      <c r="WA19" s="77">
        <v>5</v>
      </c>
      <c r="WB19" s="78">
        <v>20.3</v>
      </c>
      <c r="WE19" s="77">
        <v>2</v>
      </c>
      <c r="WF19" s="78">
        <v>6.1</v>
      </c>
      <c r="WG19" s="77">
        <v>15</v>
      </c>
      <c r="WH19" s="78">
        <v>483.11</v>
      </c>
      <c r="WI19" s="79">
        <v>10565</v>
      </c>
      <c r="WJ19" s="78">
        <v>500897.21</v>
      </c>
      <c r="WM19" s="79">
        <v>34275</v>
      </c>
      <c r="WN19" s="78">
        <v>553549.89</v>
      </c>
      <c r="WO19" s="77">
        <v>64</v>
      </c>
      <c r="WP19" s="78">
        <v>647.57000000000005</v>
      </c>
      <c r="WS19" s="77">
        <v>3</v>
      </c>
      <c r="WT19" s="78">
        <v>27</v>
      </c>
      <c r="WU19" s="79">
        <v>14141</v>
      </c>
      <c r="WV19" s="78">
        <v>769605.37</v>
      </c>
      <c r="WW19" s="79">
        <v>15202</v>
      </c>
      <c r="WX19" s="78">
        <v>1274049.22</v>
      </c>
      <c r="XA19" s="77">
        <v>5</v>
      </c>
      <c r="XB19" s="78">
        <v>92.8</v>
      </c>
      <c r="XC19" s="79">
        <v>6833</v>
      </c>
      <c r="XD19" s="78">
        <v>68.33</v>
      </c>
      <c r="XG19" s="79">
        <v>14562</v>
      </c>
      <c r="XH19" s="78">
        <v>2069846.9</v>
      </c>
      <c r="XI19" s="77">
        <v>1</v>
      </c>
      <c r="XJ19" s="78">
        <v>1795.8</v>
      </c>
      <c r="XM19" s="79">
        <v>2495</v>
      </c>
      <c r="XN19" s="78">
        <v>11015.02</v>
      </c>
      <c r="XO19" s="79">
        <v>8746</v>
      </c>
      <c r="XP19" s="78">
        <v>137690.35999999999</v>
      </c>
      <c r="XQ19" s="77">
        <v>208</v>
      </c>
      <c r="XR19" s="78">
        <v>22345.15</v>
      </c>
      <c r="XS19" s="79">
        <v>1905</v>
      </c>
      <c r="XT19" s="78">
        <v>806969.24</v>
      </c>
      <c r="XW19" s="79">
        <v>6906</v>
      </c>
      <c r="XX19" s="78">
        <v>199505.9</v>
      </c>
      <c r="YC19" s="77">
        <v>7</v>
      </c>
      <c r="YD19" s="78">
        <v>40.01</v>
      </c>
      <c r="YE19" s="77">
        <v>5</v>
      </c>
      <c r="YF19" s="78">
        <v>35.06</v>
      </c>
      <c r="YI19" s="79">
        <v>41430</v>
      </c>
      <c r="YJ19" s="78">
        <v>2330358.94</v>
      </c>
      <c r="YM19" s="77">
        <v>423</v>
      </c>
      <c r="YN19" s="78">
        <v>177570.85</v>
      </c>
      <c r="YO19" s="77">
        <v>483</v>
      </c>
      <c r="YP19" s="78">
        <v>5993.74</v>
      </c>
      <c r="YQ19" s="77">
        <v>1</v>
      </c>
      <c r="YR19" s="78">
        <v>12.35</v>
      </c>
      <c r="YS19" s="79">
        <v>47917</v>
      </c>
      <c r="YT19" s="78">
        <v>6501984.6299999999</v>
      </c>
      <c r="YU19" s="79">
        <v>5829</v>
      </c>
      <c r="YV19" s="78">
        <v>3101848.57</v>
      </c>
      <c r="YW19" s="79">
        <v>5057</v>
      </c>
      <c r="YX19" s="78">
        <v>726663.32</v>
      </c>
      <c r="YY19" s="79">
        <v>11497</v>
      </c>
      <c r="YZ19" s="78">
        <v>2096145.48</v>
      </c>
      <c r="ZA19" s="79">
        <v>1104</v>
      </c>
      <c r="ZB19" s="78">
        <v>309176.81</v>
      </c>
      <c r="ZC19" s="79">
        <v>1217</v>
      </c>
      <c r="ZD19" s="78">
        <v>150864.32999999999</v>
      </c>
      <c r="ZE19" s="79">
        <v>91829</v>
      </c>
      <c r="ZF19" s="78">
        <v>1015624.83</v>
      </c>
      <c r="ZG19" s="79">
        <v>1531</v>
      </c>
      <c r="ZH19" s="78">
        <v>80568.36</v>
      </c>
      <c r="ZI19" s="77">
        <v>3</v>
      </c>
      <c r="ZJ19" s="78">
        <v>34.26</v>
      </c>
      <c r="ZM19" s="77">
        <v>4</v>
      </c>
      <c r="ZN19" s="78">
        <v>430.7</v>
      </c>
      <c r="ZQ19" s="79">
        <v>186461</v>
      </c>
      <c r="ZR19" s="78">
        <v>10832811.84</v>
      </c>
      <c r="ZS19" s="79">
        <v>29857</v>
      </c>
      <c r="ZT19" s="78">
        <v>2512357.64</v>
      </c>
      <c r="ZY19" s="77">
        <v>2</v>
      </c>
      <c r="ZZ19" s="78">
        <v>128.76</v>
      </c>
      <c r="AAA19" s="79">
        <v>1405</v>
      </c>
      <c r="AAB19" s="78">
        <v>28934.85</v>
      </c>
      <c r="AAC19" s="77">
        <v>1</v>
      </c>
      <c r="AAD19" s="78">
        <v>32.74</v>
      </c>
      <c r="AAE19" s="79">
        <v>2083</v>
      </c>
      <c r="AAF19" s="78">
        <v>275246.64</v>
      </c>
      <c r="AAG19" s="77">
        <v>107</v>
      </c>
      <c r="AAH19" s="78">
        <v>14397.23</v>
      </c>
      <c r="AAI19" s="79">
        <v>108818</v>
      </c>
      <c r="AAJ19" s="78">
        <v>2729752.73</v>
      </c>
      <c r="AAK19" s="79">
        <v>34638</v>
      </c>
      <c r="AAL19" s="78">
        <v>1655096.67</v>
      </c>
      <c r="AAQ19" s="79">
        <v>1183</v>
      </c>
      <c r="AAR19" s="78">
        <v>102276.04</v>
      </c>
      <c r="AAS19" s="77">
        <v>477</v>
      </c>
      <c r="AAT19" s="78">
        <v>36721.85</v>
      </c>
      <c r="AAU19" s="79">
        <v>46824</v>
      </c>
      <c r="AAV19" s="78">
        <v>8941549.5800000001</v>
      </c>
      <c r="AAW19" s="79">
        <v>49670</v>
      </c>
      <c r="AAX19" s="78">
        <v>6917728.4900000002</v>
      </c>
      <c r="ABC19" s="77">
        <v>34</v>
      </c>
      <c r="ABD19" s="78">
        <v>155.21</v>
      </c>
      <c r="ABE19" s="77">
        <v>140</v>
      </c>
      <c r="ABF19" s="78">
        <v>579.08000000000004</v>
      </c>
      <c r="ABK19" s="77">
        <v>1</v>
      </c>
      <c r="ABL19" s="78">
        <v>7.77</v>
      </c>
      <c r="ABM19" s="77">
        <v>36</v>
      </c>
      <c r="ABN19" s="78">
        <v>261.18</v>
      </c>
      <c r="ABO19" s="77">
        <v>4</v>
      </c>
      <c r="ABP19" s="78">
        <v>107.48</v>
      </c>
      <c r="ABQ19" s="77">
        <v>2</v>
      </c>
      <c r="ABR19" s="78">
        <v>11.96</v>
      </c>
      <c r="ABS19" s="77">
        <v>61</v>
      </c>
      <c r="ABT19" s="78">
        <v>346.52</v>
      </c>
      <c r="ABY19" s="77">
        <v>4</v>
      </c>
      <c r="ABZ19" s="78">
        <v>97.26</v>
      </c>
      <c r="ACA19" s="77">
        <v>733</v>
      </c>
      <c r="ACB19" s="78">
        <v>3393.87</v>
      </c>
      <c r="ACG19" s="79">
        <v>2401</v>
      </c>
      <c r="ACH19" s="78">
        <v>140447.4</v>
      </c>
      <c r="ACM19" s="77">
        <v>1</v>
      </c>
      <c r="ACN19" s="78">
        <v>21.4</v>
      </c>
      <c r="ACO19" s="77">
        <v>181</v>
      </c>
      <c r="ACP19" s="78">
        <v>27250.53</v>
      </c>
      <c r="ADA19" s="79">
        <v>197398</v>
      </c>
      <c r="ADB19" s="78">
        <v>19203644.73</v>
      </c>
      <c r="ADC19" s="79">
        <v>3332</v>
      </c>
      <c r="ADD19" s="78">
        <v>179291.93</v>
      </c>
      <c r="ADE19" s="79">
        <v>2288</v>
      </c>
      <c r="ADF19" s="78">
        <v>110667.59</v>
      </c>
      <c r="ADG19" s="79">
        <v>5433</v>
      </c>
      <c r="ADH19" s="78">
        <v>93311.32</v>
      </c>
      <c r="ADI19" s="79">
        <v>4174</v>
      </c>
      <c r="ADJ19" s="78">
        <v>95860.86</v>
      </c>
      <c r="ADK19" s="77">
        <v>379</v>
      </c>
      <c r="ADL19" s="78">
        <v>11257.44</v>
      </c>
      <c r="ADQ19" s="77">
        <v>107</v>
      </c>
      <c r="ADR19" s="78">
        <v>5193.3500000000004</v>
      </c>
      <c r="ADS19" s="79">
        <v>18070</v>
      </c>
      <c r="ADT19" s="78">
        <v>627213.54</v>
      </c>
      <c r="ADU19" s="79">
        <v>5893</v>
      </c>
      <c r="ADV19" s="78">
        <v>315010.46000000002</v>
      </c>
      <c r="ADW19" s="79">
        <v>24815</v>
      </c>
      <c r="ADX19" s="78">
        <v>299777.68</v>
      </c>
      <c r="ADY19" s="77">
        <v>10</v>
      </c>
      <c r="ADZ19" s="78">
        <v>234.77</v>
      </c>
      <c r="AEC19" s="79">
        <v>11859</v>
      </c>
      <c r="AED19" s="78">
        <v>485814.15</v>
      </c>
      <c r="AEG19" s="77">
        <v>373</v>
      </c>
      <c r="AEH19" s="78">
        <v>51014.3</v>
      </c>
      <c r="AEI19" s="79">
        <v>2784</v>
      </c>
      <c r="AEJ19" s="78">
        <v>89495.73</v>
      </c>
      <c r="AEK19" s="79">
        <v>50803</v>
      </c>
      <c r="AEL19" s="78">
        <v>1877949.89</v>
      </c>
      <c r="AEM19" s="77">
        <v>459</v>
      </c>
      <c r="AEN19" s="78">
        <v>26133.599999999999</v>
      </c>
      <c r="AEO19" s="79">
        <v>16805</v>
      </c>
      <c r="AEP19" s="78">
        <v>1072418.3700000001</v>
      </c>
      <c r="AES19" s="79">
        <v>1745</v>
      </c>
      <c r="AET19" s="78">
        <v>290322.90999999997</v>
      </c>
      <c r="AEY19" s="79">
        <v>1175</v>
      </c>
      <c r="AEZ19" s="78">
        <v>225199.7</v>
      </c>
      <c r="AFC19" s="79">
        <v>1457</v>
      </c>
      <c r="AFD19" s="78">
        <v>891715.57</v>
      </c>
      <c r="AFI19" s="77">
        <v>107</v>
      </c>
      <c r="AFJ19" s="78">
        <v>28690.720000000001</v>
      </c>
      <c r="AFK19" s="79">
        <v>6389</v>
      </c>
      <c r="AFL19" s="78">
        <v>457981.09</v>
      </c>
      <c r="AFM19" s="79">
        <v>6144</v>
      </c>
      <c r="AFN19" s="78">
        <v>264335.46000000002</v>
      </c>
      <c r="AFO19" s="77">
        <v>21</v>
      </c>
      <c r="AFP19" s="78">
        <v>882.11</v>
      </c>
      <c r="AFS19" s="79">
        <v>1649</v>
      </c>
      <c r="AFT19" s="78">
        <v>892873.08</v>
      </c>
      <c r="AFU19" s="79">
        <v>3560</v>
      </c>
      <c r="AFV19" s="78">
        <v>2603979.7000000002</v>
      </c>
      <c r="AGA19" s="77">
        <v>58</v>
      </c>
      <c r="AGB19" s="78">
        <v>717.52</v>
      </c>
      <c r="AGG19" s="79">
        <v>16263</v>
      </c>
      <c r="AGH19" s="78">
        <v>820771.25</v>
      </c>
      <c r="AGI19" s="79">
        <v>6052</v>
      </c>
      <c r="AGJ19" s="78">
        <v>182296.64</v>
      </c>
      <c r="AGO19" s="77">
        <v>83</v>
      </c>
      <c r="AGP19" s="78">
        <v>9703.01</v>
      </c>
      <c r="AGQ19" s="79">
        <v>6468</v>
      </c>
      <c r="AGR19" s="78">
        <v>353642.76</v>
      </c>
      <c r="AGS19" s="77">
        <v>14</v>
      </c>
      <c r="AGT19" s="78">
        <v>614.29</v>
      </c>
      <c r="AGW19" s="77">
        <v>1</v>
      </c>
      <c r="AGX19" s="78">
        <v>64.58</v>
      </c>
      <c r="AHA19" s="77">
        <v>1</v>
      </c>
      <c r="AHB19" s="78">
        <v>1.43</v>
      </c>
      <c r="AHC19" s="79">
        <v>2808</v>
      </c>
      <c r="AHD19" s="78">
        <v>952423.96</v>
      </c>
      <c r="AHG19" s="77">
        <v>118</v>
      </c>
      <c r="AHH19" s="78">
        <v>6711.6</v>
      </c>
      <c r="AHM19" s="79">
        <v>56597</v>
      </c>
      <c r="AHN19" s="78">
        <v>1750465.64</v>
      </c>
      <c r="AHO19" s="79">
        <v>4429</v>
      </c>
      <c r="AHP19" s="78">
        <v>179922.88</v>
      </c>
      <c r="AHQ19" s="77">
        <v>468</v>
      </c>
      <c r="AHR19" s="78">
        <v>51504.08</v>
      </c>
      <c r="AHS19" s="77">
        <v>6</v>
      </c>
      <c r="AHT19" s="78">
        <v>493.68</v>
      </c>
      <c r="AHW19" s="77">
        <v>143</v>
      </c>
      <c r="AHX19" s="78">
        <v>957.42</v>
      </c>
      <c r="AIC19" s="77">
        <v>17</v>
      </c>
      <c r="AID19" s="78">
        <v>33548.29</v>
      </c>
      <c r="AIG19" s="79">
        <v>249508</v>
      </c>
      <c r="AIH19" s="78">
        <v>50826077.030000001</v>
      </c>
      <c r="AII19" s="77">
        <v>219</v>
      </c>
      <c r="AIJ19" s="78">
        <v>406130.48</v>
      </c>
      <c r="AIK19" s="79">
        <v>15838</v>
      </c>
      <c r="AIL19" s="78">
        <v>8708299.7599999998</v>
      </c>
      <c r="AIM19" s="79">
        <v>15209</v>
      </c>
      <c r="AIN19" s="78">
        <v>5534545.96</v>
      </c>
      <c r="AIO19" s="79">
        <v>3214</v>
      </c>
      <c r="AIP19" s="78">
        <v>238154.69</v>
      </c>
      <c r="AIQ19" s="77">
        <v>142</v>
      </c>
      <c r="AIR19" s="78">
        <v>13009.65</v>
      </c>
      <c r="AIS19" s="77">
        <v>883</v>
      </c>
      <c r="AIT19" s="78">
        <v>116261.74</v>
      </c>
      <c r="AIY19" s="77">
        <v>52</v>
      </c>
      <c r="AIZ19" s="78">
        <v>48166.81</v>
      </c>
      <c r="AJA19" s="79">
        <v>2567</v>
      </c>
      <c r="AJB19" s="78">
        <v>237024.6</v>
      </c>
      <c r="AJC19" s="79">
        <v>3560</v>
      </c>
      <c r="AJD19" s="78">
        <v>218778.07</v>
      </c>
      <c r="AJE19" s="79">
        <v>1355</v>
      </c>
      <c r="AJF19" s="78">
        <v>288730.89</v>
      </c>
      <c r="AJK19" s="77">
        <v>6</v>
      </c>
      <c r="AJL19" s="78">
        <v>2547.11</v>
      </c>
      <c r="AJM19" s="77">
        <v>318</v>
      </c>
      <c r="AJN19" s="78">
        <v>32640.959999999999</v>
      </c>
      <c r="AJQ19" s="77">
        <v>83</v>
      </c>
      <c r="AJR19" s="78">
        <v>33715.42</v>
      </c>
      <c r="AJS19" s="77">
        <v>3</v>
      </c>
      <c r="AJT19" s="78">
        <v>471.6</v>
      </c>
      <c r="AKC19" s="77">
        <v>11</v>
      </c>
      <c r="AKD19" s="78">
        <v>2690.37</v>
      </c>
      <c r="AKE19" s="77">
        <v>5</v>
      </c>
      <c r="AKF19" s="78">
        <v>1101.8499999999999</v>
      </c>
      <c r="AKG19" s="79">
        <v>52058</v>
      </c>
      <c r="AKH19" s="78">
        <v>489869.83</v>
      </c>
      <c r="AKK19" s="77">
        <v>29</v>
      </c>
      <c r="AKL19" s="78">
        <v>232.41</v>
      </c>
      <c r="AKO19" s="79">
        <v>6951</v>
      </c>
      <c r="AKP19" s="78">
        <v>520203.8</v>
      </c>
      <c r="AKQ19" s="77">
        <v>3</v>
      </c>
      <c r="AKR19" s="78">
        <v>6.48</v>
      </c>
      <c r="AKS19" s="79">
        <v>10515</v>
      </c>
      <c r="AKT19" s="78">
        <v>202361.66</v>
      </c>
      <c r="AKU19" s="77">
        <v>4</v>
      </c>
      <c r="AKV19" s="78">
        <v>2.5</v>
      </c>
      <c r="AKW19" s="79">
        <v>10093</v>
      </c>
      <c r="AKX19" s="78">
        <v>466033.03</v>
      </c>
      <c r="ALC19" s="77">
        <v>1</v>
      </c>
      <c r="ALD19" s="78">
        <v>13.39</v>
      </c>
      <c r="ALE19" s="77">
        <v>663</v>
      </c>
      <c r="ALF19" s="78">
        <v>86787.09</v>
      </c>
      <c r="ALO19" s="79">
        <v>119182</v>
      </c>
      <c r="ALP19" s="78">
        <v>1601280.25</v>
      </c>
      <c r="ALQ19" s="77">
        <v>114</v>
      </c>
      <c r="ALR19" s="78">
        <v>14046.96</v>
      </c>
      <c r="ALU19" s="77">
        <v>2</v>
      </c>
      <c r="ALV19" s="78">
        <v>4.54</v>
      </c>
      <c r="AME19" s="77">
        <v>16</v>
      </c>
      <c r="AMF19" s="78">
        <v>212.02</v>
      </c>
      <c r="AMM19" s="79">
        <v>16572</v>
      </c>
      <c r="AMN19" s="78">
        <v>474373.84</v>
      </c>
      <c r="AMQ19" s="79">
        <v>127597</v>
      </c>
      <c r="AMR19" s="78">
        <v>1752141.63</v>
      </c>
      <c r="AMY19" s="77">
        <v>1</v>
      </c>
      <c r="AMZ19" s="78">
        <v>2.89</v>
      </c>
      <c r="ANI19" s="77">
        <v>3</v>
      </c>
      <c r="ANJ19" s="78">
        <v>24.4</v>
      </c>
      <c r="ANO19" s="77">
        <v>673</v>
      </c>
      <c r="ANP19" s="78">
        <v>34483.14</v>
      </c>
      <c r="ANQ19" s="77">
        <v>114</v>
      </c>
      <c r="ANR19" s="78">
        <v>307.10000000000002</v>
      </c>
      <c r="ANS19" s="79">
        <v>1951</v>
      </c>
      <c r="ANT19" s="78">
        <v>131785.69</v>
      </c>
      <c r="ANW19" s="77">
        <v>130</v>
      </c>
      <c r="ANX19" s="78">
        <v>3494.5</v>
      </c>
      <c r="ANY19" s="77">
        <v>19</v>
      </c>
      <c r="ANZ19" s="78">
        <v>8278.58</v>
      </c>
      <c r="AOA19" s="79">
        <v>1342</v>
      </c>
      <c r="AOB19" s="78">
        <v>98647.4</v>
      </c>
      <c r="AOC19" s="79">
        <v>25732</v>
      </c>
      <c r="AOD19" s="78">
        <v>2468257.8199999998</v>
      </c>
      <c r="AOE19" s="77">
        <v>198</v>
      </c>
      <c r="AOF19" s="78">
        <v>237746.92</v>
      </c>
      <c r="AOG19" s="77">
        <v>1</v>
      </c>
      <c r="AOH19" s="78">
        <v>60.85</v>
      </c>
      <c r="AOI19" s="77">
        <v>2</v>
      </c>
      <c r="AOJ19" s="78">
        <v>2728</v>
      </c>
      <c r="AOQ19" s="77">
        <v>349</v>
      </c>
      <c r="AOR19" s="78">
        <v>18694.41</v>
      </c>
      <c r="AOS19" s="77">
        <v>1</v>
      </c>
      <c r="AOT19" s="78">
        <v>4.32</v>
      </c>
      <c r="AOU19" s="77">
        <v>1</v>
      </c>
      <c r="AOV19" s="78">
        <v>2.84</v>
      </c>
      <c r="AOY19" s="77">
        <v>978</v>
      </c>
      <c r="AOZ19" s="78">
        <v>1184563.3999999999</v>
      </c>
      <c r="APA19" s="79">
        <v>2593</v>
      </c>
      <c r="APB19" s="78">
        <v>216978.69</v>
      </c>
      <c r="APE19" s="77">
        <v>72</v>
      </c>
      <c r="APF19" s="78">
        <v>2092.11</v>
      </c>
      <c r="APG19" s="77">
        <v>106</v>
      </c>
      <c r="APH19" s="78">
        <v>37366.53</v>
      </c>
      <c r="API19" s="79">
        <v>2080</v>
      </c>
      <c r="APJ19" s="78">
        <v>246598.41</v>
      </c>
      <c r="APK19" s="77">
        <v>247</v>
      </c>
      <c r="APL19" s="78">
        <v>45222.48</v>
      </c>
      <c r="APM19" s="79">
        <v>12524</v>
      </c>
      <c r="APN19" s="78">
        <v>2130611.0699999998</v>
      </c>
      <c r="APS19" s="77">
        <v>856</v>
      </c>
      <c r="APT19" s="78">
        <v>482752.94</v>
      </c>
      <c r="APU19" s="77">
        <v>44</v>
      </c>
      <c r="APV19" s="78">
        <v>76031.05</v>
      </c>
      <c r="APW19" s="77">
        <v>457</v>
      </c>
      <c r="APX19" s="78">
        <v>1388553.57</v>
      </c>
      <c r="AQA19" s="77">
        <v>1</v>
      </c>
      <c r="AQB19" s="78">
        <v>255.54</v>
      </c>
      <c r="AQC19" s="77">
        <v>1</v>
      </c>
      <c r="AQD19" s="78">
        <v>5.58</v>
      </c>
      <c r="AQI19" s="77">
        <v>36</v>
      </c>
      <c r="AQJ19" s="78">
        <v>3728.11</v>
      </c>
      <c r="AQK19" s="77">
        <v>13</v>
      </c>
      <c r="AQL19" s="78">
        <v>108.44</v>
      </c>
      <c r="AQO19" s="77">
        <v>523</v>
      </c>
      <c r="AQP19" s="78">
        <v>71749.5</v>
      </c>
      <c r="AQQ19" s="77">
        <v>237</v>
      </c>
      <c r="AQR19" s="78">
        <v>2562.5100000000002</v>
      </c>
      <c r="AQU19" s="77">
        <v>109</v>
      </c>
      <c r="AQV19" s="78">
        <v>1194.55</v>
      </c>
      <c r="AQY19" s="77">
        <v>1</v>
      </c>
      <c r="AQZ19" s="78">
        <v>3.55</v>
      </c>
      <c r="ARA19" s="79">
        <v>13541</v>
      </c>
      <c r="ARB19" s="78">
        <v>3060988.47</v>
      </c>
      <c r="ARC19" s="79">
        <v>17723</v>
      </c>
      <c r="ARD19" s="78">
        <v>277881.51</v>
      </c>
      <c r="ARG19" s="77">
        <v>4</v>
      </c>
      <c r="ARH19" s="78">
        <v>35.119999999999997</v>
      </c>
      <c r="ARI19" s="79">
        <v>2165</v>
      </c>
      <c r="ARJ19" s="78">
        <v>1022261.36</v>
      </c>
      <c r="ARK19" s="77">
        <v>473</v>
      </c>
      <c r="ARL19" s="78">
        <v>214726.17</v>
      </c>
      <c r="ARM19" s="79">
        <v>1902</v>
      </c>
      <c r="ARN19" s="78">
        <v>941140.33</v>
      </c>
      <c r="ARO19" s="77">
        <v>785</v>
      </c>
      <c r="ARP19" s="78">
        <v>369579.98</v>
      </c>
      <c r="ARQ19" s="77">
        <v>545</v>
      </c>
      <c r="ARR19" s="78">
        <v>229507.52</v>
      </c>
      <c r="ARS19" s="77">
        <v>285</v>
      </c>
      <c r="ART19" s="78">
        <v>127439.29</v>
      </c>
      <c r="ARU19" s="79">
        <v>4905</v>
      </c>
      <c r="ARV19" s="78">
        <v>1066977.3999999999</v>
      </c>
      <c r="ARW19" s="77">
        <v>4</v>
      </c>
      <c r="ARX19" s="78">
        <v>81.98</v>
      </c>
      <c r="ASA19" s="77">
        <v>166</v>
      </c>
      <c r="ASB19" s="78">
        <v>55576.38</v>
      </c>
      <c r="ASC19" s="79">
        <v>3576</v>
      </c>
      <c r="ASD19" s="78">
        <v>56667.85</v>
      </c>
      <c r="ASI19" s="79">
        <v>4542</v>
      </c>
      <c r="ASJ19" s="78">
        <v>1222536.06</v>
      </c>
      <c r="ASK19" s="79">
        <v>2980</v>
      </c>
      <c r="ASL19" s="78">
        <v>1494945.55</v>
      </c>
      <c r="ASQ19" s="79">
        <v>9253</v>
      </c>
      <c r="ASR19" s="78">
        <v>5830196.4299999997</v>
      </c>
      <c r="ASU19" s="77">
        <v>156</v>
      </c>
      <c r="ASV19" s="78">
        <v>1118798.8600000001</v>
      </c>
      <c r="ASY19" s="77">
        <v>4</v>
      </c>
      <c r="ASZ19" s="78">
        <v>40.35</v>
      </c>
      <c r="ATC19" s="77">
        <v>2</v>
      </c>
      <c r="ATD19" s="78">
        <v>92.76</v>
      </c>
      <c r="ATG19" s="79">
        <v>5037</v>
      </c>
      <c r="ATH19" s="78">
        <v>688025.13</v>
      </c>
      <c r="ATI19" s="79">
        <v>9709</v>
      </c>
      <c r="ATJ19" s="78">
        <v>1200233.82</v>
      </c>
      <c r="ATK19" s="79">
        <v>29545</v>
      </c>
      <c r="ATL19" s="78">
        <v>3907673.25</v>
      </c>
      <c r="ATM19" s="79">
        <v>7717</v>
      </c>
      <c r="ATN19" s="78">
        <v>1016366.81</v>
      </c>
      <c r="ATO19" s="79">
        <v>50750</v>
      </c>
      <c r="ATP19" s="78">
        <v>1259154.56</v>
      </c>
      <c r="ATS19" s="79">
        <v>52890</v>
      </c>
      <c r="ATT19" s="78">
        <v>4386333.8</v>
      </c>
      <c r="ATU19" s="77">
        <v>81</v>
      </c>
      <c r="ATV19" s="78">
        <v>29145.58</v>
      </c>
      <c r="ATY19" s="79">
        <v>4404</v>
      </c>
      <c r="ATZ19" s="78">
        <v>354380.81</v>
      </c>
      <c r="AUO19" s="77">
        <v>24</v>
      </c>
      <c r="AUP19" s="78">
        <v>258.06</v>
      </c>
      <c r="AUS19" s="77">
        <v>7</v>
      </c>
      <c r="AUT19" s="78">
        <v>203.96</v>
      </c>
      <c r="AUU19" s="79">
        <v>1530</v>
      </c>
      <c r="AUV19" s="78">
        <v>36891.870000000003</v>
      </c>
      <c r="AUW19" s="77">
        <v>17</v>
      </c>
      <c r="AUX19" s="78">
        <v>1335.43</v>
      </c>
      <c r="AVA19" s="79">
        <v>32439</v>
      </c>
      <c r="AVB19" s="78">
        <v>3094323.03</v>
      </c>
      <c r="AVC19" s="77">
        <v>813</v>
      </c>
      <c r="AVD19" s="78">
        <v>3594769.27</v>
      </c>
      <c r="AVE19" s="77">
        <v>3</v>
      </c>
      <c r="AVF19" s="78">
        <v>227.99</v>
      </c>
      <c r="AVK19" s="77">
        <v>24</v>
      </c>
      <c r="AVL19" s="78">
        <v>8482.81</v>
      </c>
      <c r="AVM19" s="77">
        <v>704</v>
      </c>
      <c r="AVN19" s="78">
        <v>38734.629999999997</v>
      </c>
      <c r="AVO19" s="77">
        <v>185</v>
      </c>
      <c r="AVP19" s="78">
        <v>8867.49</v>
      </c>
      <c r="AVS19" s="79">
        <v>15152</v>
      </c>
      <c r="AVT19" s="78">
        <v>760644.84</v>
      </c>
      <c r="AVU19" s="77">
        <v>6</v>
      </c>
      <c r="AVV19" s="78">
        <v>364.95</v>
      </c>
      <c r="AVW19" s="77">
        <v>11</v>
      </c>
      <c r="AVX19" s="78">
        <v>537.12</v>
      </c>
      <c r="AVY19" s="77">
        <v>25</v>
      </c>
      <c r="AVZ19" s="78">
        <v>390.2</v>
      </c>
      <c r="AWA19" s="77">
        <v>5</v>
      </c>
      <c r="AWB19" s="78">
        <v>23.35</v>
      </c>
      <c r="AWC19" s="77">
        <v>2</v>
      </c>
      <c r="AWD19" s="78">
        <v>9.44</v>
      </c>
      <c r="AWG19" s="77">
        <v>13</v>
      </c>
      <c r="AWH19" s="78">
        <v>64.790000000000006</v>
      </c>
      <c r="AWM19" s="79">
        <v>237961</v>
      </c>
      <c r="AWN19" s="78">
        <v>4555119.32</v>
      </c>
      <c r="AWO19" s="77">
        <v>13</v>
      </c>
      <c r="AWP19" s="78">
        <v>380.04</v>
      </c>
      <c r="AWQ19" s="79">
        <v>1963</v>
      </c>
      <c r="AWR19" s="78">
        <v>108996.19</v>
      </c>
      <c r="AWU19" s="79">
        <v>7781</v>
      </c>
      <c r="AWV19" s="78">
        <v>2909791.33</v>
      </c>
      <c r="AWW19" s="77">
        <v>14</v>
      </c>
      <c r="AWX19" s="78">
        <v>110.49</v>
      </c>
      <c r="AXC19" s="77">
        <v>184</v>
      </c>
      <c r="AXD19" s="78">
        <v>152491.97</v>
      </c>
      <c r="AXM19" s="77">
        <v>2</v>
      </c>
      <c r="AXN19" s="78">
        <v>73.22</v>
      </c>
      <c r="AXO19" s="79">
        <v>6341</v>
      </c>
      <c r="AXP19" s="78">
        <v>648775.61</v>
      </c>
      <c r="AXS19" s="77">
        <v>1</v>
      </c>
      <c r="AXT19" s="78">
        <v>60.15</v>
      </c>
      <c r="AXU19" s="77">
        <v>1</v>
      </c>
      <c r="AXV19" s="78">
        <v>15.02</v>
      </c>
      <c r="AYC19" s="77">
        <v>4</v>
      </c>
      <c r="AYD19" s="78">
        <v>32.520000000000003</v>
      </c>
      <c r="AYE19" s="77">
        <v>16</v>
      </c>
      <c r="AYF19" s="78">
        <v>174.96</v>
      </c>
      <c r="AYG19" s="77">
        <v>2</v>
      </c>
      <c r="AYH19" s="78">
        <v>33</v>
      </c>
      <c r="AYO19" s="77">
        <v>2</v>
      </c>
      <c r="AYP19" s="78">
        <v>2928.54</v>
      </c>
      <c r="AYQ19" s="77">
        <v>2</v>
      </c>
      <c r="AYR19" s="78">
        <v>1.5</v>
      </c>
      <c r="AYW19" s="77">
        <v>9</v>
      </c>
      <c r="AYX19" s="78">
        <v>43.18</v>
      </c>
      <c r="AYY19" s="77">
        <v>26</v>
      </c>
      <c r="AYZ19" s="78">
        <v>1345.37</v>
      </c>
      <c r="AZA19" s="79">
        <v>58471</v>
      </c>
      <c r="AZB19" s="78">
        <v>4821106.4400000004</v>
      </c>
      <c r="AZC19" s="77">
        <v>170</v>
      </c>
      <c r="AZD19" s="78">
        <v>39030.32</v>
      </c>
      <c r="AZE19" s="77">
        <v>128</v>
      </c>
      <c r="AZF19" s="78">
        <v>42250.68</v>
      </c>
      <c r="AZG19" s="77">
        <v>18</v>
      </c>
      <c r="AZH19" s="78">
        <v>541.21</v>
      </c>
      <c r="AZI19" s="77">
        <v>43</v>
      </c>
      <c r="AZJ19" s="78">
        <v>2617.33</v>
      </c>
      <c r="AZK19" s="77">
        <v>683</v>
      </c>
      <c r="AZL19" s="78">
        <v>8851.3799999999992</v>
      </c>
      <c r="AZO19" s="79">
        <v>15177</v>
      </c>
      <c r="AZP19" s="78">
        <v>2065144.67</v>
      </c>
      <c r="AZQ19" s="77">
        <v>184</v>
      </c>
      <c r="AZR19" s="78">
        <v>186361.60000000001</v>
      </c>
      <c r="AZS19" s="77">
        <v>571</v>
      </c>
      <c r="AZT19" s="78">
        <v>239470.13</v>
      </c>
    </row>
    <row r="20" spans="1:1020 1027:1372" x14ac:dyDescent="0.25">
      <c r="A20" s="80">
        <v>40242</v>
      </c>
      <c r="B20" s="77" t="s">
        <v>346</v>
      </c>
      <c r="C20" s="77">
        <v>13</v>
      </c>
      <c r="D20" s="78">
        <v>45.05</v>
      </c>
      <c r="M20" s="77">
        <v>126</v>
      </c>
      <c r="N20" s="78">
        <v>766188.47</v>
      </c>
      <c r="O20" s="77">
        <v>12</v>
      </c>
      <c r="P20" s="78">
        <v>138.62</v>
      </c>
      <c r="S20" s="77">
        <v>2</v>
      </c>
      <c r="T20" s="78">
        <v>12.74</v>
      </c>
      <c r="W20" s="77">
        <v>1</v>
      </c>
      <c r="X20" s="78">
        <v>10.79</v>
      </c>
      <c r="Y20" s="79">
        <v>202869</v>
      </c>
      <c r="Z20" s="78">
        <v>11732420.75</v>
      </c>
      <c r="AA20" s="77">
        <v>39</v>
      </c>
      <c r="AB20" s="78">
        <v>3706.95</v>
      </c>
      <c r="AC20" s="79">
        <v>6846</v>
      </c>
      <c r="AD20" s="78">
        <v>311613.88</v>
      </c>
      <c r="AK20" s="77">
        <v>3</v>
      </c>
      <c r="AL20" s="78">
        <v>12.77</v>
      </c>
      <c r="AO20" s="77">
        <v>1</v>
      </c>
      <c r="AP20" s="78">
        <v>1.73</v>
      </c>
      <c r="AQ20" s="79">
        <v>34323</v>
      </c>
      <c r="AR20" s="78">
        <v>5137384.5599999996</v>
      </c>
      <c r="AU20" s="79">
        <v>63579</v>
      </c>
      <c r="AV20" s="78">
        <v>1225178.8700000001</v>
      </c>
      <c r="AW20" s="77">
        <v>4</v>
      </c>
      <c r="AX20" s="78">
        <v>77.58</v>
      </c>
      <c r="AY20" s="79">
        <v>70855</v>
      </c>
      <c r="AZ20" s="78">
        <v>7245281.6500000004</v>
      </c>
      <c r="BA20" s="79">
        <v>327592</v>
      </c>
      <c r="BB20" s="78">
        <v>26948256.890000001</v>
      </c>
      <c r="BE20" s="79">
        <v>335937</v>
      </c>
      <c r="BF20" s="78">
        <v>3122710.29</v>
      </c>
      <c r="BI20" s="79">
        <v>17827</v>
      </c>
      <c r="BJ20" s="78">
        <v>1119934.46</v>
      </c>
      <c r="BK20" s="77">
        <v>2</v>
      </c>
      <c r="BL20" s="78">
        <v>176.44</v>
      </c>
      <c r="BM20" s="77">
        <v>13</v>
      </c>
      <c r="BN20" s="78">
        <v>471.4</v>
      </c>
      <c r="BO20" s="79">
        <v>5993</v>
      </c>
      <c r="BP20" s="78">
        <v>65184.26</v>
      </c>
      <c r="BS20" s="77">
        <v>9</v>
      </c>
      <c r="BT20" s="78">
        <v>7053.53</v>
      </c>
      <c r="BW20" s="77">
        <v>1</v>
      </c>
      <c r="BX20" s="78">
        <v>29</v>
      </c>
      <c r="BY20" s="77">
        <v>4</v>
      </c>
      <c r="BZ20" s="78">
        <v>9.11</v>
      </c>
      <c r="CC20" s="77">
        <v>2</v>
      </c>
      <c r="CD20" s="78">
        <v>4.0199999999999996</v>
      </c>
      <c r="CG20" s="77">
        <v>3</v>
      </c>
      <c r="CH20" s="78">
        <v>209.55</v>
      </c>
      <c r="CM20" s="77">
        <v>4</v>
      </c>
      <c r="CN20" s="78">
        <v>2467</v>
      </c>
      <c r="CO20" s="77">
        <v>3</v>
      </c>
      <c r="CP20" s="78">
        <v>318.85000000000002</v>
      </c>
      <c r="CQ20" s="77">
        <v>3</v>
      </c>
      <c r="CR20" s="78">
        <v>4.7300000000000004</v>
      </c>
      <c r="CS20" s="77">
        <v>65</v>
      </c>
      <c r="CT20" s="78">
        <v>351.19</v>
      </c>
      <c r="CU20" s="77">
        <v>5</v>
      </c>
      <c r="CV20" s="78">
        <v>31.39</v>
      </c>
      <c r="CW20" s="77">
        <v>39</v>
      </c>
      <c r="CX20" s="78">
        <v>32.28</v>
      </c>
      <c r="DA20" s="79">
        <v>170471</v>
      </c>
      <c r="DB20" s="78">
        <v>6403820.8099999996</v>
      </c>
      <c r="DK20" s="79">
        <v>4186</v>
      </c>
      <c r="DL20" s="78">
        <v>343162.82</v>
      </c>
      <c r="DM20" s="79">
        <v>214205</v>
      </c>
      <c r="DN20" s="78">
        <v>8698312.0999999996</v>
      </c>
      <c r="DQ20" s="77">
        <v>1</v>
      </c>
      <c r="DR20" s="78">
        <v>1.1200000000000001</v>
      </c>
      <c r="DS20" s="77">
        <v>26</v>
      </c>
      <c r="DT20" s="78">
        <v>350.72</v>
      </c>
      <c r="DU20" s="77">
        <v>1</v>
      </c>
      <c r="DV20" s="78">
        <v>5</v>
      </c>
      <c r="EE20" s="79">
        <v>18680</v>
      </c>
      <c r="EF20" s="78">
        <v>714323.09</v>
      </c>
      <c r="EG20" s="79">
        <v>38363</v>
      </c>
      <c r="EH20" s="78">
        <v>1337507.6000000001</v>
      </c>
      <c r="EI20" s="77">
        <v>5</v>
      </c>
      <c r="EJ20" s="78">
        <v>14.34</v>
      </c>
      <c r="EK20" s="79">
        <v>1144</v>
      </c>
      <c r="EL20" s="78">
        <v>69064.44</v>
      </c>
      <c r="EQ20" s="77">
        <v>1</v>
      </c>
      <c r="ER20" s="78">
        <v>47.58</v>
      </c>
      <c r="ES20" s="79">
        <v>2176</v>
      </c>
      <c r="ET20" s="78">
        <v>1310052.49</v>
      </c>
      <c r="EU20" s="77">
        <v>9</v>
      </c>
      <c r="EV20" s="78">
        <v>7.64</v>
      </c>
      <c r="EW20" s="79">
        <v>26384</v>
      </c>
      <c r="EX20" s="78">
        <v>1314551.56</v>
      </c>
      <c r="EY20" s="79">
        <v>17137</v>
      </c>
      <c r="EZ20" s="78">
        <v>831219.93</v>
      </c>
      <c r="FA20" s="77">
        <v>13</v>
      </c>
      <c r="FB20" s="78">
        <v>113.7</v>
      </c>
      <c r="FC20" s="77">
        <v>2</v>
      </c>
      <c r="FD20" s="78">
        <v>17.059999999999999</v>
      </c>
      <c r="FE20" s="77">
        <v>3</v>
      </c>
      <c r="FF20" s="78">
        <v>1.68</v>
      </c>
      <c r="FG20" s="79">
        <v>2269</v>
      </c>
      <c r="FH20" s="78">
        <v>337231.89</v>
      </c>
      <c r="FI20" s="77">
        <v>4</v>
      </c>
      <c r="FJ20" s="78">
        <v>10.02</v>
      </c>
      <c r="FK20" s="79">
        <v>3024</v>
      </c>
      <c r="FL20" s="78">
        <v>75306.05</v>
      </c>
      <c r="FM20" s="79">
        <v>14103</v>
      </c>
      <c r="FN20" s="78">
        <v>793406.38</v>
      </c>
      <c r="FO20" s="79">
        <v>56413</v>
      </c>
      <c r="FP20" s="78">
        <v>6376030.71</v>
      </c>
      <c r="FW20" s="77">
        <v>65</v>
      </c>
      <c r="FX20" s="78">
        <v>5955.62</v>
      </c>
      <c r="GA20" s="77">
        <v>20</v>
      </c>
      <c r="GB20" s="78">
        <v>3920.7</v>
      </c>
      <c r="GC20" s="79">
        <v>4628</v>
      </c>
      <c r="GD20" s="78">
        <v>647427.73</v>
      </c>
      <c r="GE20" s="79">
        <v>4816</v>
      </c>
      <c r="GF20" s="78">
        <v>698229.12</v>
      </c>
      <c r="GI20" s="77">
        <v>1</v>
      </c>
      <c r="GJ20" s="78">
        <v>2.08</v>
      </c>
      <c r="GO20" s="77">
        <v>211</v>
      </c>
      <c r="GP20" s="78">
        <v>16864.849999999999</v>
      </c>
      <c r="GQ20" s="77">
        <v>7</v>
      </c>
      <c r="GR20" s="78">
        <v>423.87</v>
      </c>
      <c r="GS20" s="79">
        <v>2509</v>
      </c>
      <c r="GT20" s="78">
        <v>268613.52</v>
      </c>
      <c r="GU20" s="77">
        <v>13</v>
      </c>
      <c r="GV20" s="78">
        <v>69.3</v>
      </c>
      <c r="GY20" s="77">
        <v>143</v>
      </c>
      <c r="GZ20" s="78">
        <v>4642.78</v>
      </c>
      <c r="HA20" s="77">
        <v>571</v>
      </c>
      <c r="HB20" s="78">
        <v>72859.429999999993</v>
      </c>
      <c r="HC20" s="77">
        <v>397</v>
      </c>
      <c r="HD20" s="78">
        <v>71426.399999999994</v>
      </c>
      <c r="HE20" s="79">
        <v>1672</v>
      </c>
      <c r="HF20" s="78">
        <v>231084.42</v>
      </c>
      <c r="HI20" s="77">
        <v>78</v>
      </c>
      <c r="HJ20" s="78">
        <v>28703.14</v>
      </c>
      <c r="HK20" s="77">
        <v>619</v>
      </c>
      <c r="HL20" s="78">
        <v>36203.78</v>
      </c>
      <c r="HM20" s="77">
        <v>22</v>
      </c>
      <c r="HN20" s="78">
        <v>2552.89</v>
      </c>
      <c r="HO20" s="79">
        <v>140318</v>
      </c>
      <c r="HP20" s="78">
        <v>13454734.32</v>
      </c>
      <c r="HQ20" s="77">
        <v>2</v>
      </c>
      <c r="HR20" s="78">
        <v>945.6</v>
      </c>
      <c r="HS20" s="79">
        <v>1340</v>
      </c>
      <c r="HT20" s="78">
        <v>143395.49</v>
      </c>
      <c r="HU20" s="79">
        <v>8619</v>
      </c>
      <c r="HV20" s="78">
        <v>605903.07999999996</v>
      </c>
      <c r="HW20" s="77">
        <v>23</v>
      </c>
      <c r="HX20" s="78">
        <v>4331.9799999999996</v>
      </c>
      <c r="HY20" s="77">
        <v>417</v>
      </c>
      <c r="HZ20" s="78">
        <v>64109.24</v>
      </c>
      <c r="IG20" s="79">
        <v>3120</v>
      </c>
      <c r="IH20" s="78">
        <v>142901.99</v>
      </c>
      <c r="IM20" s="77">
        <v>2</v>
      </c>
      <c r="IN20" s="78">
        <v>4.92</v>
      </c>
      <c r="IO20" s="77">
        <v>1</v>
      </c>
      <c r="IP20" s="78">
        <v>6.7</v>
      </c>
      <c r="IQ20" s="77">
        <v>2</v>
      </c>
      <c r="IR20" s="78">
        <v>0.48</v>
      </c>
      <c r="IS20" s="79">
        <v>5089</v>
      </c>
      <c r="IT20" s="78">
        <v>213975.58</v>
      </c>
      <c r="JA20" s="79">
        <v>9577</v>
      </c>
      <c r="JB20" s="78">
        <v>1288868.1499999999</v>
      </c>
      <c r="JC20" s="79">
        <v>2601</v>
      </c>
      <c r="JD20" s="78">
        <v>332132.86</v>
      </c>
      <c r="JG20" s="77">
        <v>718</v>
      </c>
      <c r="JH20" s="78">
        <v>95123.9</v>
      </c>
      <c r="JI20" s="79">
        <v>3686</v>
      </c>
      <c r="JJ20" s="78">
        <v>349769.55</v>
      </c>
      <c r="JK20" s="77">
        <v>12</v>
      </c>
      <c r="JL20" s="78">
        <v>1106.99</v>
      </c>
      <c r="JO20" s="77">
        <v>2</v>
      </c>
      <c r="JP20" s="78">
        <v>117</v>
      </c>
      <c r="JQ20" s="77">
        <v>105</v>
      </c>
      <c r="JR20" s="78">
        <v>8093.28</v>
      </c>
      <c r="JS20" s="79">
        <v>4762</v>
      </c>
      <c r="JT20" s="78">
        <v>410766.16</v>
      </c>
      <c r="JU20" s="79">
        <v>22992</v>
      </c>
      <c r="JV20" s="78">
        <v>1814909.85</v>
      </c>
      <c r="JW20" s="77">
        <v>62</v>
      </c>
      <c r="JX20" s="78">
        <v>5989.69</v>
      </c>
      <c r="JY20" s="77">
        <v>510</v>
      </c>
      <c r="JZ20" s="78">
        <v>12380.55</v>
      </c>
      <c r="KA20" s="79">
        <v>9902</v>
      </c>
      <c r="KB20" s="78">
        <v>426612.76</v>
      </c>
      <c r="KE20" s="77">
        <v>481</v>
      </c>
      <c r="KF20" s="78">
        <v>51663.12</v>
      </c>
      <c r="KG20" s="79">
        <v>22318</v>
      </c>
      <c r="KH20" s="78">
        <v>815451.79</v>
      </c>
      <c r="KM20" s="79">
        <v>1104</v>
      </c>
      <c r="KN20" s="78">
        <v>658498.93000000005</v>
      </c>
      <c r="KO20" s="77">
        <v>15</v>
      </c>
      <c r="KP20" s="78">
        <v>1522.84</v>
      </c>
      <c r="KQ20" s="79">
        <v>5684</v>
      </c>
      <c r="KR20" s="78">
        <v>448777.91</v>
      </c>
      <c r="KU20" s="79">
        <v>3246</v>
      </c>
      <c r="KV20" s="78">
        <v>1462383.42</v>
      </c>
      <c r="LA20" s="77">
        <v>15</v>
      </c>
      <c r="LB20" s="78">
        <v>2835.35</v>
      </c>
      <c r="LC20" s="77">
        <v>5</v>
      </c>
      <c r="LD20" s="78">
        <v>21.15</v>
      </c>
      <c r="LE20" s="79">
        <v>1848</v>
      </c>
      <c r="LF20" s="78">
        <v>164445.28</v>
      </c>
      <c r="LG20" s="77">
        <v>478</v>
      </c>
      <c r="LH20" s="78">
        <v>74913.13</v>
      </c>
      <c r="LI20" s="77">
        <v>403</v>
      </c>
      <c r="LJ20" s="78">
        <v>92529.99</v>
      </c>
      <c r="LS20" s="77">
        <v>2</v>
      </c>
      <c r="LT20" s="78">
        <v>1.78</v>
      </c>
      <c r="LU20" s="79">
        <v>7839</v>
      </c>
      <c r="LV20" s="78">
        <v>342782.32</v>
      </c>
      <c r="LW20" s="77">
        <v>84</v>
      </c>
      <c r="LX20" s="78">
        <v>436.55</v>
      </c>
      <c r="LY20" s="77">
        <v>4</v>
      </c>
      <c r="LZ20" s="78">
        <v>7291.52</v>
      </c>
      <c r="MC20" s="79">
        <v>5346</v>
      </c>
      <c r="MD20" s="78">
        <v>583526.02</v>
      </c>
      <c r="ME20" s="77">
        <v>1</v>
      </c>
      <c r="MF20" s="78">
        <v>7.41</v>
      </c>
      <c r="MK20" s="77">
        <v>1</v>
      </c>
      <c r="ML20" s="78">
        <v>10.58</v>
      </c>
      <c r="MO20" s="77">
        <v>1</v>
      </c>
      <c r="MP20" s="78">
        <v>2.57</v>
      </c>
      <c r="MQ20" s="79">
        <v>4523</v>
      </c>
      <c r="MR20" s="78">
        <v>345515.91</v>
      </c>
      <c r="MS20" s="79">
        <v>57569</v>
      </c>
      <c r="MT20" s="78">
        <v>5628320</v>
      </c>
      <c r="MU20" s="79">
        <v>1109</v>
      </c>
      <c r="MV20" s="78">
        <v>32404.2</v>
      </c>
      <c r="MY20" s="77">
        <v>2</v>
      </c>
      <c r="MZ20" s="78">
        <v>10.08</v>
      </c>
      <c r="NA20" s="77">
        <v>1</v>
      </c>
      <c r="NB20" s="78">
        <v>0.85</v>
      </c>
      <c r="NG20" s="79">
        <v>350139</v>
      </c>
      <c r="NH20" s="78">
        <v>45375603.899999999</v>
      </c>
      <c r="NI20" s="79">
        <v>279965</v>
      </c>
      <c r="NJ20" s="78">
        <v>41689739.799999997</v>
      </c>
      <c r="NK20" s="79">
        <v>16911</v>
      </c>
      <c r="NL20" s="78">
        <v>55372.2</v>
      </c>
      <c r="NM20" s="77">
        <v>44</v>
      </c>
      <c r="NN20" s="78">
        <v>792.11</v>
      </c>
      <c r="NU20" s="79">
        <v>1406</v>
      </c>
      <c r="NV20" s="78">
        <v>199280.07</v>
      </c>
      <c r="NW20" s="77">
        <v>9</v>
      </c>
      <c r="NX20" s="78">
        <v>39.42</v>
      </c>
      <c r="NY20" s="77">
        <v>2</v>
      </c>
      <c r="NZ20" s="78">
        <v>9.0399999999999991</v>
      </c>
      <c r="OA20" s="77">
        <v>90</v>
      </c>
      <c r="OB20" s="78">
        <v>226.68</v>
      </c>
      <c r="OC20" s="79">
        <v>3737</v>
      </c>
      <c r="OD20" s="78">
        <v>388626.27</v>
      </c>
      <c r="OE20" s="77">
        <v>239</v>
      </c>
      <c r="OF20" s="78">
        <v>13710.43</v>
      </c>
      <c r="OG20" s="77">
        <v>3</v>
      </c>
      <c r="OH20" s="78">
        <v>84.5</v>
      </c>
      <c r="OM20" s="77">
        <v>481</v>
      </c>
      <c r="ON20" s="78">
        <v>40265.99</v>
      </c>
      <c r="OO20" s="77">
        <v>235</v>
      </c>
      <c r="OP20" s="78">
        <v>12935.75</v>
      </c>
      <c r="OQ20" s="77">
        <v>90</v>
      </c>
      <c r="OR20" s="78">
        <v>481.76</v>
      </c>
      <c r="OW20" s="79">
        <v>11612</v>
      </c>
      <c r="OX20" s="78">
        <v>2106333.9</v>
      </c>
      <c r="OY20" s="79">
        <v>32125</v>
      </c>
      <c r="OZ20" s="78">
        <v>6263886.3899999997</v>
      </c>
      <c r="PA20" s="77">
        <v>124</v>
      </c>
      <c r="PB20" s="78">
        <v>4703.2299999999996</v>
      </c>
      <c r="PC20" s="79">
        <v>2749</v>
      </c>
      <c r="PD20" s="78">
        <v>134127.24</v>
      </c>
      <c r="PE20" s="79">
        <v>1365</v>
      </c>
      <c r="PF20" s="78">
        <v>228854.98</v>
      </c>
      <c r="PI20" s="79">
        <v>7395</v>
      </c>
      <c r="PJ20" s="78">
        <v>698421.07</v>
      </c>
      <c r="PS20" s="79">
        <v>3512</v>
      </c>
      <c r="PT20" s="78">
        <v>331459.39</v>
      </c>
      <c r="PU20" s="77">
        <v>81</v>
      </c>
      <c r="PV20" s="78">
        <v>621.89</v>
      </c>
      <c r="PW20" s="77">
        <v>242</v>
      </c>
      <c r="PX20" s="78">
        <v>39466.720000000001</v>
      </c>
      <c r="PY20" s="79">
        <v>10914</v>
      </c>
      <c r="PZ20" s="78">
        <v>751508.04</v>
      </c>
      <c r="QA20" s="77">
        <v>23</v>
      </c>
      <c r="QB20" s="78">
        <v>194.83</v>
      </c>
      <c r="QC20" s="77">
        <v>13</v>
      </c>
      <c r="QD20" s="78">
        <v>145.19</v>
      </c>
      <c r="QG20" s="77">
        <v>1</v>
      </c>
      <c r="QH20" s="78">
        <v>3.39</v>
      </c>
      <c r="QI20" s="77">
        <v>11</v>
      </c>
      <c r="QJ20" s="78">
        <v>82.58</v>
      </c>
      <c r="QM20" s="79">
        <v>29260</v>
      </c>
      <c r="QN20" s="78">
        <v>8366283.5599999996</v>
      </c>
      <c r="QO20" s="79">
        <v>52213</v>
      </c>
      <c r="QP20" s="78">
        <v>7957184.3499999996</v>
      </c>
      <c r="QQ20" s="79">
        <v>8369</v>
      </c>
      <c r="QR20" s="78">
        <v>1194200.18</v>
      </c>
      <c r="QS20" s="77">
        <v>535</v>
      </c>
      <c r="QT20" s="78">
        <v>2218484.37</v>
      </c>
      <c r="QU20" s="77">
        <v>35</v>
      </c>
      <c r="QV20" s="78">
        <v>101553.18</v>
      </c>
      <c r="QW20" s="77">
        <v>5</v>
      </c>
      <c r="QX20" s="78">
        <v>46.91</v>
      </c>
      <c r="QY20" s="77">
        <v>1</v>
      </c>
      <c r="QZ20" s="78">
        <v>52.14</v>
      </c>
      <c r="RA20" s="77">
        <v>476</v>
      </c>
      <c r="RB20" s="78">
        <v>184430.82</v>
      </c>
      <c r="RC20" s="77">
        <v>267</v>
      </c>
      <c r="RD20" s="78">
        <v>125708.03</v>
      </c>
      <c r="RE20" s="79">
        <v>26530</v>
      </c>
      <c r="RF20" s="78">
        <v>15135645.310000001</v>
      </c>
      <c r="RI20" s="79">
        <v>14753</v>
      </c>
      <c r="RJ20" s="78">
        <v>4201277.45</v>
      </c>
      <c r="RM20" s="77">
        <v>11</v>
      </c>
      <c r="RN20" s="78">
        <v>17.350000000000001</v>
      </c>
      <c r="RO20" s="77">
        <v>26</v>
      </c>
      <c r="RP20" s="78">
        <v>29.82</v>
      </c>
      <c r="SA20" s="77">
        <v>2</v>
      </c>
      <c r="SB20" s="78">
        <v>97.1</v>
      </c>
      <c r="SE20" s="77">
        <v>3</v>
      </c>
      <c r="SF20" s="78">
        <v>302.11</v>
      </c>
      <c r="SG20" s="77">
        <v>10</v>
      </c>
      <c r="SH20" s="78">
        <v>5910.14</v>
      </c>
      <c r="SM20" s="77">
        <v>2</v>
      </c>
      <c r="SN20" s="78">
        <v>30.06</v>
      </c>
      <c r="SO20" s="79">
        <v>99358</v>
      </c>
      <c r="SP20" s="78">
        <v>14848007.390000001</v>
      </c>
      <c r="SQ20" s="79">
        <v>3100</v>
      </c>
      <c r="SR20" s="78">
        <v>150294.01999999999</v>
      </c>
      <c r="SW20" s="77">
        <v>28</v>
      </c>
      <c r="SX20" s="78">
        <v>4160.12</v>
      </c>
      <c r="SY20" s="77">
        <v>302</v>
      </c>
      <c r="SZ20" s="78">
        <v>14013.9</v>
      </c>
      <c r="TA20" s="77">
        <v>192</v>
      </c>
      <c r="TB20" s="78">
        <v>9773.23</v>
      </c>
      <c r="TC20" s="79">
        <v>1481</v>
      </c>
      <c r="TD20" s="78">
        <v>152938.68</v>
      </c>
      <c r="TG20" s="79">
        <v>4090</v>
      </c>
      <c r="TH20" s="78">
        <v>258240.14</v>
      </c>
      <c r="TI20" s="79">
        <v>57407</v>
      </c>
      <c r="TJ20" s="78">
        <v>10271337.970000001</v>
      </c>
      <c r="TK20" s="77">
        <v>3</v>
      </c>
      <c r="TL20" s="78">
        <v>0.68</v>
      </c>
      <c r="TM20" s="79">
        <v>1564</v>
      </c>
      <c r="TN20" s="78">
        <v>55688.63</v>
      </c>
      <c r="TO20" s="77">
        <v>865</v>
      </c>
      <c r="TP20" s="78">
        <v>61548.08</v>
      </c>
      <c r="TQ20" s="79">
        <v>18280</v>
      </c>
      <c r="TR20" s="78">
        <v>991956.72</v>
      </c>
      <c r="TS20" s="77">
        <v>4</v>
      </c>
      <c r="TT20" s="78">
        <v>1029.5999999999999</v>
      </c>
      <c r="TU20" s="79">
        <v>92267</v>
      </c>
      <c r="TV20" s="78">
        <v>596739.27</v>
      </c>
      <c r="TW20" s="77">
        <v>685</v>
      </c>
      <c r="TX20" s="78">
        <v>60014.41</v>
      </c>
      <c r="TY20" s="77">
        <v>105</v>
      </c>
      <c r="TZ20" s="78">
        <v>875.43</v>
      </c>
      <c r="UG20" s="77">
        <v>486</v>
      </c>
      <c r="UH20" s="78">
        <v>4396.8900000000003</v>
      </c>
      <c r="UI20" s="79">
        <v>3283</v>
      </c>
      <c r="UJ20" s="78">
        <v>15316967.560000001</v>
      </c>
      <c r="UK20" s="79">
        <v>2986</v>
      </c>
      <c r="UL20" s="78">
        <v>112979.89</v>
      </c>
      <c r="UM20" s="79">
        <v>36924</v>
      </c>
      <c r="UN20" s="78">
        <v>1190793.24</v>
      </c>
      <c r="UO20" s="79">
        <v>2343</v>
      </c>
      <c r="UP20" s="78">
        <v>280768.03000000003</v>
      </c>
      <c r="UQ20" s="79">
        <v>39801</v>
      </c>
      <c r="UR20" s="78">
        <v>2050260.57</v>
      </c>
      <c r="US20" s="79">
        <v>3429</v>
      </c>
      <c r="UT20" s="78">
        <v>248221.91</v>
      </c>
      <c r="VG20" s="79">
        <v>8768</v>
      </c>
      <c r="VH20" s="78">
        <v>334301.71000000002</v>
      </c>
      <c r="VK20" s="77">
        <v>2</v>
      </c>
      <c r="VL20" s="78">
        <v>27.39</v>
      </c>
      <c r="VM20" s="77">
        <v>4</v>
      </c>
      <c r="VN20" s="78">
        <v>52.92</v>
      </c>
      <c r="VS20" s="77">
        <v>1</v>
      </c>
      <c r="VT20" s="78">
        <v>3.22</v>
      </c>
      <c r="VU20" s="77">
        <v>1</v>
      </c>
      <c r="VV20" s="78">
        <v>0.46</v>
      </c>
      <c r="WG20" s="77">
        <v>5</v>
      </c>
      <c r="WH20" s="78">
        <v>126.65</v>
      </c>
      <c r="WI20" s="79">
        <v>11175</v>
      </c>
      <c r="WJ20" s="78">
        <v>539705.05000000005</v>
      </c>
      <c r="WK20" s="77">
        <v>2</v>
      </c>
      <c r="WL20" s="78">
        <v>13.26</v>
      </c>
      <c r="WM20" s="79">
        <v>36937</v>
      </c>
      <c r="WN20" s="78">
        <v>602437.06000000006</v>
      </c>
      <c r="WO20" s="77">
        <v>102</v>
      </c>
      <c r="WP20" s="78">
        <v>1228.5</v>
      </c>
      <c r="WQ20" s="77">
        <v>2</v>
      </c>
      <c r="WR20" s="78">
        <v>20.66</v>
      </c>
      <c r="WS20" s="77">
        <v>1</v>
      </c>
      <c r="WT20" s="78">
        <v>27</v>
      </c>
      <c r="WU20" s="79">
        <v>15083</v>
      </c>
      <c r="WV20" s="78">
        <v>823040.68</v>
      </c>
      <c r="WW20" s="79">
        <v>15612</v>
      </c>
      <c r="WX20" s="78">
        <v>1337452.1599999999</v>
      </c>
      <c r="XC20" s="79">
        <v>10065</v>
      </c>
      <c r="XD20" s="78">
        <v>100.71</v>
      </c>
      <c r="XG20" s="79">
        <v>15058</v>
      </c>
      <c r="XH20" s="78">
        <v>2208580.2400000002</v>
      </c>
      <c r="XI20" s="77">
        <v>4</v>
      </c>
      <c r="XJ20" s="78">
        <v>5474.4</v>
      </c>
      <c r="XM20" s="79">
        <v>2534</v>
      </c>
      <c r="XN20" s="78">
        <v>11101.51</v>
      </c>
      <c r="XO20" s="79">
        <v>10040</v>
      </c>
      <c r="XP20" s="78">
        <v>156950.93</v>
      </c>
      <c r="XQ20" s="77">
        <v>198</v>
      </c>
      <c r="XR20" s="78">
        <v>19659.55</v>
      </c>
      <c r="XS20" s="79">
        <v>1908</v>
      </c>
      <c r="XT20" s="78">
        <v>792807.61</v>
      </c>
      <c r="XU20" s="77">
        <v>5</v>
      </c>
      <c r="XV20" s="78">
        <v>1132.3</v>
      </c>
      <c r="XW20" s="79">
        <v>7208</v>
      </c>
      <c r="XX20" s="78">
        <v>204659.59</v>
      </c>
      <c r="YA20" s="77">
        <v>1</v>
      </c>
      <c r="YB20" s="78">
        <v>29.38</v>
      </c>
      <c r="YC20" s="77">
        <v>2</v>
      </c>
      <c r="YD20" s="78">
        <v>10.66</v>
      </c>
      <c r="YE20" s="77">
        <v>3</v>
      </c>
      <c r="YF20" s="78">
        <v>20.04</v>
      </c>
      <c r="YI20" s="79">
        <v>44182</v>
      </c>
      <c r="YJ20" s="78">
        <v>2485634.79</v>
      </c>
      <c r="YK20" s="77">
        <v>1</v>
      </c>
      <c r="YL20" s="78">
        <v>10.97</v>
      </c>
      <c r="YM20" s="77">
        <v>310</v>
      </c>
      <c r="YN20" s="78">
        <v>122171.59</v>
      </c>
      <c r="YO20" s="77">
        <v>488</v>
      </c>
      <c r="YP20" s="78">
        <v>6238.98</v>
      </c>
      <c r="YS20" s="79">
        <v>51552</v>
      </c>
      <c r="YT20" s="78">
        <v>6856487.75</v>
      </c>
      <c r="YU20" s="79">
        <v>5718</v>
      </c>
      <c r="YV20" s="78">
        <v>3008387.18</v>
      </c>
      <c r="YW20" s="79">
        <v>5483</v>
      </c>
      <c r="YX20" s="78">
        <v>772347.56</v>
      </c>
      <c r="YY20" s="79">
        <v>12486</v>
      </c>
      <c r="YZ20" s="78">
        <v>2232696.5</v>
      </c>
      <c r="ZA20" s="79">
        <v>1255</v>
      </c>
      <c r="ZB20" s="78">
        <v>343979.29</v>
      </c>
      <c r="ZC20" s="79">
        <v>1378</v>
      </c>
      <c r="ZD20" s="78">
        <v>180641.7</v>
      </c>
      <c r="ZE20" s="79">
        <v>96013</v>
      </c>
      <c r="ZF20" s="78">
        <v>1061194.42</v>
      </c>
      <c r="ZG20" s="79">
        <v>1574</v>
      </c>
      <c r="ZH20" s="78">
        <v>80889.960000000006</v>
      </c>
      <c r="ZI20" s="77">
        <v>1</v>
      </c>
      <c r="ZJ20" s="78">
        <v>11.07</v>
      </c>
      <c r="ZM20" s="77">
        <v>1</v>
      </c>
      <c r="ZN20" s="78">
        <v>43.73</v>
      </c>
      <c r="ZQ20" s="79">
        <v>203605</v>
      </c>
      <c r="ZR20" s="78">
        <v>11888688.449999999</v>
      </c>
      <c r="ZS20" s="79">
        <v>32843</v>
      </c>
      <c r="ZT20" s="78">
        <v>2798126.23</v>
      </c>
      <c r="AAA20" s="79">
        <v>1462</v>
      </c>
      <c r="AAB20" s="78">
        <v>30571.61</v>
      </c>
      <c r="AAC20" s="77">
        <v>2</v>
      </c>
      <c r="AAD20" s="78">
        <v>27.28</v>
      </c>
      <c r="AAE20" s="79">
        <v>2207</v>
      </c>
      <c r="AAF20" s="78">
        <v>288865.87</v>
      </c>
      <c r="AAG20" s="77">
        <v>92</v>
      </c>
      <c r="AAH20" s="78">
        <v>8821.51</v>
      </c>
      <c r="AAI20" s="79">
        <v>109814</v>
      </c>
      <c r="AAJ20" s="78">
        <v>2726212.26</v>
      </c>
      <c r="AAK20" s="79">
        <v>38270</v>
      </c>
      <c r="AAL20" s="78">
        <v>1842727.29</v>
      </c>
      <c r="AAQ20" s="79">
        <v>1244</v>
      </c>
      <c r="AAR20" s="78">
        <v>110499.49</v>
      </c>
      <c r="AAS20" s="77">
        <v>570</v>
      </c>
      <c r="AAT20" s="78">
        <v>47573.98</v>
      </c>
      <c r="AAU20" s="79">
        <v>51612</v>
      </c>
      <c r="AAV20" s="78">
        <v>9865146.2899999991</v>
      </c>
      <c r="AAW20" s="79">
        <v>54596</v>
      </c>
      <c r="AAX20" s="78">
        <v>7394370.96</v>
      </c>
      <c r="ABC20" s="77">
        <v>55</v>
      </c>
      <c r="ABD20" s="78">
        <v>215.9</v>
      </c>
      <c r="ABE20" s="77">
        <v>112</v>
      </c>
      <c r="ABF20" s="78">
        <v>590.76</v>
      </c>
      <c r="ABM20" s="77">
        <v>53</v>
      </c>
      <c r="ABN20" s="78">
        <v>531.71</v>
      </c>
      <c r="ABO20" s="77">
        <v>2</v>
      </c>
      <c r="ABP20" s="78">
        <v>37.39</v>
      </c>
      <c r="ABQ20" s="77">
        <v>19</v>
      </c>
      <c r="ABR20" s="78">
        <v>156.51</v>
      </c>
      <c r="ABS20" s="77">
        <v>99</v>
      </c>
      <c r="ABT20" s="78">
        <v>541.84</v>
      </c>
      <c r="ABY20" s="77">
        <v>11</v>
      </c>
      <c r="ABZ20" s="78">
        <v>305.33999999999997</v>
      </c>
      <c r="ACA20" s="77">
        <v>795</v>
      </c>
      <c r="ACB20" s="78">
        <v>3819.42</v>
      </c>
      <c r="ACG20" s="79">
        <v>2350</v>
      </c>
      <c r="ACH20" s="78">
        <v>134604.44</v>
      </c>
      <c r="ACK20" s="77">
        <v>2</v>
      </c>
      <c r="ACL20" s="78">
        <v>98.06</v>
      </c>
      <c r="ACM20" s="77">
        <v>1</v>
      </c>
      <c r="ACN20" s="78">
        <v>128.38999999999999</v>
      </c>
      <c r="ACO20" s="77">
        <v>205</v>
      </c>
      <c r="ACP20" s="78">
        <v>31359.84</v>
      </c>
      <c r="ADA20" s="79">
        <v>212510</v>
      </c>
      <c r="ADB20" s="78">
        <v>20455326.300000001</v>
      </c>
      <c r="ADC20" s="79">
        <v>3370</v>
      </c>
      <c r="ADD20" s="78">
        <v>182793.77</v>
      </c>
      <c r="ADE20" s="79">
        <v>2315</v>
      </c>
      <c r="ADF20" s="78">
        <v>108052.7</v>
      </c>
      <c r="ADG20" s="79">
        <v>5571</v>
      </c>
      <c r="ADH20" s="78">
        <v>91667.8</v>
      </c>
      <c r="ADI20" s="79">
        <v>4186</v>
      </c>
      <c r="ADJ20" s="78">
        <v>94380.67</v>
      </c>
      <c r="ADK20" s="77">
        <v>417</v>
      </c>
      <c r="ADL20" s="78">
        <v>13331.89</v>
      </c>
      <c r="ADQ20" s="77">
        <v>111</v>
      </c>
      <c r="ADR20" s="78">
        <v>5999.49</v>
      </c>
      <c r="ADS20" s="79">
        <v>19105</v>
      </c>
      <c r="ADT20" s="78">
        <v>664374.54</v>
      </c>
      <c r="ADU20" s="79">
        <v>6195</v>
      </c>
      <c r="ADV20" s="78">
        <v>329691.34000000003</v>
      </c>
      <c r="ADW20" s="79">
        <v>24744</v>
      </c>
      <c r="ADX20" s="78">
        <v>299734.03000000003</v>
      </c>
      <c r="ADY20" s="77">
        <v>12</v>
      </c>
      <c r="ADZ20" s="78">
        <v>567.79999999999995</v>
      </c>
      <c r="AEC20" s="79">
        <v>13002</v>
      </c>
      <c r="AED20" s="78">
        <v>535625.44999999995</v>
      </c>
      <c r="AEG20" s="77">
        <v>360</v>
      </c>
      <c r="AEH20" s="78">
        <v>45707.25</v>
      </c>
      <c r="AEI20" s="79">
        <v>3145</v>
      </c>
      <c r="AEJ20" s="78">
        <v>98925.27</v>
      </c>
      <c r="AEK20" s="79">
        <v>56221</v>
      </c>
      <c r="AEL20" s="78">
        <v>2054187.77</v>
      </c>
      <c r="AEM20" s="77">
        <v>495</v>
      </c>
      <c r="AEN20" s="78">
        <v>28122.639999999999</v>
      </c>
      <c r="AEO20" s="79">
        <v>17126</v>
      </c>
      <c r="AEP20" s="78">
        <v>1093256.81</v>
      </c>
      <c r="AES20" s="79">
        <v>1921</v>
      </c>
      <c r="AET20" s="78">
        <v>296849.23</v>
      </c>
      <c r="AEW20" s="77">
        <v>5</v>
      </c>
      <c r="AEX20" s="78">
        <v>303.48</v>
      </c>
      <c r="AEY20" s="79">
        <v>1275</v>
      </c>
      <c r="AEZ20" s="78">
        <v>210692.41</v>
      </c>
      <c r="AFA20" s="77">
        <v>4</v>
      </c>
      <c r="AFB20" s="78">
        <v>17.52</v>
      </c>
      <c r="AFC20" s="79">
        <v>1441</v>
      </c>
      <c r="AFD20" s="78">
        <v>875145.5</v>
      </c>
      <c r="AFG20" s="77">
        <v>2</v>
      </c>
      <c r="AFH20" s="78">
        <v>1941.6</v>
      </c>
      <c r="AFI20" s="77">
        <v>13</v>
      </c>
      <c r="AFJ20" s="78">
        <v>3528.82</v>
      </c>
      <c r="AFK20" s="79">
        <v>6873</v>
      </c>
      <c r="AFL20" s="78">
        <v>496947.18</v>
      </c>
      <c r="AFM20" s="79">
        <v>6105</v>
      </c>
      <c r="AFN20" s="78">
        <v>260580.35</v>
      </c>
      <c r="AFO20" s="77">
        <v>20</v>
      </c>
      <c r="AFP20" s="78">
        <v>1622.49</v>
      </c>
      <c r="AFQ20" s="77">
        <v>2</v>
      </c>
      <c r="AFR20" s="78">
        <v>23.22</v>
      </c>
      <c r="AFS20" s="79">
        <v>1807</v>
      </c>
      <c r="AFT20" s="78">
        <v>917216.39</v>
      </c>
      <c r="AFU20" s="79">
        <v>3734</v>
      </c>
      <c r="AFV20" s="78">
        <v>2662534.9900000002</v>
      </c>
      <c r="AGA20" s="77">
        <v>78</v>
      </c>
      <c r="AGB20" s="78">
        <v>692.55</v>
      </c>
      <c r="AGG20" s="79">
        <v>17829</v>
      </c>
      <c r="AGH20" s="78">
        <v>915134.29</v>
      </c>
      <c r="AGI20" s="79">
        <v>6442</v>
      </c>
      <c r="AGJ20" s="78">
        <v>196917.49</v>
      </c>
      <c r="AGK20" s="77">
        <v>4</v>
      </c>
      <c r="AGL20" s="78">
        <v>2057.6</v>
      </c>
      <c r="AGO20" s="77">
        <v>68</v>
      </c>
      <c r="AGP20" s="78">
        <v>8567.1</v>
      </c>
      <c r="AGQ20" s="79">
        <v>6702</v>
      </c>
      <c r="AGR20" s="78">
        <v>370062.97</v>
      </c>
      <c r="AGS20" s="77">
        <v>3</v>
      </c>
      <c r="AGT20" s="78">
        <v>62.49</v>
      </c>
      <c r="AGW20" s="77">
        <v>2</v>
      </c>
      <c r="AGX20" s="78">
        <v>195.26</v>
      </c>
      <c r="AHC20" s="79">
        <v>3161</v>
      </c>
      <c r="AHD20" s="78">
        <v>1074047.24</v>
      </c>
      <c r="AHG20" s="77">
        <v>134</v>
      </c>
      <c r="AHH20" s="78">
        <v>7961.12</v>
      </c>
      <c r="AHK20" s="77">
        <v>4</v>
      </c>
      <c r="AHL20" s="78">
        <v>105.7</v>
      </c>
      <c r="AHM20" s="79">
        <v>57320</v>
      </c>
      <c r="AHN20" s="78">
        <v>1805604.65</v>
      </c>
      <c r="AHO20" s="79">
        <v>5213</v>
      </c>
      <c r="AHP20" s="78">
        <v>216590.86</v>
      </c>
      <c r="AHQ20" s="77">
        <v>474</v>
      </c>
      <c r="AHR20" s="78">
        <v>46807.48</v>
      </c>
      <c r="AHS20" s="77">
        <v>3</v>
      </c>
      <c r="AHT20" s="78">
        <v>60.06</v>
      </c>
      <c r="AHW20" s="77">
        <v>150</v>
      </c>
      <c r="AHX20" s="78">
        <v>1036.99</v>
      </c>
      <c r="AIA20" s="77">
        <v>4</v>
      </c>
      <c r="AIB20" s="78">
        <v>44.32</v>
      </c>
      <c r="AIC20" s="77">
        <v>14</v>
      </c>
      <c r="AID20" s="78">
        <v>11096.96</v>
      </c>
      <c r="AIG20" s="79">
        <v>265742</v>
      </c>
      <c r="AIH20" s="78">
        <v>51346747.229999997</v>
      </c>
      <c r="AII20" s="77">
        <v>222</v>
      </c>
      <c r="AIJ20" s="78">
        <v>335892.18</v>
      </c>
      <c r="AIK20" s="79">
        <v>16668</v>
      </c>
      <c r="AIL20" s="78">
        <v>9415335.1799999997</v>
      </c>
      <c r="AIM20" s="79">
        <v>15649</v>
      </c>
      <c r="AIN20" s="78">
        <v>5646055.3600000003</v>
      </c>
      <c r="AIO20" s="79">
        <v>3002</v>
      </c>
      <c r="AIP20" s="78">
        <v>237847.51</v>
      </c>
      <c r="AIQ20" s="77">
        <v>152</v>
      </c>
      <c r="AIR20" s="78">
        <v>17673.63</v>
      </c>
      <c r="AIS20" s="77">
        <v>930</v>
      </c>
      <c r="AIT20" s="78">
        <v>129755.86</v>
      </c>
      <c r="AIW20" s="77">
        <v>1</v>
      </c>
      <c r="AIX20" s="78">
        <v>402.06</v>
      </c>
      <c r="AIY20" s="77">
        <v>52</v>
      </c>
      <c r="AIZ20" s="78">
        <v>44590.5</v>
      </c>
      <c r="AJA20" s="79">
        <v>2656</v>
      </c>
      <c r="AJB20" s="78">
        <v>238695.39</v>
      </c>
      <c r="AJC20" s="79">
        <v>4012</v>
      </c>
      <c r="AJD20" s="78">
        <v>248551.25</v>
      </c>
      <c r="AJE20" s="79">
        <v>1263</v>
      </c>
      <c r="AJF20" s="78">
        <v>252885.83</v>
      </c>
      <c r="AJK20" s="77">
        <v>2</v>
      </c>
      <c r="AJL20" s="78">
        <v>879.62</v>
      </c>
      <c r="AJM20" s="77">
        <v>319</v>
      </c>
      <c r="AJN20" s="78">
        <v>36847.67</v>
      </c>
      <c r="AJQ20" s="77">
        <v>88</v>
      </c>
      <c r="AJR20" s="78">
        <v>33413.089999999997</v>
      </c>
      <c r="AJS20" s="77">
        <v>1</v>
      </c>
      <c r="AJT20" s="78">
        <v>89.3</v>
      </c>
      <c r="AKC20" s="77">
        <v>1</v>
      </c>
      <c r="AKD20" s="78">
        <v>158.63</v>
      </c>
      <c r="AKE20" s="77">
        <v>1</v>
      </c>
      <c r="AKF20" s="78">
        <v>47.91</v>
      </c>
      <c r="AKG20" s="79">
        <v>52746</v>
      </c>
      <c r="AKH20" s="78">
        <v>499694.43</v>
      </c>
      <c r="AKK20" s="77">
        <v>30</v>
      </c>
      <c r="AKL20" s="78">
        <v>373.42</v>
      </c>
      <c r="AKO20" s="79">
        <v>7743</v>
      </c>
      <c r="AKP20" s="78">
        <v>572114.1</v>
      </c>
      <c r="AKS20" s="79">
        <v>10597</v>
      </c>
      <c r="AKT20" s="78">
        <v>205325.05</v>
      </c>
      <c r="AKU20" s="77">
        <v>3</v>
      </c>
      <c r="AKV20" s="78">
        <v>4.29</v>
      </c>
      <c r="AKW20" s="79">
        <v>10411</v>
      </c>
      <c r="AKX20" s="78">
        <v>478892.09</v>
      </c>
      <c r="ALC20" s="77">
        <v>2</v>
      </c>
      <c r="ALD20" s="78">
        <v>27.77</v>
      </c>
      <c r="ALE20" s="77">
        <v>611</v>
      </c>
      <c r="ALF20" s="78">
        <v>78314.990000000005</v>
      </c>
      <c r="ALO20" s="79">
        <v>131840</v>
      </c>
      <c r="ALP20" s="78">
        <v>1755636.95</v>
      </c>
      <c r="ALQ20" s="77">
        <v>142</v>
      </c>
      <c r="ALR20" s="78">
        <v>13070.72</v>
      </c>
      <c r="AME20" s="77">
        <v>27</v>
      </c>
      <c r="AMF20" s="78">
        <v>414.46</v>
      </c>
      <c r="AMM20" s="79">
        <v>16141</v>
      </c>
      <c r="AMN20" s="78">
        <v>458588.91</v>
      </c>
      <c r="AMQ20" s="79">
        <v>133165</v>
      </c>
      <c r="AMR20" s="78">
        <v>1863234.58</v>
      </c>
      <c r="ANA20" s="77">
        <v>1</v>
      </c>
      <c r="ANB20" s="78">
        <v>5.45</v>
      </c>
      <c r="ANC20" s="77">
        <v>1</v>
      </c>
      <c r="AND20" s="78">
        <v>31.82</v>
      </c>
      <c r="ANO20" s="77">
        <v>740</v>
      </c>
      <c r="ANP20" s="78">
        <v>39610.870000000003</v>
      </c>
      <c r="ANQ20" s="77">
        <v>139</v>
      </c>
      <c r="ANR20" s="78">
        <v>395.56</v>
      </c>
      <c r="ANS20" s="79">
        <v>2146</v>
      </c>
      <c r="ANT20" s="78">
        <v>145504.13</v>
      </c>
      <c r="ANW20" s="77">
        <v>135</v>
      </c>
      <c r="ANX20" s="78">
        <v>3993.4</v>
      </c>
      <c r="ANY20" s="77">
        <v>11</v>
      </c>
      <c r="ANZ20" s="78">
        <v>3790.62</v>
      </c>
      <c r="AOA20" s="79">
        <v>1328</v>
      </c>
      <c r="AOB20" s="78">
        <v>96422.42</v>
      </c>
      <c r="AOC20" s="79">
        <v>28292</v>
      </c>
      <c r="AOD20" s="78">
        <v>2721729.4</v>
      </c>
      <c r="AOE20" s="77">
        <v>196</v>
      </c>
      <c r="AOF20" s="78">
        <v>236886</v>
      </c>
      <c r="AOG20" s="77">
        <v>2</v>
      </c>
      <c r="AOH20" s="78">
        <v>182.55</v>
      </c>
      <c r="AOQ20" s="77">
        <v>355</v>
      </c>
      <c r="AOR20" s="78">
        <v>17460.919999999998</v>
      </c>
      <c r="AOW20" s="77">
        <v>1</v>
      </c>
      <c r="AOX20" s="78">
        <v>0.81</v>
      </c>
      <c r="AOY20" s="79">
        <v>1094</v>
      </c>
      <c r="AOZ20" s="78">
        <v>1369872.98</v>
      </c>
      <c r="APA20" s="79">
        <v>2615</v>
      </c>
      <c r="APB20" s="78">
        <v>218553.29</v>
      </c>
      <c r="APE20" s="77">
        <v>71</v>
      </c>
      <c r="APF20" s="78">
        <v>1749.25</v>
      </c>
      <c r="APG20" s="77">
        <v>40</v>
      </c>
      <c r="APH20" s="78">
        <v>13526.99</v>
      </c>
      <c r="API20" s="79">
        <v>2105</v>
      </c>
      <c r="APJ20" s="78">
        <v>261303.82</v>
      </c>
      <c r="APK20" s="77">
        <v>282</v>
      </c>
      <c r="APL20" s="78">
        <v>49546.71</v>
      </c>
      <c r="APM20" s="79">
        <v>12763</v>
      </c>
      <c r="APN20" s="78">
        <v>2145145.5099999998</v>
      </c>
      <c r="APQ20" s="77">
        <v>1</v>
      </c>
      <c r="APR20" s="78">
        <v>80.87</v>
      </c>
      <c r="APS20" s="77">
        <v>834</v>
      </c>
      <c r="APT20" s="78">
        <v>478001.83</v>
      </c>
      <c r="APU20" s="77">
        <v>46</v>
      </c>
      <c r="APV20" s="78">
        <v>71715.25</v>
      </c>
      <c r="APW20" s="77">
        <v>462</v>
      </c>
      <c r="APX20" s="78">
        <v>1527130</v>
      </c>
      <c r="AQA20" s="77">
        <v>1</v>
      </c>
      <c r="AQB20" s="78">
        <v>255.54</v>
      </c>
      <c r="AQC20" s="77">
        <v>1</v>
      </c>
      <c r="AQD20" s="78">
        <v>5.58</v>
      </c>
      <c r="AQE20" s="77">
        <v>1</v>
      </c>
      <c r="AQF20" s="78">
        <v>15.17</v>
      </c>
      <c r="AQI20" s="77">
        <v>41</v>
      </c>
      <c r="AQJ20" s="78">
        <v>4604.6499999999996</v>
      </c>
      <c r="AQK20" s="77">
        <v>3</v>
      </c>
      <c r="AQL20" s="78">
        <v>12.88</v>
      </c>
      <c r="AQO20" s="77">
        <v>650</v>
      </c>
      <c r="AQP20" s="78">
        <v>87016.29</v>
      </c>
      <c r="AQQ20" s="77">
        <v>220</v>
      </c>
      <c r="AQR20" s="78">
        <v>2432.35</v>
      </c>
      <c r="AQS20" s="77">
        <v>1</v>
      </c>
      <c r="AQT20" s="78">
        <v>15</v>
      </c>
      <c r="AQU20" s="77">
        <v>106</v>
      </c>
      <c r="AQV20" s="78">
        <v>1201.19</v>
      </c>
      <c r="ARA20" s="79">
        <v>14854</v>
      </c>
      <c r="ARB20" s="78">
        <v>3367053.28</v>
      </c>
      <c r="ARC20" s="79">
        <v>18718</v>
      </c>
      <c r="ARD20" s="78">
        <v>294812.44</v>
      </c>
      <c r="ARG20" s="77">
        <v>5</v>
      </c>
      <c r="ARH20" s="78">
        <v>79.02</v>
      </c>
      <c r="ARI20" s="79">
        <v>2310</v>
      </c>
      <c r="ARJ20" s="78">
        <v>1067280.27</v>
      </c>
      <c r="ARK20" s="77">
        <v>429</v>
      </c>
      <c r="ARL20" s="78">
        <v>227377.98</v>
      </c>
      <c r="ARM20" s="79">
        <v>1945</v>
      </c>
      <c r="ARN20" s="78">
        <v>938830.74</v>
      </c>
      <c r="ARO20" s="77">
        <v>932</v>
      </c>
      <c r="ARP20" s="78">
        <v>451016.99</v>
      </c>
      <c r="ARQ20" s="77">
        <v>673</v>
      </c>
      <c r="ARR20" s="78">
        <v>281475.61</v>
      </c>
      <c r="ARS20" s="77">
        <v>298</v>
      </c>
      <c r="ART20" s="78">
        <v>122764.24</v>
      </c>
      <c r="ARU20" s="79">
        <v>5604</v>
      </c>
      <c r="ARV20" s="78">
        <v>1216729.48</v>
      </c>
      <c r="ARW20" s="77">
        <v>12</v>
      </c>
      <c r="ARX20" s="78">
        <v>264.68</v>
      </c>
      <c r="ASA20" s="77">
        <v>156</v>
      </c>
      <c r="ASB20" s="78">
        <v>54415.26</v>
      </c>
      <c r="ASC20" s="79">
        <v>3550</v>
      </c>
      <c r="ASD20" s="78">
        <v>58410.5</v>
      </c>
      <c r="ASI20" s="79">
        <v>4576</v>
      </c>
      <c r="ASJ20" s="78">
        <v>1201068.46</v>
      </c>
      <c r="ASK20" s="79">
        <v>3135</v>
      </c>
      <c r="ASL20" s="78">
        <v>1648114.55</v>
      </c>
      <c r="ASQ20" s="79">
        <v>9663</v>
      </c>
      <c r="ASR20" s="78">
        <v>6031116.4199999999</v>
      </c>
      <c r="ASU20" s="77">
        <v>168</v>
      </c>
      <c r="ASV20" s="78">
        <v>1207436.8500000001</v>
      </c>
      <c r="ASY20" s="77">
        <v>2</v>
      </c>
      <c r="ASZ20" s="78">
        <v>14.27</v>
      </c>
      <c r="ATC20" s="77">
        <v>1</v>
      </c>
      <c r="ATD20" s="78">
        <v>23.19</v>
      </c>
      <c r="ATG20" s="79">
        <v>5333</v>
      </c>
      <c r="ATH20" s="78">
        <v>747256.05</v>
      </c>
      <c r="ATI20" s="79">
        <v>10632</v>
      </c>
      <c r="ATJ20" s="78">
        <v>1313177.47</v>
      </c>
      <c r="ATK20" s="79">
        <v>31827</v>
      </c>
      <c r="ATL20" s="78">
        <v>4212144.18</v>
      </c>
      <c r="ATM20" s="79">
        <v>8177</v>
      </c>
      <c r="ATN20" s="78">
        <v>1058849.73</v>
      </c>
      <c r="ATO20" s="79">
        <v>55229</v>
      </c>
      <c r="ATP20" s="78">
        <v>1366967.89</v>
      </c>
      <c r="ATS20" s="79">
        <v>57823</v>
      </c>
      <c r="ATT20" s="78">
        <v>4770821.2699999996</v>
      </c>
      <c r="ATU20" s="77">
        <v>79</v>
      </c>
      <c r="ATV20" s="78">
        <v>29357.21</v>
      </c>
      <c r="ATY20" s="79">
        <v>4409</v>
      </c>
      <c r="ATZ20" s="78">
        <v>361500.32</v>
      </c>
      <c r="AUO20" s="77">
        <v>3</v>
      </c>
      <c r="AUP20" s="78">
        <v>23.4</v>
      </c>
      <c r="AUS20" s="77">
        <v>9</v>
      </c>
      <c r="AUT20" s="78">
        <v>190.97</v>
      </c>
      <c r="AUU20" s="79">
        <v>1725</v>
      </c>
      <c r="AUV20" s="78">
        <v>40556.11</v>
      </c>
      <c r="AUW20" s="77">
        <v>19</v>
      </c>
      <c r="AUX20" s="78">
        <v>1773.45</v>
      </c>
      <c r="AVA20" s="79">
        <v>36004</v>
      </c>
      <c r="AVB20" s="78">
        <v>3429536.64</v>
      </c>
      <c r="AVC20" s="77">
        <v>885</v>
      </c>
      <c r="AVD20" s="78">
        <v>3937834.98</v>
      </c>
      <c r="AVE20" s="77">
        <v>4</v>
      </c>
      <c r="AVF20" s="78">
        <v>357.04</v>
      </c>
      <c r="AVK20" s="77">
        <v>7</v>
      </c>
      <c r="AVL20" s="78">
        <v>1254.71</v>
      </c>
      <c r="AVM20" s="77">
        <v>696</v>
      </c>
      <c r="AVN20" s="78">
        <v>39435.9</v>
      </c>
      <c r="AVO20" s="77">
        <v>207</v>
      </c>
      <c r="AVP20" s="78">
        <v>9938.92</v>
      </c>
      <c r="AVS20" s="79">
        <v>14502</v>
      </c>
      <c r="AVT20" s="78">
        <v>730480.65</v>
      </c>
      <c r="AVU20" s="77">
        <v>6</v>
      </c>
      <c r="AVV20" s="78">
        <v>165.19</v>
      </c>
      <c r="AVW20" s="77">
        <v>9</v>
      </c>
      <c r="AVX20" s="78">
        <v>385.95</v>
      </c>
      <c r="AVY20" s="77">
        <v>28</v>
      </c>
      <c r="AVZ20" s="78">
        <v>485.82</v>
      </c>
      <c r="AWA20" s="77">
        <v>18</v>
      </c>
      <c r="AWB20" s="78">
        <v>98.13</v>
      </c>
      <c r="AWC20" s="77">
        <v>1</v>
      </c>
      <c r="AWD20" s="78">
        <v>4.8099999999999996</v>
      </c>
      <c r="AWG20" s="77">
        <v>10</v>
      </c>
      <c r="AWH20" s="78">
        <v>54.3</v>
      </c>
      <c r="AWM20" s="79">
        <v>256085</v>
      </c>
      <c r="AWN20" s="78">
        <v>4841830.45</v>
      </c>
      <c r="AWO20" s="77">
        <v>2</v>
      </c>
      <c r="AWP20" s="78">
        <v>40</v>
      </c>
      <c r="AWQ20" s="79">
        <v>2215</v>
      </c>
      <c r="AWR20" s="78">
        <v>116097.03</v>
      </c>
      <c r="AWU20" s="79">
        <v>8249</v>
      </c>
      <c r="AWV20" s="78">
        <v>3046104.09</v>
      </c>
      <c r="AWW20" s="77">
        <v>24</v>
      </c>
      <c r="AWX20" s="78">
        <v>169.12</v>
      </c>
      <c r="AXC20" s="77">
        <v>217</v>
      </c>
      <c r="AXD20" s="78">
        <v>189135.73</v>
      </c>
      <c r="AXO20" s="79">
        <v>6036</v>
      </c>
      <c r="AXP20" s="78">
        <v>615095.1</v>
      </c>
      <c r="AYC20" s="77">
        <v>1</v>
      </c>
      <c r="AYD20" s="78">
        <v>13.32</v>
      </c>
      <c r="AYE20" s="77">
        <v>13</v>
      </c>
      <c r="AYF20" s="78">
        <v>109.15</v>
      </c>
      <c r="AYG20" s="77">
        <v>2</v>
      </c>
      <c r="AYH20" s="78">
        <v>25.06</v>
      </c>
      <c r="AYQ20" s="77">
        <v>5</v>
      </c>
      <c r="AYR20" s="78">
        <v>4.5</v>
      </c>
      <c r="AYS20" s="77">
        <v>4</v>
      </c>
      <c r="AYT20" s="78">
        <v>3.12</v>
      </c>
      <c r="AYW20" s="77">
        <v>5</v>
      </c>
      <c r="AYX20" s="78">
        <v>16.98</v>
      </c>
      <c r="AYY20" s="77">
        <v>19</v>
      </c>
      <c r="AYZ20" s="78">
        <v>1228.27</v>
      </c>
      <c r="AZA20" s="79">
        <v>60992</v>
      </c>
      <c r="AZB20" s="78">
        <v>5017002.25</v>
      </c>
      <c r="AZC20" s="77">
        <v>196</v>
      </c>
      <c r="AZD20" s="78">
        <v>42900.9</v>
      </c>
      <c r="AZE20" s="77">
        <v>119</v>
      </c>
      <c r="AZF20" s="78">
        <v>40926.97</v>
      </c>
      <c r="AZG20" s="77">
        <v>33</v>
      </c>
      <c r="AZH20" s="78">
        <v>574.36</v>
      </c>
      <c r="AZI20" s="77">
        <v>60</v>
      </c>
      <c r="AZJ20" s="78">
        <v>3123.37</v>
      </c>
      <c r="AZK20" s="77">
        <v>551</v>
      </c>
      <c r="AZL20" s="78">
        <v>7063.6</v>
      </c>
      <c r="AZO20" s="79">
        <v>15718</v>
      </c>
      <c r="AZP20" s="78">
        <v>2142149.08</v>
      </c>
      <c r="AZQ20" s="77">
        <v>159</v>
      </c>
      <c r="AZR20" s="78">
        <v>151623.29999999999</v>
      </c>
      <c r="AZS20" s="77">
        <v>536</v>
      </c>
      <c r="AZT20" s="78">
        <v>239301.58</v>
      </c>
    </row>
    <row r="21" spans="1:1020 1027:1372" x14ac:dyDescent="0.25">
      <c r="A21" s="80">
        <v>40235</v>
      </c>
      <c r="B21" s="77" t="s">
        <v>346</v>
      </c>
      <c r="C21" s="77">
        <v>13</v>
      </c>
      <c r="D21" s="78">
        <v>30.57</v>
      </c>
      <c r="K21" s="77">
        <v>4</v>
      </c>
      <c r="L21" s="78">
        <v>289.70999999999998</v>
      </c>
      <c r="M21" s="77">
        <v>158</v>
      </c>
      <c r="N21" s="78">
        <v>1024186.54</v>
      </c>
      <c r="O21" s="77">
        <v>22</v>
      </c>
      <c r="P21" s="78">
        <v>252.96</v>
      </c>
      <c r="W21" s="77">
        <v>2</v>
      </c>
      <c r="X21" s="78">
        <v>21.58</v>
      </c>
      <c r="Y21" s="79">
        <v>179071</v>
      </c>
      <c r="Z21" s="78">
        <v>10027079.74</v>
      </c>
      <c r="AA21" s="77">
        <v>29</v>
      </c>
      <c r="AB21" s="78">
        <v>3243.55</v>
      </c>
      <c r="AC21" s="79">
        <v>6179</v>
      </c>
      <c r="AD21" s="78">
        <v>282478.92</v>
      </c>
      <c r="AQ21" s="79">
        <v>31300</v>
      </c>
      <c r="AR21" s="78">
        <v>4788407.8899999997</v>
      </c>
      <c r="AU21" s="79">
        <v>56806</v>
      </c>
      <c r="AV21" s="78">
        <v>1097443.3</v>
      </c>
      <c r="AY21" s="79">
        <v>63727</v>
      </c>
      <c r="AZ21" s="78">
        <v>6590114.8300000001</v>
      </c>
      <c r="BA21" s="79">
        <v>327571</v>
      </c>
      <c r="BB21" s="78">
        <v>26971392.870000001</v>
      </c>
      <c r="BE21" s="79">
        <v>340664</v>
      </c>
      <c r="BF21" s="78">
        <v>3169156.25</v>
      </c>
      <c r="BI21" s="79">
        <v>17801</v>
      </c>
      <c r="BJ21" s="78">
        <v>1147986.05</v>
      </c>
      <c r="BK21" s="77">
        <v>2</v>
      </c>
      <c r="BL21" s="78">
        <v>488.46</v>
      </c>
      <c r="BM21" s="77">
        <v>23</v>
      </c>
      <c r="BN21" s="78">
        <v>5833.92</v>
      </c>
      <c r="BO21" s="79">
        <v>6027</v>
      </c>
      <c r="BP21" s="78">
        <v>68154.429999999993</v>
      </c>
      <c r="BS21" s="77">
        <v>3</v>
      </c>
      <c r="BT21" s="78">
        <v>2110.79</v>
      </c>
      <c r="CG21" s="77">
        <v>1</v>
      </c>
      <c r="CH21" s="78">
        <v>93.13</v>
      </c>
      <c r="CM21" s="77">
        <v>2</v>
      </c>
      <c r="CN21" s="78">
        <v>2238.88</v>
      </c>
      <c r="CO21" s="77">
        <v>3</v>
      </c>
      <c r="CP21" s="78">
        <v>63.97</v>
      </c>
      <c r="CQ21" s="77">
        <v>2</v>
      </c>
      <c r="CR21" s="78">
        <v>2.38</v>
      </c>
      <c r="CS21" s="77">
        <v>37</v>
      </c>
      <c r="CT21" s="78">
        <v>138.57</v>
      </c>
      <c r="CU21" s="77">
        <v>1</v>
      </c>
      <c r="CV21" s="78">
        <v>9.49</v>
      </c>
      <c r="CW21" s="77">
        <v>35</v>
      </c>
      <c r="CX21" s="78">
        <v>36.380000000000003</v>
      </c>
      <c r="DA21" s="79">
        <v>156488</v>
      </c>
      <c r="DB21" s="78">
        <v>5921747.8399999999</v>
      </c>
      <c r="DK21" s="79">
        <v>4619</v>
      </c>
      <c r="DL21" s="78">
        <v>374806.12</v>
      </c>
      <c r="DM21" s="79">
        <v>214414</v>
      </c>
      <c r="DN21" s="78">
        <v>8696916.8100000005</v>
      </c>
      <c r="DQ21" s="77">
        <v>2</v>
      </c>
      <c r="DR21" s="78">
        <v>2.06</v>
      </c>
      <c r="DS21" s="77">
        <v>37</v>
      </c>
      <c r="DT21" s="78">
        <v>884.65</v>
      </c>
      <c r="DU21" s="77">
        <v>4</v>
      </c>
      <c r="DV21" s="78">
        <v>6.56</v>
      </c>
      <c r="EE21" s="79">
        <v>16906</v>
      </c>
      <c r="EF21" s="78">
        <v>654636.81999999995</v>
      </c>
      <c r="EG21" s="79">
        <v>34589</v>
      </c>
      <c r="EH21" s="78">
        <v>1218585.96</v>
      </c>
      <c r="EI21" s="77">
        <v>7</v>
      </c>
      <c r="EJ21" s="78">
        <v>14.64</v>
      </c>
      <c r="EK21" s="79">
        <v>1123</v>
      </c>
      <c r="EL21" s="78">
        <v>70316.37</v>
      </c>
      <c r="ES21" s="79">
        <v>1920</v>
      </c>
      <c r="ET21" s="78">
        <v>1197849.6499999999</v>
      </c>
      <c r="EU21" s="77">
        <v>10</v>
      </c>
      <c r="EV21" s="78">
        <v>6.28</v>
      </c>
      <c r="EW21" s="79">
        <v>24271</v>
      </c>
      <c r="EX21" s="78">
        <v>1235430.6000000001</v>
      </c>
      <c r="EY21" s="79">
        <v>15800</v>
      </c>
      <c r="EZ21" s="78">
        <v>782636.96</v>
      </c>
      <c r="FA21" s="77">
        <v>13</v>
      </c>
      <c r="FB21" s="78">
        <v>74.59</v>
      </c>
      <c r="FC21" s="77">
        <v>1</v>
      </c>
      <c r="FD21" s="78">
        <v>1.73</v>
      </c>
      <c r="FE21" s="77">
        <v>9</v>
      </c>
      <c r="FF21" s="78">
        <v>11.45</v>
      </c>
      <c r="FG21" s="79">
        <v>2108</v>
      </c>
      <c r="FH21" s="78">
        <v>311896.07</v>
      </c>
      <c r="FI21" s="77">
        <v>1</v>
      </c>
      <c r="FJ21" s="78">
        <v>1.5</v>
      </c>
      <c r="FK21" s="79">
        <v>2647</v>
      </c>
      <c r="FL21" s="78">
        <v>64304.57</v>
      </c>
      <c r="FM21" s="79">
        <v>13005</v>
      </c>
      <c r="FN21" s="78">
        <v>747710.21</v>
      </c>
      <c r="FO21" s="79">
        <v>48895</v>
      </c>
      <c r="FP21" s="78">
        <v>5618842.9400000004</v>
      </c>
      <c r="FS21" s="77">
        <v>1</v>
      </c>
      <c r="FT21" s="78">
        <v>6.08</v>
      </c>
      <c r="FW21" s="77">
        <v>70</v>
      </c>
      <c r="FX21" s="78">
        <v>4989.1400000000003</v>
      </c>
      <c r="GA21" s="77">
        <v>18</v>
      </c>
      <c r="GB21" s="78">
        <v>3941.39</v>
      </c>
      <c r="GC21" s="79">
        <v>4132</v>
      </c>
      <c r="GD21" s="78">
        <v>587322.07999999996</v>
      </c>
      <c r="GE21" s="79">
        <v>4337</v>
      </c>
      <c r="GF21" s="78">
        <v>623364.06999999995</v>
      </c>
      <c r="GG21" s="77">
        <v>1</v>
      </c>
      <c r="GH21" s="78">
        <v>2.85</v>
      </c>
      <c r="GO21" s="77">
        <v>200</v>
      </c>
      <c r="GP21" s="78">
        <v>16377.35</v>
      </c>
      <c r="GQ21" s="77">
        <v>18</v>
      </c>
      <c r="GR21" s="78">
        <v>681.85</v>
      </c>
      <c r="GS21" s="79">
        <v>2253</v>
      </c>
      <c r="GT21" s="78">
        <v>239418.73</v>
      </c>
      <c r="GU21" s="77">
        <v>14</v>
      </c>
      <c r="GV21" s="78">
        <v>95.64</v>
      </c>
      <c r="GY21" s="77">
        <v>115</v>
      </c>
      <c r="GZ21" s="78">
        <v>3801.68</v>
      </c>
      <c r="HA21" s="77">
        <v>577</v>
      </c>
      <c r="HB21" s="78">
        <v>76245.679999999993</v>
      </c>
      <c r="HC21" s="77">
        <v>457</v>
      </c>
      <c r="HD21" s="78">
        <v>80705.2</v>
      </c>
      <c r="HE21" s="79">
        <v>1546</v>
      </c>
      <c r="HF21" s="78">
        <v>208931.66</v>
      </c>
      <c r="HI21" s="77">
        <v>66</v>
      </c>
      <c r="HJ21" s="78">
        <v>22059.67</v>
      </c>
      <c r="HK21" s="77">
        <v>572</v>
      </c>
      <c r="HL21" s="78">
        <v>29119.69</v>
      </c>
      <c r="HM21" s="77">
        <v>20</v>
      </c>
      <c r="HN21" s="78">
        <v>1207.44</v>
      </c>
      <c r="HO21" s="79">
        <v>142065</v>
      </c>
      <c r="HP21" s="78">
        <v>13631053.619999999</v>
      </c>
      <c r="HQ21" s="77">
        <v>2</v>
      </c>
      <c r="HR21" s="78">
        <v>406.68</v>
      </c>
      <c r="HS21" s="79">
        <v>1327</v>
      </c>
      <c r="HT21" s="78">
        <v>139362.67000000001</v>
      </c>
      <c r="HU21" s="79">
        <v>8624</v>
      </c>
      <c r="HV21" s="78">
        <v>590025.89</v>
      </c>
      <c r="HW21" s="77">
        <v>24</v>
      </c>
      <c r="HX21" s="78">
        <v>3631.62</v>
      </c>
      <c r="HY21" s="77">
        <v>500</v>
      </c>
      <c r="HZ21" s="78">
        <v>102114.97</v>
      </c>
      <c r="IA21" s="77">
        <v>2</v>
      </c>
      <c r="IB21" s="78">
        <v>230.72</v>
      </c>
      <c r="IG21" s="79">
        <v>2972</v>
      </c>
      <c r="IH21" s="78">
        <v>132031.17000000001</v>
      </c>
      <c r="II21" s="77">
        <v>5</v>
      </c>
      <c r="IJ21" s="78">
        <v>7.62</v>
      </c>
      <c r="IQ21" s="77">
        <v>4</v>
      </c>
      <c r="IR21" s="78">
        <v>13.99</v>
      </c>
      <c r="IS21" s="79">
        <v>4412</v>
      </c>
      <c r="IT21" s="78">
        <v>183954.17</v>
      </c>
      <c r="JA21" s="79">
        <v>9041</v>
      </c>
      <c r="JB21" s="78">
        <v>1221071.3700000001</v>
      </c>
      <c r="JC21" s="79">
        <v>2483</v>
      </c>
      <c r="JD21" s="78">
        <v>305280.5</v>
      </c>
      <c r="JG21" s="77">
        <v>699</v>
      </c>
      <c r="JH21" s="78">
        <v>88903.01</v>
      </c>
      <c r="JI21" s="79">
        <v>3509</v>
      </c>
      <c r="JJ21" s="78">
        <v>330024.28000000003</v>
      </c>
      <c r="JK21" s="77">
        <v>13</v>
      </c>
      <c r="JL21" s="78">
        <v>782.28</v>
      </c>
      <c r="JQ21" s="77">
        <v>130</v>
      </c>
      <c r="JR21" s="78">
        <v>10411.86</v>
      </c>
      <c r="JS21" s="79">
        <v>4287</v>
      </c>
      <c r="JT21" s="78">
        <v>369039.41</v>
      </c>
      <c r="JU21" s="79">
        <v>22552</v>
      </c>
      <c r="JV21" s="78">
        <v>1747756.26</v>
      </c>
      <c r="JW21" s="77">
        <v>55</v>
      </c>
      <c r="JX21" s="78">
        <v>4981.1499999999996</v>
      </c>
      <c r="JY21" s="77">
        <v>474</v>
      </c>
      <c r="JZ21" s="78">
        <v>11832.67</v>
      </c>
      <c r="KA21" s="79">
        <v>9842</v>
      </c>
      <c r="KB21" s="78">
        <v>432718.07</v>
      </c>
      <c r="KE21" s="77">
        <v>395</v>
      </c>
      <c r="KF21" s="78">
        <v>40187.24</v>
      </c>
      <c r="KG21" s="79">
        <v>19770</v>
      </c>
      <c r="KH21" s="78">
        <v>722912.28</v>
      </c>
      <c r="KI21" s="77">
        <v>2</v>
      </c>
      <c r="KJ21" s="78">
        <v>7.86</v>
      </c>
      <c r="KM21" s="77">
        <v>919</v>
      </c>
      <c r="KN21" s="78">
        <v>541848.41</v>
      </c>
      <c r="KO21" s="77">
        <v>13</v>
      </c>
      <c r="KP21" s="78">
        <v>1905.59</v>
      </c>
      <c r="KQ21" s="79">
        <v>5391</v>
      </c>
      <c r="KR21" s="78">
        <v>432833.63</v>
      </c>
      <c r="KU21" s="79">
        <v>3172</v>
      </c>
      <c r="KV21" s="78">
        <v>1497314.91</v>
      </c>
      <c r="LA21" s="77">
        <v>9</v>
      </c>
      <c r="LB21" s="78">
        <v>2158.35</v>
      </c>
      <c r="LC21" s="77">
        <v>9</v>
      </c>
      <c r="LD21" s="78">
        <v>55.75</v>
      </c>
      <c r="LE21" s="79">
        <v>1706</v>
      </c>
      <c r="LF21" s="78">
        <v>160069.14000000001</v>
      </c>
      <c r="LG21" s="77">
        <v>437</v>
      </c>
      <c r="LH21" s="78">
        <v>66007.02</v>
      </c>
      <c r="LI21" s="77">
        <v>380</v>
      </c>
      <c r="LJ21" s="78">
        <v>89863.96</v>
      </c>
      <c r="LK21" s="77">
        <v>1</v>
      </c>
      <c r="LL21" s="78">
        <v>1.17</v>
      </c>
      <c r="LS21" s="77">
        <v>2</v>
      </c>
      <c r="LT21" s="78">
        <v>1.78</v>
      </c>
      <c r="LU21" s="79">
        <v>7427</v>
      </c>
      <c r="LV21" s="78">
        <v>324284.79999999999</v>
      </c>
      <c r="LW21" s="77">
        <v>79</v>
      </c>
      <c r="LX21" s="78">
        <v>866.94</v>
      </c>
      <c r="MC21" s="79">
        <v>4824</v>
      </c>
      <c r="MD21" s="78">
        <v>538229.62</v>
      </c>
      <c r="MI21" s="77">
        <v>1</v>
      </c>
      <c r="MJ21" s="78">
        <v>11.61</v>
      </c>
      <c r="MQ21" s="79">
        <v>4208</v>
      </c>
      <c r="MR21" s="78">
        <v>315168.42</v>
      </c>
      <c r="MS21" s="79">
        <v>54031</v>
      </c>
      <c r="MT21" s="78">
        <v>5328747.78</v>
      </c>
      <c r="MU21" s="79">
        <v>1113</v>
      </c>
      <c r="MV21" s="78">
        <v>32070.11</v>
      </c>
      <c r="MY21" s="77">
        <v>2</v>
      </c>
      <c r="MZ21" s="78">
        <v>3.36</v>
      </c>
      <c r="NC21" s="77">
        <v>2</v>
      </c>
      <c r="ND21" s="78">
        <v>121.74</v>
      </c>
      <c r="NG21" s="79">
        <v>313364</v>
      </c>
      <c r="NH21" s="78">
        <v>41048868.450000003</v>
      </c>
      <c r="NI21" s="79">
        <v>251451</v>
      </c>
      <c r="NJ21" s="78">
        <v>37988448.020000003</v>
      </c>
      <c r="NK21" s="79">
        <v>15461</v>
      </c>
      <c r="NL21" s="78">
        <v>49187.95</v>
      </c>
      <c r="NM21" s="77">
        <v>36</v>
      </c>
      <c r="NN21" s="78">
        <v>533.69000000000005</v>
      </c>
      <c r="NU21" s="79">
        <v>1256</v>
      </c>
      <c r="NV21" s="78">
        <v>176884.29</v>
      </c>
      <c r="NW21" s="77">
        <v>6</v>
      </c>
      <c r="NX21" s="78">
        <v>11.97</v>
      </c>
      <c r="NY21" s="77">
        <v>6</v>
      </c>
      <c r="NZ21" s="78">
        <v>14.12</v>
      </c>
      <c r="OA21" s="77">
        <v>125</v>
      </c>
      <c r="OB21" s="78">
        <v>327.32</v>
      </c>
      <c r="OC21" s="79">
        <v>3366</v>
      </c>
      <c r="OD21" s="78">
        <v>345521.51</v>
      </c>
      <c r="OE21" s="77">
        <v>114</v>
      </c>
      <c r="OF21" s="78">
        <v>7374.91</v>
      </c>
      <c r="OG21" s="77">
        <v>3</v>
      </c>
      <c r="OH21" s="78">
        <v>81.709999999999994</v>
      </c>
      <c r="OM21" s="77">
        <v>436</v>
      </c>
      <c r="ON21" s="78">
        <v>35276.01</v>
      </c>
      <c r="OO21" s="77">
        <v>226</v>
      </c>
      <c r="OP21" s="78">
        <v>12117.52</v>
      </c>
      <c r="OQ21" s="77">
        <v>94</v>
      </c>
      <c r="OR21" s="78">
        <v>541.37</v>
      </c>
      <c r="OW21" s="79">
        <v>11659</v>
      </c>
      <c r="OX21" s="78">
        <v>2055301.41</v>
      </c>
      <c r="OY21" s="79">
        <v>28360</v>
      </c>
      <c r="OZ21" s="78">
        <v>5654416.4800000004</v>
      </c>
      <c r="PA21" s="77">
        <v>106</v>
      </c>
      <c r="PB21" s="78">
        <v>3741.43</v>
      </c>
      <c r="PC21" s="79">
        <v>2382</v>
      </c>
      <c r="PD21" s="78">
        <v>115483.53</v>
      </c>
      <c r="PE21" s="79">
        <v>1181</v>
      </c>
      <c r="PF21" s="78">
        <v>204886.79</v>
      </c>
      <c r="PI21" s="79">
        <v>6960</v>
      </c>
      <c r="PJ21" s="78">
        <v>667471.75</v>
      </c>
      <c r="PS21" s="79">
        <v>3112</v>
      </c>
      <c r="PT21" s="78">
        <v>298660.05</v>
      </c>
      <c r="PU21" s="77">
        <v>54</v>
      </c>
      <c r="PV21" s="78">
        <v>503.73</v>
      </c>
      <c r="PW21" s="77">
        <v>220</v>
      </c>
      <c r="PX21" s="78">
        <v>30064.639999999999</v>
      </c>
      <c r="PY21" s="79">
        <v>10186</v>
      </c>
      <c r="PZ21" s="78">
        <v>688688.91</v>
      </c>
      <c r="QA21" s="77">
        <v>42</v>
      </c>
      <c r="QB21" s="78">
        <v>309.04000000000002</v>
      </c>
      <c r="QC21" s="77">
        <v>11</v>
      </c>
      <c r="QD21" s="78">
        <v>108.09</v>
      </c>
      <c r="QI21" s="77">
        <v>8</v>
      </c>
      <c r="QJ21" s="78">
        <v>37.58</v>
      </c>
      <c r="QM21" s="79">
        <v>26703</v>
      </c>
      <c r="QN21" s="78">
        <v>7710534.6699999999</v>
      </c>
      <c r="QO21" s="79">
        <v>47793</v>
      </c>
      <c r="QP21" s="78">
        <v>7344620.29</v>
      </c>
      <c r="QQ21" s="79">
        <v>7607</v>
      </c>
      <c r="QR21" s="78">
        <v>1091536.24</v>
      </c>
      <c r="QS21" s="77">
        <v>636</v>
      </c>
      <c r="QT21" s="78">
        <v>2673847.86</v>
      </c>
      <c r="QU21" s="77">
        <v>24</v>
      </c>
      <c r="QV21" s="78">
        <v>67964.06</v>
      </c>
      <c r="QW21" s="77">
        <v>16</v>
      </c>
      <c r="QX21" s="78">
        <v>175.47</v>
      </c>
      <c r="QY21" s="77">
        <v>5</v>
      </c>
      <c r="QZ21" s="78">
        <v>638.29999999999995</v>
      </c>
      <c r="RA21" s="77">
        <v>429</v>
      </c>
      <c r="RB21" s="78">
        <v>180406.84</v>
      </c>
      <c r="RC21" s="77">
        <v>244</v>
      </c>
      <c r="RD21" s="78">
        <v>117684.11</v>
      </c>
      <c r="RE21" s="79">
        <v>23799</v>
      </c>
      <c r="RF21" s="78">
        <v>13958510.91</v>
      </c>
      <c r="RI21" s="79">
        <v>12708</v>
      </c>
      <c r="RJ21" s="78">
        <v>3575315.12</v>
      </c>
      <c r="RM21" s="77">
        <v>2</v>
      </c>
      <c r="RN21" s="78">
        <v>2.62</v>
      </c>
      <c r="RO21" s="77">
        <v>10</v>
      </c>
      <c r="RP21" s="78">
        <v>18.600000000000001</v>
      </c>
      <c r="RQ21" s="77">
        <v>4</v>
      </c>
      <c r="RR21" s="78">
        <v>296.24</v>
      </c>
      <c r="SA21" s="77">
        <v>1</v>
      </c>
      <c r="SB21" s="78">
        <v>5.78</v>
      </c>
      <c r="SE21" s="77">
        <v>15</v>
      </c>
      <c r="SF21" s="78">
        <v>642.29</v>
      </c>
      <c r="SG21" s="77">
        <v>2</v>
      </c>
      <c r="SH21" s="78">
        <v>2561.04</v>
      </c>
      <c r="SM21" s="77">
        <v>1</v>
      </c>
      <c r="SN21" s="78">
        <v>17.149999999999999</v>
      </c>
      <c r="SO21" s="79">
        <v>92756</v>
      </c>
      <c r="SP21" s="78">
        <v>13818440.640000001</v>
      </c>
      <c r="SQ21" s="79">
        <v>2582</v>
      </c>
      <c r="SR21" s="78">
        <v>124603.97</v>
      </c>
      <c r="SW21" s="77">
        <v>22</v>
      </c>
      <c r="SX21" s="78">
        <v>3039.86</v>
      </c>
      <c r="SY21" s="77">
        <v>258</v>
      </c>
      <c r="SZ21" s="78">
        <v>12821.98</v>
      </c>
      <c r="TA21" s="77">
        <v>420</v>
      </c>
      <c r="TB21" s="78">
        <v>18974.03</v>
      </c>
      <c r="TC21" s="79">
        <v>1429</v>
      </c>
      <c r="TD21" s="78">
        <v>148207.96</v>
      </c>
      <c r="TG21" s="79">
        <v>3819</v>
      </c>
      <c r="TH21" s="78">
        <v>239000.05</v>
      </c>
      <c r="TI21" s="79">
        <v>54331</v>
      </c>
      <c r="TJ21" s="78">
        <v>9779266.9399999995</v>
      </c>
      <c r="TK21" s="77">
        <v>2</v>
      </c>
      <c r="TL21" s="78">
        <v>0.88</v>
      </c>
      <c r="TM21" s="79">
        <v>1394</v>
      </c>
      <c r="TN21" s="78">
        <v>52880.03</v>
      </c>
      <c r="TO21" s="77">
        <v>784</v>
      </c>
      <c r="TP21" s="78">
        <v>56687.05</v>
      </c>
      <c r="TQ21" s="79">
        <v>15490</v>
      </c>
      <c r="TR21" s="78">
        <v>863428.44</v>
      </c>
      <c r="TS21" s="77">
        <v>2</v>
      </c>
      <c r="TT21" s="78">
        <v>180</v>
      </c>
      <c r="TU21" s="79">
        <v>83331</v>
      </c>
      <c r="TV21" s="78">
        <v>546719.16</v>
      </c>
      <c r="TW21" s="77">
        <v>609</v>
      </c>
      <c r="TX21" s="78">
        <v>48868.72</v>
      </c>
      <c r="TY21" s="77">
        <v>108</v>
      </c>
      <c r="TZ21" s="78">
        <v>588</v>
      </c>
      <c r="UA21" s="77">
        <v>1</v>
      </c>
      <c r="UB21" s="78">
        <v>57.1</v>
      </c>
      <c r="UE21" s="77">
        <v>3</v>
      </c>
      <c r="UF21" s="78">
        <v>45.48</v>
      </c>
      <c r="UG21" s="77">
        <v>476</v>
      </c>
      <c r="UH21" s="78">
        <v>4260.03</v>
      </c>
      <c r="UI21" s="79">
        <v>3158</v>
      </c>
      <c r="UJ21" s="78">
        <v>14572772.199999999</v>
      </c>
      <c r="UK21" s="79">
        <v>2692</v>
      </c>
      <c r="UL21" s="78">
        <v>95270.55</v>
      </c>
      <c r="UM21" s="79">
        <v>32639</v>
      </c>
      <c r="UN21" s="78">
        <v>1083831.01</v>
      </c>
      <c r="UO21" s="79">
        <v>2267</v>
      </c>
      <c r="UP21" s="78">
        <v>272412.38</v>
      </c>
      <c r="UQ21" s="79">
        <v>37062</v>
      </c>
      <c r="UR21" s="78">
        <v>1944909.69</v>
      </c>
      <c r="US21" s="79">
        <v>3765</v>
      </c>
      <c r="UT21" s="78">
        <v>283332.7</v>
      </c>
      <c r="UY21" s="77">
        <v>1</v>
      </c>
      <c r="UZ21" s="78">
        <v>0.92</v>
      </c>
      <c r="VE21" s="77">
        <v>1</v>
      </c>
      <c r="VF21" s="78">
        <v>104.37</v>
      </c>
      <c r="VG21" s="79">
        <v>7583</v>
      </c>
      <c r="VH21" s="78">
        <v>296047.59999999998</v>
      </c>
      <c r="VK21" s="77">
        <v>1</v>
      </c>
      <c r="VL21" s="78">
        <v>18.68</v>
      </c>
      <c r="VM21" s="77">
        <v>3</v>
      </c>
      <c r="VN21" s="78">
        <v>40.96</v>
      </c>
      <c r="VU21" s="77">
        <v>4</v>
      </c>
      <c r="VV21" s="78">
        <v>2.48</v>
      </c>
      <c r="WA21" s="77">
        <v>1</v>
      </c>
      <c r="WB21" s="78">
        <v>6.35</v>
      </c>
      <c r="WG21" s="77">
        <v>11</v>
      </c>
      <c r="WH21" s="78">
        <v>397.19</v>
      </c>
      <c r="WI21" s="79">
        <v>9773</v>
      </c>
      <c r="WJ21" s="78">
        <v>473280.02</v>
      </c>
      <c r="WK21" s="77">
        <v>1</v>
      </c>
      <c r="WL21" s="78">
        <v>6.36</v>
      </c>
      <c r="WM21" s="79">
        <v>33423</v>
      </c>
      <c r="WN21" s="78">
        <v>540701.80000000005</v>
      </c>
      <c r="WO21" s="77">
        <v>59</v>
      </c>
      <c r="WP21" s="78">
        <v>688.48</v>
      </c>
      <c r="WS21" s="77">
        <v>3</v>
      </c>
      <c r="WT21" s="78">
        <v>27.18</v>
      </c>
      <c r="WU21" s="79">
        <v>13588</v>
      </c>
      <c r="WV21" s="78">
        <v>740810.7</v>
      </c>
      <c r="WW21" s="79">
        <v>15054</v>
      </c>
      <c r="WX21" s="78">
        <v>1281293.27</v>
      </c>
      <c r="XC21" s="79">
        <v>13274</v>
      </c>
      <c r="XD21" s="78">
        <v>132.81</v>
      </c>
      <c r="XG21" s="79">
        <v>14323</v>
      </c>
      <c r="XH21" s="78">
        <v>2076759.89</v>
      </c>
      <c r="XI21" s="77">
        <v>3</v>
      </c>
      <c r="XJ21" s="78">
        <v>4189.92</v>
      </c>
      <c r="XM21" s="79">
        <v>2243</v>
      </c>
      <c r="XN21" s="78">
        <v>9963.94</v>
      </c>
      <c r="XO21" s="79">
        <v>8495</v>
      </c>
      <c r="XP21" s="78">
        <v>132618.28</v>
      </c>
      <c r="XQ21" s="77">
        <v>177</v>
      </c>
      <c r="XR21" s="78">
        <v>20689.91</v>
      </c>
      <c r="XS21" s="79">
        <v>1908</v>
      </c>
      <c r="XT21" s="78">
        <v>761781.28</v>
      </c>
      <c r="XW21" s="79">
        <v>7166</v>
      </c>
      <c r="XX21" s="78">
        <v>205553.15</v>
      </c>
      <c r="XY21" s="77">
        <v>1</v>
      </c>
      <c r="XZ21" s="78">
        <v>33.119999999999997</v>
      </c>
      <c r="YC21" s="77">
        <v>10</v>
      </c>
      <c r="YD21" s="78">
        <v>53.3</v>
      </c>
      <c r="YE21" s="77">
        <v>11</v>
      </c>
      <c r="YF21" s="78">
        <v>83.64</v>
      </c>
      <c r="YG21" s="77">
        <v>2</v>
      </c>
      <c r="YH21" s="78">
        <v>66.58</v>
      </c>
      <c r="YI21" s="79">
        <v>40474</v>
      </c>
      <c r="YJ21" s="78">
        <v>2301471.2799999998</v>
      </c>
      <c r="YM21" s="77">
        <v>341</v>
      </c>
      <c r="YN21" s="78">
        <v>141856.89000000001</v>
      </c>
      <c r="YO21" s="77">
        <v>545</v>
      </c>
      <c r="YP21" s="78">
        <v>7210.41</v>
      </c>
      <c r="YS21" s="79">
        <v>46499</v>
      </c>
      <c r="YT21" s="78">
        <v>6266318.3700000001</v>
      </c>
      <c r="YU21" s="79">
        <v>4995</v>
      </c>
      <c r="YV21" s="78">
        <v>2622284.29</v>
      </c>
      <c r="YW21" s="79">
        <v>5012</v>
      </c>
      <c r="YX21" s="78">
        <v>702880.19</v>
      </c>
      <c r="YY21" s="79">
        <v>11309</v>
      </c>
      <c r="YZ21" s="78">
        <v>2083989.02</v>
      </c>
      <c r="ZA21" s="79">
        <v>1156</v>
      </c>
      <c r="ZB21" s="78">
        <v>318768.77</v>
      </c>
      <c r="ZC21" s="79">
        <v>1278</v>
      </c>
      <c r="ZD21" s="78">
        <v>154151.01999999999</v>
      </c>
      <c r="ZE21" s="79">
        <v>86441</v>
      </c>
      <c r="ZF21" s="78">
        <v>960194.41</v>
      </c>
      <c r="ZG21" s="79">
        <v>1532</v>
      </c>
      <c r="ZH21" s="78">
        <v>79254.679999999993</v>
      </c>
      <c r="ZI21" s="77">
        <v>3</v>
      </c>
      <c r="ZJ21" s="78">
        <v>19.36</v>
      </c>
      <c r="ZM21" s="77">
        <v>1</v>
      </c>
      <c r="ZN21" s="78">
        <v>56.16</v>
      </c>
      <c r="ZQ21" s="79">
        <v>188489</v>
      </c>
      <c r="ZR21" s="78">
        <v>11339285.300000001</v>
      </c>
      <c r="ZS21" s="79">
        <v>30307</v>
      </c>
      <c r="ZT21" s="78">
        <v>2634233.64</v>
      </c>
      <c r="AAA21" s="79">
        <v>1412</v>
      </c>
      <c r="AAB21" s="78">
        <v>31751.21</v>
      </c>
      <c r="AAE21" s="79">
        <v>2006</v>
      </c>
      <c r="AAF21" s="78">
        <v>276899.44</v>
      </c>
      <c r="AAG21" s="77">
        <v>97</v>
      </c>
      <c r="AAH21" s="78">
        <v>13203.25</v>
      </c>
      <c r="AAI21" s="79">
        <v>86589</v>
      </c>
      <c r="AAJ21" s="78">
        <v>2083704.11</v>
      </c>
      <c r="AAK21" s="79">
        <v>34375</v>
      </c>
      <c r="AAL21" s="78">
        <v>1694120.9</v>
      </c>
      <c r="AAQ21" s="79">
        <v>1152</v>
      </c>
      <c r="AAR21" s="78">
        <v>104068.52</v>
      </c>
      <c r="AAS21" s="77">
        <v>526</v>
      </c>
      <c r="AAT21" s="78">
        <v>42545.54</v>
      </c>
      <c r="AAU21" s="79">
        <v>46140</v>
      </c>
      <c r="AAV21" s="78">
        <v>8917815.7899999991</v>
      </c>
      <c r="AAW21" s="79">
        <v>49006</v>
      </c>
      <c r="AAX21" s="78">
        <v>6724587.8700000001</v>
      </c>
      <c r="ABC21" s="77">
        <v>57</v>
      </c>
      <c r="ABD21" s="78">
        <v>269.35000000000002</v>
      </c>
      <c r="ABE21" s="77">
        <v>154</v>
      </c>
      <c r="ABF21" s="78">
        <v>755.17</v>
      </c>
      <c r="ABK21" s="77">
        <v>1</v>
      </c>
      <c r="ABL21" s="78">
        <v>7.77</v>
      </c>
      <c r="ABM21" s="77">
        <v>47</v>
      </c>
      <c r="ABN21" s="78">
        <v>381.26</v>
      </c>
      <c r="ABO21" s="77">
        <v>2</v>
      </c>
      <c r="ABP21" s="78">
        <v>9.16</v>
      </c>
      <c r="ABQ21" s="77">
        <v>11</v>
      </c>
      <c r="ABR21" s="78">
        <v>97.67</v>
      </c>
      <c r="ABS21" s="77">
        <v>112</v>
      </c>
      <c r="ABT21" s="78">
        <v>622.91999999999996</v>
      </c>
      <c r="ABY21" s="77">
        <v>12</v>
      </c>
      <c r="ABZ21" s="78">
        <v>673.23</v>
      </c>
      <c r="ACA21" s="77">
        <v>787</v>
      </c>
      <c r="ACB21" s="78">
        <v>3326.8</v>
      </c>
      <c r="ACG21" s="79">
        <v>2299</v>
      </c>
      <c r="ACH21" s="78">
        <v>144458.28</v>
      </c>
      <c r="ACO21" s="77">
        <v>234</v>
      </c>
      <c r="ACP21" s="78">
        <v>33242.04</v>
      </c>
      <c r="ACU21" s="77">
        <v>1</v>
      </c>
      <c r="ACV21" s="78">
        <v>41.63</v>
      </c>
      <c r="ADA21" s="79">
        <v>197149</v>
      </c>
      <c r="ADB21" s="78">
        <v>19193977.780000001</v>
      </c>
      <c r="ADC21" s="79">
        <v>3133</v>
      </c>
      <c r="ADD21" s="78">
        <v>162847.49</v>
      </c>
      <c r="ADE21" s="79">
        <v>2111</v>
      </c>
      <c r="ADF21" s="78">
        <v>94856.62</v>
      </c>
      <c r="ADG21" s="79">
        <v>5489</v>
      </c>
      <c r="ADH21" s="78">
        <v>85060.04</v>
      </c>
      <c r="ADI21" s="79">
        <v>3915</v>
      </c>
      <c r="ADJ21" s="78">
        <v>91616.52</v>
      </c>
      <c r="ADK21" s="77">
        <v>353</v>
      </c>
      <c r="ADL21" s="78">
        <v>9971.57</v>
      </c>
      <c r="ADO21" s="77">
        <v>2</v>
      </c>
      <c r="ADP21" s="78">
        <v>10.18</v>
      </c>
      <c r="ADQ21" s="77">
        <v>126</v>
      </c>
      <c r="ADR21" s="78">
        <v>6601.3</v>
      </c>
      <c r="ADS21" s="79">
        <v>17294</v>
      </c>
      <c r="ADT21" s="78">
        <v>598657.48</v>
      </c>
      <c r="ADU21" s="79">
        <v>5926</v>
      </c>
      <c r="ADV21" s="78">
        <v>306609.96999999997</v>
      </c>
      <c r="ADW21" s="79">
        <v>24243</v>
      </c>
      <c r="ADX21" s="78">
        <v>290738.77</v>
      </c>
      <c r="ADY21" s="77">
        <v>20</v>
      </c>
      <c r="ADZ21" s="78">
        <v>660.65</v>
      </c>
      <c r="AEC21" s="79">
        <v>11958</v>
      </c>
      <c r="AED21" s="78">
        <v>496211.44</v>
      </c>
      <c r="AEG21" s="77">
        <v>190</v>
      </c>
      <c r="AEH21" s="78">
        <v>23764.61</v>
      </c>
      <c r="AEI21" s="79">
        <v>2729</v>
      </c>
      <c r="AEJ21" s="78">
        <v>86813.94</v>
      </c>
      <c r="AEK21" s="79">
        <v>49911</v>
      </c>
      <c r="AEL21" s="78">
        <v>1857072.31</v>
      </c>
      <c r="AEM21" s="77">
        <v>415</v>
      </c>
      <c r="AEN21" s="78">
        <v>24584.41</v>
      </c>
      <c r="AEO21" s="79">
        <v>17214</v>
      </c>
      <c r="AEP21" s="78">
        <v>1097362.26</v>
      </c>
      <c r="AES21" s="79">
        <v>1771</v>
      </c>
      <c r="AET21" s="78">
        <v>285296.52</v>
      </c>
      <c r="AEW21" s="77">
        <v>1</v>
      </c>
      <c r="AEX21" s="78">
        <v>22.68</v>
      </c>
      <c r="AEY21" s="79">
        <v>1146</v>
      </c>
      <c r="AEZ21" s="78">
        <v>193203.84</v>
      </c>
      <c r="AFA21" s="77">
        <v>2</v>
      </c>
      <c r="AFB21" s="78">
        <v>8.76</v>
      </c>
      <c r="AFC21" s="79">
        <v>1387</v>
      </c>
      <c r="AFD21" s="78">
        <v>832533.92</v>
      </c>
      <c r="AFK21" s="79">
        <v>6198</v>
      </c>
      <c r="AFL21" s="78">
        <v>443402.64</v>
      </c>
      <c r="AFM21" s="79">
        <v>5794</v>
      </c>
      <c r="AFN21" s="78">
        <v>250694.35</v>
      </c>
      <c r="AFO21" s="77">
        <v>16</v>
      </c>
      <c r="AFP21" s="78">
        <v>623.66</v>
      </c>
      <c r="AFS21" s="79">
        <v>1534</v>
      </c>
      <c r="AFT21" s="78">
        <v>805549.94</v>
      </c>
      <c r="AFU21" s="79">
        <v>3265</v>
      </c>
      <c r="AFV21" s="78">
        <v>2407758.92</v>
      </c>
      <c r="AGA21" s="77">
        <v>54</v>
      </c>
      <c r="AGB21" s="78">
        <v>425.09</v>
      </c>
      <c r="AGE21" s="77">
        <v>2</v>
      </c>
      <c r="AGF21" s="78">
        <v>180</v>
      </c>
      <c r="AGG21" s="79">
        <v>15975</v>
      </c>
      <c r="AGH21" s="78">
        <v>827982.75</v>
      </c>
      <c r="AGI21" s="79">
        <v>6214</v>
      </c>
      <c r="AGJ21" s="78">
        <v>193546.2</v>
      </c>
      <c r="AGK21" s="77">
        <v>6</v>
      </c>
      <c r="AGL21" s="78">
        <v>7291.24</v>
      </c>
      <c r="AGO21" s="77">
        <v>67</v>
      </c>
      <c r="AGP21" s="78">
        <v>6326.64</v>
      </c>
      <c r="AGQ21" s="79">
        <v>6036</v>
      </c>
      <c r="AGR21" s="78">
        <v>334734.34999999998</v>
      </c>
      <c r="AGS21" s="77">
        <v>3</v>
      </c>
      <c r="AGT21" s="78">
        <v>105.65</v>
      </c>
      <c r="AGW21" s="77">
        <v>2</v>
      </c>
      <c r="AGX21" s="78">
        <v>60.68</v>
      </c>
      <c r="AHC21" s="79">
        <v>2708</v>
      </c>
      <c r="AHD21" s="78">
        <v>947306.98</v>
      </c>
      <c r="AHE21" s="77">
        <v>4</v>
      </c>
      <c r="AHF21" s="78">
        <v>0.47</v>
      </c>
      <c r="AHG21" s="77">
        <v>114</v>
      </c>
      <c r="AHH21" s="78">
        <v>6225.39</v>
      </c>
      <c r="AHM21" s="79">
        <v>56004</v>
      </c>
      <c r="AHN21" s="78">
        <v>1740844.92</v>
      </c>
      <c r="AHO21" s="79">
        <v>4433</v>
      </c>
      <c r="AHP21" s="78">
        <v>198967.03</v>
      </c>
      <c r="AHQ21" s="77">
        <v>394</v>
      </c>
      <c r="AHR21" s="78">
        <v>44067.14</v>
      </c>
      <c r="AHS21" s="77">
        <v>4</v>
      </c>
      <c r="AHT21" s="78">
        <v>72.72</v>
      </c>
      <c r="AHW21" s="77">
        <v>151</v>
      </c>
      <c r="AHX21" s="78">
        <v>1134.7</v>
      </c>
      <c r="AIC21" s="77">
        <v>6</v>
      </c>
      <c r="AID21" s="78">
        <v>8395.5</v>
      </c>
      <c r="AIG21" s="79">
        <v>239884</v>
      </c>
      <c r="AIH21" s="78">
        <v>46421294.280000001</v>
      </c>
      <c r="AII21" s="77">
        <v>244</v>
      </c>
      <c r="AIJ21" s="78">
        <v>402508.72</v>
      </c>
      <c r="AIK21" s="79">
        <v>16496</v>
      </c>
      <c r="AIL21" s="78">
        <v>9515838.9700000007</v>
      </c>
      <c r="AIM21" s="79">
        <v>15737</v>
      </c>
      <c r="AIN21" s="78">
        <v>5609881.75</v>
      </c>
      <c r="AIO21" s="79">
        <v>2577</v>
      </c>
      <c r="AIP21" s="78">
        <v>200396.89</v>
      </c>
      <c r="AIQ21" s="77">
        <v>123</v>
      </c>
      <c r="AIR21" s="78">
        <v>13799.49</v>
      </c>
      <c r="AIS21" s="77">
        <v>850</v>
      </c>
      <c r="AIT21" s="78">
        <v>126026.73</v>
      </c>
      <c r="AIW21" s="77">
        <v>1</v>
      </c>
      <c r="AIX21" s="78">
        <v>48.17</v>
      </c>
      <c r="AIY21" s="77">
        <v>50</v>
      </c>
      <c r="AIZ21" s="78">
        <v>39345.47</v>
      </c>
      <c r="AJA21" s="79">
        <v>2547</v>
      </c>
      <c r="AJB21" s="78">
        <v>236686.66</v>
      </c>
      <c r="AJC21" s="79">
        <v>3552</v>
      </c>
      <c r="AJD21" s="78">
        <v>217871.61</v>
      </c>
      <c r="AJE21" s="79">
        <v>1204</v>
      </c>
      <c r="AJF21" s="78">
        <v>247286.89</v>
      </c>
      <c r="AJK21" s="77">
        <v>3</v>
      </c>
      <c r="AJL21" s="78">
        <v>616.88</v>
      </c>
      <c r="AJM21" s="77">
        <v>307</v>
      </c>
      <c r="AJN21" s="78">
        <v>34800.019999999997</v>
      </c>
      <c r="AJQ21" s="77">
        <v>86</v>
      </c>
      <c r="AJR21" s="78">
        <v>35534.449999999997</v>
      </c>
      <c r="AKC21" s="77">
        <v>10</v>
      </c>
      <c r="AKD21" s="78">
        <v>3117.35</v>
      </c>
      <c r="AKE21" s="77">
        <v>3</v>
      </c>
      <c r="AKF21" s="78">
        <v>191.63</v>
      </c>
      <c r="AKG21" s="79">
        <v>53998</v>
      </c>
      <c r="AKH21" s="78">
        <v>512327.5</v>
      </c>
      <c r="AKK21" s="77">
        <v>20</v>
      </c>
      <c r="AKL21" s="78">
        <v>177.3</v>
      </c>
      <c r="AKO21" s="79">
        <v>6728</v>
      </c>
      <c r="AKP21" s="78">
        <v>491927.45</v>
      </c>
      <c r="AKQ21" s="77">
        <v>3</v>
      </c>
      <c r="AKR21" s="78">
        <v>22.41</v>
      </c>
      <c r="AKS21" s="79">
        <v>10012</v>
      </c>
      <c r="AKT21" s="78">
        <v>189255.63</v>
      </c>
      <c r="AKU21" s="77">
        <v>3</v>
      </c>
      <c r="AKV21" s="78">
        <v>3.96</v>
      </c>
      <c r="AKW21" s="79">
        <v>10011</v>
      </c>
      <c r="AKX21" s="78">
        <v>458957.78</v>
      </c>
      <c r="ALC21" s="77">
        <v>1</v>
      </c>
      <c r="ALD21" s="78">
        <v>188.1</v>
      </c>
      <c r="ALE21" s="77">
        <v>712</v>
      </c>
      <c r="ALF21" s="78">
        <v>99858.19</v>
      </c>
      <c r="ALO21" s="79">
        <v>116531</v>
      </c>
      <c r="ALP21" s="78">
        <v>1572537.6</v>
      </c>
      <c r="ALQ21" s="77">
        <v>154</v>
      </c>
      <c r="ALR21" s="78">
        <v>14721.67</v>
      </c>
      <c r="ALW21" s="77">
        <v>3</v>
      </c>
      <c r="ALX21" s="78">
        <v>5.55</v>
      </c>
      <c r="AME21" s="77">
        <v>20</v>
      </c>
      <c r="AMF21" s="78">
        <v>285.38</v>
      </c>
      <c r="AMM21" s="79">
        <v>14305</v>
      </c>
      <c r="AMN21" s="78">
        <v>385714.08</v>
      </c>
      <c r="AMQ21" s="79">
        <v>128699</v>
      </c>
      <c r="AMR21" s="78">
        <v>1749652.5</v>
      </c>
      <c r="AMW21" s="77">
        <v>1</v>
      </c>
      <c r="AMX21" s="78">
        <v>1.85</v>
      </c>
      <c r="ANI21" s="77">
        <v>3</v>
      </c>
      <c r="ANJ21" s="78">
        <v>31.5</v>
      </c>
      <c r="ANO21" s="77">
        <v>820</v>
      </c>
      <c r="ANP21" s="78">
        <v>42624.39</v>
      </c>
      <c r="ANQ21" s="77">
        <v>145</v>
      </c>
      <c r="ANR21" s="78">
        <v>409.55</v>
      </c>
      <c r="ANS21" s="79">
        <v>1983</v>
      </c>
      <c r="ANT21" s="78">
        <v>138127.26</v>
      </c>
      <c r="ANU21" s="77">
        <v>1</v>
      </c>
      <c r="ANV21" s="78">
        <v>33</v>
      </c>
      <c r="ANW21" s="77">
        <v>138</v>
      </c>
      <c r="ANX21" s="78">
        <v>3973.46</v>
      </c>
      <c r="ANY21" s="77">
        <v>13</v>
      </c>
      <c r="ANZ21" s="78">
        <v>3229.36</v>
      </c>
      <c r="AOA21" s="79">
        <v>1315</v>
      </c>
      <c r="AOB21" s="78">
        <v>93613.98</v>
      </c>
      <c r="AOC21" s="79">
        <v>25281</v>
      </c>
      <c r="AOD21" s="78">
        <v>2412780.04</v>
      </c>
      <c r="AOE21" s="77">
        <v>192</v>
      </c>
      <c r="AOF21" s="78">
        <v>236898.46</v>
      </c>
      <c r="AOQ21" s="77">
        <v>368</v>
      </c>
      <c r="AOR21" s="78">
        <v>18282.77</v>
      </c>
      <c r="AOU21" s="77">
        <v>1</v>
      </c>
      <c r="AOV21" s="78">
        <v>2.84</v>
      </c>
      <c r="AOY21" s="79">
        <v>1109</v>
      </c>
      <c r="AOZ21" s="78">
        <v>1300645.4099999999</v>
      </c>
      <c r="APA21" s="79">
        <v>2631</v>
      </c>
      <c r="APB21" s="78">
        <v>216290.66</v>
      </c>
      <c r="APE21" s="77">
        <v>80</v>
      </c>
      <c r="APF21" s="78">
        <v>2074.4299999999998</v>
      </c>
      <c r="APG21" s="77">
        <v>5</v>
      </c>
      <c r="APH21" s="78">
        <v>1387.82</v>
      </c>
      <c r="API21" s="79">
        <v>1904</v>
      </c>
      <c r="APJ21" s="78">
        <v>232919.47</v>
      </c>
      <c r="APK21" s="77">
        <v>261</v>
      </c>
      <c r="APL21" s="78">
        <v>52072.95</v>
      </c>
      <c r="APM21" s="79">
        <v>11953</v>
      </c>
      <c r="APN21" s="78">
        <v>2023882.44</v>
      </c>
      <c r="APS21" s="77">
        <v>816</v>
      </c>
      <c r="APT21" s="78">
        <v>475277.96</v>
      </c>
      <c r="APU21" s="77">
        <v>53</v>
      </c>
      <c r="APV21" s="78">
        <v>99427.28</v>
      </c>
      <c r="APW21" s="77">
        <v>400</v>
      </c>
      <c r="APX21" s="78">
        <v>1251792.52</v>
      </c>
      <c r="AQA21" s="77">
        <v>5</v>
      </c>
      <c r="AQB21" s="78">
        <v>1022.16</v>
      </c>
      <c r="AQC21" s="77">
        <v>1</v>
      </c>
      <c r="AQD21" s="78">
        <v>5.58</v>
      </c>
      <c r="AQI21" s="77">
        <v>48</v>
      </c>
      <c r="AQJ21" s="78">
        <v>4746.6099999999997</v>
      </c>
      <c r="AQK21" s="77">
        <v>7</v>
      </c>
      <c r="AQL21" s="78">
        <v>65.099999999999994</v>
      </c>
      <c r="AQO21" s="77">
        <v>566</v>
      </c>
      <c r="AQP21" s="78">
        <v>73922.62</v>
      </c>
      <c r="AQQ21" s="77">
        <v>215</v>
      </c>
      <c r="AQR21" s="78">
        <v>2264.3000000000002</v>
      </c>
      <c r="AQS21" s="77">
        <v>2</v>
      </c>
      <c r="AQT21" s="78">
        <v>43.62</v>
      </c>
      <c r="AQU21" s="77">
        <v>109</v>
      </c>
      <c r="AQV21" s="78">
        <v>1270.1199999999999</v>
      </c>
      <c r="ARA21" s="79">
        <v>13695</v>
      </c>
      <c r="ARB21" s="78">
        <v>3134513.62</v>
      </c>
      <c r="ARC21" s="79">
        <v>17767</v>
      </c>
      <c r="ARD21" s="78">
        <v>281369.03000000003</v>
      </c>
      <c r="ARG21" s="77">
        <v>1</v>
      </c>
      <c r="ARH21" s="78">
        <v>17.559999999999999</v>
      </c>
      <c r="ARI21" s="79">
        <v>2195</v>
      </c>
      <c r="ARJ21" s="78">
        <v>1046678.69</v>
      </c>
      <c r="ARK21" s="77">
        <v>393</v>
      </c>
      <c r="ARL21" s="78">
        <v>200836.05</v>
      </c>
      <c r="ARM21" s="79">
        <v>1878</v>
      </c>
      <c r="ARN21" s="78">
        <v>918543.9</v>
      </c>
      <c r="ARO21" s="77">
        <v>832</v>
      </c>
      <c r="ARP21" s="78">
        <v>385649.54</v>
      </c>
      <c r="ARQ21" s="77">
        <v>544</v>
      </c>
      <c r="ARR21" s="78">
        <v>219370.92</v>
      </c>
      <c r="ARS21" s="77">
        <v>301</v>
      </c>
      <c r="ART21" s="78">
        <v>129627.59</v>
      </c>
      <c r="ARU21" s="79">
        <v>4950</v>
      </c>
      <c r="ARV21" s="78">
        <v>1090831.4099999999</v>
      </c>
      <c r="ARW21" s="77">
        <v>9</v>
      </c>
      <c r="ARX21" s="78">
        <v>676.46</v>
      </c>
      <c r="ASA21" s="77">
        <v>146</v>
      </c>
      <c r="ASB21" s="78">
        <v>48850.11</v>
      </c>
      <c r="ASC21" s="79">
        <v>3416</v>
      </c>
      <c r="ASD21" s="78">
        <v>53417.78</v>
      </c>
      <c r="ASI21" s="79">
        <v>4420</v>
      </c>
      <c r="ASJ21" s="78">
        <v>1171493.26</v>
      </c>
      <c r="ASK21" s="79">
        <v>2933</v>
      </c>
      <c r="ASL21" s="78">
        <v>1454016.53</v>
      </c>
      <c r="ASQ21" s="79">
        <v>8926</v>
      </c>
      <c r="ASR21" s="78">
        <v>5819505.6299999999</v>
      </c>
      <c r="ASU21" s="77">
        <v>140</v>
      </c>
      <c r="ASV21" s="78">
        <v>989369.31</v>
      </c>
      <c r="ASY21" s="77">
        <v>1</v>
      </c>
      <c r="ASZ21" s="78">
        <v>6.38</v>
      </c>
      <c r="ATE21" s="77">
        <v>1</v>
      </c>
      <c r="ATF21" s="78">
        <v>9.39</v>
      </c>
      <c r="ATG21" s="79">
        <v>4785</v>
      </c>
      <c r="ATH21" s="78">
        <v>640856.39</v>
      </c>
      <c r="ATI21" s="79">
        <v>9609</v>
      </c>
      <c r="ATJ21" s="78">
        <v>1191801.1100000001</v>
      </c>
      <c r="ATK21" s="79">
        <v>28754</v>
      </c>
      <c r="ATL21" s="78">
        <v>3868926.84</v>
      </c>
      <c r="ATM21" s="79">
        <v>7522</v>
      </c>
      <c r="ATN21" s="78">
        <v>988290</v>
      </c>
      <c r="ATO21" s="79">
        <v>49496</v>
      </c>
      <c r="ATP21" s="78">
        <v>1231132.9099999999</v>
      </c>
      <c r="ATS21" s="79">
        <v>52213</v>
      </c>
      <c r="ATT21" s="78">
        <v>4402861.41</v>
      </c>
      <c r="ATU21" s="77">
        <v>65</v>
      </c>
      <c r="ATV21" s="78">
        <v>22322.05</v>
      </c>
      <c r="ATY21" s="79">
        <v>3913</v>
      </c>
      <c r="ATZ21" s="78">
        <v>328084.88</v>
      </c>
      <c r="AUE21" s="77">
        <v>1</v>
      </c>
      <c r="AUF21" s="78">
        <v>236</v>
      </c>
      <c r="AUG21" s="77">
        <v>2</v>
      </c>
      <c r="AUH21" s="78">
        <v>4.2</v>
      </c>
      <c r="AUI21" s="77">
        <v>1</v>
      </c>
      <c r="AUJ21" s="78">
        <v>0.6</v>
      </c>
      <c r="AUK21" s="77">
        <v>1</v>
      </c>
      <c r="AUL21" s="78">
        <v>0.2</v>
      </c>
      <c r="AUO21" s="77">
        <v>3</v>
      </c>
      <c r="AUP21" s="78">
        <v>23.4</v>
      </c>
      <c r="AUS21" s="77">
        <v>11</v>
      </c>
      <c r="AUT21" s="78">
        <v>309.49</v>
      </c>
      <c r="AUU21" s="79">
        <v>1450</v>
      </c>
      <c r="AUV21" s="78">
        <v>38192.9</v>
      </c>
      <c r="AUW21" s="77">
        <v>21</v>
      </c>
      <c r="AUX21" s="78">
        <v>1381.09</v>
      </c>
      <c r="AVA21" s="79">
        <v>31910</v>
      </c>
      <c r="AVB21" s="78">
        <v>3023351.35</v>
      </c>
      <c r="AVC21" s="77">
        <v>876</v>
      </c>
      <c r="AVD21" s="78">
        <v>3877793.46</v>
      </c>
      <c r="AVE21" s="77">
        <v>5</v>
      </c>
      <c r="AVF21" s="78">
        <v>144.34</v>
      </c>
      <c r="AVK21" s="77">
        <v>11</v>
      </c>
      <c r="AVL21" s="78">
        <v>4435.3</v>
      </c>
      <c r="AVM21" s="77">
        <v>675</v>
      </c>
      <c r="AVN21" s="78">
        <v>37124.33</v>
      </c>
      <c r="AVO21" s="77">
        <v>169</v>
      </c>
      <c r="AVP21" s="78">
        <v>8047.48</v>
      </c>
      <c r="AVS21" s="79">
        <v>13414</v>
      </c>
      <c r="AVT21" s="78">
        <v>667471.07999999996</v>
      </c>
      <c r="AVU21" s="77">
        <v>6</v>
      </c>
      <c r="AVV21" s="78">
        <v>164.62</v>
      </c>
      <c r="AVW21" s="77">
        <v>12</v>
      </c>
      <c r="AVX21" s="78">
        <v>582.29999999999995</v>
      </c>
      <c r="AVY21" s="77">
        <v>37</v>
      </c>
      <c r="AVZ21" s="78">
        <v>875.91</v>
      </c>
      <c r="AWA21" s="77">
        <v>8</v>
      </c>
      <c r="AWB21" s="78">
        <v>38.96</v>
      </c>
      <c r="AWC21" s="77">
        <v>3</v>
      </c>
      <c r="AWD21" s="78">
        <v>14.34</v>
      </c>
      <c r="AWG21" s="77">
        <v>9</v>
      </c>
      <c r="AWH21" s="78">
        <v>54.31</v>
      </c>
      <c r="AWM21" s="79">
        <v>231581</v>
      </c>
      <c r="AWN21" s="78">
        <v>4403574.3600000003</v>
      </c>
      <c r="AWO21" s="77">
        <v>2</v>
      </c>
      <c r="AWP21" s="78">
        <v>40</v>
      </c>
      <c r="AWQ21" s="79">
        <v>1888</v>
      </c>
      <c r="AWR21" s="78">
        <v>99612.63</v>
      </c>
      <c r="AWU21" s="79">
        <v>7494</v>
      </c>
      <c r="AWV21" s="78">
        <v>2773113.07</v>
      </c>
      <c r="AWW21" s="77">
        <v>27</v>
      </c>
      <c r="AWX21" s="78">
        <v>215.55</v>
      </c>
      <c r="AXC21" s="77">
        <v>181</v>
      </c>
      <c r="AXD21" s="78">
        <v>150505.21</v>
      </c>
      <c r="AXO21" s="79">
        <v>5191</v>
      </c>
      <c r="AXP21" s="78">
        <v>532752.63</v>
      </c>
      <c r="AXS21" s="77">
        <v>2</v>
      </c>
      <c r="AXT21" s="78">
        <v>72.680000000000007</v>
      </c>
      <c r="AYC21" s="77">
        <v>2</v>
      </c>
      <c r="AYD21" s="78">
        <v>21.45</v>
      </c>
      <c r="AYE21" s="77">
        <v>10</v>
      </c>
      <c r="AYF21" s="78">
        <v>111.58</v>
      </c>
      <c r="AYG21" s="77">
        <v>6</v>
      </c>
      <c r="AYH21" s="78">
        <v>115.98</v>
      </c>
      <c r="AYQ21" s="77">
        <v>5</v>
      </c>
      <c r="AYR21" s="78">
        <v>4.26</v>
      </c>
      <c r="AYW21" s="77">
        <v>3</v>
      </c>
      <c r="AYX21" s="78">
        <v>7.67</v>
      </c>
      <c r="AYY21" s="77">
        <v>19</v>
      </c>
      <c r="AYZ21" s="78">
        <v>1160.8900000000001</v>
      </c>
      <c r="AZA21" s="79">
        <v>59375</v>
      </c>
      <c r="AZB21" s="78">
        <v>4931899.2300000004</v>
      </c>
      <c r="AZC21" s="77">
        <v>185</v>
      </c>
      <c r="AZD21" s="78">
        <v>37357.46</v>
      </c>
      <c r="AZE21" s="77">
        <v>117</v>
      </c>
      <c r="AZF21" s="78">
        <v>48858.1</v>
      </c>
      <c r="AZG21" s="77">
        <v>22</v>
      </c>
      <c r="AZH21" s="78">
        <v>448.59</v>
      </c>
      <c r="AZI21" s="77">
        <v>43</v>
      </c>
      <c r="AZJ21" s="78">
        <v>2786.56</v>
      </c>
      <c r="AZK21" s="77">
        <v>540</v>
      </c>
      <c r="AZL21" s="78">
        <v>6985.77</v>
      </c>
      <c r="AZO21" s="79">
        <v>14494</v>
      </c>
      <c r="AZP21" s="78">
        <v>1976772.88</v>
      </c>
      <c r="AZQ21" s="77">
        <v>185</v>
      </c>
      <c r="AZR21" s="78">
        <v>184788.22</v>
      </c>
      <c r="AZS21" s="77">
        <v>646</v>
      </c>
      <c r="AZT21" s="78">
        <v>277299.73</v>
      </c>
    </row>
    <row r="22" spans="1:1020 1027:1372" x14ac:dyDescent="0.25">
      <c r="A22" s="80">
        <v>40228</v>
      </c>
      <c r="B22" s="77" t="s">
        <v>346</v>
      </c>
      <c r="C22" s="77">
        <v>8</v>
      </c>
      <c r="D22" s="78">
        <v>22.11</v>
      </c>
      <c r="K22" s="77">
        <v>2</v>
      </c>
      <c r="L22" s="78">
        <v>151.16</v>
      </c>
      <c r="M22" s="77">
        <v>164</v>
      </c>
      <c r="N22" s="78">
        <v>1073102.8500000001</v>
      </c>
      <c r="O22" s="77">
        <v>49</v>
      </c>
      <c r="P22" s="78">
        <v>606.65</v>
      </c>
      <c r="Y22" s="79">
        <v>177645</v>
      </c>
      <c r="Z22" s="78">
        <v>9989851.0999999996</v>
      </c>
      <c r="AA22" s="77">
        <v>20</v>
      </c>
      <c r="AB22" s="78">
        <v>1967.95</v>
      </c>
      <c r="AC22" s="79">
        <v>6232</v>
      </c>
      <c r="AD22" s="78">
        <v>291432.14</v>
      </c>
      <c r="AK22" s="77">
        <v>1</v>
      </c>
      <c r="AL22" s="78">
        <v>3.22</v>
      </c>
      <c r="AQ22" s="79">
        <v>31771</v>
      </c>
      <c r="AR22" s="78">
        <v>4833502.2699999996</v>
      </c>
      <c r="AU22" s="79">
        <v>54770</v>
      </c>
      <c r="AV22" s="78">
        <v>1061592.6100000001</v>
      </c>
      <c r="AW22" s="77">
        <v>4</v>
      </c>
      <c r="AX22" s="78">
        <v>57.58</v>
      </c>
      <c r="AY22" s="79">
        <v>63873</v>
      </c>
      <c r="AZ22" s="78">
        <v>6635735.4100000001</v>
      </c>
      <c r="BA22" s="79">
        <v>322834</v>
      </c>
      <c r="BB22" s="78">
        <v>26484556.289999999</v>
      </c>
      <c r="BE22" s="79">
        <v>327584</v>
      </c>
      <c r="BF22" s="78">
        <v>3026543.08</v>
      </c>
      <c r="BI22" s="79">
        <v>16019</v>
      </c>
      <c r="BJ22" s="78">
        <v>1009069.44</v>
      </c>
      <c r="BK22" s="77">
        <v>2</v>
      </c>
      <c r="BL22" s="78">
        <v>488.46</v>
      </c>
      <c r="BM22" s="77">
        <v>12</v>
      </c>
      <c r="BN22" s="78">
        <v>1162.72</v>
      </c>
      <c r="BO22" s="79">
        <v>5822</v>
      </c>
      <c r="BP22" s="78">
        <v>65838.720000000001</v>
      </c>
      <c r="BS22" s="77">
        <v>17</v>
      </c>
      <c r="BT22" s="78">
        <v>10117.64</v>
      </c>
      <c r="BW22" s="77">
        <v>5</v>
      </c>
      <c r="BX22" s="78">
        <v>116.07</v>
      </c>
      <c r="BY22" s="77">
        <v>2</v>
      </c>
      <c r="BZ22" s="78">
        <v>5.8</v>
      </c>
      <c r="CM22" s="77">
        <v>4</v>
      </c>
      <c r="CN22" s="78">
        <v>6716.72</v>
      </c>
      <c r="CO22" s="77">
        <v>10</v>
      </c>
      <c r="CP22" s="78">
        <v>286.82</v>
      </c>
      <c r="CQ22" s="77">
        <v>4</v>
      </c>
      <c r="CR22" s="78">
        <v>6.32</v>
      </c>
      <c r="CS22" s="77">
        <v>54</v>
      </c>
      <c r="CT22" s="78">
        <v>216.76</v>
      </c>
      <c r="CU22" s="77">
        <v>1</v>
      </c>
      <c r="CV22" s="78">
        <v>4.13</v>
      </c>
      <c r="CW22" s="77">
        <v>42</v>
      </c>
      <c r="CX22" s="78">
        <v>31.78</v>
      </c>
      <c r="DA22" s="79">
        <v>158112</v>
      </c>
      <c r="DB22" s="78">
        <v>6062491.9900000002</v>
      </c>
      <c r="DK22" s="79">
        <v>5139</v>
      </c>
      <c r="DL22" s="78">
        <v>422598.28</v>
      </c>
      <c r="DM22" s="79">
        <v>199010</v>
      </c>
      <c r="DN22" s="78">
        <v>7947032.6600000001</v>
      </c>
      <c r="DS22" s="77">
        <v>22</v>
      </c>
      <c r="DT22" s="78">
        <v>232.09</v>
      </c>
      <c r="EE22" s="79">
        <v>17025</v>
      </c>
      <c r="EF22" s="78">
        <v>659374.19999999995</v>
      </c>
      <c r="EG22" s="79">
        <v>34043</v>
      </c>
      <c r="EH22" s="78">
        <v>1202020.44</v>
      </c>
      <c r="EI22" s="77">
        <v>2</v>
      </c>
      <c r="EJ22" s="78">
        <v>14.02</v>
      </c>
      <c r="EK22" s="79">
        <v>1017</v>
      </c>
      <c r="EL22" s="78">
        <v>60051.99</v>
      </c>
      <c r="EO22" s="77">
        <v>1</v>
      </c>
      <c r="EP22" s="78">
        <v>2.04</v>
      </c>
      <c r="ES22" s="79">
        <v>1880</v>
      </c>
      <c r="ET22" s="78">
        <v>1162009.71</v>
      </c>
      <c r="EU22" s="77">
        <v>15</v>
      </c>
      <c r="EV22" s="78">
        <v>22.69</v>
      </c>
      <c r="EW22" s="79">
        <v>24661</v>
      </c>
      <c r="EX22" s="78">
        <v>1228386.6499999999</v>
      </c>
      <c r="EY22" s="79">
        <v>15945</v>
      </c>
      <c r="EZ22" s="78">
        <v>782829.62</v>
      </c>
      <c r="FA22" s="77">
        <v>14</v>
      </c>
      <c r="FB22" s="78">
        <v>154.66</v>
      </c>
      <c r="FE22" s="77">
        <v>2</v>
      </c>
      <c r="FF22" s="78">
        <v>28.8</v>
      </c>
      <c r="FG22" s="79">
        <v>2116</v>
      </c>
      <c r="FH22" s="78">
        <v>336833.54</v>
      </c>
      <c r="FI22" s="77">
        <v>3</v>
      </c>
      <c r="FJ22" s="78">
        <v>10.199999999999999</v>
      </c>
      <c r="FK22" s="79">
        <v>2535</v>
      </c>
      <c r="FL22" s="78">
        <v>63113.1</v>
      </c>
      <c r="FM22" s="79">
        <v>13021</v>
      </c>
      <c r="FN22" s="78">
        <v>760998.94</v>
      </c>
      <c r="FO22" s="79">
        <v>46755</v>
      </c>
      <c r="FP22" s="78">
        <v>5311091.84</v>
      </c>
      <c r="FQ22" s="77">
        <v>4</v>
      </c>
      <c r="FR22" s="78">
        <v>9.94</v>
      </c>
      <c r="FS22" s="77">
        <v>1</v>
      </c>
      <c r="FT22" s="78">
        <v>9.1199999999999992</v>
      </c>
      <c r="FW22" s="77">
        <v>82</v>
      </c>
      <c r="FX22" s="78">
        <v>7971.84</v>
      </c>
      <c r="GA22" s="77">
        <v>26</v>
      </c>
      <c r="GB22" s="78">
        <v>4584.3100000000004</v>
      </c>
      <c r="GC22" s="79">
        <v>3961</v>
      </c>
      <c r="GD22" s="78">
        <v>571246.75</v>
      </c>
      <c r="GE22" s="79">
        <v>4429</v>
      </c>
      <c r="GF22" s="78">
        <v>645683.92000000004</v>
      </c>
      <c r="GO22" s="77">
        <v>165</v>
      </c>
      <c r="GP22" s="78">
        <v>14008.18</v>
      </c>
      <c r="GQ22" s="77">
        <v>5</v>
      </c>
      <c r="GR22" s="78">
        <v>247.5</v>
      </c>
      <c r="GS22" s="79">
        <v>2167</v>
      </c>
      <c r="GT22" s="78">
        <v>237039.45</v>
      </c>
      <c r="GU22" s="77">
        <v>9</v>
      </c>
      <c r="GV22" s="78">
        <v>49.5</v>
      </c>
      <c r="GY22" s="77">
        <v>96</v>
      </c>
      <c r="GZ22" s="78">
        <v>3809.28</v>
      </c>
      <c r="HA22" s="77">
        <v>551</v>
      </c>
      <c r="HB22" s="78">
        <v>61655.85</v>
      </c>
      <c r="HC22" s="77">
        <v>390</v>
      </c>
      <c r="HD22" s="78">
        <v>65584.66</v>
      </c>
      <c r="HE22" s="79">
        <v>1556</v>
      </c>
      <c r="HF22" s="78">
        <v>215920.43</v>
      </c>
      <c r="HI22" s="77">
        <v>66</v>
      </c>
      <c r="HJ22" s="78">
        <v>24098.76</v>
      </c>
      <c r="HK22" s="77">
        <v>573</v>
      </c>
      <c r="HL22" s="78">
        <v>29880.06</v>
      </c>
      <c r="HM22" s="77">
        <v>19</v>
      </c>
      <c r="HN22" s="78">
        <v>2400.16</v>
      </c>
      <c r="HO22" s="79">
        <v>144000</v>
      </c>
      <c r="HP22" s="78">
        <v>13862695.98</v>
      </c>
      <c r="HQ22" s="77">
        <v>2</v>
      </c>
      <c r="HR22" s="78">
        <v>211.62</v>
      </c>
      <c r="HS22" s="79">
        <v>1271</v>
      </c>
      <c r="HT22" s="78">
        <v>139398.85</v>
      </c>
      <c r="HU22" s="79">
        <v>8574</v>
      </c>
      <c r="HV22" s="78">
        <v>584222.43999999994</v>
      </c>
      <c r="HW22" s="77">
        <v>39</v>
      </c>
      <c r="HX22" s="78">
        <v>8315.7900000000009</v>
      </c>
      <c r="HY22" s="77">
        <v>416</v>
      </c>
      <c r="HZ22" s="78">
        <v>72610.2</v>
      </c>
      <c r="IG22" s="79">
        <v>2728</v>
      </c>
      <c r="IH22" s="78">
        <v>123726.1</v>
      </c>
      <c r="II22" s="77">
        <v>4</v>
      </c>
      <c r="IJ22" s="78">
        <v>2.86</v>
      </c>
      <c r="IK22" s="77">
        <v>1</v>
      </c>
      <c r="IL22" s="78">
        <v>1.9</v>
      </c>
      <c r="IM22" s="77">
        <v>3</v>
      </c>
      <c r="IN22" s="78">
        <v>6.32</v>
      </c>
      <c r="IQ22" s="77">
        <v>4</v>
      </c>
      <c r="IR22" s="78">
        <v>4.54</v>
      </c>
      <c r="IS22" s="79">
        <v>4491</v>
      </c>
      <c r="IT22" s="78">
        <v>182961.4</v>
      </c>
      <c r="IU22" s="77">
        <v>1</v>
      </c>
      <c r="IV22" s="78">
        <v>11.39</v>
      </c>
      <c r="JA22" s="79">
        <v>9189</v>
      </c>
      <c r="JB22" s="78">
        <v>1229348.93</v>
      </c>
      <c r="JC22" s="79">
        <v>2322</v>
      </c>
      <c r="JD22" s="78">
        <v>282229.51</v>
      </c>
      <c r="JG22" s="77">
        <v>635</v>
      </c>
      <c r="JH22" s="78">
        <v>84480.92</v>
      </c>
      <c r="JI22" s="79">
        <v>3087</v>
      </c>
      <c r="JJ22" s="78">
        <v>292063.44</v>
      </c>
      <c r="JK22" s="77">
        <v>27</v>
      </c>
      <c r="JL22" s="78">
        <v>2650.25</v>
      </c>
      <c r="JQ22" s="77">
        <v>116</v>
      </c>
      <c r="JR22" s="78">
        <v>9032.66</v>
      </c>
      <c r="JS22" s="79">
        <v>3715</v>
      </c>
      <c r="JT22" s="78">
        <v>315897.11</v>
      </c>
      <c r="JU22" s="79">
        <v>20918</v>
      </c>
      <c r="JV22" s="78">
        <v>1604244.89</v>
      </c>
      <c r="JW22" s="77">
        <v>50</v>
      </c>
      <c r="JX22" s="78">
        <v>4880.96</v>
      </c>
      <c r="JY22" s="77">
        <v>456</v>
      </c>
      <c r="JZ22" s="78">
        <v>11249.96</v>
      </c>
      <c r="KA22" s="79">
        <v>9579</v>
      </c>
      <c r="KB22" s="78">
        <v>422066.45</v>
      </c>
      <c r="KC22" s="77">
        <v>2</v>
      </c>
      <c r="KD22" s="78">
        <v>26.32</v>
      </c>
      <c r="KE22" s="77">
        <v>457</v>
      </c>
      <c r="KF22" s="78">
        <v>51762.87</v>
      </c>
      <c r="KG22" s="79">
        <v>19929</v>
      </c>
      <c r="KH22" s="78">
        <v>718241.89</v>
      </c>
      <c r="KM22" s="77">
        <v>984</v>
      </c>
      <c r="KN22" s="78">
        <v>566099.86</v>
      </c>
      <c r="KO22" s="77">
        <v>12</v>
      </c>
      <c r="KP22" s="78">
        <v>974.21</v>
      </c>
      <c r="KQ22" s="79">
        <v>5287</v>
      </c>
      <c r="KR22" s="78">
        <v>421178.3</v>
      </c>
      <c r="KU22" s="79">
        <v>2950</v>
      </c>
      <c r="KV22" s="78">
        <v>1415644.45</v>
      </c>
      <c r="LA22" s="77">
        <v>13</v>
      </c>
      <c r="LB22" s="78">
        <v>2845.44</v>
      </c>
      <c r="LE22" s="79">
        <v>1543</v>
      </c>
      <c r="LF22" s="78">
        <v>149939.47</v>
      </c>
      <c r="LG22" s="77">
        <v>367</v>
      </c>
      <c r="LH22" s="78">
        <v>54879.94</v>
      </c>
      <c r="LI22" s="77">
        <v>414</v>
      </c>
      <c r="LJ22" s="78">
        <v>97590.45</v>
      </c>
      <c r="LK22" s="77">
        <v>1</v>
      </c>
      <c r="LL22" s="78">
        <v>6.81</v>
      </c>
      <c r="LQ22" s="77">
        <v>1</v>
      </c>
      <c r="LR22" s="78">
        <v>7.88</v>
      </c>
      <c r="LS22" s="77">
        <v>5</v>
      </c>
      <c r="LT22" s="78">
        <v>3.34</v>
      </c>
      <c r="LU22" s="79">
        <v>7587</v>
      </c>
      <c r="LV22" s="78">
        <v>329716.46999999997</v>
      </c>
      <c r="LW22" s="77">
        <v>88</v>
      </c>
      <c r="LX22" s="78">
        <v>445.19</v>
      </c>
      <c r="LY22" s="77">
        <v>4</v>
      </c>
      <c r="LZ22" s="78">
        <v>7291.52</v>
      </c>
      <c r="MC22" s="79">
        <v>4879</v>
      </c>
      <c r="MD22" s="78">
        <v>539813.57999999996</v>
      </c>
      <c r="MG22" s="77">
        <v>6</v>
      </c>
      <c r="MH22" s="78">
        <v>148.30000000000001</v>
      </c>
      <c r="MQ22" s="79">
        <v>4166</v>
      </c>
      <c r="MR22" s="78">
        <v>317126.19</v>
      </c>
      <c r="MS22" s="79">
        <v>52392</v>
      </c>
      <c r="MT22" s="78">
        <v>5162357.07</v>
      </c>
      <c r="MU22" s="79">
        <v>1131</v>
      </c>
      <c r="MV22" s="78">
        <v>33585.11</v>
      </c>
      <c r="NC22" s="77">
        <v>1</v>
      </c>
      <c r="ND22" s="78">
        <v>60.87</v>
      </c>
      <c r="NG22" s="79">
        <v>313933</v>
      </c>
      <c r="NH22" s="78">
        <v>41098415.659999996</v>
      </c>
      <c r="NI22" s="79">
        <v>254030</v>
      </c>
      <c r="NJ22" s="78">
        <v>38179127.979999997</v>
      </c>
      <c r="NK22" s="79">
        <v>15024</v>
      </c>
      <c r="NL22" s="78">
        <v>47110.63</v>
      </c>
      <c r="NM22" s="77">
        <v>34</v>
      </c>
      <c r="NN22" s="78">
        <v>398.2</v>
      </c>
      <c r="NU22" s="79">
        <v>1295</v>
      </c>
      <c r="NV22" s="78">
        <v>193385.44</v>
      </c>
      <c r="NW22" s="77">
        <v>4</v>
      </c>
      <c r="NX22" s="78">
        <v>16.239999999999998</v>
      </c>
      <c r="NY22" s="77">
        <v>2</v>
      </c>
      <c r="NZ22" s="78">
        <v>3.4</v>
      </c>
      <c r="OA22" s="77">
        <v>96</v>
      </c>
      <c r="OB22" s="78">
        <v>272.70999999999998</v>
      </c>
      <c r="OC22" s="79">
        <v>3471</v>
      </c>
      <c r="OD22" s="78">
        <v>351429.8</v>
      </c>
      <c r="OE22" s="77">
        <v>46</v>
      </c>
      <c r="OF22" s="78">
        <v>3295.28</v>
      </c>
      <c r="OG22" s="77">
        <v>5</v>
      </c>
      <c r="OH22" s="78">
        <v>243.9</v>
      </c>
      <c r="OI22" s="77">
        <v>1</v>
      </c>
      <c r="OJ22" s="78">
        <v>5.79</v>
      </c>
      <c r="OM22" s="77">
        <v>458</v>
      </c>
      <c r="ON22" s="78">
        <v>35978.620000000003</v>
      </c>
      <c r="OO22" s="77">
        <v>238</v>
      </c>
      <c r="OP22" s="78">
        <v>13052.94</v>
      </c>
      <c r="OQ22" s="77">
        <v>73</v>
      </c>
      <c r="OR22" s="78">
        <v>686.46</v>
      </c>
      <c r="OW22" s="79">
        <v>11423</v>
      </c>
      <c r="OX22" s="78">
        <v>2061879.21</v>
      </c>
      <c r="OY22" s="79">
        <v>28463</v>
      </c>
      <c r="OZ22" s="78">
        <v>5715205.6399999997</v>
      </c>
      <c r="PA22" s="77">
        <v>127</v>
      </c>
      <c r="PB22" s="78">
        <v>4557.1499999999996</v>
      </c>
      <c r="PC22" s="79">
        <v>2335</v>
      </c>
      <c r="PD22" s="78">
        <v>115312.78</v>
      </c>
      <c r="PE22" s="79">
        <v>1170</v>
      </c>
      <c r="PF22" s="78">
        <v>209887.33</v>
      </c>
      <c r="PI22" s="79">
        <v>6878</v>
      </c>
      <c r="PJ22" s="78">
        <v>650255.81000000006</v>
      </c>
      <c r="PQ22" s="77">
        <v>1</v>
      </c>
      <c r="PR22" s="78">
        <v>4.75</v>
      </c>
      <c r="PS22" s="79">
        <v>3041</v>
      </c>
      <c r="PT22" s="78">
        <v>295406.71000000002</v>
      </c>
      <c r="PU22" s="77">
        <v>68</v>
      </c>
      <c r="PV22" s="78">
        <v>666.19</v>
      </c>
      <c r="PW22" s="77">
        <v>216</v>
      </c>
      <c r="PX22" s="78">
        <v>31392.75</v>
      </c>
      <c r="PY22" s="79">
        <v>9792</v>
      </c>
      <c r="PZ22" s="78">
        <v>661787.79</v>
      </c>
      <c r="QA22" s="77">
        <v>34</v>
      </c>
      <c r="QB22" s="78">
        <v>238.86</v>
      </c>
      <c r="QC22" s="77">
        <v>10</v>
      </c>
      <c r="QD22" s="78">
        <v>194.61</v>
      </c>
      <c r="QI22" s="77">
        <v>7</v>
      </c>
      <c r="QJ22" s="78">
        <v>27.97</v>
      </c>
      <c r="QM22" s="79">
        <v>26980</v>
      </c>
      <c r="QN22" s="78">
        <v>7894372.4000000004</v>
      </c>
      <c r="QO22" s="79">
        <v>47314</v>
      </c>
      <c r="QP22" s="78">
        <v>7284144.2699999996</v>
      </c>
      <c r="QQ22" s="79">
        <v>7719</v>
      </c>
      <c r="QR22" s="78">
        <v>1106552.96</v>
      </c>
      <c r="QS22" s="77">
        <v>458</v>
      </c>
      <c r="QT22" s="78">
        <v>1818216.49</v>
      </c>
      <c r="QU22" s="77">
        <v>30</v>
      </c>
      <c r="QV22" s="78">
        <v>77101.649999999994</v>
      </c>
      <c r="QW22" s="77">
        <v>12</v>
      </c>
      <c r="QX22" s="78">
        <v>117.58</v>
      </c>
      <c r="QY22" s="77">
        <v>5</v>
      </c>
      <c r="QZ22" s="78">
        <v>503.38</v>
      </c>
      <c r="RA22" s="77">
        <v>446</v>
      </c>
      <c r="RB22" s="78">
        <v>203982.44</v>
      </c>
      <c r="RC22" s="77">
        <v>140</v>
      </c>
      <c r="RD22" s="78">
        <v>75013.23</v>
      </c>
      <c r="RE22" s="79">
        <v>23412</v>
      </c>
      <c r="RF22" s="78">
        <v>13736359.1</v>
      </c>
      <c r="RI22" s="79">
        <v>12609</v>
      </c>
      <c r="RJ22" s="78">
        <v>3561457.61</v>
      </c>
      <c r="RM22" s="77">
        <v>4</v>
      </c>
      <c r="RN22" s="78">
        <v>4.32</v>
      </c>
      <c r="RO22" s="77">
        <v>16</v>
      </c>
      <c r="RP22" s="78">
        <v>17.23</v>
      </c>
      <c r="RQ22" s="77">
        <v>1</v>
      </c>
      <c r="RR22" s="78">
        <v>23.55</v>
      </c>
      <c r="SA22" s="77">
        <v>2</v>
      </c>
      <c r="SB22" s="78">
        <v>97.1</v>
      </c>
      <c r="SE22" s="77">
        <v>2</v>
      </c>
      <c r="SF22" s="78">
        <v>28.02</v>
      </c>
      <c r="SG22" s="77">
        <v>6</v>
      </c>
      <c r="SH22" s="78">
        <v>3355.96</v>
      </c>
      <c r="SO22" s="79">
        <v>94949</v>
      </c>
      <c r="SP22" s="78">
        <v>14173296.33</v>
      </c>
      <c r="SQ22" s="79">
        <v>2463</v>
      </c>
      <c r="SR22" s="78">
        <v>115571.91</v>
      </c>
      <c r="SW22" s="77">
        <v>17</v>
      </c>
      <c r="SX22" s="78">
        <v>2915.31</v>
      </c>
      <c r="SY22" s="77">
        <v>287</v>
      </c>
      <c r="SZ22" s="78">
        <v>12594.09</v>
      </c>
      <c r="TA22" s="77">
        <v>462</v>
      </c>
      <c r="TB22" s="78">
        <v>10322.9</v>
      </c>
      <c r="TC22" s="79">
        <v>1405</v>
      </c>
      <c r="TD22" s="78">
        <v>156276.51</v>
      </c>
      <c r="TG22" s="79">
        <v>3530</v>
      </c>
      <c r="TH22" s="78">
        <v>225442.34</v>
      </c>
      <c r="TI22" s="79">
        <v>51975</v>
      </c>
      <c r="TJ22" s="78">
        <v>9355446.5099999998</v>
      </c>
      <c r="TM22" s="79">
        <v>1352</v>
      </c>
      <c r="TN22" s="78">
        <v>50265.33</v>
      </c>
      <c r="TO22" s="77">
        <v>815</v>
      </c>
      <c r="TP22" s="78">
        <v>56550.03</v>
      </c>
      <c r="TQ22" s="79">
        <v>14852</v>
      </c>
      <c r="TR22" s="78">
        <v>803003.18</v>
      </c>
      <c r="TS22" s="77">
        <v>2</v>
      </c>
      <c r="TT22" s="78">
        <v>150</v>
      </c>
      <c r="TU22" s="79">
        <v>80253</v>
      </c>
      <c r="TV22" s="78">
        <v>535322.12</v>
      </c>
      <c r="TW22" s="77">
        <v>602</v>
      </c>
      <c r="TX22" s="78">
        <v>52958.400000000001</v>
      </c>
      <c r="TY22" s="77">
        <v>83</v>
      </c>
      <c r="TZ22" s="78">
        <v>489.67</v>
      </c>
      <c r="UG22" s="77">
        <v>478</v>
      </c>
      <c r="UH22" s="78">
        <v>4088.79</v>
      </c>
      <c r="UI22" s="79">
        <v>3113</v>
      </c>
      <c r="UJ22" s="78">
        <v>14344311.92</v>
      </c>
      <c r="UK22" s="79">
        <v>2650</v>
      </c>
      <c r="UL22" s="78">
        <v>96418.28</v>
      </c>
      <c r="UM22" s="79">
        <v>31941</v>
      </c>
      <c r="UN22" s="78">
        <v>1084553.3899999999</v>
      </c>
      <c r="UO22" s="79">
        <v>2177</v>
      </c>
      <c r="UP22" s="78">
        <v>268210.82</v>
      </c>
      <c r="UQ22" s="79">
        <v>39738</v>
      </c>
      <c r="UR22" s="78">
        <v>2077557.1</v>
      </c>
      <c r="US22" s="79">
        <v>4239</v>
      </c>
      <c r="UT22" s="78">
        <v>342359.74</v>
      </c>
      <c r="VG22" s="79">
        <v>7669</v>
      </c>
      <c r="VH22" s="78">
        <v>292312.78999999998</v>
      </c>
      <c r="VK22" s="77">
        <v>1</v>
      </c>
      <c r="VL22" s="78">
        <v>4.9800000000000004</v>
      </c>
      <c r="VM22" s="77">
        <v>3</v>
      </c>
      <c r="VN22" s="78">
        <v>39.69</v>
      </c>
      <c r="VU22" s="77">
        <v>3</v>
      </c>
      <c r="VV22" s="78">
        <v>1.78</v>
      </c>
      <c r="VY22" s="77">
        <v>2</v>
      </c>
      <c r="VZ22" s="78">
        <v>5.74</v>
      </c>
      <c r="WE22" s="77">
        <v>1</v>
      </c>
      <c r="WF22" s="78">
        <v>1.77</v>
      </c>
      <c r="WG22" s="77">
        <v>24</v>
      </c>
      <c r="WH22" s="78">
        <v>666.88</v>
      </c>
      <c r="WI22" s="79">
        <v>9882</v>
      </c>
      <c r="WJ22" s="78">
        <v>472172.84</v>
      </c>
      <c r="WK22" s="77">
        <v>3</v>
      </c>
      <c r="WL22" s="78">
        <v>25.36</v>
      </c>
      <c r="WM22" s="79">
        <v>32948</v>
      </c>
      <c r="WN22" s="78">
        <v>533533.49</v>
      </c>
      <c r="WO22" s="77">
        <v>72</v>
      </c>
      <c r="WP22" s="78">
        <v>816.47</v>
      </c>
      <c r="WQ22" s="77">
        <v>2</v>
      </c>
      <c r="WR22" s="78">
        <v>20.66</v>
      </c>
      <c r="WS22" s="77">
        <v>6</v>
      </c>
      <c r="WT22" s="78">
        <v>39.67</v>
      </c>
      <c r="WU22" s="79">
        <v>13636</v>
      </c>
      <c r="WV22" s="78">
        <v>727693.14</v>
      </c>
      <c r="WW22" s="79">
        <v>14533</v>
      </c>
      <c r="WX22" s="78">
        <v>1238701.44</v>
      </c>
      <c r="WY22" s="77">
        <v>1</v>
      </c>
      <c r="WZ22" s="78">
        <v>18.38</v>
      </c>
      <c r="XA22" s="77">
        <v>5</v>
      </c>
      <c r="XB22" s="78">
        <v>92.8</v>
      </c>
      <c r="XC22" s="79">
        <v>18655</v>
      </c>
      <c r="XD22" s="78">
        <v>186.73</v>
      </c>
      <c r="XG22" s="79">
        <v>13774</v>
      </c>
      <c r="XH22" s="78">
        <v>1979202.6</v>
      </c>
      <c r="XI22" s="77">
        <v>4</v>
      </c>
      <c r="XJ22" s="78">
        <v>5739.85</v>
      </c>
      <c r="XM22" s="79">
        <v>2357</v>
      </c>
      <c r="XN22" s="78">
        <v>10558.51</v>
      </c>
      <c r="XO22" s="79">
        <v>8265</v>
      </c>
      <c r="XP22" s="78">
        <v>130491.72</v>
      </c>
      <c r="XQ22" s="77">
        <v>200</v>
      </c>
      <c r="XR22" s="78">
        <v>22819.15</v>
      </c>
      <c r="XS22" s="79">
        <v>1882</v>
      </c>
      <c r="XT22" s="78">
        <v>754130.78</v>
      </c>
      <c r="XW22" s="79">
        <v>6642</v>
      </c>
      <c r="XX22" s="78">
        <v>191817.36</v>
      </c>
      <c r="YC22" s="77">
        <v>5</v>
      </c>
      <c r="YD22" s="78">
        <v>44.22</v>
      </c>
      <c r="YE22" s="77">
        <v>4</v>
      </c>
      <c r="YF22" s="78">
        <v>25.53</v>
      </c>
      <c r="YG22" s="77">
        <v>1</v>
      </c>
      <c r="YH22" s="78">
        <v>9.82</v>
      </c>
      <c r="YI22" s="79">
        <v>39716</v>
      </c>
      <c r="YJ22" s="78">
        <v>2250509.14</v>
      </c>
      <c r="YM22" s="77">
        <v>352</v>
      </c>
      <c r="YN22" s="78">
        <v>150947.93</v>
      </c>
      <c r="YO22" s="77">
        <v>465</v>
      </c>
      <c r="YP22" s="78">
        <v>6070.42</v>
      </c>
      <c r="YS22" s="79">
        <v>45938</v>
      </c>
      <c r="YT22" s="78">
        <v>6165757.21</v>
      </c>
      <c r="YU22" s="79">
        <v>4585</v>
      </c>
      <c r="YV22" s="78">
        <v>2364041.54</v>
      </c>
      <c r="YW22" s="79">
        <v>4991</v>
      </c>
      <c r="YX22" s="78">
        <v>707106.34</v>
      </c>
      <c r="YY22" s="79">
        <v>11734</v>
      </c>
      <c r="YZ22" s="78">
        <v>2181462.65</v>
      </c>
      <c r="ZA22" s="79">
        <v>1245</v>
      </c>
      <c r="ZB22" s="78">
        <v>353749.82</v>
      </c>
      <c r="ZC22" s="79">
        <v>1273</v>
      </c>
      <c r="ZD22" s="78">
        <v>158980.24</v>
      </c>
      <c r="ZE22" s="79">
        <v>88395</v>
      </c>
      <c r="ZF22" s="78">
        <v>978498.36</v>
      </c>
      <c r="ZG22" s="79">
        <v>1401</v>
      </c>
      <c r="ZH22" s="78">
        <v>73919.520000000004</v>
      </c>
      <c r="ZO22" s="77">
        <v>1</v>
      </c>
      <c r="ZP22" s="78">
        <v>24.5</v>
      </c>
      <c r="ZQ22" s="79">
        <v>183346</v>
      </c>
      <c r="ZR22" s="78">
        <v>10997825.74</v>
      </c>
      <c r="ZS22" s="79">
        <v>30113</v>
      </c>
      <c r="ZT22" s="78">
        <v>2619542.21</v>
      </c>
      <c r="AAA22" s="79">
        <v>1333</v>
      </c>
      <c r="AAB22" s="78">
        <v>29433.05</v>
      </c>
      <c r="AAE22" s="79">
        <v>2029</v>
      </c>
      <c r="AAF22" s="78">
        <v>287831.38</v>
      </c>
      <c r="AAG22" s="77">
        <v>103</v>
      </c>
      <c r="AAH22" s="78">
        <v>12207.6</v>
      </c>
      <c r="AAI22" s="79">
        <v>76434</v>
      </c>
      <c r="AAJ22" s="78">
        <v>1772227.29</v>
      </c>
      <c r="AAK22" s="79">
        <v>32677</v>
      </c>
      <c r="AAL22" s="78">
        <v>1607606.16</v>
      </c>
      <c r="AAQ22" s="79">
        <v>1123</v>
      </c>
      <c r="AAR22" s="78">
        <v>103195.58</v>
      </c>
      <c r="AAS22" s="77">
        <v>500</v>
      </c>
      <c r="AAT22" s="78">
        <v>43113.67</v>
      </c>
      <c r="AAU22" s="79">
        <v>46212</v>
      </c>
      <c r="AAV22" s="78">
        <v>8899448.8599999994</v>
      </c>
      <c r="AAW22" s="79">
        <v>48264</v>
      </c>
      <c r="AAX22" s="78">
        <v>6611314.3600000003</v>
      </c>
      <c r="ABC22" s="77">
        <v>32</v>
      </c>
      <c r="ABD22" s="78">
        <v>112.28</v>
      </c>
      <c r="ABE22" s="77">
        <v>185</v>
      </c>
      <c r="ABF22" s="78">
        <v>740.8</v>
      </c>
      <c r="ABG22" s="77">
        <v>2</v>
      </c>
      <c r="ABH22" s="78">
        <v>9.8000000000000007</v>
      </c>
      <c r="ABI22" s="77">
        <v>4</v>
      </c>
      <c r="ABJ22" s="78">
        <v>83.96</v>
      </c>
      <c r="ABM22" s="77">
        <v>55</v>
      </c>
      <c r="ABN22" s="78">
        <v>425.99</v>
      </c>
      <c r="ABO22" s="77">
        <v>1</v>
      </c>
      <c r="ABP22" s="78">
        <v>4.5599999999999996</v>
      </c>
      <c r="ABQ22" s="77">
        <v>6</v>
      </c>
      <c r="ABR22" s="78">
        <v>66</v>
      </c>
      <c r="ABS22" s="77">
        <v>67</v>
      </c>
      <c r="ABT22" s="78">
        <v>405.6</v>
      </c>
      <c r="ABU22" s="77">
        <v>2</v>
      </c>
      <c r="ABV22" s="78">
        <v>14.32</v>
      </c>
      <c r="ABY22" s="77">
        <v>3</v>
      </c>
      <c r="ABZ22" s="78">
        <v>129.58000000000001</v>
      </c>
      <c r="ACA22" s="77">
        <v>744</v>
      </c>
      <c r="ACB22" s="78">
        <v>3179.59</v>
      </c>
      <c r="ACG22" s="79">
        <v>2088</v>
      </c>
      <c r="ACH22" s="78">
        <v>132674.67000000001</v>
      </c>
      <c r="ACO22" s="77">
        <v>191</v>
      </c>
      <c r="ACP22" s="78">
        <v>26968.32</v>
      </c>
      <c r="ACS22" s="77">
        <v>1</v>
      </c>
      <c r="ACT22" s="78">
        <v>3.97</v>
      </c>
      <c r="ADA22" s="79">
        <v>187826</v>
      </c>
      <c r="ADB22" s="78">
        <v>18225216.120000001</v>
      </c>
      <c r="ADC22" s="79">
        <v>3124</v>
      </c>
      <c r="ADD22" s="78">
        <v>169621.23</v>
      </c>
      <c r="ADE22" s="79">
        <v>2172</v>
      </c>
      <c r="ADF22" s="78">
        <v>97750.2</v>
      </c>
      <c r="ADG22" s="79">
        <v>5393</v>
      </c>
      <c r="ADH22" s="78">
        <v>89794.71</v>
      </c>
      <c r="ADI22" s="79">
        <v>3924</v>
      </c>
      <c r="ADJ22" s="78">
        <v>92430.51</v>
      </c>
      <c r="ADK22" s="77">
        <v>356</v>
      </c>
      <c r="ADL22" s="78">
        <v>10767.77</v>
      </c>
      <c r="ADQ22" s="77">
        <v>95</v>
      </c>
      <c r="ADR22" s="78">
        <v>5277.97</v>
      </c>
      <c r="ADS22" s="79">
        <v>16794</v>
      </c>
      <c r="ADT22" s="78">
        <v>588202.68000000005</v>
      </c>
      <c r="ADU22" s="79">
        <v>5629</v>
      </c>
      <c r="ADV22" s="78">
        <v>298632.24</v>
      </c>
      <c r="ADW22" s="79">
        <v>23747</v>
      </c>
      <c r="ADX22" s="78">
        <v>288256.65000000002</v>
      </c>
      <c r="ADY22" s="77">
        <v>4</v>
      </c>
      <c r="ADZ22" s="78">
        <v>69.87</v>
      </c>
      <c r="AEC22" s="79">
        <v>11591</v>
      </c>
      <c r="AED22" s="78">
        <v>492546.39</v>
      </c>
      <c r="AEG22" s="77">
        <v>130</v>
      </c>
      <c r="AEH22" s="78">
        <v>12213.7</v>
      </c>
      <c r="AEI22" s="79">
        <v>2889</v>
      </c>
      <c r="AEJ22" s="78">
        <v>90170.13</v>
      </c>
      <c r="AEK22" s="79">
        <v>48857</v>
      </c>
      <c r="AEL22" s="78">
        <v>1811766.24</v>
      </c>
      <c r="AEM22" s="77">
        <v>456</v>
      </c>
      <c r="AEN22" s="78">
        <v>25777.37</v>
      </c>
      <c r="AEO22" s="79">
        <v>16699</v>
      </c>
      <c r="AEP22" s="78">
        <v>1064036.6499999999</v>
      </c>
      <c r="AES22" s="79">
        <v>1731</v>
      </c>
      <c r="AET22" s="78">
        <v>269975.53999999998</v>
      </c>
      <c r="AEY22" s="79">
        <v>1117</v>
      </c>
      <c r="AEZ22" s="78">
        <v>198361.49</v>
      </c>
      <c r="AFA22" s="77">
        <v>2</v>
      </c>
      <c r="AFB22" s="78">
        <v>8.76</v>
      </c>
      <c r="AFC22" s="79">
        <v>1466</v>
      </c>
      <c r="AFD22" s="78">
        <v>880012.37</v>
      </c>
      <c r="AFG22" s="77">
        <v>10</v>
      </c>
      <c r="AFH22" s="78">
        <v>2888.1</v>
      </c>
      <c r="AFK22" s="79">
        <v>5841</v>
      </c>
      <c r="AFL22" s="78">
        <v>414011.71</v>
      </c>
      <c r="AFM22" s="79">
        <v>5828</v>
      </c>
      <c r="AFN22" s="78">
        <v>246665.02</v>
      </c>
      <c r="AFO22" s="77">
        <v>18</v>
      </c>
      <c r="AFP22" s="78">
        <v>1854.96</v>
      </c>
      <c r="AFQ22" s="77">
        <v>2</v>
      </c>
      <c r="AFR22" s="78">
        <v>62.5</v>
      </c>
      <c r="AFS22" s="79">
        <v>1546</v>
      </c>
      <c r="AFT22" s="78">
        <v>819829.23</v>
      </c>
      <c r="AFU22" s="79">
        <v>3435</v>
      </c>
      <c r="AFV22" s="78">
        <v>2516248.31</v>
      </c>
      <c r="AGA22" s="77">
        <v>49</v>
      </c>
      <c r="AGB22" s="78">
        <v>412.19</v>
      </c>
      <c r="AGG22" s="79">
        <v>15676</v>
      </c>
      <c r="AGH22" s="78">
        <v>798629.71</v>
      </c>
      <c r="AGI22" s="79">
        <v>6186</v>
      </c>
      <c r="AGJ22" s="78">
        <v>197591.17</v>
      </c>
      <c r="AGO22" s="77">
        <v>94</v>
      </c>
      <c r="AGP22" s="78">
        <v>9873.34</v>
      </c>
      <c r="AGQ22" s="79">
        <v>6027</v>
      </c>
      <c r="AGR22" s="78">
        <v>329488.06</v>
      </c>
      <c r="AGS22" s="77">
        <v>14</v>
      </c>
      <c r="AGT22" s="78">
        <v>722.01</v>
      </c>
      <c r="AGW22" s="77">
        <v>8</v>
      </c>
      <c r="AGX22" s="78">
        <v>997.55</v>
      </c>
      <c r="AHC22" s="79">
        <v>2783</v>
      </c>
      <c r="AHD22" s="78">
        <v>958056.42</v>
      </c>
      <c r="AHG22" s="77">
        <v>99</v>
      </c>
      <c r="AHH22" s="78">
        <v>5898.56</v>
      </c>
      <c r="AHK22" s="77">
        <v>1</v>
      </c>
      <c r="AHL22" s="78">
        <v>4.91</v>
      </c>
      <c r="AHM22" s="79">
        <v>56298</v>
      </c>
      <c r="AHN22" s="78">
        <v>1744957.01</v>
      </c>
      <c r="AHO22" s="79">
        <v>4401</v>
      </c>
      <c r="AHP22" s="78">
        <v>186815.78</v>
      </c>
      <c r="AHQ22" s="77">
        <v>397</v>
      </c>
      <c r="AHR22" s="78">
        <v>41035.9</v>
      </c>
      <c r="AHS22" s="77">
        <v>10</v>
      </c>
      <c r="AHT22" s="78">
        <v>206.1</v>
      </c>
      <c r="AHW22" s="77">
        <v>128</v>
      </c>
      <c r="AHX22" s="78">
        <v>882.12</v>
      </c>
      <c r="AIC22" s="77">
        <v>19</v>
      </c>
      <c r="AID22" s="78">
        <v>23906.01</v>
      </c>
      <c r="AIG22" s="79">
        <v>237081</v>
      </c>
      <c r="AIH22" s="78">
        <v>46013941.969999999</v>
      </c>
      <c r="AII22" s="77">
        <v>213</v>
      </c>
      <c r="AIJ22" s="78">
        <v>323149.34000000003</v>
      </c>
      <c r="AIK22" s="79">
        <v>15556</v>
      </c>
      <c r="AIL22" s="78">
        <v>8875126.3800000008</v>
      </c>
      <c r="AIM22" s="79">
        <v>14333</v>
      </c>
      <c r="AIN22" s="78">
        <v>5268282.01</v>
      </c>
      <c r="AIO22" s="79">
        <v>2441</v>
      </c>
      <c r="AIP22" s="78">
        <v>195352.7</v>
      </c>
      <c r="AIQ22" s="77">
        <v>134</v>
      </c>
      <c r="AIR22" s="78">
        <v>16893.13</v>
      </c>
      <c r="AIS22" s="77">
        <v>882</v>
      </c>
      <c r="AIT22" s="78">
        <v>122698.49</v>
      </c>
      <c r="AIY22" s="77">
        <v>42</v>
      </c>
      <c r="AIZ22" s="78">
        <v>38179.11</v>
      </c>
      <c r="AJA22" s="79">
        <v>2378</v>
      </c>
      <c r="AJB22" s="78">
        <v>221749.61</v>
      </c>
      <c r="AJC22" s="79">
        <v>3472</v>
      </c>
      <c r="AJD22" s="78">
        <v>217667.87</v>
      </c>
      <c r="AJE22" s="79">
        <v>1271</v>
      </c>
      <c r="AJF22" s="78">
        <v>258438.27</v>
      </c>
      <c r="AJK22" s="77">
        <v>5</v>
      </c>
      <c r="AJL22" s="78">
        <v>3206.92</v>
      </c>
      <c r="AJM22" s="77">
        <v>382</v>
      </c>
      <c r="AJN22" s="78">
        <v>39824.410000000003</v>
      </c>
      <c r="AJQ22" s="77">
        <v>99</v>
      </c>
      <c r="AJR22" s="78">
        <v>32626.23</v>
      </c>
      <c r="AJS22" s="77">
        <v>2</v>
      </c>
      <c r="AJT22" s="78">
        <v>78.599999999999994</v>
      </c>
      <c r="AKC22" s="77">
        <v>3</v>
      </c>
      <c r="AKD22" s="78">
        <v>1324.26</v>
      </c>
      <c r="AKE22" s="77">
        <v>1</v>
      </c>
      <c r="AKF22" s="78">
        <v>479.06</v>
      </c>
      <c r="AKG22" s="79">
        <v>51314</v>
      </c>
      <c r="AKH22" s="78">
        <v>479933.49</v>
      </c>
      <c r="AKK22" s="77">
        <v>25</v>
      </c>
      <c r="AKL22" s="78">
        <v>255.22</v>
      </c>
      <c r="AKO22" s="79">
        <v>6587</v>
      </c>
      <c r="AKP22" s="78">
        <v>476224.8</v>
      </c>
      <c r="AKQ22" s="77">
        <v>2</v>
      </c>
      <c r="AKR22" s="78">
        <v>21.9</v>
      </c>
      <c r="AKS22" s="79">
        <v>9742</v>
      </c>
      <c r="AKT22" s="78">
        <v>185958.43</v>
      </c>
      <c r="AKU22" s="77">
        <v>5</v>
      </c>
      <c r="AKV22" s="78">
        <v>8.7200000000000006</v>
      </c>
      <c r="AKW22" s="79">
        <v>9753</v>
      </c>
      <c r="AKX22" s="78">
        <v>450552.22</v>
      </c>
      <c r="ALC22" s="77">
        <v>1</v>
      </c>
      <c r="ALD22" s="78">
        <v>12.25</v>
      </c>
      <c r="ALE22" s="77">
        <v>763</v>
      </c>
      <c r="ALF22" s="78">
        <v>98904.78</v>
      </c>
      <c r="ALO22" s="79">
        <v>113801</v>
      </c>
      <c r="ALP22" s="78">
        <v>1527959.04</v>
      </c>
      <c r="ALQ22" s="77">
        <v>157</v>
      </c>
      <c r="ALR22" s="78">
        <v>15518.11</v>
      </c>
      <c r="AME22" s="77">
        <v>36</v>
      </c>
      <c r="AMF22" s="78">
        <v>530.12</v>
      </c>
      <c r="AMM22" s="79">
        <v>13329</v>
      </c>
      <c r="AMN22" s="78">
        <v>362565.37</v>
      </c>
      <c r="AMO22" s="77">
        <v>2</v>
      </c>
      <c r="AMP22" s="78">
        <v>5634.6</v>
      </c>
      <c r="AMQ22" s="79">
        <v>125223</v>
      </c>
      <c r="AMR22" s="78">
        <v>1707111.86</v>
      </c>
      <c r="AMU22" s="77">
        <v>2</v>
      </c>
      <c r="AMV22" s="78">
        <v>8.86</v>
      </c>
      <c r="AMW22" s="77">
        <v>3</v>
      </c>
      <c r="AMX22" s="78">
        <v>16.68</v>
      </c>
      <c r="ANC22" s="77">
        <v>2</v>
      </c>
      <c r="AND22" s="78">
        <v>66.98</v>
      </c>
      <c r="ANI22" s="77">
        <v>4</v>
      </c>
      <c r="ANJ22" s="78">
        <v>69.599999999999994</v>
      </c>
      <c r="ANO22" s="77">
        <v>900</v>
      </c>
      <c r="ANP22" s="78">
        <v>45951.03</v>
      </c>
      <c r="ANQ22" s="77">
        <v>139</v>
      </c>
      <c r="ANR22" s="78">
        <v>435.11</v>
      </c>
      <c r="ANS22" s="79">
        <v>2043</v>
      </c>
      <c r="ANT22" s="78">
        <v>139870.39999999999</v>
      </c>
      <c r="ANW22" s="77">
        <v>129</v>
      </c>
      <c r="ANX22" s="78">
        <v>4450.41</v>
      </c>
      <c r="ANY22" s="77">
        <v>27</v>
      </c>
      <c r="ANZ22" s="78">
        <v>10456.59</v>
      </c>
      <c r="AOA22" s="79">
        <v>1343</v>
      </c>
      <c r="AOB22" s="78">
        <v>96945.26</v>
      </c>
      <c r="AOC22" s="79">
        <v>25171</v>
      </c>
      <c r="AOD22" s="78">
        <v>2391615.62</v>
      </c>
      <c r="AOE22" s="77">
        <v>202</v>
      </c>
      <c r="AOF22" s="78">
        <v>244537.59</v>
      </c>
      <c r="AOQ22" s="77">
        <v>303</v>
      </c>
      <c r="AOR22" s="78">
        <v>14898.83</v>
      </c>
      <c r="AOU22" s="77">
        <v>2</v>
      </c>
      <c r="AOV22" s="78">
        <v>3.2</v>
      </c>
      <c r="AOY22" s="79">
        <v>1037</v>
      </c>
      <c r="AOZ22" s="78">
        <v>1217123.8400000001</v>
      </c>
      <c r="APA22" s="79">
        <v>2561</v>
      </c>
      <c r="APB22" s="78">
        <v>209905.97</v>
      </c>
      <c r="APE22" s="77">
        <v>58</v>
      </c>
      <c r="APF22" s="78">
        <v>1270.6199999999999</v>
      </c>
      <c r="APG22" s="77">
        <v>3</v>
      </c>
      <c r="APH22" s="78">
        <v>874.75</v>
      </c>
      <c r="API22" s="79">
        <v>1892</v>
      </c>
      <c r="APJ22" s="78">
        <v>226682.42</v>
      </c>
      <c r="APK22" s="77">
        <v>220</v>
      </c>
      <c r="APL22" s="78">
        <v>42765.5</v>
      </c>
      <c r="APM22" s="79">
        <v>11732</v>
      </c>
      <c r="APN22" s="78">
        <v>2008778.83</v>
      </c>
      <c r="APQ22" s="77">
        <v>1</v>
      </c>
      <c r="APR22" s="78">
        <v>1.26</v>
      </c>
      <c r="APS22" s="77">
        <v>806</v>
      </c>
      <c r="APT22" s="78">
        <v>456160.26</v>
      </c>
      <c r="APU22" s="77">
        <v>57</v>
      </c>
      <c r="APV22" s="78">
        <v>91222.83</v>
      </c>
      <c r="APW22" s="77">
        <v>374</v>
      </c>
      <c r="APX22" s="78">
        <v>1169482.06</v>
      </c>
      <c r="AQI22" s="77">
        <v>43</v>
      </c>
      <c r="AQJ22" s="78">
        <v>3865.48</v>
      </c>
      <c r="AQK22" s="77">
        <v>5</v>
      </c>
      <c r="AQL22" s="78">
        <v>30.58</v>
      </c>
      <c r="AQO22" s="77">
        <v>536</v>
      </c>
      <c r="AQP22" s="78">
        <v>71329.929999999993</v>
      </c>
      <c r="AQQ22" s="77">
        <v>255</v>
      </c>
      <c r="AQR22" s="78">
        <v>2436.58</v>
      </c>
      <c r="AQU22" s="77">
        <v>114</v>
      </c>
      <c r="AQV22" s="78">
        <v>1407.77</v>
      </c>
      <c r="ARA22" s="79">
        <v>13589</v>
      </c>
      <c r="ARB22" s="78">
        <v>3155914.85</v>
      </c>
      <c r="ARC22" s="79">
        <v>17071</v>
      </c>
      <c r="ARD22" s="78">
        <v>270905.28999999998</v>
      </c>
      <c r="ARG22" s="77">
        <v>5</v>
      </c>
      <c r="ARH22" s="78">
        <v>245.84</v>
      </c>
      <c r="ARI22" s="79">
        <v>2182</v>
      </c>
      <c r="ARJ22" s="78">
        <v>1046076.56</v>
      </c>
      <c r="ARK22" s="77">
        <v>352</v>
      </c>
      <c r="ARL22" s="78">
        <v>167209.97</v>
      </c>
      <c r="ARM22" s="79">
        <v>1819</v>
      </c>
      <c r="ARN22" s="78">
        <v>867929.22</v>
      </c>
      <c r="ARO22" s="77">
        <v>788</v>
      </c>
      <c r="ARP22" s="78">
        <v>410298.8</v>
      </c>
      <c r="ARQ22" s="77">
        <v>568</v>
      </c>
      <c r="ARR22" s="78">
        <v>239196.08</v>
      </c>
      <c r="ARS22" s="77">
        <v>259</v>
      </c>
      <c r="ART22" s="78">
        <v>109398.46</v>
      </c>
      <c r="ARU22" s="79">
        <v>4567</v>
      </c>
      <c r="ARV22" s="78">
        <v>932711.07</v>
      </c>
      <c r="ARW22" s="77">
        <v>4</v>
      </c>
      <c r="ARX22" s="78">
        <v>141.71</v>
      </c>
      <c r="ASA22" s="77">
        <v>172</v>
      </c>
      <c r="ASB22" s="78">
        <v>60559.58</v>
      </c>
      <c r="ASC22" s="79">
        <v>3317</v>
      </c>
      <c r="ASD22" s="78">
        <v>51371.64</v>
      </c>
      <c r="ASI22" s="79">
        <v>4327</v>
      </c>
      <c r="ASJ22" s="78">
        <v>1145013.9099999999</v>
      </c>
      <c r="ASK22" s="79">
        <v>2740</v>
      </c>
      <c r="ASL22" s="78">
        <v>1408041.46</v>
      </c>
      <c r="ASQ22" s="79">
        <v>8994</v>
      </c>
      <c r="ASR22" s="78">
        <v>5793023.2599999998</v>
      </c>
      <c r="ASU22" s="77">
        <v>130</v>
      </c>
      <c r="ASV22" s="78">
        <v>975581.78</v>
      </c>
      <c r="ASY22" s="77">
        <v>1</v>
      </c>
      <c r="ASZ22" s="78">
        <v>0.36</v>
      </c>
      <c r="ATG22" s="79">
        <v>4719</v>
      </c>
      <c r="ATH22" s="78">
        <v>661685.74</v>
      </c>
      <c r="ATI22" s="79">
        <v>9665</v>
      </c>
      <c r="ATJ22" s="78">
        <v>1180538.78</v>
      </c>
      <c r="ATK22" s="79">
        <v>28787</v>
      </c>
      <c r="ATL22" s="78">
        <v>3867649.81</v>
      </c>
      <c r="ATM22" s="79">
        <v>7755</v>
      </c>
      <c r="ATN22" s="78">
        <v>1004802.05</v>
      </c>
      <c r="ATO22" s="79">
        <v>48990</v>
      </c>
      <c r="ATP22" s="78">
        <v>1213380.6000000001</v>
      </c>
      <c r="ATS22" s="79">
        <v>53180</v>
      </c>
      <c r="ATT22" s="78">
        <v>4453477.3099999996</v>
      </c>
      <c r="ATU22" s="77">
        <v>67</v>
      </c>
      <c r="ATV22" s="78">
        <v>22206.5</v>
      </c>
      <c r="ATY22" s="79">
        <v>3875</v>
      </c>
      <c r="ATZ22" s="78">
        <v>326885.13</v>
      </c>
      <c r="AUQ22" s="77">
        <v>1</v>
      </c>
      <c r="AUR22" s="78">
        <v>0.89</v>
      </c>
      <c r="AUS22" s="77">
        <v>6</v>
      </c>
      <c r="AUT22" s="78">
        <v>80.400000000000006</v>
      </c>
      <c r="AUU22" s="79">
        <v>1388</v>
      </c>
      <c r="AUV22" s="78">
        <v>33733.39</v>
      </c>
      <c r="AUW22" s="77">
        <v>14</v>
      </c>
      <c r="AUX22" s="78">
        <v>889.11</v>
      </c>
      <c r="AVA22" s="79">
        <v>30571</v>
      </c>
      <c r="AVB22" s="78">
        <v>2899805.5</v>
      </c>
      <c r="AVC22" s="77">
        <v>756</v>
      </c>
      <c r="AVD22" s="78">
        <v>3320265.34</v>
      </c>
      <c r="AVE22" s="77">
        <v>1</v>
      </c>
      <c r="AVF22" s="78">
        <v>137.99</v>
      </c>
      <c r="AVK22" s="77">
        <v>11</v>
      </c>
      <c r="AVL22" s="78">
        <v>2343.23</v>
      </c>
      <c r="AVM22" s="77">
        <v>605</v>
      </c>
      <c r="AVN22" s="78">
        <v>30880.58</v>
      </c>
      <c r="AVO22" s="77">
        <v>169</v>
      </c>
      <c r="AVP22" s="78">
        <v>8218.5300000000007</v>
      </c>
      <c r="AVS22" s="79">
        <v>12977</v>
      </c>
      <c r="AVT22" s="78">
        <v>646968.44999999995</v>
      </c>
      <c r="AVU22" s="77">
        <v>2</v>
      </c>
      <c r="AVV22" s="78">
        <v>87.9</v>
      </c>
      <c r="AVW22" s="77">
        <v>10</v>
      </c>
      <c r="AVX22" s="78">
        <v>461.08</v>
      </c>
      <c r="AVY22" s="77">
        <v>31</v>
      </c>
      <c r="AVZ22" s="78">
        <v>451.11</v>
      </c>
      <c r="AWA22" s="77">
        <v>12</v>
      </c>
      <c r="AWB22" s="78">
        <v>59.75</v>
      </c>
      <c r="AWC22" s="77">
        <v>3</v>
      </c>
      <c r="AWD22" s="78">
        <v>14.16</v>
      </c>
      <c r="AWG22" s="77">
        <v>41</v>
      </c>
      <c r="AWH22" s="78">
        <v>251.19</v>
      </c>
      <c r="AWM22" s="79">
        <v>232875</v>
      </c>
      <c r="AWN22" s="78">
        <v>4438556.03</v>
      </c>
      <c r="AWO22" s="77">
        <v>4</v>
      </c>
      <c r="AWP22" s="78">
        <v>64.42</v>
      </c>
      <c r="AWQ22" s="79">
        <v>1870</v>
      </c>
      <c r="AWR22" s="78">
        <v>95525.32</v>
      </c>
      <c r="AWU22" s="79">
        <v>7552</v>
      </c>
      <c r="AWV22" s="78">
        <v>2828797.11</v>
      </c>
      <c r="AWW22" s="77">
        <v>26</v>
      </c>
      <c r="AWX22" s="78">
        <v>233.72</v>
      </c>
      <c r="AXC22" s="77">
        <v>165</v>
      </c>
      <c r="AXD22" s="78">
        <v>141509.81</v>
      </c>
      <c r="AXO22" s="79">
        <v>4648</v>
      </c>
      <c r="AXP22" s="78">
        <v>477036.5</v>
      </c>
      <c r="AYC22" s="77">
        <v>2</v>
      </c>
      <c r="AYD22" s="78">
        <v>16.260000000000002</v>
      </c>
      <c r="AYE22" s="77">
        <v>6</v>
      </c>
      <c r="AYF22" s="78">
        <v>50.13</v>
      </c>
      <c r="AYG22" s="77">
        <v>2</v>
      </c>
      <c r="AYH22" s="78">
        <v>33</v>
      </c>
      <c r="AYQ22" s="77">
        <v>9</v>
      </c>
      <c r="AYR22" s="78">
        <v>9.75</v>
      </c>
      <c r="AYW22" s="77">
        <v>13</v>
      </c>
      <c r="AYX22" s="78">
        <v>63.7</v>
      </c>
      <c r="AYY22" s="77">
        <v>28</v>
      </c>
      <c r="AYZ22" s="78">
        <v>2083.65</v>
      </c>
      <c r="AZA22" s="79">
        <v>57259</v>
      </c>
      <c r="AZB22" s="78">
        <v>4697961.8099999996</v>
      </c>
      <c r="AZC22" s="77">
        <v>185</v>
      </c>
      <c r="AZD22" s="78">
        <v>41823.5</v>
      </c>
      <c r="AZE22" s="77">
        <v>122</v>
      </c>
      <c r="AZF22" s="78">
        <v>43396.71</v>
      </c>
      <c r="AZG22" s="77">
        <v>16</v>
      </c>
      <c r="AZH22" s="78">
        <v>273.56</v>
      </c>
      <c r="AZI22" s="77">
        <v>43</v>
      </c>
      <c r="AZJ22" s="78">
        <v>2414.5700000000002</v>
      </c>
      <c r="AZK22" s="77">
        <v>497</v>
      </c>
      <c r="AZL22" s="78">
        <v>6206.51</v>
      </c>
      <c r="AZO22" s="79">
        <v>13904</v>
      </c>
      <c r="AZP22" s="78">
        <v>1900001.98</v>
      </c>
      <c r="AZQ22" s="77">
        <v>197</v>
      </c>
      <c r="AZR22" s="78">
        <v>199425.48</v>
      </c>
      <c r="AZS22" s="77">
        <v>540</v>
      </c>
      <c r="AZT22" s="78">
        <v>228066.42</v>
      </c>
    </row>
    <row r="23" spans="1:1020 1027:1372" x14ac:dyDescent="0.25">
      <c r="A23" s="80">
        <v>40221</v>
      </c>
      <c r="B23" s="77" t="s">
        <v>346</v>
      </c>
      <c r="C23" s="77">
        <v>13</v>
      </c>
      <c r="D23" s="78">
        <v>31.39</v>
      </c>
      <c r="M23" s="77">
        <v>125</v>
      </c>
      <c r="N23" s="78">
        <v>770271.62</v>
      </c>
      <c r="O23" s="77">
        <v>50</v>
      </c>
      <c r="P23" s="78">
        <v>874.64</v>
      </c>
      <c r="W23" s="77">
        <v>2</v>
      </c>
      <c r="X23" s="78">
        <v>21.58</v>
      </c>
      <c r="Y23" s="79">
        <v>177853</v>
      </c>
      <c r="Z23" s="78">
        <v>10148442.23</v>
      </c>
      <c r="AA23" s="77">
        <v>24</v>
      </c>
      <c r="AB23" s="78">
        <v>3096.99</v>
      </c>
      <c r="AC23" s="79">
        <v>6115</v>
      </c>
      <c r="AD23" s="78">
        <v>285236.64</v>
      </c>
      <c r="AO23" s="77">
        <v>2</v>
      </c>
      <c r="AP23" s="78">
        <v>4.1399999999999997</v>
      </c>
      <c r="AQ23" s="79">
        <v>31582</v>
      </c>
      <c r="AR23" s="78">
        <v>4843558.4800000004</v>
      </c>
      <c r="AU23" s="79">
        <v>54953</v>
      </c>
      <c r="AV23" s="78">
        <v>1074697.44</v>
      </c>
      <c r="AY23" s="79">
        <v>63846</v>
      </c>
      <c r="AZ23" s="78">
        <v>6589225.5700000003</v>
      </c>
      <c r="BA23" s="79">
        <v>307728</v>
      </c>
      <c r="BB23" s="78">
        <v>25201767.75</v>
      </c>
      <c r="BE23" s="79">
        <v>325190</v>
      </c>
      <c r="BF23" s="78">
        <v>3005768.84</v>
      </c>
      <c r="BI23" s="79">
        <v>14110</v>
      </c>
      <c r="BJ23" s="78">
        <v>865486.53</v>
      </c>
      <c r="BM23" s="77">
        <v>27</v>
      </c>
      <c r="BN23" s="78">
        <v>1496.35</v>
      </c>
      <c r="BO23" s="79">
        <v>5596</v>
      </c>
      <c r="BP23" s="78">
        <v>62616.1</v>
      </c>
      <c r="BS23" s="77">
        <v>5</v>
      </c>
      <c r="BT23" s="78">
        <v>2490.7199999999998</v>
      </c>
      <c r="BY23" s="77">
        <v>1</v>
      </c>
      <c r="BZ23" s="78">
        <v>1.68</v>
      </c>
      <c r="CC23" s="77">
        <v>2</v>
      </c>
      <c r="CD23" s="78">
        <v>53.04</v>
      </c>
      <c r="CI23" s="77">
        <v>2</v>
      </c>
      <c r="CJ23" s="78">
        <v>62.56</v>
      </c>
      <c r="CM23" s="77">
        <v>2</v>
      </c>
      <c r="CN23" s="78">
        <v>3358.35</v>
      </c>
      <c r="CO23" s="77">
        <v>4</v>
      </c>
      <c r="CP23" s="78">
        <v>93.38</v>
      </c>
      <c r="CQ23" s="77">
        <v>10</v>
      </c>
      <c r="CR23" s="78">
        <v>18.38</v>
      </c>
      <c r="CS23" s="77">
        <v>65</v>
      </c>
      <c r="CT23" s="78">
        <v>260.07</v>
      </c>
      <c r="CW23" s="77">
        <v>29</v>
      </c>
      <c r="CX23" s="78">
        <v>21.38</v>
      </c>
      <c r="DA23" s="79">
        <v>163475</v>
      </c>
      <c r="DB23" s="78">
        <v>6172282.5199999996</v>
      </c>
      <c r="DK23" s="79">
        <v>6040</v>
      </c>
      <c r="DL23" s="78">
        <v>504464.34</v>
      </c>
      <c r="DM23" s="79">
        <v>190972</v>
      </c>
      <c r="DN23" s="78">
        <v>7592671.8200000003</v>
      </c>
      <c r="DS23" s="77">
        <v>13</v>
      </c>
      <c r="DT23" s="78">
        <v>150.08000000000001</v>
      </c>
      <c r="DU23" s="77">
        <v>4</v>
      </c>
      <c r="DV23" s="78">
        <v>5.98</v>
      </c>
      <c r="EE23" s="79">
        <v>16529</v>
      </c>
      <c r="EF23" s="78">
        <v>652098.75</v>
      </c>
      <c r="EG23" s="79">
        <v>34562</v>
      </c>
      <c r="EH23" s="78">
        <v>1218992.33</v>
      </c>
      <c r="EI23" s="77">
        <v>8</v>
      </c>
      <c r="EJ23" s="78">
        <v>47.34</v>
      </c>
      <c r="EK23" s="79">
        <v>1091</v>
      </c>
      <c r="EL23" s="78">
        <v>66823.14</v>
      </c>
      <c r="ES23" s="79">
        <v>1892</v>
      </c>
      <c r="ET23" s="78">
        <v>1144375.43</v>
      </c>
      <c r="EU23" s="77">
        <v>13</v>
      </c>
      <c r="EV23" s="78">
        <v>13.1</v>
      </c>
      <c r="EW23" s="79">
        <v>24214</v>
      </c>
      <c r="EX23" s="78">
        <v>1213137.6200000001</v>
      </c>
      <c r="EY23" s="79">
        <v>15420</v>
      </c>
      <c r="EZ23" s="78">
        <v>769086.74</v>
      </c>
      <c r="FA23" s="77">
        <v>4</v>
      </c>
      <c r="FB23" s="78">
        <v>102.46</v>
      </c>
      <c r="FC23" s="77">
        <v>1</v>
      </c>
      <c r="FD23" s="78">
        <v>8.5299999999999994</v>
      </c>
      <c r="FE23" s="77">
        <v>3</v>
      </c>
      <c r="FF23" s="78">
        <v>1.44</v>
      </c>
      <c r="FG23" s="79">
        <v>2118</v>
      </c>
      <c r="FH23" s="78">
        <v>328922.07</v>
      </c>
      <c r="FI23" s="77">
        <v>2</v>
      </c>
      <c r="FJ23" s="78">
        <v>3</v>
      </c>
      <c r="FK23" s="79">
        <v>2587</v>
      </c>
      <c r="FL23" s="78">
        <v>63839.040000000001</v>
      </c>
      <c r="FM23" s="79">
        <v>12840</v>
      </c>
      <c r="FN23" s="78">
        <v>740670.66</v>
      </c>
      <c r="FO23" s="79">
        <v>46221</v>
      </c>
      <c r="FP23" s="78">
        <v>5294885.4000000004</v>
      </c>
      <c r="FW23" s="77">
        <v>68</v>
      </c>
      <c r="FX23" s="78">
        <v>5672.79</v>
      </c>
      <c r="GA23" s="77">
        <v>16</v>
      </c>
      <c r="GB23" s="78">
        <v>3833.6</v>
      </c>
      <c r="GC23" s="79">
        <v>3945</v>
      </c>
      <c r="GD23" s="78">
        <v>559168.27</v>
      </c>
      <c r="GE23" s="79">
        <v>4195</v>
      </c>
      <c r="GF23" s="78">
        <v>603615.6</v>
      </c>
      <c r="GG23" s="77">
        <v>2</v>
      </c>
      <c r="GH23" s="78">
        <v>6.1</v>
      </c>
      <c r="GK23" s="77">
        <v>1</v>
      </c>
      <c r="GL23" s="78">
        <v>3.36</v>
      </c>
      <c r="GO23" s="77">
        <v>180</v>
      </c>
      <c r="GP23" s="78">
        <v>14222.41</v>
      </c>
      <c r="GQ23" s="77">
        <v>2</v>
      </c>
      <c r="GR23" s="78">
        <v>47.56</v>
      </c>
      <c r="GS23" s="79">
        <v>2202</v>
      </c>
      <c r="GT23" s="78">
        <v>228723.65</v>
      </c>
      <c r="GU23" s="77">
        <v>13</v>
      </c>
      <c r="GV23" s="78">
        <v>69.680000000000007</v>
      </c>
      <c r="GY23" s="77">
        <v>93</v>
      </c>
      <c r="GZ23" s="78">
        <v>3270.62</v>
      </c>
      <c r="HA23" s="77">
        <v>577</v>
      </c>
      <c r="HB23" s="78">
        <v>73632.160000000003</v>
      </c>
      <c r="HC23" s="77">
        <v>394</v>
      </c>
      <c r="HD23" s="78">
        <v>64548.26</v>
      </c>
      <c r="HE23" s="79">
        <v>1699</v>
      </c>
      <c r="HF23" s="78">
        <v>235235.36</v>
      </c>
      <c r="HI23" s="77">
        <v>74</v>
      </c>
      <c r="HJ23" s="78">
        <v>25443.65</v>
      </c>
      <c r="HK23" s="77">
        <v>519</v>
      </c>
      <c r="HL23" s="78">
        <v>26954.7</v>
      </c>
      <c r="HM23" s="77">
        <v>34</v>
      </c>
      <c r="HN23" s="78">
        <v>1797.95</v>
      </c>
      <c r="HO23" s="79">
        <v>138924</v>
      </c>
      <c r="HP23" s="78">
        <v>13339289.73</v>
      </c>
      <c r="HQ23" s="77">
        <v>8</v>
      </c>
      <c r="HR23" s="78">
        <v>1076.8599999999999</v>
      </c>
      <c r="HS23" s="79">
        <v>1123</v>
      </c>
      <c r="HT23" s="78">
        <v>115284.39</v>
      </c>
      <c r="HU23" s="79">
        <v>8814</v>
      </c>
      <c r="HV23" s="78">
        <v>604612.05000000005</v>
      </c>
      <c r="HW23" s="77">
        <v>31</v>
      </c>
      <c r="HX23" s="78">
        <v>5771.19</v>
      </c>
      <c r="HY23" s="77">
        <v>361</v>
      </c>
      <c r="HZ23" s="78">
        <v>56070.67</v>
      </c>
      <c r="IG23" s="79">
        <v>2735</v>
      </c>
      <c r="IH23" s="78">
        <v>125501.35</v>
      </c>
      <c r="II23" s="77">
        <v>3</v>
      </c>
      <c r="IJ23" s="78">
        <v>1</v>
      </c>
      <c r="IK23" s="77">
        <v>1</v>
      </c>
      <c r="IL23" s="78">
        <v>2.74</v>
      </c>
      <c r="IQ23" s="77">
        <v>8</v>
      </c>
      <c r="IR23" s="78">
        <v>20.100000000000001</v>
      </c>
      <c r="IS23" s="79">
        <v>4383</v>
      </c>
      <c r="IT23" s="78">
        <v>182277.47</v>
      </c>
      <c r="JA23" s="79">
        <v>8945</v>
      </c>
      <c r="JB23" s="78">
        <v>1222245.27</v>
      </c>
      <c r="JC23" s="79">
        <v>2413</v>
      </c>
      <c r="JD23" s="78">
        <v>292406.38</v>
      </c>
      <c r="JG23" s="77">
        <v>612</v>
      </c>
      <c r="JH23" s="78">
        <v>82269.63</v>
      </c>
      <c r="JI23" s="79">
        <v>3357</v>
      </c>
      <c r="JJ23" s="78">
        <v>317252.55</v>
      </c>
      <c r="JK23" s="77">
        <v>24</v>
      </c>
      <c r="JL23" s="78">
        <v>1480</v>
      </c>
      <c r="JO23" s="77">
        <v>1</v>
      </c>
      <c r="JP23" s="78">
        <v>351</v>
      </c>
      <c r="JQ23" s="77">
        <v>101</v>
      </c>
      <c r="JR23" s="78">
        <v>8442.66</v>
      </c>
      <c r="JS23" s="79">
        <v>3792</v>
      </c>
      <c r="JT23" s="78">
        <v>318726.08</v>
      </c>
      <c r="JU23" s="79">
        <v>19859</v>
      </c>
      <c r="JV23" s="78">
        <v>1549869.1</v>
      </c>
      <c r="JW23" s="77">
        <v>63</v>
      </c>
      <c r="JX23" s="78">
        <v>5222.63</v>
      </c>
      <c r="JY23" s="77">
        <v>478</v>
      </c>
      <c r="JZ23" s="78">
        <v>11839.35</v>
      </c>
      <c r="KA23" s="79">
        <v>9318</v>
      </c>
      <c r="KB23" s="78">
        <v>414639.27</v>
      </c>
      <c r="KE23" s="77">
        <v>411</v>
      </c>
      <c r="KF23" s="78">
        <v>48226.02</v>
      </c>
      <c r="KG23" s="79">
        <v>19976</v>
      </c>
      <c r="KH23" s="78">
        <v>726364.59</v>
      </c>
      <c r="KI23" s="77">
        <v>4</v>
      </c>
      <c r="KJ23" s="78">
        <v>14.86</v>
      </c>
      <c r="KM23" s="77">
        <v>984</v>
      </c>
      <c r="KN23" s="78">
        <v>593570.61</v>
      </c>
      <c r="KO23" s="77">
        <v>16</v>
      </c>
      <c r="KP23" s="78">
        <v>1559.74</v>
      </c>
      <c r="KQ23" s="79">
        <v>5472</v>
      </c>
      <c r="KR23" s="78">
        <v>441017.68</v>
      </c>
      <c r="KU23" s="79">
        <v>2946</v>
      </c>
      <c r="KV23" s="78">
        <v>1394019.72</v>
      </c>
      <c r="LA23" s="77">
        <v>13</v>
      </c>
      <c r="LB23" s="78">
        <v>3770.49</v>
      </c>
      <c r="LC23" s="77">
        <v>5</v>
      </c>
      <c r="LD23" s="78">
        <v>9.67</v>
      </c>
      <c r="LE23" s="79">
        <v>1633</v>
      </c>
      <c r="LF23" s="78">
        <v>147032.15</v>
      </c>
      <c r="LG23" s="77">
        <v>463</v>
      </c>
      <c r="LH23" s="78">
        <v>75138.45</v>
      </c>
      <c r="LI23" s="77">
        <v>378</v>
      </c>
      <c r="LJ23" s="78">
        <v>92460.21</v>
      </c>
      <c r="LS23" s="77">
        <v>3</v>
      </c>
      <c r="LT23" s="78">
        <v>2.69</v>
      </c>
      <c r="LU23" s="79">
        <v>7280</v>
      </c>
      <c r="LV23" s="78">
        <v>312445.96999999997</v>
      </c>
      <c r="LW23" s="77">
        <v>67</v>
      </c>
      <c r="LX23" s="78">
        <v>369.84</v>
      </c>
      <c r="LY23" s="77">
        <v>3</v>
      </c>
      <c r="LZ23" s="78">
        <v>5468.64</v>
      </c>
      <c r="MC23" s="79">
        <v>5108</v>
      </c>
      <c r="MD23" s="78">
        <v>580197.61</v>
      </c>
      <c r="MG23" s="77">
        <v>1</v>
      </c>
      <c r="MH23" s="78">
        <v>26.52</v>
      </c>
      <c r="MO23" s="77">
        <v>5</v>
      </c>
      <c r="MP23" s="78">
        <v>59.08</v>
      </c>
      <c r="MQ23" s="79">
        <v>4179</v>
      </c>
      <c r="MR23" s="78">
        <v>312488.14</v>
      </c>
      <c r="MS23" s="79">
        <v>51618</v>
      </c>
      <c r="MT23" s="78">
        <v>5089795.84</v>
      </c>
      <c r="MU23" s="79">
        <v>1043</v>
      </c>
      <c r="MV23" s="78">
        <v>31441.31</v>
      </c>
      <c r="MY23" s="77">
        <v>2</v>
      </c>
      <c r="MZ23" s="78">
        <v>3.36</v>
      </c>
      <c r="NA23" s="77">
        <v>4</v>
      </c>
      <c r="NB23" s="78">
        <v>9.8000000000000007</v>
      </c>
      <c r="NG23" s="79">
        <v>314539</v>
      </c>
      <c r="NH23" s="78">
        <v>41018457.170000002</v>
      </c>
      <c r="NI23" s="79">
        <v>252992</v>
      </c>
      <c r="NJ23" s="78">
        <v>37900647.880000003</v>
      </c>
      <c r="NK23" s="79">
        <v>14779</v>
      </c>
      <c r="NL23" s="78">
        <v>47331.22</v>
      </c>
      <c r="NM23" s="77">
        <v>34</v>
      </c>
      <c r="NN23" s="78">
        <v>444.6</v>
      </c>
      <c r="NO23" s="77">
        <v>1</v>
      </c>
      <c r="NP23" s="78">
        <v>3.18</v>
      </c>
      <c r="NU23" s="79">
        <v>1326</v>
      </c>
      <c r="NV23" s="78">
        <v>182755.03</v>
      </c>
      <c r="NW23" s="77">
        <v>5</v>
      </c>
      <c r="NX23" s="78">
        <v>20.399999999999999</v>
      </c>
      <c r="NY23" s="77">
        <v>5</v>
      </c>
      <c r="NZ23" s="78">
        <v>9.68</v>
      </c>
      <c r="OA23" s="77">
        <v>86</v>
      </c>
      <c r="OB23" s="78">
        <v>263.57</v>
      </c>
      <c r="OC23" s="79">
        <v>3212</v>
      </c>
      <c r="OD23" s="78">
        <v>331060.58</v>
      </c>
      <c r="OE23" s="77">
        <v>38</v>
      </c>
      <c r="OF23" s="78">
        <v>2348.12</v>
      </c>
      <c r="OG23" s="77">
        <v>10</v>
      </c>
      <c r="OH23" s="78">
        <v>344.34</v>
      </c>
      <c r="OM23" s="77">
        <v>498</v>
      </c>
      <c r="ON23" s="78">
        <v>39238.31</v>
      </c>
      <c r="OO23" s="77">
        <v>205</v>
      </c>
      <c r="OP23" s="78">
        <v>10314.06</v>
      </c>
      <c r="OQ23" s="77">
        <v>96</v>
      </c>
      <c r="OR23" s="78">
        <v>755.04</v>
      </c>
      <c r="OW23" s="79">
        <v>10698</v>
      </c>
      <c r="OX23" s="78">
        <v>1906948.07</v>
      </c>
      <c r="OY23" s="79">
        <v>28640</v>
      </c>
      <c r="OZ23" s="78">
        <v>5692055.3600000003</v>
      </c>
      <c r="PA23" s="77">
        <v>117</v>
      </c>
      <c r="PB23" s="78">
        <v>3586.29</v>
      </c>
      <c r="PC23" s="79">
        <v>2421</v>
      </c>
      <c r="PD23" s="78">
        <v>124505.56</v>
      </c>
      <c r="PE23" s="79">
        <v>1178</v>
      </c>
      <c r="PF23" s="78">
        <v>206411.61</v>
      </c>
      <c r="PI23" s="79">
        <v>6476</v>
      </c>
      <c r="PJ23" s="78">
        <v>614834.36</v>
      </c>
      <c r="PS23" s="79">
        <v>3205</v>
      </c>
      <c r="PT23" s="78">
        <v>305091.34999999998</v>
      </c>
      <c r="PU23" s="77">
        <v>51</v>
      </c>
      <c r="PV23" s="78">
        <v>559.36</v>
      </c>
      <c r="PW23" s="77">
        <v>192</v>
      </c>
      <c r="PX23" s="78">
        <v>27049.14</v>
      </c>
      <c r="PY23" s="79">
        <v>9325</v>
      </c>
      <c r="PZ23" s="78">
        <v>640258.13</v>
      </c>
      <c r="QA23" s="77">
        <v>36</v>
      </c>
      <c r="QB23" s="78">
        <v>200.5</v>
      </c>
      <c r="QC23" s="77">
        <v>9</v>
      </c>
      <c r="QD23" s="78">
        <v>121.81</v>
      </c>
      <c r="QI23" s="77">
        <v>10</v>
      </c>
      <c r="QJ23" s="78">
        <v>61</v>
      </c>
      <c r="QM23" s="79">
        <v>27464</v>
      </c>
      <c r="QN23" s="78">
        <v>7924194.71</v>
      </c>
      <c r="QO23" s="79">
        <v>47543</v>
      </c>
      <c r="QP23" s="78">
        <v>7335638.1799999997</v>
      </c>
      <c r="QQ23" s="79">
        <v>7492</v>
      </c>
      <c r="QR23" s="78">
        <v>1073884.56</v>
      </c>
      <c r="QS23" s="77">
        <v>471</v>
      </c>
      <c r="QT23" s="78">
        <v>2030046.38</v>
      </c>
      <c r="QU23" s="77">
        <v>12</v>
      </c>
      <c r="QV23" s="78">
        <v>29131.68</v>
      </c>
      <c r="QW23" s="77">
        <v>11</v>
      </c>
      <c r="QX23" s="78">
        <v>110.95</v>
      </c>
      <c r="QY23" s="77">
        <v>5</v>
      </c>
      <c r="QZ23" s="78">
        <v>377.72</v>
      </c>
      <c r="RA23" s="77">
        <v>388</v>
      </c>
      <c r="RB23" s="78">
        <v>147989.67000000001</v>
      </c>
      <c r="RC23" s="77">
        <v>126</v>
      </c>
      <c r="RD23" s="78">
        <v>68063.45</v>
      </c>
      <c r="RE23" s="79">
        <v>23839</v>
      </c>
      <c r="RF23" s="78">
        <v>13930912.74</v>
      </c>
      <c r="RI23" s="79">
        <v>12455</v>
      </c>
      <c r="RJ23" s="78">
        <v>3613334.37</v>
      </c>
      <c r="RK23" s="77">
        <v>1</v>
      </c>
      <c r="RL23" s="78">
        <v>2.48</v>
      </c>
      <c r="RM23" s="77">
        <v>5</v>
      </c>
      <c r="RN23" s="78">
        <v>7.2</v>
      </c>
      <c r="RO23" s="77">
        <v>18</v>
      </c>
      <c r="RP23" s="78">
        <v>41.87</v>
      </c>
      <c r="RQ23" s="77">
        <v>2</v>
      </c>
      <c r="RR23" s="78">
        <v>61.72</v>
      </c>
      <c r="SE23" s="77">
        <v>5</v>
      </c>
      <c r="SF23" s="78">
        <v>584.04</v>
      </c>
      <c r="SG23" s="77">
        <v>5</v>
      </c>
      <c r="SH23" s="78">
        <v>858.56</v>
      </c>
      <c r="SO23" s="79">
        <v>94275</v>
      </c>
      <c r="SP23" s="78">
        <v>14076939.119999999</v>
      </c>
      <c r="SQ23" s="79">
        <v>2739</v>
      </c>
      <c r="SR23" s="78">
        <v>131768.9</v>
      </c>
      <c r="SS23" s="77">
        <v>1</v>
      </c>
      <c r="ST23" s="78">
        <v>0.99</v>
      </c>
      <c r="SW23" s="77">
        <v>43</v>
      </c>
      <c r="SX23" s="78">
        <v>9597.35</v>
      </c>
      <c r="SY23" s="77">
        <v>315</v>
      </c>
      <c r="SZ23" s="78">
        <v>13859.73</v>
      </c>
      <c r="TA23" s="77">
        <v>459</v>
      </c>
      <c r="TB23" s="78">
        <v>10541.21</v>
      </c>
      <c r="TC23" s="79">
        <v>1364</v>
      </c>
      <c r="TD23" s="78">
        <v>147560.73000000001</v>
      </c>
      <c r="TG23" s="79">
        <v>3864</v>
      </c>
      <c r="TH23" s="78">
        <v>241658.8</v>
      </c>
      <c r="TI23" s="79">
        <v>51599</v>
      </c>
      <c r="TJ23" s="78">
        <v>9338628.6300000008</v>
      </c>
      <c r="TK23" s="77">
        <v>6</v>
      </c>
      <c r="TL23" s="78">
        <v>3.12</v>
      </c>
      <c r="TM23" s="79">
        <v>1306</v>
      </c>
      <c r="TN23" s="78">
        <v>49315.51</v>
      </c>
      <c r="TO23" s="77">
        <v>830</v>
      </c>
      <c r="TP23" s="78">
        <v>58475.07</v>
      </c>
      <c r="TQ23" s="79">
        <v>14770</v>
      </c>
      <c r="TR23" s="78">
        <v>805619.59</v>
      </c>
      <c r="TS23" s="77">
        <v>1</v>
      </c>
      <c r="TT23" s="78">
        <v>136.44</v>
      </c>
      <c r="TU23" s="79">
        <v>81663</v>
      </c>
      <c r="TV23" s="78">
        <v>534769.37</v>
      </c>
      <c r="TW23" s="77">
        <v>654</v>
      </c>
      <c r="TX23" s="78">
        <v>55597.39</v>
      </c>
      <c r="TY23" s="77">
        <v>75</v>
      </c>
      <c r="TZ23" s="78">
        <v>572.53</v>
      </c>
      <c r="UG23" s="77">
        <v>595</v>
      </c>
      <c r="UH23" s="78">
        <v>5104.83</v>
      </c>
      <c r="UI23" s="79">
        <v>2942</v>
      </c>
      <c r="UJ23" s="78">
        <v>13452456.99</v>
      </c>
      <c r="UK23" s="79">
        <v>2686</v>
      </c>
      <c r="UL23" s="78">
        <v>99022.77</v>
      </c>
      <c r="UM23" s="79">
        <v>31467</v>
      </c>
      <c r="UN23" s="78">
        <v>1061119.02</v>
      </c>
      <c r="UO23" s="79">
        <v>2104</v>
      </c>
      <c r="UP23" s="78">
        <v>256613.67</v>
      </c>
      <c r="UQ23" s="79">
        <v>41836</v>
      </c>
      <c r="UR23" s="78">
        <v>2123483.1800000002</v>
      </c>
      <c r="US23" s="79">
        <v>4637</v>
      </c>
      <c r="UT23" s="78">
        <v>389084.39</v>
      </c>
      <c r="VE23" s="77">
        <v>1</v>
      </c>
      <c r="VF23" s="78">
        <v>151.31</v>
      </c>
      <c r="VG23" s="79">
        <v>7607</v>
      </c>
      <c r="VH23" s="78">
        <v>290034.01</v>
      </c>
      <c r="VK23" s="77">
        <v>2</v>
      </c>
      <c r="VL23" s="78">
        <v>29.88</v>
      </c>
      <c r="VM23" s="77">
        <v>9</v>
      </c>
      <c r="VN23" s="78">
        <v>116.94</v>
      </c>
      <c r="VY23" s="77">
        <v>2</v>
      </c>
      <c r="VZ23" s="78">
        <v>8.64</v>
      </c>
      <c r="WA23" s="77">
        <v>7</v>
      </c>
      <c r="WB23" s="78">
        <v>31.03</v>
      </c>
      <c r="WE23" s="77">
        <v>1</v>
      </c>
      <c r="WF23" s="78">
        <v>3.19</v>
      </c>
      <c r="WG23" s="77">
        <v>22</v>
      </c>
      <c r="WH23" s="78">
        <v>596.19000000000005</v>
      </c>
      <c r="WI23" s="79">
        <v>9938</v>
      </c>
      <c r="WJ23" s="78">
        <v>477451.89</v>
      </c>
      <c r="WM23" s="79">
        <v>32555</v>
      </c>
      <c r="WN23" s="78">
        <v>523570.95</v>
      </c>
      <c r="WO23" s="77">
        <v>60</v>
      </c>
      <c r="WP23" s="78">
        <v>622.27</v>
      </c>
      <c r="WS23" s="77">
        <v>2</v>
      </c>
      <c r="WT23" s="78">
        <v>2.6</v>
      </c>
      <c r="WU23" s="79">
        <v>13490</v>
      </c>
      <c r="WV23" s="78">
        <v>733782.49</v>
      </c>
      <c r="WW23" s="79">
        <v>14718</v>
      </c>
      <c r="WX23" s="78">
        <v>1266114.52</v>
      </c>
      <c r="XA23" s="77">
        <v>5</v>
      </c>
      <c r="XB23" s="78">
        <v>129.91999999999999</v>
      </c>
      <c r="XC23" s="79">
        <v>24452</v>
      </c>
      <c r="XD23" s="78">
        <v>244.74</v>
      </c>
      <c r="XG23" s="79">
        <v>13478</v>
      </c>
      <c r="XH23" s="78">
        <v>1937517.27</v>
      </c>
      <c r="XI23" s="77">
        <v>3</v>
      </c>
      <c r="XJ23" s="78">
        <v>12841.4</v>
      </c>
      <c r="XM23" s="79">
        <v>2434</v>
      </c>
      <c r="XN23" s="78">
        <v>10931.3</v>
      </c>
      <c r="XO23" s="79">
        <v>8705</v>
      </c>
      <c r="XP23" s="78">
        <v>136252.09</v>
      </c>
      <c r="XQ23" s="77">
        <v>185</v>
      </c>
      <c r="XR23" s="78">
        <v>20848.490000000002</v>
      </c>
      <c r="XS23" s="79">
        <v>1759</v>
      </c>
      <c r="XT23" s="78">
        <v>713231.28</v>
      </c>
      <c r="XU23" s="77">
        <v>2</v>
      </c>
      <c r="XV23" s="78">
        <v>397.8</v>
      </c>
      <c r="XW23" s="79">
        <v>6415</v>
      </c>
      <c r="XX23" s="78">
        <v>181916.83</v>
      </c>
      <c r="YA23" s="77">
        <v>4</v>
      </c>
      <c r="YB23" s="78">
        <v>146.9</v>
      </c>
      <c r="YC23" s="77">
        <v>9</v>
      </c>
      <c r="YD23" s="78">
        <v>48.33</v>
      </c>
      <c r="YE23" s="77">
        <v>1</v>
      </c>
      <c r="YF23" s="78">
        <v>7.49</v>
      </c>
      <c r="YI23" s="79">
        <v>39591</v>
      </c>
      <c r="YJ23" s="78">
        <v>2269377.7000000002</v>
      </c>
      <c r="YM23" s="77">
        <v>312</v>
      </c>
      <c r="YN23" s="78">
        <v>128405.31</v>
      </c>
      <c r="YO23" s="77">
        <v>447</v>
      </c>
      <c r="YP23" s="78">
        <v>6110.45</v>
      </c>
      <c r="YS23" s="79">
        <v>45619</v>
      </c>
      <c r="YT23" s="78">
        <v>6124078.8200000003</v>
      </c>
      <c r="YU23" s="79">
        <v>4374</v>
      </c>
      <c r="YV23" s="78">
        <v>2257706.44</v>
      </c>
      <c r="YW23" s="79">
        <v>5135</v>
      </c>
      <c r="YX23" s="78">
        <v>721411.35</v>
      </c>
      <c r="YY23" s="79">
        <v>11023</v>
      </c>
      <c r="YZ23" s="78">
        <v>2010619.68</v>
      </c>
      <c r="ZA23" s="79">
        <v>1211</v>
      </c>
      <c r="ZB23" s="78">
        <v>330973.12</v>
      </c>
      <c r="ZC23" s="79">
        <v>1470</v>
      </c>
      <c r="ZD23" s="78">
        <v>261933.96</v>
      </c>
      <c r="ZE23" s="79">
        <v>87859</v>
      </c>
      <c r="ZF23" s="78">
        <v>970576.71</v>
      </c>
      <c r="ZG23" s="79">
        <v>1455</v>
      </c>
      <c r="ZH23" s="78">
        <v>75754.23</v>
      </c>
      <c r="ZI23" s="77">
        <v>5</v>
      </c>
      <c r="ZJ23" s="78">
        <v>33.39</v>
      </c>
      <c r="ZQ23" s="79">
        <v>185233</v>
      </c>
      <c r="ZR23" s="78">
        <v>11146484.279999999</v>
      </c>
      <c r="ZS23" s="79">
        <v>30056</v>
      </c>
      <c r="ZT23" s="78">
        <v>2646334.4700000002</v>
      </c>
      <c r="AAA23" s="79">
        <v>1375</v>
      </c>
      <c r="AAB23" s="78">
        <v>29966.13</v>
      </c>
      <c r="AAE23" s="79">
        <v>1947</v>
      </c>
      <c r="AAF23" s="78">
        <v>265593.74</v>
      </c>
      <c r="AAG23" s="77">
        <v>94</v>
      </c>
      <c r="AAH23" s="78">
        <v>9712.36</v>
      </c>
      <c r="AAI23" s="79">
        <v>72835</v>
      </c>
      <c r="AAJ23" s="78">
        <v>1676683.13</v>
      </c>
      <c r="AAK23" s="79">
        <v>32355</v>
      </c>
      <c r="AAL23" s="78">
        <v>1612618.68</v>
      </c>
      <c r="AAQ23" s="79">
        <v>1076</v>
      </c>
      <c r="AAR23" s="78">
        <v>92382.46</v>
      </c>
      <c r="AAS23" s="77">
        <v>396</v>
      </c>
      <c r="AAT23" s="78">
        <v>33535.53</v>
      </c>
      <c r="AAU23" s="79">
        <v>46700</v>
      </c>
      <c r="AAV23" s="78">
        <v>8939333.1199999992</v>
      </c>
      <c r="AAW23" s="79">
        <v>48882</v>
      </c>
      <c r="AAX23" s="78">
        <v>6673828.54</v>
      </c>
      <c r="ABC23" s="77">
        <v>49</v>
      </c>
      <c r="ABD23" s="78">
        <v>176.69</v>
      </c>
      <c r="ABE23" s="77">
        <v>161</v>
      </c>
      <c r="ABF23" s="78">
        <v>752.45</v>
      </c>
      <c r="ABI23" s="77">
        <v>2</v>
      </c>
      <c r="ABJ23" s="78">
        <v>15</v>
      </c>
      <c r="ABM23" s="77">
        <v>55</v>
      </c>
      <c r="ABN23" s="78">
        <v>462.32</v>
      </c>
      <c r="ABQ23" s="77">
        <v>9</v>
      </c>
      <c r="ABR23" s="78">
        <v>62.65</v>
      </c>
      <c r="ABS23" s="77">
        <v>62</v>
      </c>
      <c r="ABT23" s="78">
        <v>364.22</v>
      </c>
      <c r="ABU23" s="77">
        <v>1</v>
      </c>
      <c r="ABV23" s="78">
        <v>6.04</v>
      </c>
      <c r="ABY23" s="77">
        <v>7</v>
      </c>
      <c r="ABZ23" s="78">
        <v>466.19</v>
      </c>
      <c r="ACA23" s="77">
        <v>762</v>
      </c>
      <c r="ACB23" s="78">
        <v>3257.92</v>
      </c>
      <c r="ACG23" s="79">
        <v>1813</v>
      </c>
      <c r="ACH23" s="78">
        <v>113415.01</v>
      </c>
      <c r="ACK23" s="77">
        <v>1</v>
      </c>
      <c r="ACL23" s="78">
        <v>38.840000000000003</v>
      </c>
      <c r="ACM23" s="77">
        <v>1</v>
      </c>
      <c r="ACN23" s="78">
        <v>26.39</v>
      </c>
      <c r="ACO23" s="77">
        <v>204</v>
      </c>
      <c r="ACP23" s="78">
        <v>28479.19</v>
      </c>
      <c r="ADA23" s="79">
        <v>194267</v>
      </c>
      <c r="ADB23" s="78">
        <v>18702685.530000001</v>
      </c>
      <c r="ADC23" s="79">
        <v>3172</v>
      </c>
      <c r="ADD23" s="78">
        <v>171156.9</v>
      </c>
      <c r="ADE23" s="79">
        <v>2084</v>
      </c>
      <c r="ADF23" s="78">
        <v>92904.960000000006</v>
      </c>
      <c r="ADG23" s="79">
        <v>5216</v>
      </c>
      <c r="ADH23" s="78">
        <v>87411.46</v>
      </c>
      <c r="ADI23" s="79">
        <v>3933</v>
      </c>
      <c r="ADJ23" s="78">
        <v>89540.28</v>
      </c>
      <c r="ADK23" s="77">
        <v>374</v>
      </c>
      <c r="ADL23" s="78">
        <v>11995.24</v>
      </c>
      <c r="ADQ23" s="77">
        <v>130</v>
      </c>
      <c r="ADR23" s="78">
        <v>6995.36</v>
      </c>
      <c r="ADS23" s="79">
        <v>16026</v>
      </c>
      <c r="ADT23" s="78">
        <v>558386.63</v>
      </c>
      <c r="ADU23" s="79">
        <v>5467</v>
      </c>
      <c r="ADV23" s="78">
        <v>287354.17</v>
      </c>
      <c r="ADW23" s="79">
        <v>22012</v>
      </c>
      <c r="ADX23" s="78">
        <v>271919.07</v>
      </c>
      <c r="ADY23" s="77">
        <v>2</v>
      </c>
      <c r="ADZ23" s="78">
        <v>14.86</v>
      </c>
      <c r="AEA23" s="77">
        <v>1</v>
      </c>
      <c r="AEB23" s="78">
        <v>31.77</v>
      </c>
      <c r="AEC23" s="79">
        <v>11657</v>
      </c>
      <c r="AED23" s="78">
        <v>498360.51</v>
      </c>
      <c r="AEG23" s="77">
        <v>124</v>
      </c>
      <c r="AEH23" s="78">
        <v>11958.3</v>
      </c>
      <c r="AEI23" s="79">
        <v>2709</v>
      </c>
      <c r="AEJ23" s="78">
        <v>88552.33</v>
      </c>
      <c r="AEK23" s="79">
        <v>49780</v>
      </c>
      <c r="AEL23" s="78">
        <v>1819224.2</v>
      </c>
      <c r="AEM23" s="77">
        <v>420</v>
      </c>
      <c r="AEN23" s="78">
        <v>23874.77</v>
      </c>
      <c r="AEO23" s="79">
        <v>16452</v>
      </c>
      <c r="AEP23" s="78">
        <v>1047899.38</v>
      </c>
      <c r="AES23" s="79">
        <v>1697</v>
      </c>
      <c r="AET23" s="78">
        <v>274577.12</v>
      </c>
      <c r="AEW23" s="77">
        <v>1</v>
      </c>
      <c r="AEX23" s="78">
        <v>72.39</v>
      </c>
      <c r="AEY23" s="79">
        <v>1151</v>
      </c>
      <c r="AEZ23" s="78">
        <v>193332.2</v>
      </c>
      <c r="AFA23" s="77">
        <v>2</v>
      </c>
      <c r="AFB23" s="78">
        <v>8.76</v>
      </c>
      <c r="AFC23" s="79">
        <v>1409</v>
      </c>
      <c r="AFD23" s="78">
        <v>854143.63</v>
      </c>
      <c r="AFK23" s="79">
        <v>6015</v>
      </c>
      <c r="AFL23" s="78">
        <v>428831.85</v>
      </c>
      <c r="AFM23" s="79">
        <v>5242</v>
      </c>
      <c r="AFN23" s="78">
        <v>223226.94</v>
      </c>
      <c r="AFO23" s="77">
        <v>14</v>
      </c>
      <c r="AFP23" s="78">
        <v>713.73</v>
      </c>
      <c r="AFS23" s="79">
        <v>1678</v>
      </c>
      <c r="AFT23" s="78">
        <v>853926.73</v>
      </c>
      <c r="AFU23" s="79">
        <v>3515</v>
      </c>
      <c r="AFV23" s="78">
        <v>2560115.67</v>
      </c>
      <c r="AGA23" s="77">
        <v>60</v>
      </c>
      <c r="AGB23" s="78">
        <v>472.08</v>
      </c>
      <c r="AGC23" s="77">
        <v>1</v>
      </c>
      <c r="AGD23" s="78">
        <v>34.65</v>
      </c>
      <c r="AGG23" s="79">
        <v>14954</v>
      </c>
      <c r="AGH23" s="78">
        <v>774930.66</v>
      </c>
      <c r="AGI23" s="79">
        <v>5754</v>
      </c>
      <c r="AGJ23" s="78">
        <v>182667.3</v>
      </c>
      <c r="AGO23" s="77">
        <v>78</v>
      </c>
      <c r="AGP23" s="78">
        <v>9274.08</v>
      </c>
      <c r="AGQ23" s="79">
        <v>5708</v>
      </c>
      <c r="AGR23" s="78">
        <v>318666.56</v>
      </c>
      <c r="AGS23" s="77">
        <v>2</v>
      </c>
      <c r="AGT23" s="78">
        <v>18.850000000000001</v>
      </c>
      <c r="AGW23" s="77">
        <v>4</v>
      </c>
      <c r="AGX23" s="78">
        <v>431.16</v>
      </c>
      <c r="AHC23" s="79">
        <v>2811</v>
      </c>
      <c r="AHD23" s="78">
        <v>983232.79</v>
      </c>
      <c r="AHG23" s="77">
        <v>91</v>
      </c>
      <c r="AHH23" s="78">
        <v>4389.17</v>
      </c>
      <c r="AHM23" s="79">
        <v>55063</v>
      </c>
      <c r="AHN23" s="78">
        <v>1723406.99</v>
      </c>
      <c r="AHO23" s="79">
        <v>4385</v>
      </c>
      <c r="AHP23" s="78">
        <v>195100.43</v>
      </c>
      <c r="AHQ23" s="77">
        <v>450</v>
      </c>
      <c r="AHR23" s="78">
        <v>44999.32</v>
      </c>
      <c r="AHS23" s="77">
        <v>7</v>
      </c>
      <c r="AHT23" s="78">
        <v>533.09</v>
      </c>
      <c r="AHW23" s="77">
        <v>146</v>
      </c>
      <c r="AHX23" s="78">
        <v>1000.94</v>
      </c>
      <c r="AIC23" s="77">
        <v>17</v>
      </c>
      <c r="AID23" s="78">
        <v>18351.650000000001</v>
      </c>
      <c r="AIG23" s="79">
        <v>239347</v>
      </c>
      <c r="AIH23" s="78">
        <v>46356674.619999997</v>
      </c>
      <c r="AII23" s="77">
        <v>194</v>
      </c>
      <c r="AIJ23" s="78">
        <v>304988.76</v>
      </c>
      <c r="AIK23" s="79">
        <v>15697</v>
      </c>
      <c r="AIL23" s="78">
        <v>9069026.5099999998</v>
      </c>
      <c r="AIM23" s="79">
        <v>14041</v>
      </c>
      <c r="AIN23" s="78">
        <v>5121031.04</v>
      </c>
      <c r="AIO23" s="79">
        <v>2316</v>
      </c>
      <c r="AIP23" s="78">
        <v>182330.14</v>
      </c>
      <c r="AIQ23" s="77">
        <v>153</v>
      </c>
      <c r="AIR23" s="78">
        <v>20373.27</v>
      </c>
      <c r="AIS23" s="77">
        <v>912</v>
      </c>
      <c r="AIT23" s="78">
        <v>133185.34</v>
      </c>
      <c r="AIY23" s="77">
        <v>45</v>
      </c>
      <c r="AIZ23" s="78">
        <v>41202.82</v>
      </c>
      <c r="AJA23" s="79">
        <v>2241</v>
      </c>
      <c r="AJB23" s="78">
        <v>209579.29</v>
      </c>
      <c r="AJC23" s="79">
        <v>3538</v>
      </c>
      <c r="AJD23" s="78">
        <v>225992.68</v>
      </c>
      <c r="AJE23" s="79">
        <v>1025</v>
      </c>
      <c r="AJF23" s="78">
        <v>209436.34</v>
      </c>
      <c r="AJK23" s="77">
        <v>4</v>
      </c>
      <c r="AJL23" s="78">
        <v>1679.46</v>
      </c>
      <c r="AJM23" s="77">
        <v>386</v>
      </c>
      <c r="AJN23" s="78">
        <v>44012.97</v>
      </c>
      <c r="AJQ23" s="77">
        <v>91</v>
      </c>
      <c r="AJR23" s="78">
        <v>39562.78</v>
      </c>
      <c r="AKC23" s="77">
        <v>4</v>
      </c>
      <c r="AKD23" s="78">
        <v>691.66</v>
      </c>
      <c r="AKG23" s="79">
        <v>50308</v>
      </c>
      <c r="AKH23" s="78">
        <v>473478.83</v>
      </c>
      <c r="AKK23" s="77">
        <v>40</v>
      </c>
      <c r="AKL23" s="78">
        <v>381.9</v>
      </c>
      <c r="AKO23" s="79">
        <v>6832</v>
      </c>
      <c r="AKP23" s="78">
        <v>500417.41</v>
      </c>
      <c r="AKS23" s="79">
        <v>9292</v>
      </c>
      <c r="AKT23" s="78">
        <v>178326.52</v>
      </c>
      <c r="AKW23" s="79">
        <v>9439</v>
      </c>
      <c r="AKX23" s="78">
        <v>434413.46</v>
      </c>
      <c r="ALC23" s="77">
        <v>3</v>
      </c>
      <c r="ALD23" s="78">
        <v>29.54</v>
      </c>
      <c r="ALE23" s="77">
        <v>814</v>
      </c>
      <c r="ALF23" s="78">
        <v>108280.83</v>
      </c>
      <c r="ALO23" s="79">
        <v>113204</v>
      </c>
      <c r="ALP23" s="78">
        <v>1511298.6</v>
      </c>
      <c r="ALQ23" s="77">
        <v>132</v>
      </c>
      <c r="ALR23" s="78">
        <v>15967.4</v>
      </c>
      <c r="ALW23" s="77">
        <v>2</v>
      </c>
      <c r="ALX23" s="78">
        <v>3.62</v>
      </c>
      <c r="AME23" s="77">
        <v>24</v>
      </c>
      <c r="AMF23" s="78">
        <v>387.5</v>
      </c>
      <c r="AMM23" s="79">
        <v>12690</v>
      </c>
      <c r="AMN23" s="78">
        <v>345837.65</v>
      </c>
      <c r="AMQ23" s="79">
        <v>119691</v>
      </c>
      <c r="AMR23" s="78">
        <v>1666203.72</v>
      </c>
      <c r="AMY23" s="77">
        <v>2</v>
      </c>
      <c r="AMZ23" s="78">
        <v>5.78</v>
      </c>
      <c r="ANI23" s="77">
        <v>1</v>
      </c>
      <c r="ANJ23" s="78">
        <v>12.47</v>
      </c>
      <c r="ANO23" s="77">
        <v>836</v>
      </c>
      <c r="ANP23" s="78">
        <v>43344.2</v>
      </c>
      <c r="ANQ23" s="77">
        <v>111</v>
      </c>
      <c r="ANR23" s="78">
        <v>287.36</v>
      </c>
      <c r="ANS23" s="79">
        <v>1953</v>
      </c>
      <c r="ANT23" s="78">
        <v>135584.17000000001</v>
      </c>
      <c r="ANW23" s="77">
        <v>121</v>
      </c>
      <c r="ANX23" s="78">
        <v>4241.7</v>
      </c>
      <c r="ANY23" s="77">
        <v>8</v>
      </c>
      <c r="ANZ23" s="78">
        <v>4965.84</v>
      </c>
      <c r="AOA23" s="79">
        <v>1281</v>
      </c>
      <c r="AOB23" s="78">
        <v>97913.89</v>
      </c>
      <c r="AOC23" s="79">
        <v>24380</v>
      </c>
      <c r="AOD23" s="78">
        <v>2325739.46</v>
      </c>
      <c r="AOE23" s="77">
        <v>158</v>
      </c>
      <c r="AOF23" s="78">
        <v>193696.3</v>
      </c>
      <c r="AOG23" s="77">
        <v>1</v>
      </c>
      <c r="AOH23" s="78">
        <v>121.7</v>
      </c>
      <c r="AOQ23" s="77">
        <v>348</v>
      </c>
      <c r="AOR23" s="78">
        <v>19668.55</v>
      </c>
      <c r="AOU23" s="77">
        <v>1</v>
      </c>
      <c r="AOV23" s="78">
        <v>0.37</v>
      </c>
      <c r="AOY23" s="77">
        <v>981</v>
      </c>
      <c r="AOZ23" s="78">
        <v>1219707.2</v>
      </c>
      <c r="APA23" s="79">
        <v>2536</v>
      </c>
      <c r="APB23" s="78">
        <v>214773.4</v>
      </c>
      <c r="APE23" s="77">
        <v>67</v>
      </c>
      <c r="APF23" s="78">
        <v>1333.79</v>
      </c>
      <c r="APG23" s="77">
        <v>1</v>
      </c>
      <c r="APH23" s="78">
        <v>338.7</v>
      </c>
      <c r="API23" s="79">
        <v>1980</v>
      </c>
      <c r="APJ23" s="78">
        <v>246182.43</v>
      </c>
      <c r="APK23" s="77">
        <v>245</v>
      </c>
      <c r="APL23" s="78">
        <v>46279.46</v>
      </c>
      <c r="APM23" s="79">
        <v>11546</v>
      </c>
      <c r="APN23" s="78">
        <v>1974929.25</v>
      </c>
      <c r="APS23" s="77">
        <v>849</v>
      </c>
      <c r="APT23" s="78">
        <v>514958.29</v>
      </c>
      <c r="APU23" s="77">
        <v>43</v>
      </c>
      <c r="APV23" s="78">
        <v>46499.95</v>
      </c>
      <c r="APW23" s="77">
        <v>362</v>
      </c>
      <c r="APX23" s="78">
        <v>1117151.1399999999</v>
      </c>
      <c r="AQI23" s="77">
        <v>38</v>
      </c>
      <c r="AQJ23" s="78">
        <v>3604.62</v>
      </c>
      <c r="AQK23" s="77">
        <v>5</v>
      </c>
      <c r="AQL23" s="78">
        <v>43.1</v>
      </c>
      <c r="AQO23" s="77">
        <v>594</v>
      </c>
      <c r="AQP23" s="78">
        <v>80417.33</v>
      </c>
      <c r="AQQ23" s="77">
        <v>234</v>
      </c>
      <c r="AQR23" s="78">
        <v>2665.21</v>
      </c>
      <c r="AQU23" s="77">
        <v>90</v>
      </c>
      <c r="AQV23" s="78">
        <v>1057.79</v>
      </c>
      <c r="AQW23" s="77">
        <v>1</v>
      </c>
      <c r="AQX23" s="78">
        <v>17.04</v>
      </c>
      <c r="ARA23" s="79">
        <v>13741</v>
      </c>
      <c r="ARB23" s="78">
        <v>3205507.05</v>
      </c>
      <c r="ARC23" s="79">
        <v>17053</v>
      </c>
      <c r="ARD23" s="78">
        <v>268272.65000000002</v>
      </c>
      <c r="ARG23" s="77">
        <v>3</v>
      </c>
      <c r="ARH23" s="78">
        <v>234.78</v>
      </c>
      <c r="ARI23" s="79">
        <v>2156</v>
      </c>
      <c r="ARJ23" s="78">
        <v>1039565.41</v>
      </c>
      <c r="ARK23" s="77">
        <v>403</v>
      </c>
      <c r="ARL23" s="78">
        <v>194819.04</v>
      </c>
      <c r="ARM23" s="79">
        <v>1866</v>
      </c>
      <c r="ARN23" s="78">
        <v>933550.33</v>
      </c>
      <c r="ARO23" s="77">
        <v>771</v>
      </c>
      <c r="ARP23" s="78">
        <v>360803.34</v>
      </c>
      <c r="ARQ23" s="77">
        <v>615</v>
      </c>
      <c r="ARR23" s="78">
        <v>272940.73</v>
      </c>
      <c r="ARS23" s="77">
        <v>286</v>
      </c>
      <c r="ART23" s="78">
        <v>118098.13</v>
      </c>
      <c r="ARU23" s="79">
        <v>4402</v>
      </c>
      <c r="ARV23" s="78">
        <v>869491.05</v>
      </c>
      <c r="ARW23" s="77">
        <v>5</v>
      </c>
      <c r="ARX23" s="78">
        <v>255.41</v>
      </c>
      <c r="ASA23" s="77">
        <v>168</v>
      </c>
      <c r="ASB23" s="78">
        <v>62654.879999999997</v>
      </c>
      <c r="ASC23" s="79">
        <v>3510</v>
      </c>
      <c r="ASD23" s="78">
        <v>55937.68</v>
      </c>
      <c r="ASI23" s="79">
        <v>4190</v>
      </c>
      <c r="ASJ23" s="78">
        <v>1128909.3899999999</v>
      </c>
      <c r="ASK23" s="79">
        <v>2820</v>
      </c>
      <c r="ASL23" s="78">
        <v>1391501.19</v>
      </c>
      <c r="ASQ23" s="79">
        <v>8942</v>
      </c>
      <c r="ASR23" s="78">
        <v>5732172.2599999998</v>
      </c>
      <c r="ASU23" s="77">
        <v>114</v>
      </c>
      <c r="ASV23" s="78">
        <v>832916.08</v>
      </c>
      <c r="ASY23" s="77">
        <v>2</v>
      </c>
      <c r="ASZ23" s="78">
        <v>27.94</v>
      </c>
      <c r="ATC23" s="77">
        <v>1</v>
      </c>
      <c r="ATD23" s="78">
        <v>23.19</v>
      </c>
      <c r="ATG23" s="79">
        <v>4836</v>
      </c>
      <c r="ATH23" s="78">
        <v>667491.57999999996</v>
      </c>
      <c r="ATI23" s="79">
        <v>9618</v>
      </c>
      <c r="ATJ23" s="78">
        <v>1200087.27</v>
      </c>
      <c r="ATK23" s="79">
        <v>28450</v>
      </c>
      <c r="ATL23" s="78">
        <v>3802953.56</v>
      </c>
      <c r="ATM23" s="79">
        <v>7692</v>
      </c>
      <c r="ATN23" s="78">
        <v>997133.08</v>
      </c>
      <c r="ATO23" s="79">
        <v>48955</v>
      </c>
      <c r="ATP23" s="78">
        <v>1223098.04</v>
      </c>
      <c r="ATS23" s="79">
        <v>52763</v>
      </c>
      <c r="ATT23" s="78">
        <v>4401882.51</v>
      </c>
      <c r="ATU23" s="77">
        <v>59</v>
      </c>
      <c r="ATV23" s="78">
        <v>20489.66</v>
      </c>
      <c r="ATY23" s="79">
        <v>3883</v>
      </c>
      <c r="ATZ23" s="78">
        <v>330510.38</v>
      </c>
      <c r="AUE23" s="77">
        <v>3</v>
      </c>
      <c r="AUF23" s="78">
        <v>849.03</v>
      </c>
      <c r="AUO23" s="77">
        <v>5</v>
      </c>
      <c r="AUP23" s="78">
        <v>35.520000000000003</v>
      </c>
      <c r="AUS23" s="77">
        <v>8</v>
      </c>
      <c r="AUT23" s="78">
        <v>189.13</v>
      </c>
      <c r="AUU23" s="79">
        <v>1426</v>
      </c>
      <c r="AUV23" s="78">
        <v>34343.47</v>
      </c>
      <c r="AUW23" s="77">
        <v>27</v>
      </c>
      <c r="AUX23" s="78">
        <v>3190.51</v>
      </c>
      <c r="AVA23" s="79">
        <v>30786</v>
      </c>
      <c r="AVB23" s="78">
        <v>2981222.51</v>
      </c>
      <c r="AVC23" s="77">
        <v>790</v>
      </c>
      <c r="AVD23" s="78">
        <v>3428576.17</v>
      </c>
      <c r="AVE23" s="77">
        <v>3</v>
      </c>
      <c r="AVF23" s="78">
        <v>134.26</v>
      </c>
      <c r="AVK23" s="77">
        <v>13</v>
      </c>
      <c r="AVL23" s="78">
        <v>4064.3</v>
      </c>
      <c r="AVM23" s="77">
        <v>702</v>
      </c>
      <c r="AVN23" s="78">
        <v>39604.94</v>
      </c>
      <c r="AVO23" s="77">
        <v>162</v>
      </c>
      <c r="AVP23" s="78">
        <v>7816.69</v>
      </c>
      <c r="AVS23" s="79">
        <v>12735</v>
      </c>
      <c r="AVT23" s="78">
        <v>635846.29</v>
      </c>
      <c r="AVU23" s="77">
        <v>8</v>
      </c>
      <c r="AVV23" s="78">
        <v>227.85</v>
      </c>
      <c r="AVW23" s="77">
        <v>6</v>
      </c>
      <c r="AVX23" s="78">
        <v>314.3</v>
      </c>
      <c r="AVY23" s="77">
        <v>20</v>
      </c>
      <c r="AVZ23" s="78">
        <v>579.6</v>
      </c>
      <c r="AWA23" s="77">
        <v>13</v>
      </c>
      <c r="AWB23" s="78">
        <v>71.510000000000005</v>
      </c>
      <c r="AWC23" s="77">
        <v>2</v>
      </c>
      <c r="AWD23" s="78">
        <v>9.44</v>
      </c>
      <c r="AWG23" s="77">
        <v>38</v>
      </c>
      <c r="AWH23" s="78">
        <v>203.62</v>
      </c>
      <c r="AWM23" s="79">
        <v>231260</v>
      </c>
      <c r="AWN23" s="78">
        <v>4388666.18</v>
      </c>
      <c r="AWQ23" s="79">
        <v>1977</v>
      </c>
      <c r="AWR23" s="78">
        <v>111370.16</v>
      </c>
      <c r="AWU23" s="79">
        <v>7719</v>
      </c>
      <c r="AWV23" s="78">
        <v>2850527.99</v>
      </c>
      <c r="AWW23" s="77">
        <v>33</v>
      </c>
      <c r="AWX23" s="78">
        <v>225.4</v>
      </c>
      <c r="AXC23" s="77">
        <v>166</v>
      </c>
      <c r="AXD23" s="78">
        <v>132410.15</v>
      </c>
      <c r="AXO23" s="79">
        <v>3980</v>
      </c>
      <c r="AXP23" s="78">
        <v>404540.87</v>
      </c>
      <c r="AXU23" s="77">
        <v>2</v>
      </c>
      <c r="AXV23" s="78">
        <v>30.04</v>
      </c>
      <c r="AYC23" s="77">
        <v>1</v>
      </c>
      <c r="AYD23" s="78">
        <v>8.1300000000000008</v>
      </c>
      <c r="AYE23" s="77">
        <v>13</v>
      </c>
      <c r="AYF23" s="78">
        <v>143.86000000000001</v>
      </c>
      <c r="AYO23" s="77">
        <v>1</v>
      </c>
      <c r="AYP23" s="78">
        <v>1472.08</v>
      </c>
      <c r="AYQ23" s="77">
        <v>2</v>
      </c>
      <c r="AYR23" s="78">
        <v>1.5</v>
      </c>
      <c r="AYW23" s="77">
        <v>2</v>
      </c>
      <c r="AYX23" s="78">
        <v>10.08</v>
      </c>
      <c r="AYY23" s="77">
        <v>17</v>
      </c>
      <c r="AYZ23" s="78">
        <v>906.25</v>
      </c>
      <c r="AZA23" s="79">
        <v>57095</v>
      </c>
      <c r="AZB23" s="78">
        <v>4713025.83</v>
      </c>
      <c r="AZC23" s="77">
        <v>153</v>
      </c>
      <c r="AZD23" s="78">
        <v>32643.57</v>
      </c>
      <c r="AZE23" s="77">
        <v>103</v>
      </c>
      <c r="AZF23" s="78">
        <v>42091.32</v>
      </c>
      <c r="AZG23" s="77">
        <v>12</v>
      </c>
      <c r="AZH23" s="78">
        <v>240.3</v>
      </c>
      <c r="AZI23" s="77">
        <v>37</v>
      </c>
      <c r="AZJ23" s="78">
        <v>2178.1999999999998</v>
      </c>
      <c r="AZK23" s="77">
        <v>503</v>
      </c>
      <c r="AZL23" s="78">
        <v>6372.67</v>
      </c>
      <c r="AZM23" s="77">
        <v>2</v>
      </c>
      <c r="AZN23" s="78">
        <v>444.98</v>
      </c>
      <c r="AZO23" s="79">
        <v>14082</v>
      </c>
      <c r="AZP23" s="78">
        <v>1913626.42</v>
      </c>
      <c r="AZQ23" s="77">
        <v>139</v>
      </c>
      <c r="AZR23" s="78">
        <v>144830.37</v>
      </c>
      <c r="AZS23" s="77">
        <v>508</v>
      </c>
      <c r="AZT23" s="78">
        <v>234377.21</v>
      </c>
    </row>
    <row r="24" spans="1:1020 1027:1372" x14ac:dyDescent="0.25">
      <c r="A24" s="80">
        <v>40214</v>
      </c>
      <c r="B24" s="77" t="s">
        <v>346</v>
      </c>
      <c r="C24" s="77">
        <v>7</v>
      </c>
      <c r="D24" s="78">
        <v>40.33</v>
      </c>
      <c r="K24" s="77">
        <v>2</v>
      </c>
      <c r="L24" s="78">
        <v>151.16</v>
      </c>
      <c r="M24" s="77">
        <v>165</v>
      </c>
      <c r="N24" s="78">
        <v>1068462.26</v>
      </c>
      <c r="O24" s="77">
        <v>84</v>
      </c>
      <c r="P24" s="78">
        <v>1027.5999999999999</v>
      </c>
      <c r="S24" s="77">
        <v>4</v>
      </c>
      <c r="T24" s="78">
        <v>63.74</v>
      </c>
      <c r="U24" s="77">
        <v>2</v>
      </c>
      <c r="V24" s="78">
        <v>19.8</v>
      </c>
      <c r="W24" s="77">
        <v>2</v>
      </c>
      <c r="X24" s="78">
        <v>21.58</v>
      </c>
      <c r="Y24" s="79">
        <v>189829</v>
      </c>
      <c r="Z24" s="78">
        <v>10908441.119999999</v>
      </c>
      <c r="AA24" s="77">
        <v>31</v>
      </c>
      <c r="AB24" s="78">
        <v>3813.49</v>
      </c>
      <c r="AC24" s="79">
        <v>6569</v>
      </c>
      <c r="AD24" s="78">
        <v>313924.07</v>
      </c>
      <c r="AQ24" s="79">
        <v>34078</v>
      </c>
      <c r="AR24" s="78">
        <v>5119631.88</v>
      </c>
      <c r="AU24" s="79">
        <v>61378</v>
      </c>
      <c r="AV24" s="78">
        <v>1190769.6499999999</v>
      </c>
      <c r="AW24" s="77">
        <v>1</v>
      </c>
      <c r="AX24" s="78">
        <v>29.82</v>
      </c>
      <c r="AY24" s="79">
        <v>70851</v>
      </c>
      <c r="AZ24" s="78">
        <v>7349366.5499999998</v>
      </c>
      <c r="BA24" s="79">
        <v>305411</v>
      </c>
      <c r="BB24" s="78">
        <v>25001440.09</v>
      </c>
      <c r="BE24" s="79">
        <v>327119</v>
      </c>
      <c r="BF24" s="78">
        <v>2992904.58</v>
      </c>
      <c r="BI24" s="79">
        <v>13587</v>
      </c>
      <c r="BJ24" s="78">
        <v>849241.84</v>
      </c>
      <c r="BK24" s="77">
        <v>3</v>
      </c>
      <c r="BL24" s="78">
        <v>737.76</v>
      </c>
      <c r="BM24" s="77">
        <v>10</v>
      </c>
      <c r="BN24" s="78">
        <v>211.9</v>
      </c>
      <c r="BO24" s="79">
        <v>5806</v>
      </c>
      <c r="BP24" s="78">
        <v>63371.11</v>
      </c>
      <c r="BS24" s="77">
        <v>9</v>
      </c>
      <c r="BT24" s="78">
        <v>5769.46</v>
      </c>
      <c r="BY24" s="77">
        <v>2</v>
      </c>
      <c r="BZ24" s="78">
        <v>11.59</v>
      </c>
      <c r="CG24" s="77">
        <v>2</v>
      </c>
      <c r="CH24" s="78">
        <v>35.83</v>
      </c>
      <c r="CM24" s="77">
        <v>4</v>
      </c>
      <c r="CN24" s="78">
        <v>3604.28</v>
      </c>
      <c r="CO24" s="77">
        <v>7</v>
      </c>
      <c r="CP24" s="78">
        <v>284.26</v>
      </c>
      <c r="CQ24" s="77">
        <v>5</v>
      </c>
      <c r="CR24" s="78">
        <v>12.65</v>
      </c>
      <c r="CS24" s="77">
        <v>45</v>
      </c>
      <c r="CT24" s="78">
        <v>188.59</v>
      </c>
      <c r="CU24" s="77">
        <v>5</v>
      </c>
      <c r="CV24" s="78">
        <v>16.59</v>
      </c>
      <c r="CW24" s="77">
        <v>50</v>
      </c>
      <c r="CX24" s="78">
        <v>44.13</v>
      </c>
      <c r="DA24" s="79">
        <v>181608</v>
      </c>
      <c r="DB24" s="78">
        <v>6853082.0700000003</v>
      </c>
      <c r="DG24" s="77">
        <v>1</v>
      </c>
      <c r="DH24" s="78">
        <v>7.7</v>
      </c>
      <c r="DK24" s="79">
        <v>7380</v>
      </c>
      <c r="DL24" s="78">
        <v>604251.74</v>
      </c>
      <c r="DM24" s="79">
        <v>183836</v>
      </c>
      <c r="DN24" s="78">
        <v>7233448.5999999996</v>
      </c>
      <c r="DQ24" s="77">
        <v>1</v>
      </c>
      <c r="DR24" s="78">
        <v>0.91</v>
      </c>
      <c r="DS24" s="77">
        <v>14</v>
      </c>
      <c r="DT24" s="78">
        <v>266.43</v>
      </c>
      <c r="DU24" s="77">
        <v>2</v>
      </c>
      <c r="DV24" s="78">
        <v>2.52</v>
      </c>
      <c r="DW24" s="77">
        <v>2</v>
      </c>
      <c r="DX24" s="78">
        <v>65.260000000000005</v>
      </c>
      <c r="EE24" s="79">
        <v>17883</v>
      </c>
      <c r="EF24" s="78">
        <v>690533.02</v>
      </c>
      <c r="EG24" s="79">
        <v>37409</v>
      </c>
      <c r="EH24" s="78">
        <v>1295668.53</v>
      </c>
      <c r="EI24" s="77">
        <v>1</v>
      </c>
      <c r="EJ24" s="78">
        <v>2.0099999999999998</v>
      </c>
      <c r="EK24" s="79">
        <v>1182</v>
      </c>
      <c r="EL24" s="78">
        <v>73148.17</v>
      </c>
      <c r="EQ24" s="77">
        <v>3</v>
      </c>
      <c r="ER24" s="78">
        <v>72.459999999999994</v>
      </c>
      <c r="ES24" s="79">
        <v>2117</v>
      </c>
      <c r="ET24" s="78">
        <v>1282414.3899999999</v>
      </c>
      <c r="EU24" s="77">
        <v>14</v>
      </c>
      <c r="EV24" s="78">
        <v>11.64</v>
      </c>
      <c r="EW24" s="79">
        <v>25838</v>
      </c>
      <c r="EX24" s="78">
        <v>1255677.82</v>
      </c>
      <c r="EY24" s="79">
        <v>17258</v>
      </c>
      <c r="EZ24" s="78">
        <v>846618.23</v>
      </c>
      <c r="FA24" s="77">
        <v>13</v>
      </c>
      <c r="FB24" s="78">
        <v>76.87</v>
      </c>
      <c r="FC24" s="77">
        <v>1</v>
      </c>
      <c r="FD24" s="78">
        <v>10.16</v>
      </c>
      <c r="FE24" s="77">
        <v>4</v>
      </c>
      <c r="FF24" s="78">
        <v>29.76</v>
      </c>
      <c r="FG24" s="79">
        <v>2194</v>
      </c>
      <c r="FH24" s="78">
        <v>314196.90999999997</v>
      </c>
      <c r="FK24" s="79">
        <v>3222</v>
      </c>
      <c r="FL24" s="78">
        <v>85540.77</v>
      </c>
      <c r="FM24" s="79">
        <v>13629</v>
      </c>
      <c r="FN24" s="78">
        <v>776370.92</v>
      </c>
      <c r="FO24" s="79">
        <v>48746</v>
      </c>
      <c r="FP24" s="78">
        <v>5437382.8200000003</v>
      </c>
      <c r="FW24" s="77">
        <v>70</v>
      </c>
      <c r="FX24" s="78">
        <v>6318.39</v>
      </c>
      <c r="GA24" s="77">
        <v>15</v>
      </c>
      <c r="GB24" s="78">
        <v>2598.6</v>
      </c>
      <c r="GC24" s="79">
        <v>4667</v>
      </c>
      <c r="GD24" s="78">
        <v>668326.80000000005</v>
      </c>
      <c r="GE24" s="79">
        <v>4423</v>
      </c>
      <c r="GF24" s="78">
        <v>646341.26</v>
      </c>
      <c r="GI24" s="77">
        <v>1</v>
      </c>
      <c r="GJ24" s="78">
        <v>2.08</v>
      </c>
      <c r="GO24" s="77">
        <v>197</v>
      </c>
      <c r="GP24" s="78">
        <v>14159.09</v>
      </c>
      <c r="GQ24" s="77">
        <v>7</v>
      </c>
      <c r="GR24" s="78">
        <v>361.73</v>
      </c>
      <c r="GS24" s="79">
        <v>2351</v>
      </c>
      <c r="GT24" s="78">
        <v>245612.1</v>
      </c>
      <c r="GU24" s="77">
        <v>21</v>
      </c>
      <c r="GV24" s="78">
        <v>113.62</v>
      </c>
      <c r="GW24" s="77">
        <v>1</v>
      </c>
      <c r="GX24" s="78">
        <v>72.27</v>
      </c>
      <c r="GY24" s="77">
        <v>132</v>
      </c>
      <c r="GZ24" s="78">
        <v>4562.63</v>
      </c>
      <c r="HA24" s="77">
        <v>601</v>
      </c>
      <c r="HB24" s="78">
        <v>75814.490000000005</v>
      </c>
      <c r="HC24" s="77">
        <v>410</v>
      </c>
      <c r="HD24" s="78">
        <v>74559.09</v>
      </c>
      <c r="HE24" s="79">
        <v>1818</v>
      </c>
      <c r="HF24" s="78">
        <v>254028.38</v>
      </c>
      <c r="HI24" s="77">
        <v>66</v>
      </c>
      <c r="HJ24" s="78">
        <v>30797.72</v>
      </c>
      <c r="HK24" s="77">
        <v>630</v>
      </c>
      <c r="HL24" s="78">
        <v>34125.620000000003</v>
      </c>
      <c r="HM24" s="77">
        <v>28</v>
      </c>
      <c r="HN24" s="78">
        <v>3367.47</v>
      </c>
      <c r="HO24" s="79">
        <v>136914</v>
      </c>
      <c r="HP24" s="78">
        <v>13187069.880000001</v>
      </c>
      <c r="HQ24" s="77">
        <v>12</v>
      </c>
      <c r="HR24" s="78">
        <v>9481.8799999999992</v>
      </c>
      <c r="HS24" s="79">
        <v>1143</v>
      </c>
      <c r="HT24" s="78">
        <v>115234.7</v>
      </c>
      <c r="HU24" s="79">
        <v>8903</v>
      </c>
      <c r="HV24" s="78">
        <v>626267.91</v>
      </c>
      <c r="HW24" s="77">
        <v>26</v>
      </c>
      <c r="HX24" s="78">
        <v>5053.38</v>
      </c>
      <c r="HY24" s="77">
        <v>418</v>
      </c>
      <c r="HZ24" s="78">
        <v>52484.15</v>
      </c>
      <c r="IG24" s="79">
        <v>2931</v>
      </c>
      <c r="IH24" s="78">
        <v>131373.29</v>
      </c>
      <c r="II24" s="77">
        <v>4</v>
      </c>
      <c r="IJ24" s="78">
        <v>0.8</v>
      </c>
      <c r="IK24" s="77">
        <v>2</v>
      </c>
      <c r="IL24" s="78">
        <v>9.1199999999999992</v>
      </c>
      <c r="IQ24" s="77">
        <v>3</v>
      </c>
      <c r="IR24" s="78">
        <v>20.2</v>
      </c>
      <c r="IS24" s="79">
        <v>4896</v>
      </c>
      <c r="IT24" s="78">
        <v>206193.71</v>
      </c>
      <c r="JA24" s="79">
        <v>9370</v>
      </c>
      <c r="JB24" s="78">
        <v>1256504.31</v>
      </c>
      <c r="JC24" s="79">
        <v>2432</v>
      </c>
      <c r="JD24" s="78">
        <v>308407.7</v>
      </c>
      <c r="JG24" s="77">
        <v>753</v>
      </c>
      <c r="JH24" s="78">
        <v>105075.79</v>
      </c>
      <c r="JI24" s="79">
        <v>3742</v>
      </c>
      <c r="JJ24" s="78">
        <v>359692.56</v>
      </c>
      <c r="JK24" s="77">
        <v>12</v>
      </c>
      <c r="JL24" s="78">
        <v>965.27</v>
      </c>
      <c r="JQ24" s="77">
        <v>101</v>
      </c>
      <c r="JR24" s="78">
        <v>8086.2</v>
      </c>
      <c r="JS24" s="79">
        <v>4354</v>
      </c>
      <c r="JT24" s="78">
        <v>376390.23</v>
      </c>
      <c r="JU24" s="79">
        <v>18882</v>
      </c>
      <c r="JV24" s="78">
        <v>1478063.9</v>
      </c>
      <c r="JW24" s="77">
        <v>69</v>
      </c>
      <c r="JX24" s="78">
        <v>6069.79</v>
      </c>
      <c r="JY24" s="77">
        <v>431</v>
      </c>
      <c r="JZ24" s="78">
        <v>9982.34</v>
      </c>
      <c r="KA24" s="79">
        <v>9973</v>
      </c>
      <c r="KB24" s="78">
        <v>433677.19</v>
      </c>
      <c r="KE24" s="77">
        <v>447</v>
      </c>
      <c r="KF24" s="78">
        <v>42944.88</v>
      </c>
      <c r="KG24" s="79">
        <v>21202</v>
      </c>
      <c r="KH24" s="78">
        <v>782930.21</v>
      </c>
      <c r="KM24" s="79">
        <v>1176</v>
      </c>
      <c r="KN24" s="78">
        <v>676411.72</v>
      </c>
      <c r="KO24" s="77">
        <v>23</v>
      </c>
      <c r="KP24" s="78">
        <v>2747.63</v>
      </c>
      <c r="KQ24" s="79">
        <v>5584</v>
      </c>
      <c r="KR24" s="78">
        <v>445250.19</v>
      </c>
      <c r="KU24" s="79">
        <v>3304</v>
      </c>
      <c r="KV24" s="78">
        <v>1536250.08</v>
      </c>
      <c r="LA24" s="77">
        <v>7</v>
      </c>
      <c r="LB24" s="78">
        <v>2997.69</v>
      </c>
      <c r="LE24" s="79">
        <v>1680</v>
      </c>
      <c r="LF24" s="78">
        <v>153711.82</v>
      </c>
      <c r="LG24" s="77">
        <v>483</v>
      </c>
      <c r="LH24" s="78">
        <v>79990.720000000001</v>
      </c>
      <c r="LI24" s="77">
        <v>456</v>
      </c>
      <c r="LJ24" s="78">
        <v>110443.43</v>
      </c>
      <c r="LU24" s="79">
        <v>8167</v>
      </c>
      <c r="LV24" s="78">
        <v>351623.54</v>
      </c>
      <c r="LW24" s="77">
        <v>80</v>
      </c>
      <c r="LX24" s="78">
        <v>475.96</v>
      </c>
      <c r="LY24" s="77">
        <v>3</v>
      </c>
      <c r="LZ24" s="78">
        <v>5468.64</v>
      </c>
      <c r="MC24" s="79">
        <v>5362</v>
      </c>
      <c r="MD24" s="78">
        <v>588031.18999999994</v>
      </c>
      <c r="MQ24" s="79">
        <v>4329</v>
      </c>
      <c r="MR24" s="78">
        <v>327101.31</v>
      </c>
      <c r="MS24" s="79">
        <v>55303</v>
      </c>
      <c r="MT24" s="78">
        <v>5392406.96</v>
      </c>
      <c r="MU24" s="79">
        <v>1184</v>
      </c>
      <c r="MV24" s="78">
        <v>32696.9</v>
      </c>
      <c r="MY24" s="77">
        <v>4</v>
      </c>
      <c r="MZ24" s="78">
        <v>10.08</v>
      </c>
      <c r="NG24" s="79">
        <v>341499</v>
      </c>
      <c r="NH24" s="78">
        <v>44349190.990000002</v>
      </c>
      <c r="NI24" s="79">
        <v>274811</v>
      </c>
      <c r="NJ24" s="78">
        <v>40818143.020000003</v>
      </c>
      <c r="NK24" s="79">
        <v>16220</v>
      </c>
      <c r="NL24" s="78">
        <v>52733.49</v>
      </c>
      <c r="NM24" s="77">
        <v>43</v>
      </c>
      <c r="NN24" s="78">
        <v>952.62</v>
      </c>
      <c r="NU24" s="79">
        <v>1291</v>
      </c>
      <c r="NV24" s="78">
        <v>186662.56</v>
      </c>
      <c r="NW24" s="77">
        <v>8</v>
      </c>
      <c r="NX24" s="78">
        <v>23.84</v>
      </c>
      <c r="NY24" s="77">
        <v>1</v>
      </c>
      <c r="NZ24" s="78">
        <v>3.39</v>
      </c>
      <c r="OA24" s="77">
        <v>98</v>
      </c>
      <c r="OB24" s="78">
        <v>286.89</v>
      </c>
      <c r="OC24" s="79">
        <v>3637</v>
      </c>
      <c r="OD24" s="78">
        <v>377813.45</v>
      </c>
      <c r="OE24" s="77">
        <v>49</v>
      </c>
      <c r="OF24" s="78">
        <v>3507.32</v>
      </c>
      <c r="OG24" s="77">
        <v>6</v>
      </c>
      <c r="OH24" s="78">
        <v>157.58000000000001</v>
      </c>
      <c r="OM24" s="77">
        <v>466</v>
      </c>
      <c r="ON24" s="78">
        <v>40473.35</v>
      </c>
      <c r="OO24" s="77">
        <v>246</v>
      </c>
      <c r="OP24" s="78">
        <v>11758.91</v>
      </c>
      <c r="OQ24" s="77">
        <v>103</v>
      </c>
      <c r="OR24" s="78">
        <v>385.64</v>
      </c>
      <c r="OU24" s="77">
        <v>1</v>
      </c>
      <c r="OV24" s="78">
        <v>16.43</v>
      </c>
      <c r="OW24" s="79">
        <v>11685</v>
      </c>
      <c r="OX24" s="78">
        <v>2082709.32</v>
      </c>
      <c r="OY24" s="79">
        <v>31257</v>
      </c>
      <c r="OZ24" s="78">
        <v>6154473.5599999996</v>
      </c>
      <c r="PA24" s="77">
        <v>123</v>
      </c>
      <c r="PB24" s="78">
        <v>4917.24</v>
      </c>
      <c r="PC24" s="79">
        <v>2789</v>
      </c>
      <c r="PD24" s="78">
        <v>137061.38</v>
      </c>
      <c r="PE24" s="79">
        <v>1212</v>
      </c>
      <c r="PF24" s="78">
        <v>205908.1</v>
      </c>
      <c r="PI24" s="79">
        <v>7035</v>
      </c>
      <c r="PJ24" s="78">
        <v>669389.22</v>
      </c>
      <c r="PS24" s="79">
        <v>3332</v>
      </c>
      <c r="PT24" s="78">
        <v>318021.55</v>
      </c>
      <c r="PU24" s="77">
        <v>61</v>
      </c>
      <c r="PV24" s="78">
        <v>473.7</v>
      </c>
      <c r="PW24" s="77">
        <v>163</v>
      </c>
      <c r="PX24" s="78">
        <v>22655.1</v>
      </c>
      <c r="PY24" s="79">
        <v>10299</v>
      </c>
      <c r="PZ24" s="78">
        <v>691328.57</v>
      </c>
      <c r="QA24" s="77">
        <v>40</v>
      </c>
      <c r="QB24" s="78">
        <v>249.43</v>
      </c>
      <c r="QC24" s="77">
        <v>13</v>
      </c>
      <c r="QD24" s="78">
        <v>102.23</v>
      </c>
      <c r="QE24" s="77">
        <v>2</v>
      </c>
      <c r="QF24" s="78">
        <v>8.3800000000000008</v>
      </c>
      <c r="QI24" s="77">
        <v>6</v>
      </c>
      <c r="QJ24" s="78">
        <v>44.35</v>
      </c>
      <c r="QM24" s="79">
        <v>28840</v>
      </c>
      <c r="QN24" s="78">
        <v>8350716.1500000004</v>
      </c>
      <c r="QO24" s="79">
        <v>51247</v>
      </c>
      <c r="QP24" s="78">
        <v>7845086.2800000003</v>
      </c>
      <c r="QQ24" s="79">
        <v>7654</v>
      </c>
      <c r="QR24" s="78">
        <v>1069259.75</v>
      </c>
      <c r="QS24" s="77">
        <v>514</v>
      </c>
      <c r="QT24" s="78">
        <v>2168893.04</v>
      </c>
      <c r="QU24" s="77">
        <v>17</v>
      </c>
      <c r="QV24" s="78">
        <v>43512.21</v>
      </c>
      <c r="QW24" s="77">
        <v>10</v>
      </c>
      <c r="QX24" s="78">
        <v>111.84</v>
      </c>
      <c r="QY24" s="77">
        <v>2</v>
      </c>
      <c r="QZ24" s="78">
        <v>201</v>
      </c>
      <c r="RA24" s="77">
        <v>459</v>
      </c>
      <c r="RB24" s="78">
        <v>174801.95</v>
      </c>
      <c r="RC24" s="77">
        <v>74</v>
      </c>
      <c r="RD24" s="78">
        <v>42245.45</v>
      </c>
      <c r="RE24" s="79">
        <v>26398</v>
      </c>
      <c r="RF24" s="78">
        <v>15358036.76</v>
      </c>
      <c r="RI24" s="79">
        <v>12788</v>
      </c>
      <c r="RJ24" s="78">
        <v>3705025.13</v>
      </c>
      <c r="RM24" s="77">
        <v>10</v>
      </c>
      <c r="RN24" s="78">
        <v>21.32</v>
      </c>
      <c r="RO24" s="77">
        <v>28</v>
      </c>
      <c r="RP24" s="78">
        <v>53.4</v>
      </c>
      <c r="SA24" s="77">
        <v>1</v>
      </c>
      <c r="SB24" s="78">
        <v>5.78</v>
      </c>
      <c r="SE24" s="77">
        <v>11</v>
      </c>
      <c r="SF24" s="78">
        <v>180.94</v>
      </c>
      <c r="SG24" s="77">
        <v>7</v>
      </c>
      <c r="SH24" s="78">
        <v>3027.14</v>
      </c>
      <c r="SM24" s="77">
        <v>1</v>
      </c>
      <c r="SN24" s="78">
        <v>22.86</v>
      </c>
      <c r="SO24" s="79">
        <v>99184</v>
      </c>
      <c r="SP24" s="78">
        <v>14850326.960000001</v>
      </c>
      <c r="SQ24" s="79">
        <v>2975</v>
      </c>
      <c r="SR24" s="78">
        <v>138200.71</v>
      </c>
      <c r="SW24" s="77">
        <v>36</v>
      </c>
      <c r="SX24" s="78">
        <v>7393.37</v>
      </c>
      <c r="SY24" s="77">
        <v>388</v>
      </c>
      <c r="SZ24" s="78">
        <v>17470.439999999999</v>
      </c>
      <c r="TA24" s="77">
        <v>689</v>
      </c>
      <c r="TB24" s="78">
        <v>14968.72</v>
      </c>
      <c r="TC24" s="79">
        <v>1439</v>
      </c>
      <c r="TD24" s="78">
        <v>157759.76999999999</v>
      </c>
      <c r="TG24" s="79">
        <v>4162</v>
      </c>
      <c r="TH24" s="78">
        <v>265037.12</v>
      </c>
      <c r="TI24" s="79">
        <v>53755</v>
      </c>
      <c r="TJ24" s="78">
        <v>9710480.1799999997</v>
      </c>
      <c r="TK24" s="77">
        <v>2</v>
      </c>
      <c r="TL24" s="78">
        <v>1.02</v>
      </c>
      <c r="TM24" s="79">
        <v>1424</v>
      </c>
      <c r="TN24" s="78">
        <v>51394.06</v>
      </c>
      <c r="TO24" s="77">
        <v>824</v>
      </c>
      <c r="TP24" s="78">
        <v>60685.33</v>
      </c>
      <c r="TQ24" s="79">
        <v>16066</v>
      </c>
      <c r="TR24" s="78">
        <v>859424.4</v>
      </c>
      <c r="TS24" s="77">
        <v>5</v>
      </c>
      <c r="TT24" s="78">
        <v>635.76</v>
      </c>
      <c r="TU24" s="79">
        <v>89373</v>
      </c>
      <c r="TV24" s="78">
        <v>586741.71</v>
      </c>
      <c r="TW24" s="77">
        <v>792</v>
      </c>
      <c r="TX24" s="78">
        <v>69063.95</v>
      </c>
      <c r="TY24" s="77">
        <v>80</v>
      </c>
      <c r="TZ24" s="78">
        <v>531.49</v>
      </c>
      <c r="UC24" s="77">
        <v>1</v>
      </c>
      <c r="UD24" s="78">
        <v>9.6199999999999992</v>
      </c>
      <c r="UE24" s="77">
        <v>1</v>
      </c>
      <c r="UF24" s="78">
        <v>3.68</v>
      </c>
      <c r="UG24" s="77">
        <v>611</v>
      </c>
      <c r="UH24" s="78">
        <v>5217.46</v>
      </c>
      <c r="UI24" s="79">
        <v>3214</v>
      </c>
      <c r="UJ24" s="78">
        <v>14917251.82</v>
      </c>
      <c r="UK24" s="79">
        <v>3017</v>
      </c>
      <c r="UL24" s="78">
        <v>113410.62</v>
      </c>
      <c r="UM24" s="79">
        <v>34115</v>
      </c>
      <c r="UN24" s="78">
        <v>1109592.1000000001</v>
      </c>
      <c r="UO24" s="79">
        <v>2416</v>
      </c>
      <c r="UP24" s="78">
        <v>285036.65000000002</v>
      </c>
      <c r="UQ24" s="79">
        <v>47436</v>
      </c>
      <c r="UR24" s="78">
        <v>2384880.62</v>
      </c>
      <c r="US24" s="79">
        <v>5074</v>
      </c>
      <c r="UT24" s="78">
        <v>424284.34</v>
      </c>
      <c r="UW24" s="77">
        <v>1</v>
      </c>
      <c r="UX24" s="78">
        <v>175</v>
      </c>
      <c r="VE24" s="77">
        <v>2</v>
      </c>
      <c r="VF24" s="78">
        <v>292.86</v>
      </c>
      <c r="VG24" s="79">
        <v>8458</v>
      </c>
      <c r="VH24" s="78">
        <v>328803.62</v>
      </c>
      <c r="VK24" s="77">
        <v>1</v>
      </c>
      <c r="VL24" s="78">
        <v>1.87</v>
      </c>
      <c r="VM24" s="77">
        <v>5</v>
      </c>
      <c r="VN24" s="78">
        <v>56.46</v>
      </c>
      <c r="VU24" s="77">
        <v>5</v>
      </c>
      <c r="VV24" s="78">
        <v>13.24</v>
      </c>
      <c r="WA24" s="77">
        <v>1</v>
      </c>
      <c r="WB24" s="78">
        <v>0.33</v>
      </c>
      <c r="WC24" s="77">
        <v>2</v>
      </c>
      <c r="WD24" s="78">
        <v>0.66</v>
      </c>
      <c r="WG24" s="77">
        <v>24</v>
      </c>
      <c r="WH24" s="78">
        <v>513.09</v>
      </c>
      <c r="WI24" s="79">
        <v>10658</v>
      </c>
      <c r="WJ24" s="78">
        <v>520265.83</v>
      </c>
      <c r="WK24" s="77">
        <v>1</v>
      </c>
      <c r="WL24" s="78">
        <v>4.1100000000000003</v>
      </c>
      <c r="WM24" s="79">
        <v>35996</v>
      </c>
      <c r="WN24" s="78">
        <v>594232.48</v>
      </c>
      <c r="WO24" s="77">
        <v>93</v>
      </c>
      <c r="WP24" s="78">
        <v>1169.43</v>
      </c>
      <c r="WS24" s="77">
        <v>2</v>
      </c>
      <c r="WT24" s="78">
        <v>23.42</v>
      </c>
      <c r="WU24" s="79">
        <v>14649</v>
      </c>
      <c r="WV24" s="78">
        <v>795335.7</v>
      </c>
      <c r="WW24" s="79">
        <v>15124</v>
      </c>
      <c r="WX24" s="78">
        <v>1294903.33</v>
      </c>
      <c r="XA24" s="77">
        <v>1</v>
      </c>
      <c r="XB24" s="78">
        <v>18.559999999999999</v>
      </c>
      <c r="XC24" s="79">
        <v>44950</v>
      </c>
      <c r="XD24" s="78">
        <v>449.88</v>
      </c>
      <c r="XG24" s="79">
        <v>14019</v>
      </c>
      <c r="XH24" s="78">
        <v>2061869.77</v>
      </c>
      <c r="XI24" s="77">
        <v>2</v>
      </c>
      <c r="XJ24" s="78">
        <v>1263.8900000000001</v>
      </c>
      <c r="XM24" s="79">
        <v>2523</v>
      </c>
      <c r="XN24" s="78">
        <v>11386.03</v>
      </c>
      <c r="XO24" s="79">
        <v>9758</v>
      </c>
      <c r="XP24" s="78">
        <v>152349.74</v>
      </c>
      <c r="XQ24" s="77">
        <v>192</v>
      </c>
      <c r="XR24" s="78">
        <v>19793.330000000002</v>
      </c>
      <c r="XS24" s="79">
        <v>1955</v>
      </c>
      <c r="XT24" s="78">
        <v>797851.8</v>
      </c>
      <c r="XU24" s="77">
        <v>2</v>
      </c>
      <c r="XV24" s="78">
        <v>468</v>
      </c>
      <c r="XW24" s="79">
        <v>7145</v>
      </c>
      <c r="XX24" s="78">
        <v>203890.25</v>
      </c>
      <c r="YC24" s="77">
        <v>2</v>
      </c>
      <c r="YD24" s="78">
        <v>10.66</v>
      </c>
      <c r="YE24" s="77">
        <v>1</v>
      </c>
      <c r="YF24" s="78">
        <v>7.49</v>
      </c>
      <c r="YG24" s="77">
        <v>1</v>
      </c>
      <c r="YH24" s="78">
        <v>9.82</v>
      </c>
      <c r="YI24" s="79">
        <v>41982</v>
      </c>
      <c r="YJ24" s="78">
        <v>2399914.9500000002</v>
      </c>
      <c r="YM24" s="77">
        <v>303</v>
      </c>
      <c r="YN24" s="78">
        <v>136547.79</v>
      </c>
      <c r="YO24" s="77">
        <v>509</v>
      </c>
      <c r="YP24" s="78">
        <v>6292.48</v>
      </c>
      <c r="YS24" s="79">
        <v>50530</v>
      </c>
      <c r="YT24" s="78">
        <v>6762052.1799999997</v>
      </c>
      <c r="YU24" s="79">
        <v>4538</v>
      </c>
      <c r="YV24" s="78">
        <v>2321871.64</v>
      </c>
      <c r="YW24" s="79">
        <v>5558</v>
      </c>
      <c r="YX24" s="78">
        <v>780475.4</v>
      </c>
      <c r="YY24" s="79">
        <v>12824</v>
      </c>
      <c r="YZ24" s="78">
        <v>2327214.09</v>
      </c>
      <c r="ZA24" s="79">
        <v>1067</v>
      </c>
      <c r="ZB24" s="78">
        <v>289531.32</v>
      </c>
      <c r="ZC24" s="79">
        <v>1604</v>
      </c>
      <c r="ZD24" s="78">
        <v>301444.28999999998</v>
      </c>
      <c r="ZE24" s="79">
        <v>91288</v>
      </c>
      <c r="ZF24" s="78">
        <v>1010872.18</v>
      </c>
      <c r="ZG24" s="79">
        <v>1544</v>
      </c>
      <c r="ZH24" s="78">
        <v>81715.63</v>
      </c>
      <c r="ZI24" s="77">
        <v>3</v>
      </c>
      <c r="ZJ24" s="78">
        <v>31.34</v>
      </c>
      <c r="ZQ24" s="79">
        <v>198430</v>
      </c>
      <c r="ZR24" s="78">
        <v>11598794.23</v>
      </c>
      <c r="ZS24" s="79">
        <v>31614</v>
      </c>
      <c r="ZT24" s="78">
        <v>2722888.6</v>
      </c>
      <c r="AAA24" s="79">
        <v>1546</v>
      </c>
      <c r="AAB24" s="78">
        <v>34822.78</v>
      </c>
      <c r="AAE24" s="79">
        <v>2243</v>
      </c>
      <c r="AAF24" s="78">
        <v>304058.23</v>
      </c>
      <c r="AAG24" s="77">
        <v>92</v>
      </c>
      <c r="AAH24" s="78">
        <v>10137.25</v>
      </c>
      <c r="AAI24" s="79">
        <v>82961</v>
      </c>
      <c r="AAJ24" s="78">
        <v>1905230.9</v>
      </c>
      <c r="AAK24" s="79">
        <v>34516</v>
      </c>
      <c r="AAL24" s="78">
        <v>1685757.39</v>
      </c>
      <c r="AAQ24" s="79">
        <v>1219</v>
      </c>
      <c r="AAR24" s="78">
        <v>105492.91</v>
      </c>
      <c r="AAS24" s="77">
        <v>562</v>
      </c>
      <c r="AAT24" s="78">
        <v>45377.99</v>
      </c>
      <c r="AAU24" s="79">
        <v>50990</v>
      </c>
      <c r="AAV24" s="78">
        <v>9662599.7799999993</v>
      </c>
      <c r="AAW24" s="79">
        <v>53691</v>
      </c>
      <c r="AAX24" s="78">
        <v>7274882.5800000001</v>
      </c>
      <c r="ABC24" s="77">
        <v>62</v>
      </c>
      <c r="ABD24" s="78">
        <v>250.62</v>
      </c>
      <c r="ABE24" s="77">
        <v>172</v>
      </c>
      <c r="ABF24" s="78">
        <v>838.92</v>
      </c>
      <c r="ABI24" s="77">
        <v>1</v>
      </c>
      <c r="ABJ24" s="78">
        <v>37.380000000000003</v>
      </c>
      <c r="ABM24" s="77">
        <v>55</v>
      </c>
      <c r="ABN24" s="78">
        <v>481.59</v>
      </c>
      <c r="ABO24" s="77">
        <v>1</v>
      </c>
      <c r="ABP24" s="78">
        <v>6.45</v>
      </c>
      <c r="ABQ24" s="77">
        <v>4</v>
      </c>
      <c r="ABR24" s="78">
        <v>30.65</v>
      </c>
      <c r="ABS24" s="77">
        <v>106</v>
      </c>
      <c r="ABT24" s="78">
        <v>609.59</v>
      </c>
      <c r="ABY24" s="77">
        <v>16</v>
      </c>
      <c r="ABZ24" s="78">
        <v>788.9</v>
      </c>
      <c r="ACA24" s="77">
        <v>833</v>
      </c>
      <c r="ACB24" s="78">
        <v>4004.9</v>
      </c>
      <c r="ACG24" s="79">
        <v>2145</v>
      </c>
      <c r="ACH24" s="78">
        <v>134627.13</v>
      </c>
      <c r="ACM24" s="77">
        <v>1</v>
      </c>
      <c r="ACN24" s="78">
        <v>8.56</v>
      </c>
      <c r="ACO24" s="77">
        <v>230</v>
      </c>
      <c r="ACP24" s="78">
        <v>33982.949999999997</v>
      </c>
      <c r="ADA24" s="79">
        <v>204708</v>
      </c>
      <c r="ADB24" s="78">
        <v>19754296.390000001</v>
      </c>
      <c r="ADC24" s="79">
        <v>3307</v>
      </c>
      <c r="ADD24" s="78">
        <v>181487.81</v>
      </c>
      <c r="ADE24" s="79">
        <v>2167</v>
      </c>
      <c r="ADF24" s="78">
        <v>99697.17</v>
      </c>
      <c r="ADG24" s="79">
        <v>5446</v>
      </c>
      <c r="ADH24" s="78">
        <v>89012.42</v>
      </c>
      <c r="ADI24" s="79">
        <v>4147</v>
      </c>
      <c r="ADJ24" s="78">
        <v>92997.02</v>
      </c>
      <c r="ADK24" s="77">
        <v>370</v>
      </c>
      <c r="ADL24" s="78">
        <v>10849.58</v>
      </c>
      <c r="ADO24" s="77">
        <v>1</v>
      </c>
      <c r="ADP24" s="78">
        <v>5.09</v>
      </c>
      <c r="ADQ24" s="77">
        <v>150</v>
      </c>
      <c r="ADR24" s="78">
        <v>8367.35</v>
      </c>
      <c r="ADS24" s="79">
        <v>17351</v>
      </c>
      <c r="ADT24" s="78">
        <v>604475.64</v>
      </c>
      <c r="ADU24" s="79">
        <v>5726</v>
      </c>
      <c r="ADV24" s="78">
        <v>302786.93</v>
      </c>
      <c r="ADW24" s="79">
        <v>22299</v>
      </c>
      <c r="ADX24" s="78">
        <v>279456.92</v>
      </c>
      <c r="ADY24" s="77">
        <v>5</v>
      </c>
      <c r="ADZ24" s="78">
        <v>79.33</v>
      </c>
      <c r="AEA24" s="77">
        <v>2</v>
      </c>
      <c r="AEB24" s="78">
        <v>14.98</v>
      </c>
      <c r="AEC24" s="79">
        <v>12865</v>
      </c>
      <c r="AED24" s="78">
        <v>540819.1</v>
      </c>
      <c r="AEG24" s="77">
        <v>31</v>
      </c>
      <c r="AEH24" s="78">
        <v>2854.23</v>
      </c>
      <c r="AEI24" s="79">
        <v>3000</v>
      </c>
      <c r="AEJ24" s="78">
        <v>96482.58</v>
      </c>
      <c r="AEK24" s="79">
        <v>56068</v>
      </c>
      <c r="AEL24" s="78">
        <v>2023864.51</v>
      </c>
      <c r="AEM24" s="77">
        <v>487</v>
      </c>
      <c r="AEN24" s="78">
        <v>28201.919999999998</v>
      </c>
      <c r="AEO24" s="79">
        <v>17560</v>
      </c>
      <c r="AEP24" s="78">
        <v>1121082.6499999999</v>
      </c>
      <c r="AES24" s="79">
        <v>2001</v>
      </c>
      <c r="AET24" s="78">
        <v>334736.32</v>
      </c>
      <c r="AEW24" s="77">
        <v>2</v>
      </c>
      <c r="AEX24" s="78">
        <v>34.72</v>
      </c>
      <c r="AEY24" s="79">
        <v>1234</v>
      </c>
      <c r="AEZ24" s="78">
        <v>202807.94</v>
      </c>
      <c r="AFA24" s="77">
        <v>2</v>
      </c>
      <c r="AFB24" s="78">
        <v>8.76</v>
      </c>
      <c r="AFC24" s="79">
        <v>1424</v>
      </c>
      <c r="AFD24" s="78">
        <v>861840.5</v>
      </c>
      <c r="AFK24" s="79">
        <v>6447</v>
      </c>
      <c r="AFL24" s="78">
        <v>447626.06</v>
      </c>
      <c r="AFM24" s="79">
        <v>6040</v>
      </c>
      <c r="AFN24" s="78">
        <v>256689.39</v>
      </c>
      <c r="AFO24" s="77">
        <v>22</v>
      </c>
      <c r="AFP24" s="78">
        <v>1089.32</v>
      </c>
      <c r="AFQ24" s="77">
        <v>2</v>
      </c>
      <c r="AFR24" s="78">
        <v>91.98</v>
      </c>
      <c r="AFS24" s="79">
        <v>1779</v>
      </c>
      <c r="AFT24" s="78">
        <v>920703.88</v>
      </c>
      <c r="AFU24" s="79">
        <v>3685</v>
      </c>
      <c r="AFV24" s="78">
        <v>2732470.34</v>
      </c>
      <c r="AGA24" s="77">
        <v>61</v>
      </c>
      <c r="AGB24" s="78">
        <v>474.3</v>
      </c>
      <c r="AGG24" s="79">
        <v>17097</v>
      </c>
      <c r="AGH24" s="78">
        <v>881156.83</v>
      </c>
      <c r="AGI24" s="79">
        <v>6663</v>
      </c>
      <c r="AGJ24" s="78">
        <v>210121.67</v>
      </c>
      <c r="AGK24" s="77">
        <v>7</v>
      </c>
      <c r="AGL24" s="78">
        <v>4028.12</v>
      </c>
      <c r="AGO24" s="77">
        <v>112</v>
      </c>
      <c r="AGP24" s="78">
        <v>15693.93</v>
      </c>
      <c r="AGQ24" s="79">
        <v>6276</v>
      </c>
      <c r="AGR24" s="78">
        <v>349627.48</v>
      </c>
      <c r="AGS24" s="77">
        <v>10</v>
      </c>
      <c r="AGT24" s="78">
        <v>324.12</v>
      </c>
      <c r="AGW24" s="77">
        <v>4</v>
      </c>
      <c r="AGX24" s="78">
        <v>149.13999999999999</v>
      </c>
      <c r="AHC24" s="79">
        <v>2988</v>
      </c>
      <c r="AHD24" s="78">
        <v>1046002.01</v>
      </c>
      <c r="AHG24" s="77">
        <v>96</v>
      </c>
      <c r="AHH24" s="78">
        <v>4788.6000000000004</v>
      </c>
      <c r="AHK24" s="77">
        <v>1</v>
      </c>
      <c r="AHL24" s="78">
        <v>19.11</v>
      </c>
      <c r="AHM24" s="79">
        <v>56984</v>
      </c>
      <c r="AHN24" s="78">
        <v>1806013.59</v>
      </c>
      <c r="AHO24" s="79">
        <v>5103</v>
      </c>
      <c r="AHP24" s="78">
        <v>220145.98</v>
      </c>
      <c r="AHQ24" s="77">
        <v>508</v>
      </c>
      <c r="AHR24" s="78">
        <v>53838.38</v>
      </c>
      <c r="AHS24" s="77">
        <v>5</v>
      </c>
      <c r="AHT24" s="78">
        <v>193.24</v>
      </c>
      <c r="AHW24" s="77">
        <v>139</v>
      </c>
      <c r="AHX24" s="78">
        <v>971.87</v>
      </c>
      <c r="AIA24" s="77">
        <v>1</v>
      </c>
      <c r="AIB24" s="78">
        <v>36</v>
      </c>
      <c r="AIC24" s="77">
        <v>15</v>
      </c>
      <c r="AID24" s="78">
        <v>15399.62</v>
      </c>
      <c r="AIG24" s="79">
        <v>275052</v>
      </c>
      <c r="AIH24" s="78">
        <v>56566200.57</v>
      </c>
      <c r="AII24" s="77">
        <v>216</v>
      </c>
      <c r="AIJ24" s="78">
        <v>335198.8</v>
      </c>
      <c r="AIK24" s="79">
        <v>15803</v>
      </c>
      <c r="AIL24" s="78">
        <v>9263060.5999999996</v>
      </c>
      <c r="AIM24" s="79">
        <v>14106</v>
      </c>
      <c r="AIN24" s="78">
        <v>5195690.57</v>
      </c>
      <c r="AIO24" s="79">
        <v>2484</v>
      </c>
      <c r="AIP24" s="78">
        <v>203274.05</v>
      </c>
      <c r="AIQ24" s="77">
        <v>156</v>
      </c>
      <c r="AIR24" s="78">
        <v>19349.46</v>
      </c>
      <c r="AIS24" s="77">
        <v>951</v>
      </c>
      <c r="AIT24" s="78">
        <v>129610.11</v>
      </c>
      <c r="AIW24" s="77">
        <v>1</v>
      </c>
      <c r="AIX24" s="78">
        <v>124</v>
      </c>
      <c r="AIY24" s="77">
        <v>46</v>
      </c>
      <c r="AIZ24" s="78">
        <v>40297.43</v>
      </c>
      <c r="AJA24" s="79">
        <v>2328</v>
      </c>
      <c r="AJB24" s="78">
        <v>215977.11</v>
      </c>
      <c r="AJC24" s="79">
        <v>3711</v>
      </c>
      <c r="AJD24" s="78">
        <v>231440.73</v>
      </c>
      <c r="AJE24" s="77">
        <v>794</v>
      </c>
      <c r="AJF24" s="78">
        <v>152989.07</v>
      </c>
      <c r="AJK24" s="77">
        <v>2</v>
      </c>
      <c r="AJL24" s="78">
        <v>879.62</v>
      </c>
      <c r="AJM24" s="77">
        <v>495</v>
      </c>
      <c r="AJN24" s="78">
        <v>52238.11</v>
      </c>
      <c r="AJQ24" s="77">
        <v>102</v>
      </c>
      <c r="AJR24" s="78">
        <v>39367.480000000003</v>
      </c>
      <c r="AKC24" s="77">
        <v>4</v>
      </c>
      <c r="AKD24" s="78">
        <v>644.29</v>
      </c>
      <c r="AKG24" s="79">
        <v>51670</v>
      </c>
      <c r="AKH24" s="78">
        <v>489510.94</v>
      </c>
      <c r="AKK24" s="77">
        <v>28</v>
      </c>
      <c r="AKL24" s="78">
        <v>275.89999999999998</v>
      </c>
      <c r="AKO24" s="79">
        <v>7531</v>
      </c>
      <c r="AKP24" s="78">
        <v>550977.99</v>
      </c>
      <c r="AKQ24" s="77">
        <v>3</v>
      </c>
      <c r="AKR24" s="78">
        <v>37.200000000000003</v>
      </c>
      <c r="AKS24" s="79">
        <v>9472</v>
      </c>
      <c r="AKT24" s="78">
        <v>179940.06</v>
      </c>
      <c r="AKU24" s="77">
        <v>10</v>
      </c>
      <c r="AKV24" s="78">
        <v>12.03</v>
      </c>
      <c r="AKW24" s="79">
        <v>9531</v>
      </c>
      <c r="AKX24" s="78">
        <v>435649.45</v>
      </c>
      <c r="ALC24" s="77">
        <v>2</v>
      </c>
      <c r="ALD24" s="78">
        <v>23.88</v>
      </c>
      <c r="ALE24" s="77">
        <v>880</v>
      </c>
      <c r="ALF24" s="78">
        <v>115099.95</v>
      </c>
      <c r="ALO24" s="79">
        <v>127264</v>
      </c>
      <c r="ALP24" s="78">
        <v>1702375.93</v>
      </c>
      <c r="ALQ24" s="77">
        <v>158</v>
      </c>
      <c r="ALR24" s="78">
        <v>15640.32</v>
      </c>
      <c r="ALS24" s="77">
        <v>1</v>
      </c>
      <c r="ALT24" s="78">
        <v>7.23</v>
      </c>
      <c r="AME24" s="77">
        <v>25</v>
      </c>
      <c r="AMF24" s="78">
        <v>369.89</v>
      </c>
      <c r="AMM24" s="79">
        <v>12444</v>
      </c>
      <c r="AMN24" s="78">
        <v>335045.74</v>
      </c>
      <c r="AMQ24" s="79">
        <v>123140</v>
      </c>
      <c r="AMR24" s="78">
        <v>1748019.75</v>
      </c>
      <c r="AMW24" s="77">
        <v>2</v>
      </c>
      <c r="AMX24" s="78">
        <v>11.12</v>
      </c>
      <c r="ANC24" s="77">
        <v>4</v>
      </c>
      <c r="AND24" s="78">
        <v>82.72</v>
      </c>
      <c r="ANK24" s="77">
        <v>1</v>
      </c>
      <c r="ANL24" s="78">
        <v>3.09</v>
      </c>
      <c r="ANO24" s="77">
        <v>883</v>
      </c>
      <c r="ANP24" s="78">
        <v>47150.7</v>
      </c>
      <c r="ANQ24" s="77">
        <v>150</v>
      </c>
      <c r="ANR24" s="78">
        <v>436.62</v>
      </c>
      <c r="ANS24" s="79">
        <v>2143</v>
      </c>
      <c r="ANT24" s="78">
        <v>144156.20000000001</v>
      </c>
      <c r="ANW24" s="77">
        <v>178</v>
      </c>
      <c r="ANX24" s="78">
        <v>4980.53</v>
      </c>
      <c r="ANY24" s="77">
        <v>31</v>
      </c>
      <c r="ANZ24" s="78">
        <v>16873.95</v>
      </c>
      <c r="AOA24" s="79">
        <v>1534</v>
      </c>
      <c r="AOB24" s="78">
        <v>106192.44</v>
      </c>
      <c r="AOC24" s="79">
        <v>27311</v>
      </c>
      <c r="AOD24" s="78">
        <v>2559190.0699999998</v>
      </c>
      <c r="AOE24" s="77">
        <v>192</v>
      </c>
      <c r="AOF24" s="78">
        <v>245266.39</v>
      </c>
      <c r="AOQ24" s="77">
        <v>374</v>
      </c>
      <c r="AOR24" s="78">
        <v>19507.099999999999</v>
      </c>
      <c r="AOY24" s="79">
        <v>1154</v>
      </c>
      <c r="AOZ24" s="78">
        <v>1439874.16</v>
      </c>
      <c r="APA24" s="79">
        <v>2659</v>
      </c>
      <c r="APB24" s="78">
        <v>220195.76</v>
      </c>
      <c r="APC24" s="77">
        <v>3</v>
      </c>
      <c r="APD24" s="78">
        <v>280.31</v>
      </c>
      <c r="APE24" s="77">
        <v>61</v>
      </c>
      <c r="APF24" s="78">
        <v>1590.86</v>
      </c>
      <c r="API24" s="79">
        <v>1850</v>
      </c>
      <c r="APJ24" s="78">
        <v>237476.97</v>
      </c>
      <c r="APK24" s="77">
        <v>223</v>
      </c>
      <c r="APL24" s="78">
        <v>37172.949999999997</v>
      </c>
      <c r="APM24" s="79">
        <v>12430</v>
      </c>
      <c r="APN24" s="78">
        <v>2102677.5699999998</v>
      </c>
      <c r="APQ24" s="77">
        <v>1</v>
      </c>
      <c r="APR24" s="78">
        <v>21.57</v>
      </c>
      <c r="APS24" s="77">
        <v>954</v>
      </c>
      <c r="APT24" s="78">
        <v>577041.01</v>
      </c>
      <c r="APU24" s="77">
        <v>59</v>
      </c>
      <c r="APV24" s="78">
        <v>104690.54</v>
      </c>
      <c r="APW24" s="77">
        <v>404</v>
      </c>
      <c r="APX24" s="78">
        <v>1361023.09</v>
      </c>
      <c r="AQA24" s="77">
        <v>1</v>
      </c>
      <c r="AQB24" s="78">
        <v>255.54</v>
      </c>
      <c r="AQE24" s="77">
        <v>1</v>
      </c>
      <c r="AQF24" s="78">
        <v>11.9</v>
      </c>
      <c r="AQI24" s="77">
        <v>42</v>
      </c>
      <c r="AQJ24" s="78">
        <v>4068.92</v>
      </c>
      <c r="AQK24" s="77">
        <v>7</v>
      </c>
      <c r="AQL24" s="78">
        <v>48.1</v>
      </c>
      <c r="AQO24" s="77">
        <v>646</v>
      </c>
      <c r="AQP24" s="78">
        <v>85968.47</v>
      </c>
      <c r="AQQ24" s="77">
        <v>234</v>
      </c>
      <c r="AQR24" s="78">
        <v>2527.6799999999998</v>
      </c>
      <c r="AQS24" s="77">
        <v>2</v>
      </c>
      <c r="AQT24" s="78">
        <v>30</v>
      </c>
      <c r="AQU24" s="77">
        <v>104</v>
      </c>
      <c r="AQV24" s="78">
        <v>1267.97</v>
      </c>
      <c r="ARA24" s="79">
        <v>14295</v>
      </c>
      <c r="ARB24" s="78">
        <v>3206538.79</v>
      </c>
      <c r="ARC24" s="79">
        <v>18446</v>
      </c>
      <c r="ARD24" s="78">
        <v>290509.52</v>
      </c>
      <c r="ARG24" s="77">
        <v>4</v>
      </c>
      <c r="ARH24" s="78">
        <v>87.8</v>
      </c>
      <c r="ARI24" s="79">
        <v>2350</v>
      </c>
      <c r="ARJ24" s="78">
        <v>1064688.6100000001</v>
      </c>
      <c r="ARK24" s="77">
        <v>436</v>
      </c>
      <c r="ARL24" s="78">
        <v>205997.53</v>
      </c>
      <c r="ARM24" s="79">
        <v>1994</v>
      </c>
      <c r="ARN24" s="78">
        <v>998287.75</v>
      </c>
      <c r="ARO24" s="77">
        <v>822</v>
      </c>
      <c r="ARP24" s="78">
        <v>398329.7</v>
      </c>
      <c r="ARQ24" s="77">
        <v>633</v>
      </c>
      <c r="ARR24" s="78">
        <v>256234.18</v>
      </c>
      <c r="ARS24" s="77">
        <v>329</v>
      </c>
      <c r="ART24" s="78">
        <v>151484.76</v>
      </c>
      <c r="ARU24" s="79">
        <v>4833</v>
      </c>
      <c r="ARV24" s="78">
        <v>903162.91</v>
      </c>
      <c r="ARW24" s="77">
        <v>11</v>
      </c>
      <c r="ARX24" s="78">
        <v>435.98</v>
      </c>
      <c r="ASA24" s="77">
        <v>141</v>
      </c>
      <c r="ASB24" s="78">
        <v>44815.89</v>
      </c>
      <c r="ASC24" s="79">
        <v>3629</v>
      </c>
      <c r="ASD24" s="78">
        <v>57650.55</v>
      </c>
      <c r="ASI24" s="79">
        <v>4471</v>
      </c>
      <c r="ASJ24" s="78">
        <v>1185746.1399999999</v>
      </c>
      <c r="ASK24" s="79">
        <v>2936</v>
      </c>
      <c r="ASL24" s="78">
        <v>1472719.99</v>
      </c>
      <c r="ASQ24" s="79">
        <v>9163</v>
      </c>
      <c r="ASR24" s="78">
        <v>5798435.6500000004</v>
      </c>
      <c r="ASU24" s="77">
        <v>141</v>
      </c>
      <c r="ASV24" s="78">
        <v>983805.71</v>
      </c>
      <c r="ASW24" s="77">
        <v>1</v>
      </c>
      <c r="ASX24" s="78">
        <v>26.22</v>
      </c>
      <c r="ASY24" s="77">
        <v>3</v>
      </c>
      <c r="ASZ24" s="78">
        <v>36.799999999999997</v>
      </c>
      <c r="ATG24" s="79">
        <v>5302</v>
      </c>
      <c r="ATH24" s="78">
        <v>714781.23</v>
      </c>
      <c r="ATI24" s="79">
        <v>10529</v>
      </c>
      <c r="ATJ24" s="78">
        <v>1277969.1200000001</v>
      </c>
      <c r="ATK24" s="79">
        <v>30983</v>
      </c>
      <c r="ATL24" s="78">
        <v>4115946.4</v>
      </c>
      <c r="ATM24" s="79">
        <v>8084</v>
      </c>
      <c r="ATN24" s="78">
        <v>1047562.54</v>
      </c>
      <c r="ATO24" s="79">
        <v>52417</v>
      </c>
      <c r="ATP24" s="78">
        <v>1307918.45</v>
      </c>
      <c r="ATS24" s="79">
        <v>56539</v>
      </c>
      <c r="ATT24" s="78">
        <v>4635368.32</v>
      </c>
      <c r="ATU24" s="77">
        <v>75</v>
      </c>
      <c r="ATV24" s="78">
        <v>28804.84</v>
      </c>
      <c r="ATY24" s="79">
        <v>4089</v>
      </c>
      <c r="ATZ24" s="78">
        <v>348946.67</v>
      </c>
      <c r="AUG24" s="77">
        <v>4</v>
      </c>
      <c r="AUH24" s="78">
        <v>11.02</v>
      </c>
      <c r="AUO24" s="77">
        <v>4</v>
      </c>
      <c r="AUP24" s="78">
        <v>16.12</v>
      </c>
      <c r="AUS24" s="77">
        <v>9</v>
      </c>
      <c r="AUT24" s="78">
        <v>409.84</v>
      </c>
      <c r="AUU24" s="79">
        <v>1611</v>
      </c>
      <c r="AUV24" s="78">
        <v>41488.050000000003</v>
      </c>
      <c r="AUW24" s="77">
        <v>20</v>
      </c>
      <c r="AUX24" s="78">
        <v>1527.15</v>
      </c>
      <c r="AVA24" s="79">
        <v>33070</v>
      </c>
      <c r="AVB24" s="78">
        <v>3192474.86</v>
      </c>
      <c r="AVC24" s="77">
        <v>810</v>
      </c>
      <c r="AVD24" s="78">
        <v>3560231.71</v>
      </c>
      <c r="AVE24" s="77">
        <v>2</v>
      </c>
      <c r="AVF24" s="78">
        <v>466.86</v>
      </c>
      <c r="AVK24" s="77">
        <v>17</v>
      </c>
      <c r="AVL24" s="78">
        <v>6603.61</v>
      </c>
      <c r="AVM24" s="77">
        <v>809</v>
      </c>
      <c r="AVN24" s="78">
        <v>43362.86</v>
      </c>
      <c r="AVO24" s="77">
        <v>267</v>
      </c>
      <c r="AVP24" s="78">
        <v>12901.25</v>
      </c>
      <c r="AVS24" s="79">
        <v>12790</v>
      </c>
      <c r="AVT24" s="78">
        <v>644834.87</v>
      </c>
      <c r="AVU24" s="77">
        <v>9</v>
      </c>
      <c r="AVV24" s="78">
        <v>222.22</v>
      </c>
      <c r="AVW24" s="77">
        <v>15</v>
      </c>
      <c r="AVX24" s="78">
        <v>903.44</v>
      </c>
      <c r="AVY24" s="77">
        <v>39</v>
      </c>
      <c r="AVZ24" s="78">
        <v>788.79</v>
      </c>
      <c r="AWA24" s="77">
        <v>18</v>
      </c>
      <c r="AWB24" s="78">
        <v>87.74</v>
      </c>
      <c r="AWC24" s="77">
        <v>2</v>
      </c>
      <c r="AWD24" s="78">
        <v>11.25</v>
      </c>
      <c r="AWE24" s="77">
        <v>1</v>
      </c>
      <c r="AWF24" s="78">
        <v>3.96</v>
      </c>
      <c r="AWG24" s="77">
        <v>2</v>
      </c>
      <c r="AWH24" s="78">
        <v>6.78</v>
      </c>
      <c r="AWM24" s="79">
        <v>248224</v>
      </c>
      <c r="AWN24" s="78">
        <v>4680916.54</v>
      </c>
      <c r="AWO24" s="77">
        <v>7</v>
      </c>
      <c r="AWP24" s="78">
        <v>123.8</v>
      </c>
      <c r="AWQ24" s="79">
        <v>2130</v>
      </c>
      <c r="AWR24" s="78">
        <v>113142.31</v>
      </c>
      <c r="AWU24" s="79">
        <v>8139</v>
      </c>
      <c r="AWV24" s="78">
        <v>3017561.19</v>
      </c>
      <c r="AWW24" s="77">
        <v>31</v>
      </c>
      <c r="AWX24" s="78">
        <v>222.42</v>
      </c>
      <c r="AXC24" s="77">
        <v>208</v>
      </c>
      <c r="AXD24" s="78">
        <v>179374.99</v>
      </c>
      <c r="AXO24" s="79">
        <v>3148</v>
      </c>
      <c r="AXP24" s="78">
        <v>326559.49</v>
      </c>
      <c r="AXS24" s="77">
        <v>1</v>
      </c>
      <c r="AXT24" s="78">
        <v>60.15</v>
      </c>
      <c r="AXU24" s="77">
        <v>1</v>
      </c>
      <c r="AXV24" s="78">
        <v>15.02</v>
      </c>
      <c r="AYC24" s="77">
        <v>2</v>
      </c>
      <c r="AYD24" s="78">
        <v>21.45</v>
      </c>
      <c r="AYE24" s="77">
        <v>12</v>
      </c>
      <c r="AYF24" s="78">
        <v>126.77</v>
      </c>
      <c r="AYG24" s="77">
        <v>1</v>
      </c>
      <c r="AYH24" s="78">
        <v>10.62</v>
      </c>
      <c r="AYQ24" s="77">
        <v>8</v>
      </c>
      <c r="AYR24" s="78">
        <v>7.06</v>
      </c>
      <c r="AYS24" s="77">
        <v>2</v>
      </c>
      <c r="AYT24" s="78">
        <v>1.56</v>
      </c>
      <c r="AYW24" s="77">
        <v>10</v>
      </c>
      <c r="AYX24" s="78">
        <v>41.4</v>
      </c>
      <c r="AYY24" s="77">
        <v>28</v>
      </c>
      <c r="AYZ24" s="78">
        <v>1798.37</v>
      </c>
      <c r="AZA24" s="79">
        <v>59810</v>
      </c>
      <c r="AZB24" s="78">
        <v>4931788.93</v>
      </c>
      <c r="AZC24" s="77">
        <v>168</v>
      </c>
      <c r="AZD24" s="78">
        <v>40770.17</v>
      </c>
      <c r="AZE24" s="77">
        <v>143</v>
      </c>
      <c r="AZF24" s="78">
        <v>48281.85</v>
      </c>
      <c r="AZG24" s="77">
        <v>23</v>
      </c>
      <c r="AZH24" s="78">
        <v>397.8</v>
      </c>
      <c r="AZI24" s="77">
        <v>61</v>
      </c>
      <c r="AZJ24" s="78">
        <v>3550.81</v>
      </c>
      <c r="AZK24" s="77">
        <v>542</v>
      </c>
      <c r="AZL24" s="78">
        <v>7370.28</v>
      </c>
      <c r="AZO24" s="79">
        <v>15187</v>
      </c>
      <c r="AZP24" s="78">
        <v>2046146.76</v>
      </c>
      <c r="AZQ24" s="77">
        <v>168</v>
      </c>
      <c r="AZR24" s="78">
        <v>169083.17</v>
      </c>
      <c r="AZS24" s="77">
        <v>595</v>
      </c>
      <c r="AZT24" s="78">
        <v>275201.34999999998</v>
      </c>
    </row>
    <row r="25" spans="1:1020 1027:1372" x14ac:dyDescent="0.25">
      <c r="A25" s="80">
        <v>40207</v>
      </c>
      <c r="B25" s="77" t="s">
        <v>346</v>
      </c>
      <c r="C25" s="77">
        <v>17</v>
      </c>
      <c r="D25" s="78">
        <v>40.21</v>
      </c>
      <c r="K25" s="77">
        <v>2</v>
      </c>
      <c r="L25" s="78">
        <v>62.98</v>
      </c>
      <c r="M25" s="77">
        <v>162</v>
      </c>
      <c r="N25" s="78">
        <v>1009901.91</v>
      </c>
      <c r="O25" s="77">
        <v>95</v>
      </c>
      <c r="P25" s="78">
        <v>1085.3800000000001</v>
      </c>
      <c r="S25" s="77">
        <v>1</v>
      </c>
      <c r="T25" s="78">
        <v>6.37</v>
      </c>
      <c r="W25" s="77">
        <v>2</v>
      </c>
      <c r="X25" s="78">
        <v>21.58</v>
      </c>
      <c r="Y25" s="79">
        <v>172972</v>
      </c>
      <c r="Z25" s="78">
        <v>9441644</v>
      </c>
      <c r="AA25" s="77">
        <v>30</v>
      </c>
      <c r="AB25" s="78">
        <v>2920.94</v>
      </c>
      <c r="AC25" s="79">
        <v>6209</v>
      </c>
      <c r="AD25" s="78">
        <v>293717.06</v>
      </c>
      <c r="AE25" s="77">
        <v>1</v>
      </c>
      <c r="AF25" s="78">
        <v>3.34</v>
      </c>
      <c r="AQ25" s="79">
        <v>32732</v>
      </c>
      <c r="AR25" s="78">
        <v>4939957.75</v>
      </c>
      <c r="AU25" s="79">
        <v>55043</v>
      </c>
      <c r="AV25" s="78">
        <v>1066557.1000000001</v>
      </c>
      <c r="AW25" s="77">
        <v>2</v>
      </c>
      <c r="AX25" s="78">
        <v>23.88</v>
      </c>
      <c r="AY25" s="79">
        <v>65626</v>
      </c>
      <c r="AZ25" s="78">
        <v>6836448.6299999999</v>
      </c>
      <c r="BA25" s="79">
        <v>291763</v>
      </c>
      <c r="BB25" s="78">
        <v>23974577.579999998</v>
      </c>
      <c r="BE25" s="79">
        <v>311294</v>
      </c>
      <c r="BF25" s="78">
        <v>2832802.68</v>
      </c>
      <c r="BI25" s="79">
        <v>11726</v>
      </c>
      <c r="BJ25" s="78">
        <v>706538.58</v>
      </c>
      <c r="BK25" s="77">
        <v>5</v>
      </c>
      <c r="BL25" s="78">
        <v>232.64</v>
      </c>
      <c r="BM25" s="77">
        <v>14</v>
      </c>
      <c r="BN25" s="78">
        <v>1680.57</v>
      </c>
      <c r="BO25" s="79">
        <v>5948</v>
      </c>
      <c r="BP25" s="78">
        <v>65636.990000000005</v>
      </c>
      <c r="BS25" s="77">
        <v>14</v>
      </c>
      <c r="BT25" s="78">
        <v>11173.08</v>
      </c>
      <c r="BW25" s="77">
        <v>1</v>
      </c>
      <c r="BX25" s="78">
        <v>29</v>
      </c>
      <c r="BY25" s="77">
        <v>4</v>
      </c>
      <c r="BZ25" s="78">
        <v>10.77</v>
      </c>
      <c r="CC25" s="77">
        <v>1</v>
      </c>
      <c r="CD25" s="78">
        <v>1.71</v>
      </c>
      <c r="CG25" s="77">
        <v>1</v>
      </c>
      <c r="CH25" s="78">
        <v>69.849999999999994</v>
      </c>
      <c r="CI25" s="77">
        <v>1</v>
      </c>
      <c r="CJ25" s="78">
        <v>49.99</v>
      </c>
      <c r="CM25" s="77">
        <v>2</v>
      </c>
      <c r="CN25" s="78">
        <v>1119.44</v>
      </c>
      <c r="CO25" s="77">
        <v>2</v>
      </c>
      <c r="CP25" s="78">
        <v>22.12</v>
      </c>
      <c r="CQ25" s="77">
        <v>3</v>
      </c>
      <c r="CR25" s="78">
        <v>4.34</v>
      </c>
      <c r="CS25" s="77">
        <v>37</v>
      </c>
      <c r="CT25" s="78">
        <v>128.52000000000001</v>
      </c>
      <c r="CU25" s="77">
        <v>1</v>
      </c>
      <c r="CV25" s="78">
        <v>9.49</v>
      </c>
      <c r="CW25" s="77">
        <v>40</v>
      </c>
      <c r="CX25" s="78">
        <v>25.67</v>
      </c>
      <c r="DA25" s="79">
        <v>171063</v>
      </c>
      <c r="DB25" s="78">
        <v>6530408.7000000002</v>
      </c>
      <c r="DK25" s="79">
        <v>8247</v>
      </c>
      <c r="DL25" s="78">
        <v>707865.54</v>
      </c>
      <c r="DM25" s="79">
        <v>177763</v>
      </c>
      <c r="DN25" s="78">
        <v>6987666.4900000002</v>
      </c>
      <c r="DQ25" s="77">
        <v>4</v>
      </c>
      <c r="DR25" s="78">
        <v>4.4800000000000004</v>
      </c>
      <c r="DS25" s="77">
        <v>15</v>
      </c>
      <c r="DT25" s="78">
        <v>192.71</v>
      </c>
      <c r="DU25" s="77">
        <v>3</v>
      </c>
      <c r="DV25" s="78">
        <v>8.9</v>
      </c>
      <c r="EE25" s="79">
        <v>16807</v>
      </c>
      <c r="EF25" s="78">
        <v>658746.79</v>
      </c>
      <c r="EG25" s="79">
        <v>34607</v>
      </c>
      <c r="EH25" s="78">
        <v>1201290.24</v>
      </c>
      <c r="EI25" s="77">
        <v>2</v>
      </c>
      <c r="EJ25" s="78">
        <v>7.02</v>
      </c>
      <c r="EK25" s="79">
        <v>1140</v>
      </c>
      <c r="EL25" s="78">
        <v>67033.3</v>
      </c>
      <c r="EQ25" s="77">
        <v>2</v>
      </c>
      <c r="ER25" s="78">
        <v>66.760000000000005</v>
      </c>
      <c r="ES25" s="79">
        <v>1855</v>
      </c>
      <c r="ET25" s="78">
        <v>1143750.83</v>
      </c>
      <c r="EU25" s="77">
        <v>5</v>
      </c>
      <c r="EV25" s="78">
        <v>1.95</v>
      </c>
      <c r="EW25" s="79">
        <v>24952</v>
      </c>
      <c r="EX25" s="78">
        <v>1271439.47</v>
      </c>
      <c r="EY25" s="79">
        <v>16346</v>
      </c>
      <c r="EZ25" s="78">
        <v>806531.57</v>
      </c>
      <c r="FA25" s="77">
        <v>6</v>
      </c>
      <c r="FB25" s="78">
        <v>71.73</v>
      </c>
      <c r="FC25" s="77">
        <v>2</v>
      </c>
      <c r="FD25" s="78">
        <v>24.37</v>
      </c>
      <c r="FE25" s="77">
        <v>6</v>
      </c>
      <c r="FF25" s="78">
        <v>2.88</v>
      </c>
      <c r="FG25" s="79">
        <v>2207</v>
      </c>
      <c r="FH25" s="78">
        <v>329660.06</v>
      </c>
      <c r="FK25" s="79">
        <v>2768</v>
      </c>
      <c r="FL25" s="78">
        <v>72670.600000000006</v>
      </c>
      <c r="FM25" s="79">
        <v>13074</v>
      </c>
      <c r="FN25" s="78">
        <v>751154.57</v>
      </c>
      <c r="FO25" s="79">
        <v>45965</v>
      </c>
      <c r="FP25" s="78">
        <v>5274236.05</v>
      </c>
      <c r="FW25" s="77">
        <v>76</v>
      </c>
      <c r="FX25" s="78">
        <v>6113.9</v>
      </c>
      <c r="GA25" s="77">
        <v>8</v>
      </c>
      <c r="GB25" s="78">
        <v>1443.5</v>
      </c>
      <c r="GC25" s="79">
        <v>4234</v>
      </c>
      <c r="GD25" s="78">
        <v>608299.73</v>
      </c>
      <c r="GE25" s="79">
        <v>4057</v>
      </c>
      <c r="GF25" s="78">
        <v>586362.05000000005</v>
      </c>
      <c r="GG25" s="77">
        <v>3</v>
      </c>
      <c r="GH25" s="78">
        <v>11.05</v>
      </c>
      <c r="GO25" s="77">
        <v>236</v>
      </c>
      <c r="GP25" s="78">
        <v>18792.349999999999</v>
      </c>
      <c r="GQ25" s="77">
        <v>9</v>
      </c>
      <c r="GR25" s="78">
        <v>352.14</v>
      </c>
      <c r="GS25" s="79">
        <v>2283</v>
      </c>
      <c r="GT25" s="78">
        <v>244928.32</v>
      </c>
      <c r="GU25" s="77">
        <v>13</v>
      </c>
      <c r="GV25" s="78">
        <v>77</v>
      </c>
      <c r="GY25" s="77">
        <v>124</v>
      </c>
      <c r="GZ25" s="78">
        <v>4465.6099999999997</v>
      </c>
      <c r="HA25" s="77">
        <v>555</v>
      </c>
      <c r="HB25" s="78">
        <v>73412.850000000006</v>
      </c>
      <c r="HC25" s="77">
        <v>422</v>
      </c>
      <c r="HD25" s="78">
        <v>72543.09</v>
      </c>
      <c r="HE25" s="79">
        <v>1854</v>
      </c>
      <c r="HF25" s="78">
        <v>260228.28</v>
      </c>
      <c r="HI25" s="77">
        <v>60</v>
      </c>
      <c r="HJ25" s="78">
        <v>16743.509999999998</v>
      </c>
      <c r="HK25" s="77">
        <v>465</v>
      </c>
      <c r="HL25" s="78">
        <v>21813.83</v>
      </c>
      <c r="HM25" s="77">
        <v>26</v>
      </c>
      <c r="HN25" s="78">
        <v>1724.12</v>
      </c>
      <c r="HO25" s="79">
        <v>130408</v>
      </c>
      <c r="HP25" s="78">
        <v>12486126.6</v>
      </c>
      <c r="HQ25" s="77">
        <v>3</v>
      </c>
      <c r="HR25" s="78">
        <v>2663.52</v>
      </c>
      <c r="HS25" s="79">
        <v>1049</v>
      </c>
      <c r="HT25" s="78">
        <v>107207.19</v>
      </c>
      <c r="HU25" s="79">
        <v>8160</v>
      </c>
      <c r="HV25" s="78">
        <v>569483.69999999995</v>
      </c>
      <c r="HW25" s="77">
        <v>27</v>
      </c>
      <c r="HX25" s="78">
        <v>3966.3</v>
      </c>
      <c r="HY25" s="77">
        <v>359</v>
      </c>
      <c r="HZ25" s="78">
        <v>59674.14</v>
      </c>
      <c r="IG25" s="79">
        <v>2683</v>
      </c>
      <c r="IH25" s="78">
        <v>124337.51</v>
      </c>
      <c r="II25" s="77">
        <v>1</v>
      </c>
      <c r="IJ25" s="78">
        <v>7.18</v>
      </c>
      <c r="IQ25" s="77">
        <v>2</v>
      </c>
      <c r="IR25" s="78">
        <v>13.92</v>
      </c>
      <c r="IS25" s="79">
        <v>4316</v>
      </c>
      <c r="IT25" s="78">
        <v>175856.43</v>
      </c>
      <c r="JA25" s="79">
        <v>9065</v>
      </c>
      <c r="JB25" s="78">
        <v>1220068.52</v>
      </c>
      <c r="JC25" s="79">
        <v>2412</v>
      </c>
      <c r="JD25" s="78">
        <v>293517.58</v>
      </c>
      <c r="JG25" s="77">
        <v>707</v>
      </c>
      <c r="JH25" s="78">
        <v>94746.9</v>
      </c>
      <c r="JI25" s="79">
        <v>3459</v>
      </c>
      <c r="JJ25" s="78">
        <v>336622.66</v>
      </c>
      <c r="JK25" s="77">
        <v>10</v>
      </c>
      <c r="JL25" s="78">
        <v>662.24</v>
      </c>
      <c r="JQ25" s="77">
        <v>145</v>
      </c>
      <c r="JR25" s="78">
        <v>11809.84</v>
      </c>
      <c r="JS25" s="79">
        <v>4177</v>
      </c>
      <c r="JT25" s="78">
        <v>355649.84</v>
      </c>
      <c r="JU25" s="79">
        <v>18032</v>
      </c>
      <c r="JV25" s="78">
        <v>1408879.52</v>
      </c>
      <c r="JW25" s="77">
        <v>71</v>
      </c>
      <c r="JX25" s="78">
        <v>6394.7</v>
      </c>
      <c r="JY25" s="77">
        <v>410</v>
      </c>
      <c r="JZ25" s="78">
        <v>9655.76</v>
      </c>
      <c r="KA25" s="79">
        <v>9955</v>
      </c>
      <c r="KB25" s="78">
        <v>448999.34</v>
      </c>
      <c r="KC25" s="77">
        <v>2</v>
      </c>
      <c r="KD25" s="78">
        <v>40.36</v>
      </c>
      <c r="KE25" s="77">
        <v>425</v>
      </c>
      <c r="KF25" s="78">
        <v>49452.05</v>
      </c>
      <c r="KG25" s="79">
        <v>19275</v>
      </c>
      <c r="KH25" s="78">
        <v>695240.64</v>
      </c>
      <c r="KI25" s="77">
        <v>1</v>
      </c>
      <c r="KJ25" s="78">
        <v>10.78</v>
      </c>
      <c r="KM25" s="77">
        <v>977</v>
      </c>
      <c r="KN25" s="78">
        <v>546372.44999999995</v>
      </c>
      <c r="KO25" s="77">
        <v>15</v>
      </c>
      <c r="KP25" s="78">
        <v>1814.74</v>
      </c>
      <c r="KQ25" s="79">
        <v>5686</v>
      </c>
      <c r="KR25" s="78">
        <v>458016</v>
      </c>
      <c r="KU25" s="79">
        <v>3274</v>
      </c>
      <c r="KV25" s="78">
        <v>1556147.82</v>
      </c>
      <c r="LA25" s="77">
        <v>8</v>
      </c>
      <c r="LB25" s="78">
        <v>894.82</v>
      </c>
      <c r="LC25" s="77">
        <v>4</v>
      </c>
      <c r="LD25" s="78">
        <v>14.8</v>
      </c>
      <c r="LE25" s="79">
        <v>1663</v>
      </c>
      <c r="LF25" s="78">
        <v>150629.96</v>
      </c>
      <c r="LG25" s="77">
        <v>424</v>
      </c>
      <c r="LH25" s="78">
        <v>63085.49</v>
      </c>
      <c r="LI25" s="77">
        <v>389</v>
      </c>
      <c r="LJ25" s="78">
        <v>91385.84</v>
      </c>
      <c r="LQ25" s="77">
        <v>1</v>
      </c>
      <c r="LR25" s="78">
        <v>7.88</v>
      </c>
      <c r="LU25" s="79">
        <v>7026</v>
      </c>
      <c r="LV25" s="78">
        <v>308360.21000000002</v>
      </c>
      <c r="LW25" s="77">
        <v>95</v>
      </c>
      <c r="LX25" s="78">
        <v>532.20000000000005</v>
      </c>
      <c r="MA25" s="77">
        <v>2</v>
      </c>
      <c r="MB25" s="78">
        <v>2813.76</v>
      </c>
      <c r="MC25" s="79">
        <v>4938</v>
      </c>
      <c r="MD25" s="78">
        <v>565581.93999999994</v>
      </c>
      <c r="MQ25" s="79">
        <v>4287</v>
      </c>
      <c r="MR25" s="78">
        <v>321901.78000000003</v>
      </c>
      <c r="MS25" s="79">
        <v>53716</v>
      </c>
      <c r="MT25" s="78">
        <v>5281864.72</v>
      </c>
      <c r="MU25" s="79">
        <v>1250</v>
      </c>
      <c r="MV25" s="78">
        <v>34802.14</v>
      </c>
      <c r="NG25" s="79">
        <v>318339</v>
      </c>
      <c r="NH25" s="78">
        <v>42140814.850000001</v>
      </c>
      <c r="NI25" s="79">
        <v>255952</v>
      </c>
      <c r="NJ25" s="78">
        <v>38875706.700000003</v>
      </c>
      <c r="NK25" s="79">
        <v>15048</v>
      </c>
      <c r="NL25" s="78">
        <v>48238</v>
      </c>
      <c r="NM25" s="77">
        <v>39</v>
      </c>
      <c r="NN25" s="78">
        <v>450.23</v>
      </c>
      <c r="NO25" s="77">
        <v>1</v>
      </c>
      <c r="NP25" s="78">
        <v>9.18</v>
      </c>
      <c r="NU25" s="79">
        <v>1301</v>
      </c>
      <c r="NV25" s="78">
        <v>174274.08</v>
      </c>
      <c r="NW25" s="77">
        <v>8</v>
      </c>
      <c r="NX25" s="78">
        <v>47.13</v>
      </c>
      <c r="NY25" s="77">
        <v>3</v>
      </c>
      <c r="NZ25" s="78">
        <v>5.08</v>
      </c>
      <c r="OA25" s="77">
        <v>125</v>
      </c>
      <c r="OB25" s="78">
        <v>326.19</v>
      </c>
      <c r="OC25" s="79">
        <v>3492</v>
      </c>
      <c r="OD25" s="78">
        <v>370856.27</v>
      </c>
      <c r="OE25" s="77">
        <v>28</v>
      </c>
      <c r="OF25" s="78">
        <v>1788.86</v>
      </c>
      <c r="OI25" s="77">
        <v>2</v>
      </c>
      <c r="OJ25" s="78">
        <v>8.64</v>
      </c>
      <c r="OK25" s="77">
        <v>1</v>
      </c>
      <c r="OL25" s="78">
        <v>21.42</v>
      </c>
      <c r="OM25" s="77">
        <v>489</v>
      </c>
      <c r="ON25" s="78">
        <v>41460.769999999997</v>
      </c>
      <c r="OO25" s="77">
        <v>251</v>
      </c>
      <c r="OP25" s="78">
        <v>12814.14</v>
      </c>
      <c r="OQ25" s="77">
        <v>92</v>
      </c>
      <c r="OR25" s="78">
        <v>369.94</v>
      </c>
      <c r="OW25" s="79">
        <v>11382</v>
      </c>
      <c r="OX25" s="78">
        <v>2013518.06</v>
      </c>
      <c r="OY25" s="79">
        <v>28698</v>
      </c>
      <c r="OZ25" s="78">
        <v>5822781</v>
      </c>
      <c r="PA25" s="77">
        <v>103</v>
      </c>
      <c r="PB25" s="78">
        <v>3700.06</v>
      </c>
      <c r="PC25" s="79">
        <v>2340</v>
      </c>
      <c r="PD25" s="78">
        <v>117206.66</v>
      </c>
      <c r="PE25" s="79">
        <v>1132</v>
      </c>
      <c r="PF25" s="78">
        <v>194315.33</v>
      </c>
      <c r="PI25" s="79">
        <v>6828</v>
      </c>
      <c r="PJ25" s="78">
        <v>653573.93000000005</v>
      </c>
      <c r="PM25" s="77">
        <v>1</v>
      </c>
      <c r="PN25" s="78">
        <v>7.49</v>
      </c>
      <c r="PS25" s="79">
        <v>3232</v>
      </c>
      <c r="PT25" s="78">
        <v>303032.56</v>
      </c>
      <c r="PU25" s="77">
        <v>58</v>
      </c>
      <c r="PV25" s="78">
        <v>603.88</v>
      </c>
      <c r="PW25" s="77">
        <v>157</v>
      </c>
      <c r="PX25" s="78">
        <v>20464.28</v>
      </c>
      <c r="PY25" s="79">
        <v>9912</v>
      </c>
      <c r="PZ25" s="78">
        <v>665226.31999999995</v>
      </c>
      <c r="QA25" s="77">
        <v>44</v>
      </c>
      <c r="QB25" s="78">
        <v>265.43</v>
      </c>
      <c r="QC25" s="77">
        <v>13</v>
      </c>
      <c r="QD25" s="78">
        <v>160.69</v>
      </c>
      <c r="QI25" s="77">
        <v>7</v>
      </c>
      <c r="QJ25" s="78">
        <v>40.6</v>
      </c>
      <c r="QK25" s="77">
        <v>1</v>
      </c>
      <c r="QL25" s="78">
        <v>1.98</v>
      </c>
      <c r="QM25" s="79">
        <v>27221</v>
      </c>
      <c r="QN25" s="78">
        <v>8082560.9100000001</v>
      </c>
      <c r="QO25" s="79">
        <v>48334</v>
      </c>
      <c r="QP25" s="78">
        <v>7454144.71</v>
      </c>
      <c r="QQ25" s="79">
        <v>7191</v>
      </c>
      <c r="QR25" s="78">
        <v>1015252.24</v>
      </c>
      <c r="QS25" s="77">
        <v>472</v>
      </c>
      <c r="QT25" s="78">
        <v>1847337.48</v>
      </c>
      <c r="QU25" s="77">
        <v>21</v>
      </c>
      <c r="QV25" s="78">
        <v>59794.07</v>
      </c>
      <c r="QW25" s="77">
        <v>10</v>
      </c>
      <c r="QX25" s="78">
        <v>133.16</v>
      </c>
      <c r="RA25" s="77">
        <v>451</v>
      </c>
      <c r="RB25" s="78">
        <v>184615.92</v>
      </c>
      <c r="RC25" s="77">
        <v>45</v>
      </c>
      <c r="RD25" s="78">
        <v>21510.2</v>
      </c>
      <c r="RE25" s="79">
        <v>24741</v>
      </c>
      <c r="RF25" s="78">
        <v>14701588.390000001</v>
      </c>
      <c r="RI25" s="79">
        <v>11925</v>
      </c>
      <c r="RJ25" s="78">
        <v>3511325.19</v>
      </c>
      <c r="RM25" s="77">
        <v>7</v>
      </c>
      <c r="RN25" s="78">
        <v>8.2799999999999994</v>
      </c>
      <c r="RO25" s="77">
        <v>26</v>
      </c>
      <c r="RP25" s="78">
        <v>69.72</v>
      </c>
      <c r="RQ25" s="77">
        <v>2</v>
      </c>
      <c r="RR25" s="78">
        <v>70.66</v>
      </c>
      <c r="SE25" s="77">
        <v>13</v>
      </c>
      <c r="SF25" s="78">
        <v>377.34</v>
      </c>
      <c r="SG25" s="77">
        <v>10</v>
      </c>
      <c r="SH25" s="78">
        <v>8018.79</v>
      </c>
      <c r="SO25" s="79">
        <v>95126</v>
      </c>
      <c r="SP25" s="78">
        <v>14238342.68</v>
      </c>
      <c r="SQ25" s="79">
        <v>2563</v>
      </c>
      <c r="SR25" s="78">
        <v>127639.96</v>
      </c>
      <c r="SW25" s="77">
        <v>24</v>
      </c>
      <c r="SX25" s="78">
        <v>4750.45</v>
      </c>
      <c r="SY25" s="77">
        <v>329</v>
      </c>
      <c r="SZ25" s="78">
        <v>16314.39</v>
      </c>
      <c r="TA25" s="79">
        <v>1344</v>
      </c>
      <c r="TB25" s="78">
        <v>30535.360000000001</v>
      </c>
      <c r="TC25" s="79">
        <v>1409</v>
      </c>
      <c r="TD25" s="78">
        <v>153631.53</v>
      </c>
      <c r="TG25" s="79">
        <v>3788</v>
      </c>
      <c r="TH25" s="78">
        <v>244813.04</v>
      </c>
      <c r="TI25" s="79">
        <v>51996</v>
      </c>
      <c r="TJ25" s="78">
        <v>9440552.9600000009</v>
      </c>
      <c r="TK25" s="77">
        <v>2</v>
      </c>
      <c r="TL25" s="78">
        <v>0.34</v>
      </c>
      <c r="TM25" s="79">
        <v>1398</v>
      </c>
      <c r="TN25" s="78">
        <v>53299.76</v>
      </c>
      <c r="TO25" s="77">
        <v>799</v>
      </c>
      <c r="TP25" s="78">
        <v>58893.75</v>
      </c>
      <c r="TQ25" s="79">
        <v>14925</v>
      </c>
      <c r="TR25" s="78">
        <v>831789.82</v>
      </c>
      <c r="TS25" s="77">
        <v>6</v>
      </c>
      <c r="TT25" s="78">
        <v>480</v>
      </c>
      <c r="TU25" s="79">
        <v>82251</v>
      </c>
      <c r="TV25" s="78">
        <v>545002.80000000005</v>
      </c>
      <c r="TW25" s="77">
        <v>700</v>
      </c>
      <c r="TX25" s="78">
        <v>57097.97</v>
      </c>
      <c r="TY25" s="77">
        <v>76</v>
      </c>
      <c r="TZ25" s="78">
        <v>378.96</v>
      </c>
      <c r="UG25" s="77">
        <v>630</v>
      </c>
      <c r="UH25" s="78">
        <v>5393.98</v>
      </c>
      <c r="UI25" s="79">
        <v>3056</v>
      </c>
      <c r="UJ25" s="78">
        <v>13990842.710000001</v>
      </c>
      <c r="UK25" s="79">
        <v>2877</v>
      </c>
      <c r="UL25" s="78">
        <v>105700.37</v>
      </c>
      <c r="UM25" s="79">
        <v>31610</v>
      </c>
      <c r="UN25" s="78">
        <v>1070193.1499999999</v>
      </c>
      <c r="UO25" s="79">
        <v>2400</v>
      </c>
      <c r="UP25" s="78">
        <v>288722.33</v>
      </c>
      <c r="UQ25" s="79">
        <v>45561</v>
      </c>
      <c r="UR25" s="78">
        <v>2259191.4700000002</v>
      </c>
      <c r="US25" s="79">
        <v>4576</v>
      </c>
      <c r="UT25" s="78">
        <v>381132.82</v>
      </c>
      <c r="VG25" s="79">
        <v>7711</v>
      </c>
      <c r="VH25" s="78">
        <v>304222.78999999998</v>
      </c>
      <c r="VK25" s="77">
        <v>2</v>
      </c>
      <c r="VL25" s="78">
        <v>29.88</v>
      </c>
      <c r="VM25" s="77">
        <v>6</v>
      </c>
      <c r="VN25" s="78">
        <v>79.38</v>
      </c>
      <c r="VU25" s="77">
        <v>7</v>
      </c>
      <c r="VV25" s="78">
        <v>4.62</v>
      </c>
      <c r="VY25" s="77">
        <v>1</v>
      </c>
      <c r="VZ25" s="78">
        <v>5.75</v>
      </c>
      <c r="WA25" s="77">
        <v>2</v>
      </c>
      <c r="WB25" s="78">
        <v>5.3</v>
      </c>
      <c r="WG25" s="77">
        <v>29</v>
      </c>
      <c r="WH25" s="78">
        <v>742.09</v>
      </c>
      <c r="WI25" s="79">
        <v>9921</v>
      </c>
      <c r="WJ25" s="78">
        <v>474472.1</v>
      </c>
      <c r="WM25" s="79">
        <v>33132</v>
      </c>
      <c r="WN25" s="78">
        <v>528939.13</v>
      </c>
      <c r="WO25" s="77">
        <v>86</v>
      </c>
      <c r="WP25" s="78">
        <v>916.77</v>
      </c>
      <c r="WS25" s="77">
        <v>3</v>
      </c>
      <c r="WT25" s="78">
        <v>33.479999999999997</v>
      </c>
      <c r="WU25" s="79">
        <v>13716</v>
      </c>
      <c r="WV25" s="78">
        <v>741100.07</v>
      </c>
      <c r="WW25" s="79">
        <v>14969</v>
      </c>
      <c r="WX25" s="78">
        <v>1235369.51</v>
      </c>
      <c r="XA25" s="77">
        <v>2</v>
      </c>
      <c r="XB25" s="78">
        <v>37.119999999999997</v>
      </c>
      <c r="XC25" s="79">
        <v>74964</v>
      </c>
      <c r="XD25" s="78">
        <v>750.32</v>
      </c>
      <c r="XG25" s="79">
        <v>13617</v>
      </c>
      <c r="XH25" s="78">
        <v>1974560.73</v>
      </c>
      <c r="XI25" s="77">
        <v>2</v>
      </c>
      <c r="XJ25" s="78">
        <v>4087.76</v>
      </c>
      <c r="XM25" s="79">
        <v>2399</v>
      </c>
      <c r="XN25" s="78">
        <v>10647.5</v>
      </c>
      <c r="XO25" s="79">
        <v>8533</v>
      </c>
      <c r="XP25" s="78">
        <v>135710.49</v>
      </c>
      <c r="XQ25" s="77">
        <v>201</v>
      </c>
      <c r="XR25" s="78">
        <v>21302.76</v>
      </c>
      <c r="XS25" s="79">
        <v>1843</v>
      </c>
      <c r="XT25" s="78">
        <v>752118.47</v>
      </c>
      <c r="XW25" s="79">
        <v>6979</v>
      </c>
      <c r="XX25" s="78">
        <v>199473.73</v>
      </c>
      <c r="YA25" s="77">
        <v>1</v>
      </c>
      <c r="YB25" s="78">
        <v>470.08</v>
      </c>
      <c r="YC25" s="77">
        <v>12</v>
      </c>
      <c r="YD25" s="78">
        <v>62.68</v>
      </c>
      <c r="YE25" s="77">
        <v>3</v>
      </c>
      <c r="YF25" s="78">
        <v>64.989999999999995</v>
      </c>
      <c r="YI25" s="79">
        <v>39135</v>
      </c>
      <c r="YJ25" s="78">
        <v>2257986.34</v>
      </c>
      <c r="YK25" s="77">
        <v>1</v>
      </c>
      <c r="YL25" s="78">
        <v>49.06</v>
      </c>
      <c r="YM25" s="77">
        <v>351</v>
      </c>
      <c r="YN25" s="78">
        <v>138353.45000000001</v>
      </c>
      <c r="YO25" s="77">
        <v>528</v>
      </c>
      <c r="YP25" s="78">
        <v>6693.3</v>
      </c>
      <c r="YS25" s="79">
        <v>45869</v>
      </c>
      <c r="YT25" s="78">
        <v>6188971.2699999996</v>
      </c>
      <c r="YU25" s="79">
        <v>4262</v>
      </c>
      <c r="YV25" s="78">
        <v>2185599.63</v>
      </c>
      <c r="YW25" s="79">
        <v>5297</v>
      </c>
      <c r="YX25" s="78">
        <v>747668.16</v>
      </c>
      <c r="YY25" s="79">
        <v>12104</v>
      </c>
      <c r="YZ25" s="78">
        <v>2168594.34</v>
      </c>
      <c r="ZA25" s="79">
        <v>1289</v>
      </c>
      <c r="ZB25" s="78">
        <v>353954.89</v>
      </c>
      <c r="ZC25" s="79">
        <v>1618</v>
      </c>
      <c r="ZD25" s="78">
        <v>307149.81</v>
      </c>
      <c r="ZE25" s="79">
        <v>84589</v>
      </c>
      <c r="ZF25" s="78">
        <v>949040.51</v>
      </c>
      <c r="ZG25" s="79">
        <v>1464</v>
      </c>
      <c r="ZH25" s="78">
        <v>76075.56</v>
      </c>
      <c r="ZI25" s="77">
        <v>8</v>
      </c>
      <c r="ZJ25" s="78">
        <v>65.23</v>
      </c>
      <c r="ZM25" s="77">
        <v>5</v>
      </c>
      <c r="ZN25" s="78">
        <v>454.32</v>
      </c>
      <c r="ZQ25" s="79">
        <v>185067</v>
      </c>
      <c r="ZR25" s="78">
        <v>11356001.1</v>
      </c>
      <c r="ZS25" s="79">
        <v>30142</v>
      </c>
      <c r="ZT25" s="78">
        <v>2691710.91</v>
      </c>
      <c r="AAA25" s="79">
        <v>1389</v>
      </c>
      <c r="AAB25" s="78">
        <v>30205.200000000001</v>
      </c>
      <c r="AAC25" s="77">
        <v>2</v>
      </c>
      <c r="AAD25" s="78">
        <v>27.28</v>
      </c>
      <c r="AAE25" s="79">
        <v>2127</v>
      </c>
      <c r="AAF25" s="78">
        <v>292811.32</v>
      </c>
      <c r="AAG25" s="77">
        <v>92</v>
      </c>
      <c r="AAH25" s="78">
        <v>9857.4699999999993</v>
      </c>
      <c r="AAI25" s="79">
        <v>75512</v>
      </c>
      <c r="AAJ25" s="78">
        <v>1744916.08</v>
      </c>
      <c r="AAK25" s="79">
        <v>32749</v>
      </c>
      <c r="AAL25" s="78">
        <v>1642292.6</v>
      </c>
      <c r="AAQ25" s="79">
        <v>1225</v>
      </c>
      <c r="AAR25" s="78">
        <v>107012.42</v>
      </c>
      <c r="AAS25" s="77">
        <v>511</v>
      </c>
      <c r="AAT25" s="78">
        <v>41495.61</v>
      </c>
      <c r="AAU25" s="79">
        <v>47566</v>
      </c>
      <c r="AAV25" s="78">
        <v>9101363.0600000005</v>
      </c>
      <c r="AAW25" s="79">
        <v>48513</v>
      </c>
      <c r="AAX25" s="78">
        <v>6712187.1799999997</v>
      </c>
      <c r="ABA25" s="77">
        <v>1</v>
      </c>
      <c r="ABB25" s="78">
        <v>37.97</v>
      </c>
      <c r="ABC25" s="77">
        <v>59</v>
      </c>
      <c r="ABD25" s="78">
        <v>282.04000000000002</v>
      </c>
      <c r="ABE25" s="77">
        <v>189</v>
      </c>
      <c r="ABF25" s="78">
        <v>1090.5899999999999</v>
      </c>
      <c r="ABI25" s="77">
        <v>2</v>
      </c>
      <c r="ABJ25" s="78">
        <v>11.5</v>
      </c>
      <c r="ABM25" s="77">
        <v>46</v>
      </c>
      <c r="ABN25" s="78">
        <v>398.07</v>
      </c>
      <c r="ABO25" s="77">
        <v>1</v>
      </c>
      <c r="ABP25" s="78">
        <v>0.77</v>
      </c>
      <c r="ABQ25" s="77">
        <v>14</v>
      </c>
      <c r="ABR25" s="78">
        <v>106.78</v>
      </c>
      <c r="ABS25" s="77">
        <v>79</v>
      </c>
      <c r="ABT25" s="78">
        <v>435.89</v>
      </c>
      <c r="ABY25" s="77">
        <v>6</v>
      </c>
      <c r="ABZ25" s="78">
        <v>94</v>
      </c>
      <c r="ACA25" s="77">
        <v>736</v>
      </c>
      <c r="ACB25" s="78">
        <v>3217.06</v>
      </c>
      <c r="ACG25" s="79">
        <v>2178</v>
      </c>
      <c r="ACH25" s="78">
        <v>137298.93</v>
      </c>
      <c r="ACK25" s="77">
        <v>1</v>
      </c>
      <c r="ACL25" s="78">
        <v>32.659999999999997</v>
      </c>
      <c r="ACM25" s="77">
        <v>1</v>
      </c>
      <c r="ACN25" s="78">
        <v>25.68</v>
      </c>
      <c r="ACO25" s="77">
        <v>224</v>
      </c>
      <c r="ACP25" s="78">
        <v>31417.49</v>
      </c>
      <c r="ADA25" s="79">
        <v>191592</v>
      </c>
      <c r="ADB25" s="78">
        <v>18685445.260000002</v>
      </c>
      <c r="ADC25" s="79">
        <v>3176</v>
      </c>
      <c r="ADD25" s="78">
        <v>171775.65</v>
      </c>
      <c r="ADE25" s="79">
        <v>2085</v>
      </c>
      <c r="ADF25" s="78">
        <v>90589.7</v>
      </c>
      <c r="ADG25" s="79">
        <v>5243</v>
      </c>
      <c r="ADH25" s="78">
        <v>89147.61</v>
      </c>
      <c r="ADI25" s="79">
        <v>4001</v>
      </c>
      <c r="ADJ25" s="78">
        <v>90302.6</v>
      </c>
      <c r="ADK25" s="77">
        <v>417</v>
      </c>
      <c r="ADL25" s="78">
        <v>11330.05</v>
      </c>
      <c r="ADQ25" s="77">
        <v>126</v>
      </c>
      <c r="ADR25" s="78">
        <v>6491.87</v>
      </c>
      <c r="ADS25" s="79">
        <v>16544</v>
      </c>
      <c r="ADT25" s="78">
        <v>570166.92000000004</v>
      </c>
      <c r="ADU25" s="79">
        <v>5432</v>
      </c>
      <c r="ADV25" s="78">
        <v>288479.31</v>
      </c>
      <c r="ADW25" s="79">
        <v>22466</v>
      </c>
      <c r="ADX25" s="78">
        <v>281738.49</v>
      </c>
      <c r="ADY25" s="77">
        <v>10</v>
      </c>
      <c r="ADZ25" s="78">
        <v>257.22000000000003</v>
      </c>
      <c r="AEC25" s="79">
        <v>11636</v>
      </c>
      <c r="AED25" s="78">
        <v>495665.36</v>
      </c>
      <c r="AEI25" s="79">
        <v>2865</v>
      </c>
      <c r="AEJ25" s="78">
        <v>89970.72</v>
      </c>
      <c r="AEK25" s="79">
        <v>50714</v>
      </c>
      <c r="AEL25" s="78">
        <v>1847423.04</v>
      </c>
      <c r="AEM25" s="77">
        <v>491</v>
      </c>
      <c r="AEN25" s="78">
        <v>28744.7</v>
      </c>
      <c r="AEO25" s="79">
        <v>16908</v>
      </c>
      <c r="AEP25" s="78">
        <v>1076338.3600000001</v>
      </c>
      <c r="AES25" s="79">
        <v>1964</v>
      </c>
      <c r="AET25" s="78">
        <v>312821.19</v>
      </c>
      <c r="AEW25" s="77">
        <v>1</v>
      </c>
      <c r="AEX25" s="78">
        <v>16.02</v>
      </c>
      <c r="AEY25" s="79">
        <v>1135</v>
      </c>
      <c r="AEZ25" s="78">
        <v>196298.96</v>
      </c>
      <c r="AFA25" s="77">
        <v>4</v>
      </c>
      <c r="AFB25" s="78">
        <v>14.26</v>
      </c>
      <c r="AFC25" s="79">
        <v>1512</v>
      </c>
      <c r="AFD25" s="78">
        <v>930157.79</v>
      </c>
      <c r="AFK25" s="79">
        <v>5555</v>
      </c>
      <c r="AFL25" s="78">
        <v>393272.66</v>
      </c>
      <c r="AFM25" s="79">
        <v>5660</v>
      </c>
      <c r="AFN25" s="78">
        <v>244280.44</v>
      </c>
      <c r="AFO25" s="77">
        <v>14</v>
      </c>
      <c r="AFP25" s="78">
        <v>730.49</v>
      </c>
      <c r="AFQ25" s="77">
        <v>7</v>
      </c>
      <c r="AFR25" s="78">
        <v>793.22</v>
      </c>
      <c r="AFS25" s="79">
        <v>1799</v>
      </c>
      <c r="AFT25" s="78">
        <v>980241.18</v>
      </c>
      <c r="AFU25" s="79">
        <v>3405</v>
      </c>
      <c r="AFV25" s="78">
        <v>2608523.62</v>
      </c>
      <c r="AGA25" s="77">
        <v>71</v>
      </c>
      <c r="AGB25" s="78">
        <v>596.78</v>
      </c>
      <c r="AGG25" s="79">
        <v>15748</v>
      </c>
      <c r="AGH25" s="78">
        <v>807862.49</v>
      </c>
      <c r="AGI25" s="79">
        <v>6179</v>
      </c>
      <c r="AGJ25" s="78">
        <v>198131.94</v>
      </c>
      <c r="AGK25" s="77">
        <v>5</v>
      </c>
      <c r="AGL25" s="78">
        <v>904.46</v>
      </c>
      <c r="AGO25" s="77">
        <v>85</v>
      </c>
      <c r="AGP25" s="78">
        <v>8346.1299999999992</v>
      </c>
      <c r="AGQ25" s="79">
        <v>6098</v>
      </c>
      <c r="AGR25" s="78">
        <v>334213.18</v>
      </c>
      <c r="AGS25" s="77">
        <v>7</v>
      </c>
      <c r="AGT25" s="78">
        <v>148.16</v>
      </c>
      <c r="AGW25" s="77">
        <v>3</v>
      </c>
      <c r="AGX25" s="78">
        <v>336.38</v>
      </c>
      <c r="AHC25" s="79">
        <v>2748</v>
      </c>
      <c r="AHD25" s="78">
        <v>949344.56</v>
      </c>
      <c r="AHG25" s="77">
        <v>119</v>
      </c>
      <c r="AHH25" s="78">
        <v>5868.99</v>
      </c>
      <c r="AHK25" s="77">
        <v>3</v>
      </c>
      <c r="AHL25" s="78">
        <v>47.73</v>
      </c>
      <c r="AHM25" s="79">
        <v>55867</v>
      </c>
      <c r="AHN25" s="78">
        <v>1751942.78</v>
      </c>
      <c r="AHO25" s="79">
        <v>4700</v>
      </c>
      <c r="AHP25" s="78">
        <v>210051.67</v>
      </c>
      <c r="AHQ25" s="77">
        <v>425</v>
      </c>
      <c r="AHR25" s="78">
        <v>47201.65</v>
      </c>
      <c r="AHS25" s="77">
        <v>3</v>
      </c>
      <c r="AHT25" s="78">
        <v>228.73</v>
      </c>
      <c r="AHW25" s="77">
        <v>155</v>
      </c>
      <c r="AHX25" s="78">
        <v>1062.47</v>
      </c>
      <c r="AIA25" s="77">
        <v>1</v>
      </c>
      <c r="AIB25" s="78">
        <v>52</v>
      </c>
      <c r="AIC25" s="77">
        <v>3</v>
      </c>
      <c r="AID25" s="78">
        <v>1736.34</v>
      </c>
      <c r="AIG25" s="79">
        <v>278809</v>
      </c>
      <c r="AIH25" s="78">
        <v>64025457.369999997</v>
      </c>
      <c r="AII25" s="77">
        <v>186</v>
      </c>
      <c r="AIJ25" s="78">
        <v>274013.48</v>
      </c>
      <c r="AIK25" s="79">
        <v>15563</v>
      </c>
      <c r="AIL25" s="78">
        <v>9130331.9399999995</v>
      </c>
      <c r="AIM25" s="79">
        <v>14049</v>
      </c>
      <c r="AIN25" s="78">
        <v>5055827.68</v>
      </c>
      <c r="AIO25" s="79">
        <v>2427</v>
      </c>
      <c r="AIP25" s="78">
        <v>195374.47</v>
      </c>
      <c r="AIQ25" s="77">
        <v>138</v>
      </c>
      <c r="AIR25" s="78">
        <v>14890.46</v>
      </c>
      <c r="AIS25" s="77">
        <v>862</v>
      </c>
      <c r="AIT25" s="78">
        <v>121972.16</v>
      </c>
      <c r="AIW25" s="77">
        <v>2</v>
      </c>
      <c r="AIX25" s="78">
        <v>867</v>
      </c>
      <c r="AIY25" s="77">
        <v>39</v>
      </c>
      <c r="AIZ25" s="78">
        <v>33537.56</v>
      </c>
      <c r="AJA25" s="79">
        <v>2293</v>
      </c>
      <c r="AJB25" s="78">
        <v>213800.05</v>
      </c>
      <c r="AJC25" s="79">
        <v>3563</v>
      </c>
      <c r="AJD25" s="78">
        <v>221211.97</v>
      </c>
      <c r="AJE25" s="77">
        <v>877</v>
      </c>
      <c r="AJF25" s="78">
        <v>168778.28</v>
      </c>
      <c r="AJK25" s="77">
        <v>9</v>
      </c>
      <c r="AJL25" s="78">
        <v>3910.11</v>
      </c>
      <c r="AJM25" s="77">
        <v>502</v>
      </c>
      <c r="AJN25" s="78">
        <v>56149.760000000002</v>
      </c>
      <c r="AJQ25" s="77">
        <v>81</v>
      </c>
      <c r="AJR25" s="78">
        <v>25273.42</v>
      </c>
      <c r="AJS25" s="77">
        <v>1</v>
      </c>
      <c r="AJT25" s="78">
        <v>39.299999999999997</v>
      </c>
      <c r="AJU25" s="77">
        <v>1</v>
      </c>
      <c r="AJV25" s="78">
        <v>4.08</v>
      </c>
      <c r="AKC25" s="77">
        <v>2</v>
      </c>
      <c r="AKD25" s="78">
        <v>84.36</v>
      </c>
      <c r="AKG25" s="79">
        <v>52573</v>
      </c>
      <c r="AKH25" s="78">
        <v>495096.56</v>
      </c>
      <c r="AKI25" s="77">
        <v>1</v>
      </c>
      <c r="AKJ25" s="78">
        <v>55.4</v>
      </c>
      <c r="AKK25" s="77">
        <v>31</v>
      </c>
      <c r="AKL25" s="78">
        <v>374.87</v>
      </c>
      <c r="AKO25" s="79">
        <v>6551</v>
      </c>
      <c r="AKP25" s="78">
        <v>477349.26</v>
      </c>
      <c r="AKQ25" s="77">
        <v>3</v>
      </c>
      <c r="AKR25" s="78">
        <v>10.45</v>
      </c>
      <c r="AKS25" s="79">
        <v>8851</v>
      </c>
      <c r="AKT25" s="78">
        <v>166528.34</v>
      </c>
      <c r="AKU25" s="77">
        <v>10</v>
      </c>
      <c r="AKV25" s="78">
        <v>12.67</v>
      </c>
      <c r="AKW25" s="79">
        <v>9092</v>
      </c>
      <c r="AKX25" s="78">
        <v>418815.75</v>
      </c>
      <c r="ALC25" s="77">
        <v>1</v>
      </c>
      <c r="ALD25" s="78">
        <v>16.3</v>
      </c>
      <c r="ALE25" s="77">
        <v>909</v>
      </c>
      <c r="ALF25" s="78">
        <v>127893.72</v>
      </c>
      <c r="ALO25" s="79">
        <v>113199</v>
      </c>
      <c r="ALP25" s="78">
        <v>1519951.61</v>
      </c>
      <c r="ALQ25" s="77">
        <v>140</v>
      </c>
      <c r="ALR25" s="78">
        <v>15030.58</v>
      </c>
      <c r="AME25" s="77">
        <v>24</v>
      </c>
      <c r="AMF25" s="78">
        <v>255.52</v>
      </c>
      <c r="AMM25" s="79">
        <v>11632</v>
      </c>
      <c r="AMN25" s="78">
        <v>307221.09999999998</v>
      </c>
      <c r="AMQ25" s="79">
        <v>120729</v>
      </c>
      <c r="AMR25" s="78">
        <v>1678138.14</v>
      </c>
      <c r="ANI25" s="77">
        <v>1</v>
      </c>
      <c r="ANJ25" s="78">
        <v>0.75</v>
      </c>
      <c r="ANO25" s="77">
        <v>929</v>
      </c>
      <c r="ANP25" s="78">
        <v>49602.879999999997</v>
      </c>
      <c r="ANQ25" s="77">
        <v>113</v>
      </c>
      <c r="ANR25" s="78">
        <v>285.20999999999998</v>
      </c>
      <c r="ANS25" s="79">
        <v>1983</v>
      </c>
      <c r="ANT25" s="78">
        <v>134028.32999999999</v>
      </c>
      <c r="ANW25" s="77">
        <v>151</v>
      </c>
      <c r="ANX25" s="78">
        <v>4450.9399999999996</v>
      </c>
      <c r="ANY25" s="77">
        <v>12</v>
      </c>
      <c r="ANZ25" s="78">
        <v>5272.74</v>
      </c>
      <c r="AOA25" s="79">
        <v>1346</v>
      </c>
      <c r="AOB25" s="78">
        <v>100721.14</v>
      </c>
      <c r="AOC25" s="79">
        <v>25019</v>
      </c>
      <c r="AOD25" s="78">
        <v>2354963.91</v>
      </c>
      <c r="AOE25" s="77">
        <v>198</v>
      </c>
      <c r="AOF25" s="78">
        <v>245864.03</v>
      </c>
      <c r="AOQ25" s="77">
        <v>343</v>
      </c>
      <c r="AOR25" s="78">
        <v>17791.400000000001</v>
      </c>
      <c r="AOU25" s="77">
        <v>2</v>
      </c>
      <c r="AOV25" s="78">
        <v>5.68</v>
      </c>
      <c r="AOY25" s="79">
        <v>1090</v>
      </c>
      <c r="AOZ25" s="78">
        <v>1318407.6799999999</v>
      </c>
      <c r="APA25" s="79">
        <v>2602</v>
      </c>
      <c r="APB25" s="78">
        <v>209994.61</v>
      </c>
      <c r="APE25" s="77">
        <v>67</v>
      </c>
      <c r="APF25" s="78">
        <v>1389.5</v>
      </c>
      <c r="API25" s="79">
        <v>1853</v>
      </c>
      <c r="APJ25" s="78">
        <v>236197.85</v>
      </c>
      <c r="APK25" s="77">
        <v>226</v>
      </c>
      <c r="APL25" s="78">
        <v>41486.07</v>
      </c>
      <c r="APM25" s="79">
        <v>11839</v>
      </c>
      <c r="APN25" s="78">
        <v>2024967.86</v>
      </c>
      <c r="APS25" s="77">
        <v>848</v>
      </c>
      <c r="APT25" s="78">
        <v>514612.37</v>
      </c>
      <c r="APU25" s="77">
        <v>49</v>
      </c>
      <c r="APV25" s="78">
        <v>90204.18</v>
      </c>
      <c r="APW25" s="77">
        <v>375</v>
      </c>
      <c r="APX25" s="78">
        <v>1201549.25</v>
      </c>
      <c r="AQE25" s="77">
        <v>1</v>
      </c>
      <c r="AQF25" s="78">
        <v>17.86</v>
      </c>
      <c r="AQI25" s="77">
        <v>61</v>
      </c>
      <c r="AQJ25" s="78">
        <v>6718.32</v>
      </c>
      <c r="AQK25" s="77">
        <v>3</v>
      </c>
      <c r="AQL25" s="78">
        <v>25.86</v>
      </c>
      <c r="AQO25" s="77">
        <v>589</v>
      </c>
      <c r="AQP25" s="78">
        <v>80863.56</v>
      </c>
      <c r="AQQ25" s="77">
        <v>223</v>
      </c>
      <c r="AQR25" s="78">
        <v>2463.23</v>
      </c>
      <c r="AQS25" s="77">
        <v>6</v>
      </c>
      <c r="AQT25" s="78">
        <v>52.14</v>
      </c>
      <c r="AQU25" s="77">
        <v>83</v>
      </c>
      <c r="AQV25" s="78">
        <v>940.59</v>
      </c>
      <c r="ARA25" s="79">
        <v>14010</v>
      </c>
      <c r="ARB25" s="78">
        <v>3236350.18</v>
      </c>
      <c r="ARC25" s="79">
        <v>17245</v>
      </c>
      <c r="ARD25" s="78">
        <v>272116.38</v>
      </c>
      <c r="ARG25" s="77">
        <v>4</v>
      </c>
      <c r="ARH25" s="78">
        <v>79.02</v>
      </c>
      <c r="ARI25" s="79">
        <v>2289</v>
      </c>
      <c r="ARJ25" s="78">
        <v>1131088.78</v>
      </c>
      <c r="ARK25" s="77">
        <v>393</v>
      </c>
      <c r="ARL25" s="78">
        <v>180378.22</v>
      </c>
      <c r="ARM25" s="79">
        <v>2018</v>
      </c>
      <c r="ARN25" s="78">
        <v>1008639.63</v>
      </c>
      <c r="ARO25" s="77">
        <v>829</v>
      </c>
      <c r="ARP25" s="78">
        <v>389067.94</v>
      </c>
      <c r="ARQ25" s="77">
        <v>611</v>
      </c>
      <c r="ARR25" s="78">
        <v>253687.96</v>
      </c>
      <c r="ARS25" s="77">
        <v>269</v>
      </c>
      <c r="ART25" s="78">
        <v>113023.79</v>
      </c>
      <c r="ARU25" s="79">
        <v>4446</v>
      </c>
      <c r="ARV25" s="78">
        <v>862186.71</v>
      </c>
      <c r="ARW25" s="77">
        <v>11</v>
      </c>
      <c r="ARX25" s="78">
        <v>537.59</v>
      </c>
      <c r="ASA25" s="77">
        <v>158</v>
      </c>
      <c r="ASB25" s="78">
        <v>55517.42</v>
      </c>
      <c r="ASC25" s="79">
        <v>3612</v>
      </c>
      <c r="ASD25" s="78">
        <v>57832.800000000003</v>
      </c>
      <c r="ASI25" s="79">
        <v>4356</v>
      </c>
      <c r="ASJ25" s="78">
        <v>1139782.8500000001</v>
      </c>
      <c r="ASK25" s="79">
        <v>2847</v>
      </c>
      <c r="ASL25" s="78">
        <v>1439726.99</v>
      </c>
      <c r="ASQ25" s="79">
        <v>8789</v>
      </c>
      <c r="ASR25" s="78">
        <v>5844882.96</v>
      </c>
      <c r="ASU25" s="77">
        <v>124</v>
      </c>
      <c r="ASV25" s="78">
        <v>854297.78</v>
      </c>
      <c r="ASY25" s="77">
        <v>1</v>
      </c>
      <c r="ASZ25" s="78">
        <v>7.23</v>
      </c>
      <c r="ATC25" s="77">
        <v>1</v>
      </c>
      <c r="ATD25" s="78">
        <v>23.19</v>
      </c>
      <c r="ATG25" s="79">
        <v>4967</v>
      </c>
      <c r="ATH25" s="78">
        <v>684117.26</v>
      </c>
      <c r="ATI25" s="79">
        <v>9775</v>
      </c>
      <c r="ATJ25" s="78">
        <v>1203836.93</v>
      </c>
      <c r="ATK25" s="79">
        <v>28890</v>
      </c>
      <c r="ATL25" s="78">
        <v>3847150</v>
      </c>
      <c r="ATM25" s="79">
        <v>7541</v>
      </c>
      <c r="ATN25" s="78">
        <v>984100.21</v>
      </c>
      <c r="ATO25" s="79">
        <v>48732</v>
      </c>
      <c r="ATP25" s="78">
        <v>1211694.44</v>
      </c>
      <c r="ATS25" s="79">
        <v>52905</v>
      </c>
      <c r="ATT25" s="78">
        <v>4501034.01</v>
      </c>
      <c r="ATU25" s="77">
        <v>90</v>
      </c>
      <c r="ATV25" s="78">
        <v>28915.45</v>
      </c>
      <c r="ATY25" s="79">
        <v>3807</v>
      </c>
      <c r="ATZ25" s="78">
        <v>336817.4</v>
      </c>
      <c r="AUE25" s="77">
        <v>3</v>
      </c>
      <c r="AUF25" s="78">
        <v>707.52</v>
      </c>
      <c r="AUO25" s="77">
        <v>3</v>
      </c>
      <c r="AUP25" s="78">
        <v>23.4</v>
      </c>
      <c r="AUS25" s="77">
        <v>8</v>
      </c>
      <c r="AUT25" s="78">
        <v>229.12</v>
      </c>
      <c r="AUU25" s="79">
        <v>1479</v>
      </c>
      <c r="AUV25" s="78">
        <v>38110.04</v>
      </c>
      <c r="AUW25" s="77">
        <v>29</v>
      </c>
      <c r="AUX25" s="78">
        <v>3445.61</v>
      </c>
      <c r="AVA25" s="79">
        <v>30362</v>
      </c>
      <c r="AVB25" s="78">
        <v>2900431.3</v>
      </c>
      <c r="AVC25" s="77">
        <v>843</v>
      </c>
      <c r="AVD25" s="78">
        <v>3686684.9</v>
      </c>
      <c r="AVE25" s="77">
        <v>2</v>
      </c>
      <c r="AVF25" s="78">
        <v>38.24</v>
      </c>
      <c r="AVK25" s="77">
        <v>8</v>
      </c>
      <c r="AVL25" s="78">
        <v>2700.87</v>
      </c>
      <c r="AVM25" s="77">
        <v>784</v>
      </c>
      <c r="AVN25" s="78">
        <v>41074.17</v>
      </c>
      <c r="AVO25" s="77">
        <v>236</v>
      </c>
      <c r="AVP25" s="78">
        <v>11987.47</v>
      </c>
      <c r="AVQ25" s="77">
        <v>1</v>
      </c>
      <c r="AVR25" s="78">
        <v>44.15</v>
      </c>
      <c r="AVS25" s="79">
        <v>12761</v>
      </c>
      <c r="AVT25" s="78">
        <v>641486.66</v>
      </c>
      <c r="AVW25" s="77">
        <v>12</v>
      </c>
      <c r="AVX25" s="78">
        <v>650.11</v>
      </c>
      <c r="AVY25" s="77">
        <v>30</v>
      </c>
      <c r="AVZ25" s="78">
        <v>942.86</v>
      </c>
      <c r="AWA25" s="77">
        <v>9</v>
      </c>
      <c r="AWB25" s="78">
        <v>40.270000000000003</v>
      </c>
      <c r="AWC25" s="77">
        <v>3</v>
      </c>
      <c r="AWD25" s="78">
        <v>14.47</v>
      </c>
      <c r="AWG25" s="77">
        <v>1</v>
      </c>
      <c r="AWH25" s="78">
        <v>3.39</v>
      </c>
      <c r="AWM25" s="79">
        <v>231772</v>
      </c>
      <c r="AWN25" s="78">
        <v>4364842.46</v>
      </c>
      <c r="AWO25" s="77">
        <v>4</v>
      </c>
      <c r="AWP25" s="78">
        <v>61.31</v>
      </c>
      <c r="AWQ25" s="79">
        <v>1892</v>
      </c>
      <c r="AWR25" s="78">
        <v>103130.96</v>
      </c>
      <c r="AWU25" s="79">
        <v>7869</v>
      </c>
      <c r="AWV25" s="78">
        <v>2877559.57</v>
      </c>
      <c r="AWW25" s="77">
        <v>28</v>
      </c>
      <c r="AWX25" s="78">
        <v>253.01</v>
      </c>
      <c r="AXC25" s="77">
        <v>196</v>
      </c>
      <c r="AXD25" s="78">
        <v>169381.42</v>
      </c>
      <c r="AXO25" s="79">
        <v>2530</v>
      </c>
      <c r="AXP25" s="78">
        <v>261871.09</v>
      </c>
      <c r="AYC25" s="77">
        <v>5</v>
      </c>
      <c r="AYD25" s="78">
        <v>40.65</v>
      </c>
      <c r="AYE25" s="77">
        <v>14</v>
      </c>
      <c r="AYF25" s="78">
        <v>129.02000000000001</v>
      </c>
      <c r="AYG25" s="77">
        <v>2</v>
      </c>
      <c r="AYH25" s="78">
        <v>42.48</v>
      </c>
      <c r="AYQ25" s="77">
        <v>4</v>
      </c>
      <c r="AYR25" s="78">
        <v>3.48</v>
      </c>
      <c r="AYW25" s="77">
        <v>10</v>
      </c>
      <c r="AYX25" s="78">
        <v>46.68</v>
      </c>
      <c r="AYY25" s="77">
        <v>15</v>
      </c>
      <c r="AYZ25" s="78">
        <v>1131.69</v>
      </c>
      <c r="AZA25" s="79">
        <v>59277</v>
      </c>
      <c r="AZB25" s="78">
        <v>4921835.78</v>
      </c>
      <c r="AZC25" s="77">
        <v>188</v>
      </c>
      <c r="AZD25" s="78">
        <v>37947.31</v>
      </c>
      <c r="AZE25" s="77">
        <v>122</v>
      </c>
      <c r="AZF25" s="78">
        <v>44150.93</v>
      </c>
      <c r="AZG25" s="77">
        <v>12</v>
      </c>
      <c r="AZH25" s="78">
        <v>190.14</v>
      </c>
      <c r="AZI25" s="77">
        <v>75</v>
      </c>
      <c r="AZJ25" s="78">
        <v>5046.41</v>
      </c>
      <c r="AZK25" s="77">
        <v>518</v>
      </c>
      <c r="AZL25" s="78">
        <v>6503.41</v>
      </c>
      <c r="AZO25" s="79">
        <v>13753</v>
      </c>
      <c r="AZP25" s="78">
        <v>1851975.39</v>
      </c>
      <c r="AZQ25" s="77">
        <v>195</v>
      </c>
      <c r="AZR25" s="78">
        <v>183414.48</v>
      </c>
      <c r="AZS25" s="77">
        <v>453</v>
      </c>
      <c r="AZT25" s="78">
        <v>206306.19</v>
      </c>
    </row>
    <row r="26" spans="1:1020 1027:1372" x14ac:dyDescent="0.25">
      <c r="A26" s="80">
        <v>40200</v>
      </c>
      <c r="B26" s="77" t="s">
        <v>346</v>
      </c>
      <c r="C26" s="77">
        <v>19</v>
      </c>
      <c r="D26" s="78">
        <v>61.09</v>
      </c>
      <c r="E26" s="77">
        <v>2</v>
      </c>
      <c r="F26" s="78">
        <v>0.48</v>
      </c>
      <c r="K26" s="77">
        <v>3</v>
      </c>
      <c r="L26" s="78">
        <v>226.74</v>
      </c>
      <c r="M26" s="77">
        <v>155</v>
      </c>
      <c r="N26" s="78">
        <v>1030878.34</v>
      </c>
      <c r="O26" s="77">
        <v>124</v>
      </c>
      <c r="P26" s="78">
        <v>1912.35</v>
      </c>
      <c r="Q26" s="77">
        <v>2</v>
      </c>
      <c r="R26" s="78">
        <v>10.68</v>
      </c>
      <c r="S26" s="77">
        <v>1</v>
      </c>
      <c r="T26" s="78">
        <v>12.75</v>
      </c>
      <c r="U26" s="77">
        <v>2</v>
      </c>
      <c r="V26" s="78">
        <v>15.68</v>
      </c>
      <c r="Y26" s="79">
        <v>177612</v>
      </c>
      <c r="Z26" s="78">
        <v>9805164.4800000004</v>
      </c>
      <c r="AA26" s="77">
        <v>18</v>
      </c>
      <c r="AB26" s="78">
        <v>1597.74</v>
      </c>
      <c r="AC26" s="79">
        <v>6301</v>
      </c>
      <c r="AD26" s="78">
        <v>308639.8</v>
      </c>
      <c r="AQ26" s="79">
        <v>31469</v>
      </c>
      <c r="AR26" s="78">
        <v>4925467.07</v>
      </c>
      <c r="AU26" s="79">
        <v>57046</v>
      </c>
      <c r="AV26" s="78">
        <v>1106574.74</v>
      </c>
      <c r="AY26" s="79">
        <v>65561</v>
      </c>
      <c r="AZ26" s="78">
        <v>6714374.54</v>
      </c>
      <c r="BA26" s="79">
        <v>280087</v>
      </c>
      <c r="BB26" s="78">
        <v>23019674.649999999</v>
      </c>
      <c r="BE26" s="79">
        <v>291844</v>
      </c>
      <c r="BF26" s="78">
        <v>2645554.87</v>
      </c>
      <c r="BI26" s="79">
        <v>11654</v>
      </c>
      <c r="BJ26" s="78">
        <v>686482.18</v>
      </c>
      <c r="BK26" s="77">
        <v>5</v>
      </c>
      <c r="BL26" s="78">
        <v>637.54</v>
      </c>
      <c r="BM26" s="77">
        <v>23</v>
      </c>
      <c r="BN26" s="78">
        <v>2859.76</v>
      </c>
      <c r="BO26" s="79">
        <v>5823</v>
      </c>
      <c r="BP26" s="78">
        <v>64874.94</v>
      </c>
      <c r="BS26" s="77">
        <v>9</v>
      </c>
      <c r="BT26" s="78">
        <v>6215.1</v>
      </c>
      <c r="BW26" s="77">
        <v>2</v>
      </c>
      <c r="BX26" s="78">
        <v>96.68</v>
      </c>
      <c r="CG26" s="77">
        <v>1</v>
      </c>
      <c r="CH26" s="78">
        <v>32.6</v>
      </c>
      <c r="CO26" s="77">
        <v>3</v>
      </c>
      <c r="CP26" s="78">
        <v>90.75</v>
      </c>
      <c r="CQ26" s="77">
        <v>2</v>
      </c>
      <c r="CR26" s="78">
        <v>7.9</v>
      </c>
      <c r="CS26" s="77">
        <v>62</v>
      </c>
      <c r="CT26" s="78">
        <v>259.83</v>
      </c>
      <c r="CU26" s="77">
        <v>1</v>
      </c>
      <c r="CV26" s="78">
        <v>4.13</v>
      </c>
      <c r="CW26" s="77">
        <v>41</v>
      </c>
      <c r="CX26" s="78">
        <v>30.17</v>
      </c>
      <c r="DA26" s="79">
        <v>170572</v>
      </c>
      <c r="DB26" s="78">
        <v>6508451.7000000002</v>
      </c>
      <c r="DK26" s="79">
        <v>9160</v>
      </c>
      <c r="DL26" s="78">
        <v>777984.71</v>
      </c>
      <c r="DM26" s="79">
        <v>173083</v>
      </c>
      <c r="DN26" s="78">
        <v>6770447.5099999998</v>
      </c>
      <c r="DQ26" s="77">
        <v>1</v>
      </c>
      <c r="DR26" s="78">
        <v>1.2</v>
      </c>
      <c r="DS26" s="77">
        <v>17</v>
      </c>
      <c r="DT26" s="78">
        <v>178.56</v>
      </c>
      <c r="EA26" s="77">
        <v>1</v>
      </c>
      <c r="EB26" s="78">
        <v>11.16</v>
      </c>
      <c r="EE26" s="79">
        <v>16895</v>
      </c>
      <c r="EF26" s="78">
        <v>662153.43999999994</v>
      </c>
      <c r="EG26" s="79">
        <v>34449</v>
      </c>
      <c r="EH26" s="78">
        <v>1212904.6399999999</v>
      </c>
      <c r="EI26" s="77">
        <v>7</v>
      </c>
      <c r="EJ26" s="78">
        <v>33.06</v>
      </c>
      <c r="EK26" s="79">
        <v>1174</v>
      </c>
      <c r="EL26" s="78">
        <v>73272.42</v>
      </c>
      <c r="ES26" s="79">
        <v>1923</v>
      </c>
      <c r="ET26" s="78">
        <v>1201730.57</v>
      </c>
      <c r="EU26" s="77">
        <v>14</v>
      </c>
      <c r="EV26" s="78">
        <v>34.72</v>
      </c>
      <c r="EW26" s="79">
        <v>25412</v>
      </c>
      <c r="EX26" s="78">
        <v>1293826.22</v>
      </c>
      <c r="EY26" s="79">
        <v>15980</v>
      </c>
      <c r="EZ26" s="78">
        <v>799266.45</v>
      </c>
      <c r="FA26" s="77">
        <v>14</v>
      </c>
      <c r="FB26" s="78">
        <v>179.02</v>
      </c>
      <c r="FE26" s="77">
        <v>12</v>
      </c>
      <c r="FF26" s="78">
        <v>50.74</v>
      </c>
      <c r="FG26" s="79">
        <v>2171</v>
      </c>
      <c r="FH26" s="78">
        <v>312241.31</v>
      </c>
      <c r="FK26" s="79">
        <v>2538</v>
      </c>
      <c r="FL26" s="78">
        <v>63495.67</v>
      </c>
      <c r="FM26" s="79">
        <v>13149</v>
      </c>
      <c r="FN26" s="78">
        <v>774102.89</v>
      </c>
      <c r="FO26" s="79">
        <v>47106</v>
      </c>
      <c r="FP26" s="78">
        <v>5354000.3600000003</v>
      </c>
      <c r="FW26" s="77">
        <v>84</v>
      </c>
      <c r="FX26" s="78">
        <v>7210.04</v>
      </c>
      <c r="GA26" s="77">
        <v>6</v>
      </c>
      <c r="GB26" s="78">
        <v>1087.28</v>
      </c>
      <c r="GC26" s="79">
        <v>4024</v>
      </c>
      <c r="GD26" s="78">
        <v>572258.06000000006</v>
      </c>
      <c r="GE26" s="79">
        <v>4002</v>
      </c>
      <c r="GF26" s="78">
        <v>568027.06000000006</v>
      </c>
      <c r="GK26" s="77">
        <v>3</v>
      </c>
      <c r="GL26" s="78">
        <v>10.08</v>
      </c>
      <c r="GO26" s="77">
        <v>195</v>
      </c>
      <c r="GP26" s="78">
        <v>15504.27</v>
      </c>
      <c r="GQ26" s="77">
        <v>13</v>
      </c>
      <c r="GR26" s="78">
        <v>683.58</v>
      </c>
      <c r="GS26" s="79">
        <v>2007</v>
      </c>
      <c r="GT26" s="78">
        <v>215691.74</v>
      </c>
      <c r="GU26" s="77">
        <v>11</v>
      </c>
      <c r="GV26" s="78">
        <v>61</v>
      </c>
      <c r="GY26" s="77">
        <v>100</v>
      </c>
      <c r="GZ26" s="78">
        <v>4224.18</v>
      </c>
      <c r="HA26" s="77">
        <v>578</v>
      </c>
      <c r="HB26" s="78">
        <v>70009.490000000005</v>
      </c>
      <c r="HC26" s="77">
        <v>392</v>
      </c>
      <c r="HD26" s="78">
        <v>72635.899999999994</v>
      </c>
      <c r="HE26" s="79">
        <v>2049</v>
      </c>
      <c r="HF26" s="78">
        <v>280431.83</v>
      </c>
      <c r="HI26" s="77">
        <v>58</v>
      </c>
      <c r="HJ26" s="78">
        <v>20991.93</v>
      </c>
      <c r="HK26" s="77">
        <v>514</v>
      </c>
      <c r="HL26" s="78">
        <v>26109.56</v>
      </c>
      <c r="HM26" s="77">
        <v>17</v>
      </c>
      <c r="HN26" s="78">
        <v>598.64</v>
      </c>
      <c r="HO26" s="79">
        <v>117361</v>
      </c>
      <c r="HP26" s="78">
        <v>11175515.630000001</v>
      </c>
      <c r="HQ26" s="77">
        <v>10</v>
      </c>
      <c r="HR26" s="78">
        <v>10127.68</v>
      </c>
      <c r="HS26" s="77">
        <v>960</v>
      </c>
      <c r="HT26" s="78">
        <v>100421.65</v>
      </c>
      <c r="HU26" s="79">
        <v>7288</v>
      </c>
      <c r="HV26" s="78">
        <v>507410.53</v>
      </c>
      <c r="HW26" s="77">
        <v>27</v>
      </c>
      <c r="HX26" s="78">
        <v>5350.43</v>
      </c>
      <c r="HY26" s="77">
        <v>422</v>
      </c>
      <c r="HZ26" s="78">
        <v>71529.63</v>
      </c>
      <c r="IA26" s="77">
        <v>2</v>
      </c>
      <c r="IB26" s="78">
        <v>230.72</v>
      </c>
      <c r="IG26" s="79">
        <v>2700</v>
      </c>
      <c r="IH26" s="78">
        <v>128293.45</v>
      </c>
      <c r="II26" s="77">
        <v>7</v>
      </c>
      <c r="IJ26" s="78">
        <v>0.94</v>
      </c>
      <c r="IK26" s="77">
        <v>2</v>
      </c>
      <c r="IL26" s="78">
        <v>2.2799999999999998</v>
      </c>
      <c r="IQ26" s="77">
        <v>7</v>
      </c>
      <c r="IR26" s="78">
        <v>21.1</v>
      </c>
      <c r="IS26" s="79">
        <v>4426</v>
      </c>
      <c r="IT26" s="78">
        <v>182456.69</v>
      </c>
      <c r="JA26" s="79">
        <v>9130</v>
      </c>
      <c r="JB26" s="78">
        <v>1237010.6499999999</v>
      </c>
      <c r="JC26" s="79">
        <v>2434</v>
      </c>
      <c r="JD26" s="78">
        <v>297172.90999999997</v>
      </c>
      <c r="JG26" s="77">
        <v>747</v>
      </c>
      <c r="JH26" s="78">
        <v>99951.56</v>
      </c>
      <c r="JI26" s="79">
        <v>3268</v>
      </c>
      <c r="JJ26" s="78">
        <v>307370.53000000003</v>
      </c>
      <c r="JK26" s="77">
        <v>13</v>
      </c>
      <c r="JL26" s="78">
        <v>1365.74</v>
      </c>
      <c r="JO26" s="77">
        <v>1</v>
      </c>
      <c r="JP26" s="78">
        <v>351</v>
      </c>
      <c r="JQ26" s="77">
        <v>110</v>
      </c>
      <c r="JR26" s="78">
        <v>8433.5300000000007</v>
      </c>
      <c r="JS26" s="79">
        <v>4414</v>
      </c>
      <c r="JT26" s="78">
        <v>386798.42</v>
      </c>
      <c r="JU26" s="79">
        <v>17010</v>
      </c>
      <c r="JV26" s="78">
        <v>1346830.97</v>
      </c>
      <c r="JW26" s="77">
        <v>68</v>
      </c>
      <c r="JX26" s="78">
        <v>6232.84</v>
      </c>
      <c r="JY26" s="77">
        <v>451</v>
      </c>
      <c r="JZ26" s="78">
        <v>11448.24</v>
      </c>
      <c r="KA26" s="79">
        <v>10079</v>
      </c>
      <c r="KB26" s="78">
        <v>444309.98</v>
      </c>
      <c r="KE26" s="77">
        <v>420</v>
      </c>
      <c r="KF26" s="78">
        <v>44907</v>
      </c>
      <c r="KG26" s="79">
        <v>20411</v>
      </c>
      <c r="KH26" s="78">
        <v>751137.09</v>
      </c>
      <c r="KM26" s="79">
        <v>1041</v>
      </c>
      <c r="KN26" s="78">
        <v>616094.86</v>
      </c>
      <c r="KO26" s="77">
        <v>22</v>
      </c>
      <c r="KP26" s="78">
        <v>1631.18</v>
      </c>
      <c r="KQ26" s="79">
        <v>5380</v>
      </c>
      <c r="KR26" s="78">
        <v>425560.56</v>
      </c>
      <c r="KU26" s="79">
        <v>3130</v>
      </c>
      <c r="KV26" s="78">
        <v>1396600.76</v>
      </c>
      <c r="LA26" s="77">
        <v>7</v>
      </c>
      <c r="LB26" s="78">
        <v>1761.01</v>
      </c>
      <c r="LC26" s="77">
        <v>2</v>
      </c>
      <c r="LD26" s="78">
        <v>4.5</v>
      </c>
      <c r="LE26" s="79">
        <v>1734</v>
      </c>
      <c r="LF26" s="78">
        <v>165085.45000000001</v>
      </c>
      <c r="LG26" s="77">
        <v>431</v>
      </c>
      <c r="LH26" s="78">
        <v>66607.289999999994</v>
      </c>
      <c r="LI26" s="77">
        <v>409</v>
      </c>
      <c r="LJ26" s="78">
        <v>96583.24</v>
      </c>
      <c r="LQ26" s="77">
        <v>1</v>
      </c>
      <c r="LR26" s="78">
        <v>7.88</v>
      </c>
      <c r="LS26" s="77">
        <v>7</v>
      </c>
      <c r="LT26" s="78">
        <v>5.09</v>
      </c>
      <c r="LU26" s="79">
        <v>7429</v>
      </c>
      <c r="LV26" s="78">
        <v>325800.78000000003</v>
      </c>
      <c r="LW26" s="77">
        <v>86</v>
      </c>
      <c r="LX26" s="78">
        <v>474.57</v>
      </c>
      <c r="LY26" s="77">
        <v>2</v>
      </c>
      <c r="LZ26" s="78">
        <v>3645.76</v>
      </c>
      <c r="MC26" s="79">
        <v>4939</v>
      </c>
      <c r="MD26" s="78">
        <v>553794.18999999994</v>
      </c>
      <c r="MG26" s="77">
        <v>3</v>
      </c>
      <c r="MH26" s="78">
        <v>148.94999999999999</v>
      </c>
      <c r="MO26" s="77">
        <v>1</v>
      </c>
      <c r="MP26" s="78">
        <v>10.35</v>
      </c>
      <c r="MQ26" s="79">
        <v>4190</v>
      </c>
      <c r="MR26" s="78">
        <v>318488.74</v>
      </c>
      <c r="MS26" s="79">
        <v>53550</v>
      </c>
      <c r="MT26" s="78">
        <v>5284796.57</v>
      </c>
      <c r="MU26" s="79">
        <v>1136</v>
      </c>
      <c r="MV26" s="78">
        <v>33661.120000000003</v>
      </c>
      <c r="NC26" s="77">
        <v>1</v>
      </c>
      <c r="ND26" s="78">
        <v>60.87</v>
      </c>
      <c r="NG26" s="79">
        <v>311627</v>
      </c>
      <c r="NH26" s="78">
        <v>40713855.439999998</v>
      </c>
      <c r="NI26" s="79">
        <v>252614</v>
      </c>
      <c r="NJ26" s="78">
        <v>37856275.75</v>
      </c>
      <c r="NK26" s="79">
        <v>14708</v>
      </c>
      <c r="NL26" s="78">
        <v>46986.16</v>
      </c>
      <c r="NM26" s="77">
        <v>43</v>
      </c>
      <c r="NN26" s="78">
        <v>915.8</v>
      </c>
      <c r="NU26" s="79">
        <v>1290</v>
      </c>
      <c r="NV26" s="78">
        <v>192178.11</v>
      </c>
      <c r="NW26" s="77">
        <v>15</v>
      </c>
      <c r="NX26" s="78">
        <v>47.72</v>
      </c>
      <c r="NY26" s="77">
        <v>5</v>
      </c>
      <c r="NZ26" s="78">
        <v>16.95</v>
      </c>
      <c r="OA26" s="77">
        <v>110</v>
      </c>
      <c r="OB26" s="78">
        <v>304.24</v>
      </c>
      <c r="OC26" s="79">
        <v>3566</v>
      </c>
      <c r="OD26" s="78">
        <v>374857.27</v>
      </c>
      <c r="OE26" s="77">
        <v>17</v>
      </c>
      <c r="OF26" s="78">
        <v>1129.1099999999999</v>
      </c>
      <c r="OM26" s="77">
        <v>499</v>
      </c>
      <c r="ON26" s="78">
        <v>39176.160000000003</v>
      </c>
      <c r="OO26" s="77">
        <v>268</v>
      </c>
      <c r="OP26" s="78">
        <v>15456.59</v>
      </c>
      <c r="OQ26" s="77">
        <v>88</v>
      </c>
      <c r="OR26" s="78">
        <v>450.89</v>
      </c>
      <c r="OW26" s="79">
        <v>11468</v>
      </c>
      <c r="OX26" s="78">
        <v>2023864.06</v>
      </c>
      <c r="OY26" s="79">
        <v>28200</v>
      </c>
      <c r="OZ26" s="78">
        <v>5581570.3399999999</v>
      </c>
      <c r="PA26" s="77">
        <v>144</v>
      </c>
      <c r="PB26" s="78">
        <v>4849.3500000000004</v>
      </c>
      <c r="PC26" s="79">
        <v>2670</v>
      </c>
      <c r="PD26" s="78">
        <v>136654.28</v>
      </c>
      <c r="PE26" s="79">
        <v>1146</v>
      </c>
      <c r="PF26" s="78">
        <v>196582.08</v>
      </c>
      <c r="PI26" s="79">
        <v>7059</v>
      </c>
      <c r="PJ26" s="78">
        <v>678165.62</v>
      </c>
      <c r="PS26" s="79">
        <v>3216</v>
      </c>
      <c r="PT26" s="78">
        <v>311376.06</v>
      </c>
      <c r="PU26" s="77">
        <v>56</v>
      </c>
      <c r="PV26" s="78">
        <v>543.91</v>
      </c>
      <c r="PW26" s="77">
        <v>169</v>
      </c>
      <c r="PX26" s="78">
        <v>22823.24</v>
      </c>
      <c r="PY26" s="79">
        <v>9865</v>
      </c>
      <c r="PZ26" s="78">
        <v>655250.04</v>
      </c>
      <c r="QA26" s="77">
        <v>50</v>
      </c>
      <c r="QB26" s="78">
        <v>370.17</v>
      </c>
      <c r="QC26" s="77">
        <v>12</v>
      </c>
      <c r="QD26" s="78">
        <v>81.72</v>
      </c>
      <c r="QI26" s="77">
        <v>11</v>
      </c>
      <c r="QJ26" s="78">
        <v>65.28</v>
      </c>
      <c r="QM26" s="79">
        <v>27407</v>
      </c>
      <c r="QN26" s="78">
        <v>7923256.3300000001</v>
      </c>
      <c r="QO26" s="79">
        <v>47631</v>
      </c>
      <c r="QP26" s="78">
        <v>7267847.4800000004</v>
      </c>
      <c r="QQ26" s="79">
        <v>7411</v>
      </c>
      <c r="QR26" s="78">
        <v>1026115.67</v>
      </c>
      <c r="QS26" s="77">
        <v>631</v>
      </c>
      <c r="QT26" s="78">
        <v>2537719.8199999998</v>
      </c>
      <c r="QU26" s="77">
        <v>16</v>
      </c>
      <c r="QV26" s="78">
        <v>37445.199999999997</v>
      </c>
      <c r="QW26" s="77">
        <v>13</v>
      </c>
      <c r="QX26" s="78">
        <v>147.88</v>
      </c>
      <c r="QY26" s="77">
        <v>3</v>
      </c>
      <c r="QZ26" s="78">
        <v>603.55999999999995</v>
      </c>
      <c r="RA26" s="77">
        <v>433</v>
      </c>
      <c r="RB26" s="78">
        <v>189308.73</v>
      </c>
      <c r="RC26" s="77">
        <v>35</v>
      </c>
      <c r="RD26" s="78">
        <v>20413.53</v>
      </c>
      <c r="RE26" s="79">
        <v>23651</v>
      </c>
      <c r="RF26" s="78">
        <v>13809403.35</v>
      </c>
      <c r="RG26" s="77">
        <v>2</v>
      </c>
      <c r="RH26" s="78">
        <v>80.02</v>
      </c>
      <c r="RI26" s="79">
        <v>12659</v>
      </c>
      <c r="RJ26" s="78">
        <v>3773151.55</v>
      </c>
      <c r="RM26" s="77">
        <v>9</v>
      </c>
      <c r="RN26" s="78">
        <v>15.61</v>
      </c>
      <c r="RO26" s="77">
        <v>13</v>
      </c>
      <c r="RP26" s="78">
        <v>23.03</v>
      </c>
      <c r="SA26" s="77">
        <v>2</v>
      </c>
      <c r="SB26" s="78">
        <v>97.1</v>
      </c>
      <c r="SE26" s="77">
        <v>8</v>
      </c>
      <c r="SF26" s="78">
        <v>112.08</v>
      </c>
      <c r="SG26" s="77">
        <v>6</v>
      </c>
      <c r="SH26" s="78">
        <v>1566.42</v>
      </c>
      <c r="SO26" s="79">
        <v>95808</v>
      </c>
      <c r="SP26" s="78">
        <v>14326775.369999999</v>
      </c>
      <c r="SQ26" s="79">
        <v>2357</v>
      </c>
      <c r="SR26" s="78">
        <v>109838.7</v>
      </c>
      <c r="SU26" s="77">
        <v>1</v>
      </c>
      <c r="SV26" s="78">
        <v>13.5</v>
      </c>
      <c r="SW26" s="77">
        <v>51</v>
      </c>
      <c r="SX26" s="78">
        <v>8129.26</v>
      </c>
      <c r="SY26" s="77">
        <v>349</v>
      </c>
      <c r="SZ26" s="78">
        <v>16500.53</v>
      </c>
      <c r="TA26" s="79">
        <v>1901</v>
      </c>
      <c r="TB26" s="78">
        <v>40713.14</v>
      </c>
      <c r="TC26" s="79">
        <v>1304</v>
      </c>
      <c r="TD26" s="78">
        <v>142210.32</v>
      </c>
      <c r="TG26" s="79">
        <v>4227</v>
      </c>
      <c r="TH26" s="78">
        <v>270658.51</v>
      </c>
      <c r="TI26" s="79">
        <v>52204</v>
      </c>
      <c r="TJ26" s="78">
        <v>9322949.5899999999</v>
      </c>
      <c r="TK26" s="77">
        <v>4</v>
      </c>
      <c r="TL26" s="78">
        <v>2.1</v>
      </c>
      <c r="TM26" s="79">
        <v>1429</v>
      </c>
      <c r="TN26" s="78">
        <v>55566.9</v>
      </c>
      <c r="TO26" s="77">
        <v>763</v>
      </c>
      <c r="TP26" s="78">
        <v>53464.62</v>
      </c>
      <c r="TQ26" s="79">
        <v>14962</v>
      </c>
      <c r="TR26" s="78">
        <v>845712.47</v>
      </c>
      <c r="TU26" s="79">
        <v>82629</v>
      </c>
      <c r="TV26" s="78">
        <v>554216.05000000005</v>
      </c>
      <c r="TW26" s="77">
        <v>736</v>
      </c>
      <c r="TX26" s="78">
        <v>65424.91</v>
      </c>
      <c r="TY26" s="77">
        <v>71</v>
      </c>
      <c r="TZ26" s="78">
        <v>434.13</v>
      </c>
      <c r="UC26" s="77">
        <v>3</v>
      </c>
      <c r="UD26" s="78">
        <v>27.69</v>
      </c>
      <c r="UE26" s="77">
        <v>2</v>
      </c>
      <c r="UF26" s="78">
        <v>25.54</v>
      </c>
      <c r="UG26" s="77">
        <v>676</v>
      </c>
      <c r="UH26" s="78">
        <v>6130.39</v>
      </c>
      <c r="UI26" s="79">
        <v>3088</v>
      </c>
      <c r="UJ26" s="78">
        <v>14186643.18</v>
      </c>
      <c r="UK26" s="79">
        <v>2990</v>
      </c>
      <c r="UL26" s="78">
        <v>114241.16</v>
      </c>
      <c r="UM26" s="79">
        <v>31212</v>
      </c>
      <c r="UN26" s="78">
        <v>1090441.75</v>
      </c>
      <c r="UO26" s="79">
        <v>2223</v>
      </c>
      <c r="UP26" s="78">
        <v>273174.31</v>
      </c>
      <c r="UQ26" s="79">
        <v>45501</v>
      </c>
      <c r="UR26" s="78">
        <v>2240593.96</v>
      </c>
      <c r="US26" s="79">
        <v>4588</v>
      </c>
      <c r="UT26" s="78">
        <v>387048.84</v>
      </c>
      <c r="UW26" s="77">
        <v>1</v>
      </c>
      <c r="UX26" s="78">
        <v>175</v>
      </c>
      <c r="VE26" s="77">
        <v>2</v>
      </c>
      <c r="VF26" s="78">
        <v>164.28</v>
      </c>
      <c r="VG26" s="79">
        <v>7737</v>
      </c>
      <c r="VH26" s="78">
        <v>298846.25</v>
      </c>
      <c r="VI26" s="77">
        <v>1</v>
      </c>
      <c r="VJ26" s="78">
        <v>3.29</v>
      </c>
      <c r="VK26" s="77">
        <v>2</v>
      </c>
      <c r="VL26" s="78">
        <v>14.94</v>
      </c>
      <c r="VM26" s="77">
        <v>2</v>
      </c>
      <c r="VN26" s="78">
        <v>21.38</v>
      </c>
      <c r="VS26" s="77">
        <v>2</v>
      </c>
      <c r="VT26" s="78">
        <v>6.46</v>
      </c>
      <c r="VY26" s="77">
        <v>1</v>
      </c>
      <c r="VZ26" s="78">
        <v>4.3099999999999996</v>
      </c>
      <c r="WA26" s="77">
        <v>2</v>
      </c>
      <c r="WB26" s="78">
        <v>0.94</v>
      </c>
      <c r="WE26" s="77">
        <v>2</v>
      </c>
      <c r="WF26" s="78">
        <v>5.8</v>
      </c>
      <c r="WG26" s="77">
        <v>24</v>
      </c>
      <c r="WH26" s="78">
        <v>660.56</v>
      </c>
      <c r="WI26" s="79">
        <v>10059</v>
      </c>
      <c r="WJ26" s="78">
        <v>477515.79</v>
      </c>
      <c r="WK26" s="77">
        <v>2</v>
      </c>
      <c r="WL26" s="78">
        <v>13.26</v>
      </c>
      <c r="WM26" s="79">
        <v>32808</v>
      </c>
      <c r="WN26" s="78">
        <v>526834.73</v>
      </c>
      <c r="WO26" s="77">
        <v>102</v>
      </c>
      <c r="WP26" s="78">
        <v>1132.4100000000001</v>
      </c>
      <c r="WQ26" s="77">
        <v>2</v>
      </c>
      <c r="WR26" s="78">
        <v>20.66</v>
      </c>
      <c r="WS26" s="77">
        <v>4</v>
      </c>
      <c r="WT26" s="78">
        <v>23.25</v>
      </c>
      <c r="WU26" s="79">
        <v>13614</v>
      </c>
      <c r="WV26" s="78">
        <v>742284.49</v>
      </c>
      <c r="WW26" s="79">
        <v>15230</v>
      </c>
      <c r="WX26" s="78">
        <v>1308355.6299999999</v>
      </c>
      <c r="XA26" s="77">
        <v>1</v>
      </c>
      <c r="XB26" s="78">
        <v>18.559999999999999</v>
      </c>
      <c r="XC26" s="79">
        <v>118387</v>
      </c>
      <c r="XD26" s="78">
        <v>1185.1099999999999</v>
      </c>
      <c r="XG26" s="79">
        <v>13839</v>
      </c>
      <c r="XH26" s="78">
        <v>1991497.13</v>
      </c>
      <c r="XI26" s="77">
        <v>2</v>
      </c>
      <c r="XJ26" s="78">
        <v>7248.68</v>
      </c>
      <c r="XM26" s="79">
        <v>2397</v>
      </c>
      <c r="XN26" s="78">
        <v>10761.03</v>
      </c>
      <c r="XO26" s="79">
        <v>8410</v>
      </c>
      <c r="XP26" s="78">
        <v>132057.32</v>
      </c>
      <c r="XQ26" s="77">
        <v>171</v>
      </c>
      <c r="XR26" s="78">
        <v>18250.98</v>
      </c>
      <c r="XS26" s="79">
        <v>1836</v>
      </c>
      <c r="XT26" s="78">
        <v>738013.72</v>
      </c>
      <c r="XU26" s="77">
        <v>4</v>
      </c>
      <c r="XV26" s="78">
        <v>920.1</v>
      </c>
      <c r="XW26" s="79">
        <v>7010</v>
      </c>
      <c r="XX26" s="78">
        <v>202402.79</v>
      </c>
      <c r="YC26" s="77">
        <v>2</v>
      </c>
      <c r="YD26" s="78">
        <v>10.66</v>
      </c>
      <c r="YE26" s="77">
        <v>2</v>
      </c>
      <c r="YF26" s="78">
        <v>9.36</v>
      </c>
      <c r="YG26" s="77">
        <v>1</v>
      </c>
      <c r="YH26" s="78">
        <v>9.82</v>
      </c>
      <c r="YI26" s="79">
        <v>38758</v>
      </c>
      <c r="YJ26" s="78">
        <v>2249788.52</v>
      </c>
      <c r="YM26" s="77">
        <v>348</v>
      </c>
      <c r="YN26" s="78">
        <v>126530.23</v>
      </c>
      <c r="YO26" s="77">
        <v>552</v>
      </c>
      <c r="YP26" s="78">
        <v>7110.41</v>
      </c>
      <c r="YS26" s="79">
        <v>46033</v>
      </c>
      <c r="YT26" s="78">
        <v>6184972.8200000003</v>
      </c>
      <c r="YU26" s="79">
        <v>4213</v>
      </c>
      <c r="YV26" s="78">
        <v>2189800.38</v>
      </c>
      <c r="YW26" s="79">
        <v>5193</v>
      </c>
      <c r="YX26" s="78">
        <v>722389.32</v>
      </c>
      <c r="YY26" s="79">
        <v>12122</v>
      </c>
      <c r="YZ26" s="78">
        <v>2210431.54</v>
      </c>
      <c r="ZA26" s="79">
        <v>1338</v>
      </c>
      <c r="ZB26" s="78">
        <v>359414.64</v>
      </c>
      <c r="ZC26" s="79">
        <v>1744</v>
      </c>
      <c r="ZD26" s="78">
        <v>371342.49</v>
      </c>
      <c r="ZE26" s="79">
        <v>86271</v>
      </c>
      <c r="ZF26" s="78">
        <v>955804.22</v>
      </c>
      <c r="ZG26" s="79">
        <v>1419</v>
      </c>
      <c r="ZH26" s="78">
        <v>76475.460000000006</v>
      </c>
      <c r="ZI26" s="77">
        <v>5</v>
      </c>
      <c r="ZJ26" s="78">
        <v>65.489999999999995</v>
      </c>
      <c r="ZO26" s="77">
        <v>2</v>
      </c>
      <c r="ZP26" s="78">
        <v>42.12</v>
      </c>
      <c r="ZQ26" s="79">
        <v>190955</v>
      </c>
      <c r="ZR26" s="78">
        <v>11791021.050000001</v>
      </c>
      <c r="ZS26" s="79">
        <v>32478</v>
      </c>
      <c r="ZT26" s="78">
        <v>2902060.75</v>
      </c>
      <c r="AAA26" s="79">
        <v>1398</v>
      </c>
      <c r="AAB26" s="78">
        <v>33707.97</v>
      </c>
      <c r="AAE26" s="79">
        <v>2007</v>
      </c>
      <c r="AAF26" s="78">
        <v>263017.05</v>
      </c>
      <c r="AAG26" s="77">
        <v>95</v>
      </c>
      <c r="AAH26" s="78">
        <v>10606.2</v>
      </c>
      <c r="AAI26" s="79">
        <v>74763</v>
      </c>
      <c r="AAJ26" s="78">
        <v>1720554.02</v>
      </c>
      <c r="AAK26" s="79">
        <v>32670</v>
      </c>
      <c r="AAL26" s="78">
        <v>1611999.98</v>
      </c>
      <c r="AAQ26" s="79">
        <v>1151</v>
      </c>
      <c r="AAR26" s="78">
        <v>101392.28</v>
      </c>
      <c r="AAS26" s="77">
        <v>513</v>
      </c>
      <c r="AAT26" s="78">
        <v>44217.279999999999</v>
      </c>
      <c r="AAU26" s="79">
        <v>47239</v>
      </c>
      <c r="AAV26" s="78">
        <v>8949309.0700000003</v>
      </c>
      <c r="AAW26" s="79">
        <v>49512</v>
      </c>
      <c r="AAX26" s="78">
        <v>6832885.2199999997</v>
      </c>
      <c r="ABC26" s="77">
        <v>58</v>
      </c>
      <c r="ABD26" s="78">
        <v>288.56</v>
      </c>
      <c r="ABE26" s="77">
        <v>203</v>
      </c>
      <c r="ABF26" s="78">
        <v>976.81</v>
      </c>
      <c r="ABM26" s="77">
        <v>52</v>
      </c>
      <c r="ABN26" s="78">
        <v>398.88</v>
      </c>
      <c r="ABQ26" s="77">
        <v>13</v>
      </c>
      <c r="ABR26" s="78">
        <v>102.2</v>
      </c>
      <c r="ABS26" s="77">
        <v>78</v>
      </c>
      <c r="ABT26" s="78">
        <v>469.28</v>
      </c>
      <c r="ABY26" s="77">
        <v>1</v>
      </c>
      <c r="ABZ26" s="78">
        <v>40.799999999999997</v>
      </c>
      <c r="ACA26" s="77">
        <v>772</v>
      </c>
      <c r="ACB26" s="78">
        <v>3380.22</v>
      </c>
      <c r="ACG26" s="79">
        <v>2341</v>
      </c>
      <c r="ACH26" s="78">
        <v>144012.31</v>
      </c>
      <c r="ACO26" s="77">
        <v>211</v>
      </c>
      <c r="ACP26" s="78">
        <v>32283.11</v>
      </c>
      <c r="ACS26" s="77">
        <v>1</v>
      </c>
      <c r="ACT26" s="78">
        <v>5.63</v>
      </c>
      <c r="ADA26" s="79">
        <v>194471</v>
      </c>
      <c r="ADB26" s="78">
        <v>18788292.510000002</v>
      </c>
      <c r="ADC26" s="79">
        <v>3188</v>
      </c>
      <c r="ADD26" s="78">
        <v>173678.03</v>
      </c>
      <c r="ADE26" s="79">
        <v>2060</v>
      </c>
      <c r="ADF26" s="78">
        <v>95815.02</v>
      </c>
      <c r="ADG26" s="79">
        <v>5337</v>
      </c>
      <c r="ADH26" s="78">
        <v>84792.37</v>
      </c>
      <c r="ADI26" s="79">
        <v>3993</v>
      </c>
      <c r="ADJ26" s="78">
        <v>94686.35</v>
      </c>
      <c r="ADK26" s="77">
        <v>370</v>
      </c>
      <c r="ADL26" s="78">
        <v>10795.34</v>
      </c>
      <c r="ADQ26" s="77">
        <v>108</v>
      </c>
      <c r="ADR26" s="78">
        <v>6596.19</v>
      </c>
      <c r="ADS26" s="79">
        <v>16735</v>
      </c>
      <c r="ADT26" s="78">
        <v>588283.34</v>
      </c>
      <c r="ADU26" s="79">
        <v>5537</v>
      </c>
      <c r="ADV26" s="78">
        <v>293252.88</v>
      </c>
      <c r="ADW26" s="79">
        <v>22824</v>
      </c>
      <c r="ADX26" s="78">
        <v>287256.71999999997</v>
      </c>
      <c r="ADY26" s="77">
        <v>6</v>
      </c>
      <c r="ADZ26" s="78">
        <v>126.56</v>
      </c>
      <c r="AEA26" s="77">
        <v>1</v>
      </c>
      <c r="AEB26" s="78">
        <v>2.8</v>
      </c>
      <c r="AEC26" s="79">
        <v>11965</v>
      </c>
      <c r="AED26" s="78">
        <v>496613.35</v>
      </c>
      <c r="AEG26" s="77">
        <v>4</v>
      </c>
      <c r="AEH26" s="78">
        <v>148.44</v>
      </c>
      <c r="AEI26" s="79">
        <v>2748</v>
      </c>
      <c r="AEJ26" s="78">
        <v>90232.77</v>
      </c>
      <c r="AEK26" s="79">
        <v>50283</v>
      </c>
      <c r="AEL26" s="78">
        <v>1875485.61</v>
      </c>
      <c r="AEM26" s="77">
        <v>470</v>
      </c>
      <c r="AEN26" s="78">
        <v>29398.28</v>
      </c>
      <c r="AEO26" s="79">
        <v>16854</v>
      </c>
      <c r="AEP26" s="78">
        <v>1069942.51</v>
      </c>
      <c r="AES26" s="79">
        <v>1882</v>
      </c>
      <c r="AET26" s="78">
        <v>301669.49</v>
      </c>
      <c r="AEY26" s="79">
        <v>1060</v>
      </c>
      <c r="AEZ26" s="78">
        <v>172233.39</v>
      </c>
      <c r="AFC26" s="79">
        <v>1524</v>
      </c>
      <c r="AFD26" s="78">
        <v>908047.76</v>
      </c>
      <c r="AFK26" s="79">
        <v>5578</v>
      </c>
      <c r="AFL26" s="78">
        <v>391688.08</v>
      </c>
      <c r="AFM26" s="79">
        <v>5755</v>
      </c>
      <c r="AFN26" s="78">
        <v>244171.48</v>
      </c>
      <c r="AFO26" s="77">
        <v>12</v>
      </c>
      <c r="AFP26" s="78">
        <v>460.41</v>
      </c>
      <c r="AFS26" s="79">
        <v>2359</v>
      </c>
      <c r="AFT26" s="78">
        <v>1017620.23</v>
      </c>
      <c r="AFU26" s="79">
        <v>3644</v>
      </c>
      <c r="AFV26" s="78">
        <v>2619842.0099999998</v>
      </c>
      <c r="AGA26" s="77">
        <v>61</v>
      </c>
      <c r="AGB26" s="78">
        <v>402.3</v>
      </c>
      <c r="AGG26" s="79">
        <v>16212</v>
      </c>
      <c r="AGH26" s="78">
        <v>840508.78</v>
      </c>
      <c r="AGI26" s="79">
        <v>6200</v>
      </c>
      <c r="AGJ26" s="78">
        <v>198601.88</v>
      </c>
      <c r="AGK26" s="77">
        <v>6</v>
      </c>
      <c r="AGL26" s="78">
        <v>3343.76</v>
      </c>
      <c r="AGO26" s="77">
        <v>74</v>
      </c>
      <c r="AGP26" s="78">
        <v>7370.15</v>
      </c>
      <c r="AGQ26" s="79">
        <v>6218</v>
      </c>
      <c r="AGR26" s="78">
        <v>343215.07</v>
      </c>
      <c r="AGS26" s="77">
        <v>17</v>
      </c>
      <c r="AGT26" s="78">
        <v>584.26</v>
      </c>
      <c r="AGW26" s="77">
        <v>5</v>
      </c>
      <c r="AGX26" s="78">
        <v>309.92</v>
      </c>
      <c r="AHC26" s="79">
        <v>2966</v>
      </c>
      <c r="AHD26" s="78">
        <v>994423.52</v>
      </c>
      <c r="AHE26" s="77">
        <v>2</v>
      </c>
      <c r="AHF26" s="78">
        <v>10.6</v>
      </c>
      <c r="AHG26" s="77">
        <v>99</v>
      </c>
      <c r="AHH26" s="78">
        <v>5229.49</v>
      </c>
      <c r="AHM26" s="79">
        <v>54110</v>
      </c>
      <c r="AHN26" s="78">
        <v>1706011.45</v>
      </c>
      <c r="AHO26" s="79">
        <v>4512</v>
      </c>
      <c r="AHP26" s="78">
        <v>197278.4</v>
      </c>
      <c r="AHQ26" s="77">
        <v>414</v>
      </c>
      <c r="AHR26" s="78">
        <v>40600.620000000003</v>
      </c>
      <c r="AHS26" s="77">
        <v>7</v>
      </c>
      <c r="AHT26" s="78">
        <v>134.37</v>
      </c>
      <c r="AHW26" s="77">
        <v>167</v>
      </c>
      <c r="AHX26" s="78">
        <v>1276.07</v>
      </c>
      <c r="AIC26" s="77">
        <v>16</v>
      </c>
      <c r="AID26" s="78">
        <v>20628.07</v>
      </c>
      <c r="AIG26" s="79">
        <v>276672</v>
      </c>
      <c r="AIH26" s="78">
        <v>65331574.299999997</v>
      </c>
      <c r="AII26" s="77">
        <v>209</v>
      </c>
      <c r="AIJ26" s="78">
        <v>248391.69</v>
      </c>
      <c r="AIK26" s="79">
        <v>15513</v>
      </c>
      <c r="AIL26" s="78">
        <v>8915485.4199999999</v>
      </c>
      <c r="AIM26" s="79">
        <v>14467</v>
      </c>
      <c r="AIN26" s="78">
        <v>5224487.74</v>
      </c>
      <c r="AIO26" s="79">
        <v>2350</v>
      </c>
      <c r="AIP26" s="78">
        <v>182743.82</v>
      </c>
      <c r="AIQ26" s="77">
        <v>169</v>
      </c>
      <c r="AIR26" s="78">
        <v>15528.8</v>
      </c>
      <c r="AIS26" s="79">
        <v>1003</v>
      </c>
      <c r="AIT26" s="78">
        <v>138696.16</v>
      </c>
      <c r="AIW26" s="77">
        <v>1</v>
      </c>
      <c r="AIX26" s="78">
        <v>578</v>
      </c>
      <c r="AIY26" s="77">
        <v>57</v>
      </c>
      <c r="AIZ26" s="78">
        <v>46766.69</v>
      </c>
      <c r="AJA26" s="79">
        <v>2313</v>
      </c>
      <c r="AJB26" s="78">
        <v>215356.73</v>
      </c>
      <c r="AJC26" s="79">
        <v>3626</v>
      </c>
      <c r="AJD26" s="78">
        <v>221205.93</v>
      </c>
      <c r="AJE26" s="77">
        <v>893</v>
      </c>
      <c r="AJF26" s="78">
        <v>175066.78</v>
      </c>
      <c r="AJK26" s="77">
        <v>1</v>
      </c>
      <c r="AJL26" s="78">
        <v>755.64</v>
      </c>
      <c r="AJM26" s="77">
        <v>460</v>
      </c>
      <c r="AJN26" s="78">
        <v>50663.29</v>
      </c>
      <c r="AJQ26" s="77">
        <v>85</v>
      </c>
      <c r="AJR26" s="78">
        <v>35548.75</v>
      </c>
      <c r="AKC26" s="77">
        <v>6</v>
      </c>
      <c r="AKD26" s="78">
        <v>903.3</v>
      </c>
      <c r="AKE26" s="77">
        <v>4</v>
      </c>
      <c r="AKF26" s="78">
        <v>1533.07</v>
      </c>
      <c r="AKG26" s="79">
        <v>52566</v>
      </c>
      <c r="AKH26" s="78">
        <v>493665</v>
      </c>
      <c r="AKK26" s="77">
        <v>29</v>
      </c>
      <c r="AKL26" s="78">
        <v>324.75</v>
      </c>
      <c r="AKO26" s="79">
        <v>6523</v>
      </c>
      <c r="AKP26" s="78">
        <v>480221.07</v>
      </c>
      <c r="AKQ26" s="77">
        <v>2</v>
      </c>
      <c r="AKR26" s="78">
        <v>4.08</v>
      </c>
      <c r="AKS26" s="79">
        <v>9195</v>
      </c>
      <c r="AKT26" s="78">
        <v>180081.77</v>
      </c>
      <c r="AKU26" s="77">
        <v>1</v>
      </c>
      <c r="AKV26" s="78">
        <v>0.66</v>
      </c>
      <c r="AKW26" s="79">
        <v>9509</v>
      </c>
      <c r="AKX26" s="78">
        <v>441780.35</v>
      </c>
      <c r="ALC26" s="77">
        <v>2</v>
      </c>
      <c r="ALD26" s="78">
        <v>24.5</v>
      </c>
      <c r="ALE26" s="79">
        <v>1052</v>
      </c>
      <c r="ALF26" s="78">
        <v>150087.35</v>
      </c>
      <c r="ALO26" s="79">
        <v>111297</v>
      </c>
      <c r="ALP26" s="78">
        <v>1472649.8</v>
      </c>
      <c r="ALQ26" s="77">
        <v>138</v>
      </c>
      <c r="ALR26" s="78">
        <v>12394.94</v>
      </c>
      <c r="ALW26" s="77">
        <v>2</v>
      </c>
      <c r="ALX26" s="78">
        <v>3.16</v>
      </c>
      <c r="AME26" s="77">
        <v>20</v>
      </c>
      <c r="AMF26" s="78">
        <v>298.68</v>
      </c>
      <c r="AMM26" s="79">
        <v>11987</v>
      </c>
      <c r="AMN26" s="78">
        <v>308537.46999999997</v>
      </c>
      <c r="AMO26" s="77">
        <v>2</v>
      </c>
      <c r="AMP26" s="78">
        <v>5634.6</v>
      </c>
      <c r="AMQ26" s="79">
        <v>123803</v>
      </c>
      <c r="AMR26" s="78">
        <v>1698774.12</v>
      </c>
      <c r="ANC26" s="77">
        <v>1</v>
      </c>
      <c r="AND26" s="78">
        <v>33.49</v>
      </c>
      <c r="ANI26" s="77">
        <v>5</v>
      </c>
      <c r="ANJ26" s="78">
        <v>79.900000000000006</v>
      </c>
      <c r="ANO26" s="79">
        <v>1111</v>
      </c>
      <c r="ANP26" s="78">
        <v>61639.91</v>
      </c>
      <c r="ANQ26" s="77">
        <v>106</v>
      </c>
      <c r="ANR26" s="78">
        <v>342.27</v>
      </c>
      <c r="ANS26" s="79">
        <v>1902</v>
      </c>
      <c r="ANT26" s="78">
        <v>130572.09</v>
      </c>
      <c r="ANW26" s="77">
        <v>132</v>
      </c>
      <c r="ANX26" s="78">
        <v>3443.04</v>
      </c>
      <c r="ANY26" s="77">
        <v>12</v>
      </c>
      <c r="ANZ26" s="78">
        <v>4107.71</v>
      </c>
      <c r="AOA26" s="79">
        <v>1432</v>
      </c>
      <c r="AOB26" s="78">
        <v>116090.43</v>
      </c>
      <c r="AOC26" s="79">
        <v>23288</v>
      </c>
      <c r="AOD26" s="78">
        <v>2188205.69</v>
      </c>
      <c r="AOE26" s="77">
        <v>173</v>
      </c>
      <c r="AOF26" s="78">
        <v>194910.64</v>
      </c>
      <c r="AOG26" s="77">
        <v>2</v>
      </c>
      <c r="AOH26" s="78">
        <v>121.7</v>
      </c>
      <c r="AOI26" s="77">
        <v>1</v>
      </c>
      <c r="AOJ26" s="78">
        <v>1309.5</v>
      </c>
      <c r="AOQ26" s="77">
        <v>403</v>
      </c>
      <c r="AOR26" s="78">
        <v>19870.490000000002</v>
      </c>
      <c r="AOU26" s="77">
        <v>2</v>
      </c>
      <c r="AOV26" s="78">
        <v>5.68</v>
      </c>
      <c r="AOY26" s="79">
        <v>1028</v>
      </c>
      <c r="AOZ26" s="78">
        <v>1261017.44</v>
      </c>
      <c r="APA26" s="79">
        <v>2634</v>
      </c>
      <c r="APB26" s="78">
        <v>216741.25</v>
      </c>
      <c r="APE26" s="77">
        <v>57</v>
      </c>
      <c r="APF26" s="78">
        <v>1664.05</v>
      </c>
      <c r="API26" s="79">
        <v>2018</v>
      </c>
      <c r="APJ26" s="78">
        <v>249078.59</v>
      </c>
      <c r="APK26" s="77">
        <v>260</v>
      </c>
      <c r="APL26" s="78">
        <v>47392.15</v>
      </c>
      <c r="APM26" s="79">
        <v>11968</v>
      </c>
      <c r="APN26" s="78">
        <v>2010955.25</v>
      </c>
      <c r="APQ26" s="77">
        <v>2</v>
      </c>
      <c r="APR26" s="78">
        <v>35.94</v>
      </c>
      <c r="APS26" s="77">
        <v>911</v>
      </c>
      <c r="APT26" s="78">
        <v>521007.2</v>
      </c>
      <c r="APU26" s="77">
        <v>45</v>
      </c>
      <c r="APV26" s="78">
        <v>76314</v>
      </c>
      <c r="APW26" s="77">
        <v>352</v>
      </c>
      <c r="APX26" s="78">
        <v>1120753.1100000001</v>
      </c>
      <c r="AQI26" s="77">
        <v>45</v>
      </c>
      <c r="AQJ26" s="78">
        <v>4556.1000000000004</v>
      </c>
      <c r="AQK26" s="77">
        <v>5</v>
      </c>
      <c r="AQL26" s="78">
        <v>43.1</v>
      </c>
      <c r="AQO26" s="77">
        <v>648</v>
      </c>
      <c r="AQP26" s="78">
        <v>91321.74</v>
      </c>
      <c r="AQQ26" s="77">
        <v>251</v>
      </c>
      <c r="AQR26" s="78">
        <v>2702.14</v>
      </c>
      <c r="AQU26" s="77">
        <v>116</v>
      </c>
      <c r="AQV26" s="78">
        <v>1425.21</v>
      </c>
      <c r="AQW26" s="77">
        <v>1</v>
      </c>
      <c r="AQX26" s="78">
        <v>17.04</v>
      </c>
      <c r="ARA26" s="79">
        <v>13696</v>
      </c>
      <c r="ARB26" s="78">
        <v>3219727.9</v>
      </c>
      <c r="ARC26" s="79">
        <v>17765</v>
      </c>
      <c r="ARD26" s="78">
        <v>281447.8</v>
      </c>
      <c r="ARG26" s="77">
        <v>6</v>
      </c>
      <c r="ARH26" s="78">
        <v>67.959999999999994</v>
      </c>
      <c r="ARI26" s="79">
        <v>2229</v>
      </c>
      <c r="ARJ26" s="78">
        <v>1073766.3600000001</v>
      </c>
      <c r="ARK26" s="77">
        <v>345</v>
      </c>
      <c r="ARL26" s="78">
        <v>165560.48000000001</v>
      </c>
      <c r="ARM26" s="79">
        <v>1870</v>
      </c>
      <c r="ARN26" s="78">
        <v>953845.15</v>
      </c>
      <c r="ARO26" s="77">
        <v>809</v>
      </c>
      <c r="ARP26" s="78">
        <v>406408.15</v>
      </c>
      <c r="ARQ26" s="77">
        <v>587</v>
      </c>
      <c r="ARR26" s="78">
        <v>274851.84000000003</v>
      </c>
      <c r="ARS26" s="77">
        <v>282</v>
      </c>
      <c r="ART26" s="78">
        <v>116127.65</v>
      </c>
      <c r="ARU26" s="79">
        <v>4382</v>
      </c>
      <c r="ARV26" s="78">
        <v>815334.07</v>
      </c>
      <c r="ARW26" s="77">
        <v>3</v>
      </c>
      <c r="ARX26" s="78">
        <v>253.44</v>
      </c>
      <c r="ARY26" s="77">
        <v>1</v>
      </c>
      <c r="ARZ26" s="78">
        <v>23.17</v>
      </c>
      <c r="ASA26" s="77">
        <v>187</v>
      </c>
      <c r="ASB26" s="78">
        <v>62712.62</v>
      </c>
      <c r="ASC26" s="79">
        <v>3702</v>
      </c>
      <c r="ASD26" s="78">
        <v>64398.05</v>
      </c>
      <c r="ASI26" s="79">
        <v>4360</v>
      </c>
      <c r="ASJ26" s="78">
        <v>1149644.77</v>
      </c>
      <c r="ASK26" s="79">
        <v>2889</v>
      </c>
      <c r="ASL26" s="78">
        <v>1445035.47</v>
      </c>
      <c r="ASQ26" s="79">
        <v>9222</v>
      </c>
      <c r="ASR26" s="78">
        <v>5914098.9100000001</v>
      </c>
      <c r="ASU26" s="77">
        <v>144</v>
      </c>
      <c r="ASV26" s="78">
        <v>999248.79</v>
      </c>
      <c r="ASY26" s="77">
        <v>2</v>
      </c>
      <c r="ASZ26" s="78">
        <v>13.97</v>
      </c>
      <c r="ATC26" s="77">
        <v>1</v>
      </c>
      <c r="ATD26" s="78">
        <v>23.19</v>
      </c>
      <c r="ATE26" s="77">
        <v>2</v>
      </c>
      <c r="ATF26" s="78">
        <v>13.44</v>
      </c>
      <c r="ATG26" s="79">
        <v>4938</v>
      </c>
      <c r="ATH26" s="78">
        <v>659697</v>
      </c>
      <c r="ATI26" s="79">
        <v>9923</v>
      </c>
      <c r="ATJ26" s="78">
        <v>1186258.5900000001</v>
      </c>
      <c r="ATK26" s="79">
        <v>29331</v>
      </c>
      <c r="ATL26" s="78">
        <v>3891174.46</v>
      </c>
      <c r="ATM26" s="79">
        <v>7937</v>
      </c>
      <c r="ATN26" s="78">
        <v>1028387.11</v>
      </c>
      <c r="ATO26" s="79">
        <v>48612</v>
      </c>
      <c r="ATP26" s="78">
        <v>1213517.71</v>
      </c>
      <c r="ATS26" s="79">
        <v>52787</v>
      </c>
      <c r="ATT26" s="78">
        <v>4541273.97</v>
      </c>
      <c r="ATU26" s="77">
        <v>56</v>
      </c>
      <c r="ATV26" s="78">
        <v>17596.45</v>
      </c>
      <c r="ATY26" s="79">
        <v>3716</v>
      </c>
      <c r="ATZ26" s="78">
        <v>333009.96000000002</v>
      </c>
      <c r="AUE26" s="77">
        <v>2</v>
      </c>
      <c r="AUF26" s="78">
        <v>566.02</v>
      </c>
      <c r="AUO26" s="77">
        <v>6</v>
      </c>
      <c r="AUP26" s="78">
        <v>35.729999999999997</v>
      </c>
      <c r="AUQ26" s="77">
        <v>2</v>
      </c>
      <c r="AUR26" s="78">
        <v>1.78</v>
      </c>
      <c r="AUS26" s="77">
        <v>13</v>
      </c>
      <c r="AUT26" s="78">
        <v>577.96</v>
      </c>
      <c r="AUU26" s="79">
        <v>1372</v>
      </c>
      <c r="AUV26" s="78">
        <v>36299.089999999997</v>
      </c>
      <c r="AUW26" s="77">
        <v>15</v>
      </c>
      <c r="AUX26" s="78">
        <v>1001.37</v>
      </c>
      <c r="AVA26" s="79">
        <v>30426</v>
      </c>
      <c r="AVB26" s="78">
        <v>2931990.93</v>
      </c>
      <c r="AVC26" s="77">
        <v>659</v>
      </c>
      <c r="AVD26" s="78">
        <v>2895235.5</v>
      </c>
      <c r="AVE26" s="77">
        <v>3</v>
      </c>
      <c r="AVF26" s="78">
        <v>23.94</v>
      </c>
      <c r="AVK26" s="77">
        <v>14</v>
      </c>
      <c r="AVL26" s="78">
        <v>4032.84</v>
      </c>
      <c r="AVM26" s="77">
        <v>856</v>
      </c>
      <c r="AVN26" s="78">
        <v>48652.37</v>
      </c>
      <c r="AVO26" s="77">
        <v>184</v>
      </c>
      <c r="AVP26" s="78">
        <v>9222.32</v>
      </c>
      <c r="AVS26" s="79">
        <v>13256</v>
      </c>
      <c r="AVT26" s="78">
        <v>672370.36</v>
      </c>
      <c r="AVW26" s="77">
        <v>11</v>
      </c>
      <c r="AVX26" s="78">
        <v>578.95000000000005</v>
      </c>
      <c r="AVY26" s="77">
        <v>34</v>
      </c>
      <c r="AVZ26" s="78">
        <v>759.68</v>
      </c>
      <c r="AWA26" s="77">
        <v>13</v>
      </c>
      <c r="AWB26" s="78">
        <v>77.62</v>
      </c>
      <c r="AWC26" s="77">
        <v>6</v>
      </c>
      <c r="AWD26" s="78">
        <v>28.84</v>
      </c>
      <c r="AWG26" s="77">
        <v>1</v>
      </c>
      <c r="AWH26" s="78">
        <v>6.79</v>
      </c>
      <c r="AWM26" s="79">
        <v>232051</v>
      </c>
      <c r="AWN26" s="78">
        <v>4282307.38</v>
      </c>
      <c r="AWO26" s="77">
        <v>4</v>
      </c>
      <c r="AWP26" s="78">
        <v>78.8</v>
      </c>
      <c r="AWQ26" s="79">
        <v>1914</v>
      </c>
      <c r="AWR26" s="78">
        <v>97435.03</v>
      </c>
      <c r="AWU26" s="79">
        <v>8045</v>
      </c>
      <c r="AWV26" s="78">
        <v>2925814.19</v>
      </c>
      <c r="AWW26" s="77">
        <v>15</v>
      </c>
      <c r="AWX26" s="78">
        <v>127.12</v>
      </c>
      <c r="AXA26" s="77">
        <v>1</v>
      </c>
      <c r="AXB26" s="78">
        <v>4.8600000000000003</v>
      </c>
      <c r="AXC26" s="77">
        <v>184</v>
      </c>
      <c r="AXD26" s="78">
        <v>145283.29</v>
      </c>
      <c r="AXO26" s="79">
        <v>2397</v>
      </c>
      <c r="AXP26" s="78">
        <v>253833.19</v>
      </c>
      <c r="AXU26" s="77">
        <v>1</v>
      </c>
      <c r="AXV26" s="78">
        <v>15.02</v>
      </c>
      <c r="AYC26" s="77">
        <v>2</v>
      </c>
      <c r="AYD26" s="78">
        <v>16.260000000000002</v>
      </c>
      <c r="AYE26" s="77">
        <v>14</v>
      </c>
      <c r="AYF26" s="78">
        <v>161.5</v>
      </c>
      <c r="AYG26" s="77">
        <v>6</v>
      </c>
      <c r="AYH26" s="78">
        <v>151.46</v>
      </c>
      <c r="AYQ26" s="77">
        <v>10</v>
      </c>
      <c r="AYR26" s="78">
        <v>13.73</v>
      </c>
      <c r="AYW26" s="77">
        <v>5</v>
      </c>
      <c r="AYX26" s="78">
        <v>12.6</v>
      </c>
      <c r="AYY26" s="77">
        <v>27</v>
      </c>
      <c r="AYZ26" s="78">
        <v>1493.58</v>
      </c>
      <c r="AZA26" s="79">
        <v>58274</v>
      </c>
      <c r="AZB26" s="78">
        <v>4770591.3099999996</v>
      </c>
      <c r="AZC26" s="77">
        <v>175</v>
      </c>
      <c r="AZD26" s="78">
        <v>36472.839999999997</v>
      </c>
      <c r="AZE26" s="77">
        <v>151</v>
      </c>
      <c r="AZF26" s="78">
        <v>51106.38</v>
      </c>
      <c r="AZG26" s="77">
        <v>12</v>
      </c>
      <c r="AZH26" s="78">
        <v>332.48</v>
      </c>
      <c r="AZI26" s="77">
        <v>69</v>
      </c>
      <c r="AZJ26" s="78">
        <v>3739.88</v>
      </c>
      <c r="AZK26" s="77">
        <v>468</v>
      </c>
      <c r="AZL26" s="78">
        <v>5888.77</v>
      </c>
      <c r="AZO26" s="79">
        <v>14407</v>
      </c>
      <c r="AZP26" s="78">
        <v>1931081.42</v>
      </c>
      <c r="AZQ26" s="77">
        <v>187</v>
      </c>
      <c r="AZR26" s="78">
        <v>179057.45</v>
      </c>
      <c r="AZS26" s="77">
        <v>658</v>
      </c>
      <c r="AZT26" s="78">
        <v>285736.78000000003</v>
      </c>
    </row>
    <row r="27" spans="1:1020 1027:1372" x14ac:dyDescent="0.25">
      <c r="A27" s="80">
        <v>40193</v>
      </c>
      <c r="B27" s="77" t="s">
        <v>346</v>
      </c>
      <c r="C27" s="77">
        <v>5</v>
      </c>
      <c r="D27" s="78">
        <v>9.25</v>
      </c>
      <c r="M27" s="77">
        <v>167</v>
      </c>
      <c r="N27" s="78">
        <v>1092817.71</v>
      </c>
      <c r="O27" s="77">
        <v>148</v>
      </c>
      <c r="P27" s="78">
        <v>1838.68</v>
      </c>
      <c r="S27" s="77">
        <v>5</v>
      </c>
      <c r="T27" s="78">
        <v>121.11</v>
      </c>
      <c r="W27" s="77">
        <v>2</v>
      </c>
      <c r="X27" s="78">
        <v>19.2</v>
      </c>
      <c r="Y27" s="79">
        <v>190208</v>
      </c>
      <c r="Z27" s="78">
        <v>10764163.59</v>
      </c>
      <c r="AA27" s="77">
        <v>33</v>
      </c>
      <c r="AB27" s="78">
        <v>4953.97</v>
      </c>
      <c r="AC27" s="79">
        <v>6673</v>
      </c>
      <c r="AD27" s="78">
        <v>320834.99</v>
      </c>
      <c r="AO27" s="77">
        <v>2</v>
      </c>
      <c r="AP27" s="78">
        <v>4.1399999999999997</v>
      </c>
      <c r="AQ27" s="79">
        <v>32525</v>
      </c>
      <c r="AR27" s="78">
        <v>4773170.78</v>
      </c>
      <c r="AU27" s="79">
        <v>58370</v>
      </c>
      <c r="AV27" s="78">
        <v>1146390.75</v>
      </c>
      <c r="AY27" s="79">
        <v>66948</v>
      </c>
      <c r="AZ27" s="78">
        <v>7067508.7599999998</v>
      </c>
      <c r="BA27" s="79">
        <v>291820</v>
      </c>
      <c r="BB27" s="78">
        <v>24245861.66</v>
      </c>
      <c r="BE27" s="79">
        <v>293999</v>
      </c>
      <c r="BF27" s="78">
        <v>2670640.67</v>
      </c>
      <c r="BI27" s="79">
        <v>11648</v>
      </c>
      <c r="BJ27" s="78">
        <v>680286.34</v>
      </c>
      <c r="BK27" s="77">
        <v>9</v>
      </c>
      <c r="BL27" s="78">
        <v>1146.9000000000001</v>
      </c>
      <c r="BM27" s="77">
        <v>14</v>
      </c>
      <c r="BN27" s="78">
        <v>5103.58</v>
      </c>
      <c r="BO27" s="79">
        <v>5885</v>
      </c>
      <c r="BP27" s="78">
        <v>65883.740000000005</v>
      </c>
      <c r="BS27" s="77">
        <v>13</v>
      </c>
      <c r="BT27" s="78">
        <v>6455.74</v>
      </c>
      <c r="BW27" s="77">
        <v>6</v>
      </c>
      <c r="BX27" s="78">
        <v>226.14</v>
      </c>
      <c r="BY27" s="77">
        <v>2</v>
      </c>
      <c r="BZ27" s="78">
        <v>2.21</v>
      </c>
      <c r="CO27" s="77">
        <v>7</v>
      </c>
      <c r="CP27" s="78">
        <v>409.34</v>
      </c>
      <c r="CQ27" s="77">
        <v>4</v>
      </c>
      <c r="CR27" s="78">
        <v>6.54</v>
      </c>
      <c r="CS27" s="77">
        <v>60</v>
      </c>
      <c r="CT27" s="78">
        <v>237.39</v>
      </c>
      <c r="CW27" s="77">
        <v>44</v>
      </c>
      <c r="CX27" s="78">
        <v>33.44</v>
      </c>
      <c r="DA27" s="79">
        <v>174092</v>
      </c>
      <c r="DB27" s="78">
        <v>6678284.5199999996</v>
      </c>
      <c r="DC27" s="77">
        <v>2</v>
      </c>
      <c r="DD27" s="78">
        <v>25.98</v>
      </c>
      <c r="DK27" s="79">
        <v>10676</v>
      </c>
      <c r="DL27" s="78">
        <v>938044.75</v>
      </c>
      <c r="DM27" s="79">
        <v>188210</v>
      </c>
      <c r="DN27" s="78">
        <v>7404623.04</v>
      </c>
      <c r="DS27" s="77">
        <v>17</v>
      </c>
      <c r="DT27" s="78">
        <v>277.72000000000003</v>
      </c>
      <c r="DU27" s="77">
        <v>3</v>
      </c>
      <c r="DV27" s="78">
        <v>5.85</v>
      </c>
      <c r="DW27" s="77">
        <v>4</v>
      </c>
      <c r="DX27" s="78">
        <v>94.26</v>
      </c>
      <c r="EE27" s="79">
        <v>16773</v>
      </c>
      <c r="EF27" s="78">
        <v>632779.68999999994</v>
      </c>
      <c r="EG27" s="79">
        <v>37081</v>
      </c>
      <c r="EH27" s="78">
        <v>1314112.44</v>
      </c>
      <c r="EI27" s="77">
        <v>3</v>
      </c>
      <c r="EJ27" s="78">
        <v>6.42</v>
      </c>
      <c r="EK27" s="79">
        <v>1223</v>
      </c>
      <c r="EL27" s="78">
        <v>77413.41</v>
      </c>
      <c r="ES27" s="79">
        <v>1867</v>
      </c>
      <c r="ET27" s="78">
        <v>1150519.67</v>
      </c>
      <c r="EU27" s="77">
        <v>11</v>
      </c>
      <c r="EV27" s="78">
        <v>8.86</v>
      </c>
      <c r="EW27" s="79">
        <v>25133</v>
      </c>
      <c r="EX27" s="78">
        <v>1205392.71</v>
      </c>
      <c r="EY27" s="79">
        <v>16124</v>
      </c>
      <c r="EZ27" s="78">
        <v>776995.57</v>
      </c>
      <c r="FA27" s="77">
        <v>9</v>
      </c>
      <c r="FB27" s="78">
        <v>87.22</v>
      </c>
      <c r="FC27" s="77">
        <v>2</v>
      </c>
      <c r="FD27" s="78">
        <v>81.400000000000006</v>
      </c>
      <c r="FE27" s="77">
        <v>5</v>
      </c>
      <c r="FF27" s="78">
        <v>2.88</v>
      </c>
      <c r="FG27" s="79">
        <v>2134</v>
      </c>
      <c r="FH27" s="78">
        <v>295501.71000000002</v>
      </c>
      <c r="FI27" s="77">
        <v>2</v>
      </c>
      <c r="FJ27" s="78">
        <v>3</v>
      </c>
      <c r="FK27" s="79">
        <v>3002</v>
      </c>
      <c r="FL27" s="78">
        <v>82129.81</v>
      </c>
      <c r="FM27" s="79">
        <v>13940</v>
      </c>
      <c r="FN27" s="78">
        <v>798193.61</v>
      </c>
      <c r="FO27" s="79">
        <v>48233</v>
      </c>
      <c r="FP27" s="78">
        <v>5359967.54</v>
      </c>
      <c r="FQ27" s="77">
        <v>2</v>
      </c>
      <c r="FR27" s="78">
        <v>4.26</v>
      </c>
      <c r="FW27" s="77">
        <v>64</v>
      </c>
      <c r="FX27" s="78">
        <v>5983.25</v>
      </c>
      <c r="GA27" s="77">
        <v>8</v>
      </c>
      <c r="GB27" s="78">
        <v>1318.04</v>
      </c>
      <c r="GC27" s="79">
        <v>4224</v>
      </c>
      <c r="GD27" s="78">
        <v>625215.03</v>
      </c>
      <c r="GE27" s="79">
        <v>3610</v>
      </c>
      <c r="GF27" s="78">
        <v>513010.15</v>
      </c>
      <c r="GG27" s="77">
        <v>1</v>
      </c>
      <c r="GH27" s="78">
        <v>3.05</v>
      </c>
      <c r="GI27" s="77">
        <v>2</v>
      </c>
      <c r="GJ27" s="78">
        <v>6.5</v>
      </c>
      <c r="GK27" s="77">
        <v>1</v>
      </c>
      <c r="GL27" s="78">
        <v>3.36</v>
      </c>
      <c r="GO27" s="77">
        <v>229</v>
      </c>
      <c r="GP27" s="78">
        <v>17796.900000000001</v>
      </c>
      <c r="GQ27" s="77">
        <v>6</v>
      </c>
      <c r="GR27" s="78">
        <v>455.3</v>
      </c>
      <c r="GS27" s="79">
        <v>2128</v>
      </c>
      <c r="GT27" s="78">
        <v>228383.49</v>
      </c>
      <c r="GU27" s="77">
        <v>7</v>
      </c>
      <c r="GV27" s="78">
        <v>38.5</v>
      </c>
      <c r="GY27" s="77">
        <v>133</v>
      </c>
      <c r="GZ27" s="78">
        <v>5099.75</v>
      </c>
      <c r="HA27" s="77">
        <v>540</v>
      </c>
      <c r="HB27" s="78">
        <v>68764.5</v>
      </c>
      <c r="HC27" s="77">
        <v>427</v>
      </c>
      <c r="HD27" s="78">
        <v>72613.02</v>
      </c>
      <c r="HE27" s="79">
        <v>2221</v>
      </c>
      <c r="HF27" s="78">
        <v>309262.7</v>
      </c>
      <c r="HI27" s="77">
        <v>95</v>
      </c>
      <c r="HJ27" s="78">
        <v>33755.599999999999</v>
      </c>
      <c r="HK27" s="77">
        <v>596</v>
      </c>
      <c r="HL27" s="78">
        <v>29824.41</v>
      </c>
      <c r="HM27" s="77">
        <v>26</v>
      </c>
      <c r="HN27" s="78">
        <v>1067.44</v>
      </c>
      <c r="HO27" s="79">
        <v>113323</v>
      </c>
      <c r="HP27" s="78">
        <v>10782799.42</v>
      </c>
      <c r="HQ27" s="77">
        <v>10</v>
      </c>
      <c r="HR27" s="78">
        <v>4982.16</v>
      </c>
      <c r="HS27" s="79">
        <v>1017</v>
      </c>
      <c r="HT27" s="78">
        <v>105184.18</v>
      </c>
      <c r="HU27" s="79">
        <v>6711</v>
      </c>
      <c r="HV27" s="78">
        <v>467465.03</v>
      </c>
      <c r="HW27" s="77">
        <v>20</v>
      </c>
      <c r="HX27" s="78">
        <v>3247.07</v>
      </c>
      <c r="HY27" s="77">
        <v>431</v>
      </c>
      <c r="HZ27" s="78">
        <v>62150.3</v>
      </c>
      <c r="IA27" s="77">
        <v>3</v>
      </c>
      <c r="IB27" s="78">
        <v>216.22</v>
      </c>
      <c r="IG27" s="79">
        <v>2565</v>
      </c>
      <c r="IH27" s="78">
        <v>118952.15</v>
      </c>
      <c r="II27" s="77">
        <v>2</v>
      </c>
      <c r="IJ27" s="78">
        <v>0.28000000000000003</v>
      </c>
      <c r="IK27" s="77">
        <v>3</v>
      </c>
      <c r="IL27" s="78">
        <v>7.38</v>
      </c>
      <c r="IM27" s="77">
        <v>1</v>
      </c>
      <c r="IN27" s="78">
        <v>1.23</v>
      </c>
      <c r="IS27" s="79">
        <v>4582</v>
      </c>
      <c r="IT27" s="78">
        <v>191124.01</v>
      </c>
      <c r="JA27" s="79">
        <v>9477</v>
      </c>
      <c r="JB27" s="78">
        <v>1280831.24</v>
      </c>
      <c r="JC27" s="79">
        <v>2403</v>
      </c>
      <c r="JD27" s="78">
        <v>298998.02</v>
      </c>
      <c r="JG27" s="77">
        <v>827</v>
      </c>
      <c r="JH27" s="78">
        <v>113392.42</v>
      </c>
      <c r="JI27" s="79">
        <v>3710</v>
      </c>
      <c r="JJ27" s="78">
        <v>378346.08</v>
      </c>
      <c r="JK27" s="77">
        <v>20</v>
      </c>
      <c r="JL27" s="78">
        <v>1055.26</v>
      </c>
      <c r="JQ27" s="77">
        <v>155</v>
      </c>
      <c r="JR27" s="78">
        <v>14634.05</v>
      </c>
      <c r="JS27" s="79">
        <v>4920</v>
      </c>
      <c r="JT27" s="78">
        <v>441183.38</v>
      </c>
      <c r="JU27" s="79">
        <v>17756</v>
      </c>
      <c r="JV27" s="78">
        <v>1396629.15</v>
      </c>
      <c r="JW27" s="77">
        <v>84</v>
      </c>
      <c r="JX27" s="78">
        <v>6955.37</v>
      </c>
      <c r="JY27" s="77">
        <v>426</v>
      </c>
      <c r="JZ27" s="78">
        <v>10242.01</v>
      </c>
      <c r="KA27" s="79">
        <v>10364</v>
      </c>
      <c r="KB27" s="78">
        <v>447473.61</v>
      </c>
      <c r="KC27" s="77">
        <v>2</v>
      </c>
      <c r="KD27" s="78">
        <v>21.94</v>
      </c>
      <c r="KE27" s="77">
        <v>374</v>
      </c>
      <c r="KF27" s="78">
        <v>35314.019999999997</v>
      </c>
      <c r="KG27" s="79">
        <v>21603</v>
      </c>
      <c r="KH27" s="78">
        <v>801230.06</v>
      </c>
      <c r="KI27" s="77">
        <v>2</v>
      </c>
      <c r="KJ27" s="78">
        <v>1.04</v>
      </c>
      <c r="KM27" s="79">
        <v>1091</v>
      </c>
      <c r="KN27" s="78">
        <v>632615.36</v>
      </c>
      <c r="KO27" s="77">
        <v>10</v>
      </c>
      <c r="KP27" s="78">
        <v>1005.72</v>
      </c>
      <c r="KQ27" s="79">
        <v>5403</v>
      </c>
      <c r="KR27" s="78">
        <v>424819.88</v>
      </c>
      <c r="KU27" s="79">
        <v>3123</v>
      </c>
      <c r="KV27" s="78">
        <v>1398924.62</v>
      </c>
      <c r="LA27" s="77">
        <v>14</v>
      </c>
      <c r="LB27" s="78">
        <v>2699.45</v>
      </c>
      <c r="LC27" s="77">
        <v>2</v>
      </c>
      <c r="LD27" s="78">
        <v>0.54</v>
      </c>
      <c r="LE27" s="79">
        <v>1760</v>
      </c>
      <c r="LF27" s="78">
        <v>145020.29999999999</v>
      </c>
      <c r="LG27" s="77">
        <v>464</v>
      </c>
      <c r="LH27" s="78">
        <v>71903.09</v>
      </c>
      <c r="LI27" s="77">
        <v>440</v>
      </c>
      <c r="LJ27" s="78">
        <v>108677.25</v>
      </c>
      <c r="LU27" s="79">
        <v>8798</v>
      </c>
      <c r="LV27" s="78">
        <v>375840.43</v>
      </c>
      <c r="LW27" s="77">
        <v>89</v>
      </c>
      <c r="LX27" s="78">
        <v>518.54</v>
      </c>
      <c r="LY27" s="77">
        <v>4</v>
      </c>
      <c r="LZ27" s="78">
        <v>7291.52</v>
      </c>
      <c r="MA27" s="77">
        <v>1</v>
      </c>
      <c r="MB27" s="78">
        <v>244.26</v>
      </c>
      <c r="MC27" s="79">
        <v>5204</v>
      </c>
      <c r="MD27" s="78">
        <v>593546.41</v>
      </c>
      <c r="MG27" s="77">
        <v>3</v>
      </c>
      <c r="MH27" s="78">
        <v>88.07</v>
      </c>
      <c r="MO27" s="77">
        <v>4</v>
      </c>
      <c r="MP27" s="78">
        <v>12.11</v>
      </c>
      <c r="MQ27" s="79">
        <v>4136</v>
      </c>
      <c r="MR27" s="78">
        <v>316039.05</v>
      </c>
      <c r="MS27" s="79">
        <v>55643</v>
      </c>
      <c r="MT27" s="78">
        <v>5431941.96</v>
      </c>
      <c r="MU27" s="79">
        <v>1184</v>
      </c>
      <c r="MV27" s="78">
        <v>36286.71</v>
      </c>
      <c r="NA27" s="77">
        <v>2</v>
      </c>
      <c r="NB27" s="78">
        <v>7.04</v>
      </c>
      <c r="NC27" s="77">
        <v>1</v>
      </c>
      <c r="ND27" s="78">
        <v>60.87</v>
      </c>
      <c r="NG27" s="79">
        <v>322312</v>
      </c>
      <c r="NH27" s="78">
        <v>40951041.340000004</v>
      </c>
      <c r="NI27" s="79">
        <v>259969</v>
      </c>
      <c r="NJ27" s="78">
        <v>37744068.340000004</v>
      </c>
      <c r="NK27" s="79">
        <v>16293</v>
      </c>
      <c r="NL27" s="78">
        <v>51946.32</v>
      </c>
      <c r="NM27" s="77">
        <v>34</v>
      </c>
      <c r="NN27" s="78">
        <v>535.41999999999996</v>
      </c>
      <c r="NU27" s="79">
        <v>1455</v>
      </c>
      <c r="NV27" s="78">
        <v>209801.68</v>
      </c>
      <c r="NW27" s="77">
        <v>5</v>
      </c>
      <c r="NX27" s="78">
        <v>23.14</v>
      </c>
      <c r="NY27" s="77">
        <v>2</v>
      </c>
      <c r="NZ27" s="78">
        <v>1.84</v>
      </c>
      <c r="OA27" s="77">
        <v>94</v>
      </c>
      <c r="OB27" s="78">
        <v>239.33</v>
      </c>
      <c r="OC27" s="79">
        <v>3708</v>
      </c>
      <c r="OD27" s="78">
        <v>388195.22</v>
      </c>
      <c r="OE27" s="77">
        <v>21</v>
      </c>
      <c r="OF27" s="78">
        <v>1529.23</v>
      </c>
      <c r="OG27" s="77">
        <v>5</v>
      </c>
      <c r="OH27" s="78">
        <v>150.58000000000001</v>
      </c>
      <c r="OI27" s="77">
        <v>1</v>
      </c>
      <c r="OJ27" s="78">
        <v>14.29</v>
      </c>
      <c r="OM27" s="77">
        <v>570</v>
      </c>
      <c r="ON27" s="78">
        <v>50165.56</v>
      </c>
      <c r="OO27" s="77">
        <v>274</v>
      </c>
      <c r="OP27" s="78">
        <v>14804.94</v>
      </c>
      <c r="OQ27" s="77">
        <v>123</v>
      </c>
      <c r="OR27" s="78">
        <v>592.5</v>
      </c>
      <c r="OW27" s="79">
        <v>12970</v>
      </c>
      <c r="OX27" s="78">
        <v>2289458.2400000002</v>
      </c>
      <c r="OY27" s="79">
        <v>29423</v>
      </c>
      <c r="OZ27" s="78">
        <v>5684298.4199999999</v>
      </c>
      <c r="PA27" s="77">
        <v>113</v>
      </c>
      <c r="PB27" s="78">
        <v>3836.59</v>
      </c>
      <c r="PC27" s="79">
        <v>2728</v>
      </c>
      <c r="PD27" s="78">
        <v>138055.57999999999</v>
      </c>
      <c r="PE27" s="79">
        <v>1130</v>
      </c>
      <c r="PF27" s="78">
        <v>193044.12</v>
      </c>
      <c r="PI27" s="79">
        <v>7211</v>
      </c>
      <c r="PJ27" s="78">
        <v>684777.83</v>
      </c>
      <c r="PS27" s="79">
        <v>3186</v>
      </c>
      <c r="PT27" s="78">
        <v>288520.92</v>
      </c>
      <c r="PU27" s="77">
        <v>41</v>
      </c>
      <c r="PV27" s="78">
        <v>489.21</v>
      </c>
      <c r="PW27" s="77">
        <v>125</v>
      </c>
      <c r="PX27" s="78">
        <v>18139.57</v>
      </c>
      <c r="PY27" s="79">
        <v>10180</v>
      </c>
      <c r="PZ27" s="78">
        <v>687980.89</v>
      </c>
      <c r="QA27" s="77">
        <v>38</v>
      </c>
      <c r="QB27" s="78">
        <v>272.83999999999997</v>
      </c>
      <c r="QC27" s="77">
        <v>6</v>
      </c>
      <c r="QD27" s="78">
        <v>73.760000000000005</v>
      </c>
      <c r="QE27" s="77">
        <v>1</v>
      </c>
      <c r="QF27" s="78">
        <v>4.25</v>
      </c>
      <c r="QG27" s="77">
        <v>1</v>
      </c>
      <c r="QH27" s="78">
        <v>3.39</v>
      </c>
      <c r="QI27" s="77">
        <v>14</v>
      </c>
      <c r="QJ27" s="78">
        <v>87.93</v>
      </c>
      <c r="QM27" s="79">
        <v>28600</v>
      </c>
      <c r="QN27" s="78">
        <v>7918630.9400000004</v>
      </c>
      <c r="QO27" s="79">
        <v>48517</v>
      </c>
      <c r="QP27" s="78">
        <v>7163447.8300000001</v>
      </c>
      <c r="QQ27" s="79">
        <v>7141</v>
      </c>
      <c r="QR27" s="78">
        <v>972467.53</v>
      </c>
      <c r="QS27" s="77">
        <v>412</v>
      </c>
      <c r="QT27" s="78">
        <v>1730375.88</v>
      </c>
      <c r="QU27" s="77">
        <v>19</v>
      </c>
      <c r="QV27" s="78">
        <v>57307.5</v>
      </c>
      <c r="QW27" s="77">
        <v>8</v>
      </c>
      <c r="QX27" s="78">
        <v>112.55</v>
      </c>
      <c r="QY27" s="77">
        <v>12</v>
      </c>
      <c r="QZ27" s="78">
        <v>1180.56</v>
      </c>
      <c r="RA27" s="77">
        <v>421</v>
      </c>
      <c r="RB27" s="78">
        <v>153900.95000000001</v>
      </c>
      <c r="RC27" s="77">
        <v>16</v>
      </c>
      <c r="RD27" s="78">
        <v>7359.6</v>
      </c>
      <c r="RE27" s="79">
        <v>24278</v>
      </c>
      <c r="RF27" s="78">
        <v>13776649.82</v>
      </c>
      <c r="RI27" s="79">
        <v>13315</v>
      </c>
      <c r="RJ27" s="78">
        <v>4120370.07</v>
      </c>
      <c r="RM27" s="77">
        <v>7</v>
      </c>
      <c r="RN27" s="78">
        <v>13.92</v>
      </c>
      <c r="RO27" s="77">
        <v>17</v>
      </c>
      <c r="RP27" s="78">
        <v>21.85</v>
      </c>
      <c r="RQ27" s="77">
        <v>2</v>
      </c>
      <c r="RR27" s="78">
        <v>235.52</v>
      </c>
      <c r="SE27" s="77">
        <v>13</v>
      </c>
      <c r="SF27" s="78">
        <v>898.2</v>
      </c>
      <c r="SG27" s="77">
        <v>1</v>
      </c>
      <c r="SH27" s="78">
        <v>279.67</v>
      </c>
      <c r="SO27" s="79">
        <v>102242</v>
      </c>
      <c r="SP27" s="78">
        <v>15334196.73</v>
      </c>
      <c r="SQ27" s="79">
        <v>2760</v>
      </c>
      <c r="SR27" s="78">
        <v>131346.10999999999</v>
      </c>
      <c r="SS27" s="77">
        <v>1</v>
      </c>
      <c r="ST27" s="78">
        <v>0.99</v>
      </c>
      <c r="SW27" s="77">
        <v>47</v>
      </c>
      <c r="SX27" s="78">
        <v>9845.5300000000007</v>
      </c>
      <c r="SY27" s="77">
        <v>398</v>
      </c>
      <c r="SZ27" s="78">
        <v>16080.47</v>
      </c>
      <c r="TA27" s="79">
        <v>1463</v>
      </c>
      <c r="TB27" s="78">
        <v>34872.74</v>
      </c>
      <c r="TC27" s="79">
        <v>1310</v>
      </c>
      <c r="TD27" s="78">
        <v>142073.01999999999</v>
      </c>
      <c r="TG27" s="79">
        <v>4548</v>
      </c>
      <c r="TH27" s="78">
        <v>294170.49</v>
      </c>
      <c r="TI27" s="79">
        <v>54978</v>
      </c>
      <c r="TJ27" s="78">
        <v>9702263.5299999993</v>
      </c>
      <c r="TM27" s="79">
        <v>1359</v>
      </c>
      <c r="TN27" s="78">
        <v>51336.87</v>
      </c>
      <c r="TO27" s="77">
        <v>765</v>
      </c>
      <c r="TP27" s="78">
        <v>53100.41</v>
      </c>
      <c r="TQ27" s="79">
        <v>14986</v>
      </c>
      <c r="TR27" s="78">
        <v>806952.43</v>
      </c>
      <c r="TS27" s="77">
        <v>8</v>
      </c>
      <c r="TT27" s="78">
        <v>845.76</v>
      </c>
      <c r="TU27" s="79">
        <v>86261</v>
      </c>
      <c r="TV27" s="78">
        <v>540856.23</v>
      </c>
      <c r="TW27" s="77">
        <v>867</v>
      </c>
      <c r="TX27" s="78">
        <v>70629.64</v>
      </c>
      <c r="TY27" s="77">
        <v>77</v>
      </c>
      <c r="TZ27" s="78">
        <v>472.23</v>
      </c>
      <c r="UE27" s="77">
        <v>2</v>
      </c>
      <c r="UF27" s="78">
        <v>30.32</v>
      </c>
      <c r="UG27" s="77">
        <v>727</v>
      </c>
      <c r="UH27" s="78">
        <v>6518.34</v>
      </c>
      <c r="UI27" s="79">
        <v>3137</v>
      </c>
      <c r="UJ27" s="78">
        <v>14151960.07</v>
      </c>
      <c r="UK27" s="79">
        <v>2997</v>
      </c>
      <c r="UL27" s="78">
        <v>112957.43</v>
      </c>
      <c r="UM27" s="79">
        <v>33214</v>
      </c>
      <c r="UN27" s="78">
        <v>1063198.19</v>
      </c>
      <c r="UO27" s="79">
        <v>2219</v>
      </c>
      <c r="UP27" s="78">
        <v>255475.79</v>
      </c>
      <c r="UQ27" s="79">
        <v>49624</v>
      </c>
      <c r="UR27" s="78">
        <v>2425166.65</v>
      </c>
      <c r="US27" s="79">
        <v>4794</v>
      </c>
      <c r="UT27" s="78">
        <v>394160.47</v>
      </c>
      <c r="UU27" s="77">
        <v>1</v>
      </c>
      <c r="UV27" s="78">
        <v>2.0699999999999998</v>
      </c>
      <c r="VE27" s="77">
        <v>1</v>
      </c>
      <c r="VF27" s="78">
        <v>61.51</v>
      </c>
      <c r="VG27" s="79">
        <v>8038</v>
      </c>
      <c r="VH27" s="78">
        <v>312177.98</v>
      </c>
      <c r="VK27" s="77">
        <v>1</v>
      </c>
      <c r="VL27" s="78">
        <v>0.62</v>
      </c>
      <c r="VM27" s="77">
        <v>5</v>
      </c>
      <c r="VN27" s="78">
        <v>60.85</v>
      </c>
      <c r="VS27" s="77">
        <v>2</v>
      </c>
      <c r="VT27" s="78">
        <v>3.22</v>
      </c>
      <c r="VU27" s="77">
        <v>2</v>
      </c>
      <c r="VV27" s="78">
        <v>4.42</v>
      </c>
      <c r="WA27" s="77">
        <v>3</v>
      </c>
      <c r="WB27" s="78">
        <v>11.82</v>
      </c>
      <c r="WG27" s="77">
        <v>26</v>
      </c>
      <c r="WH27" s="78">
        <v>854.77</v>
      </c>
      <c r="WI27" s="79">
        <v>10529</v>
      </c>
      <c r="WJ27" s="78">
        <v>507847.52</v>
      </c>
      <c r="WK27" s="77">
        <v>1</v>
      </c>
      <c r="WL27" s="78">
        <v>1.55</v>
      </c>
      <c r="WM27" s="79">
        <v>34194</v>
      </c>
      <c r="WN27" s="78">
        <v>553075.07999999996</v>
      </c>
      <c r="WO27" s="77">
        <v>109</v>
      </c>
      <c r="WP27" s="78">
        <v>1137.26</v>
      </c>
      <c r="WU27" s="79">
        <v>14408</v>
      </c>
      <c r="WV27" s="78">
        <v>786718.45</v>
      </c>
      <c r="WW27" s="79">
        <v>15041</v>
      </c>
      <c r="WX27" s="78">
        <v>1265198.83</v>
      </c>
      <c r="XC27" s="79">
        <v>156827</v>
      </c>
      <c r="XD27" s="78">
        <v>1569.92</v>
      </c>
      <c r="XG27" s="79">
        <v>13705</v>
      </c>
      <c r="XH27" s="78">
        <v>2005430.27</v>
      </c>
      <c r="XI27" s="77">
        <v>4</v>
      </c>
      <c r="XJ27" s="78">
        <v>6499</v>
      </c>
      <c r="XM27" s="79">
        <v>2498</v>
      </c>
      <c r="XN27" s="78">
        <v>10989.59</v>
      </c>
      <c r="XO27" s="79">
        <v>8955</v>
      </c>
      <c r="XP27" s="78">
        <v>141989.79999999999</v>
      </c>
      <c r="XQ27" s="77">
        <v>212</v>
      </c>
      <c r="XR27" s="78">
        <v>22224.03</v>
      </c>
      <c r="XS27" s="79">
        <v>1941</v>
      </c>
      <c r="XT27" s="78">
        <v>805685.71</v>
      </c>
      <c r="XW27" s="79">
        <v>7046</v>
      </c>
      <c r="XX27" s="78">
        <v>204608</v>
      </c>
      <c r="YA27" s="77">
        <v>1</v>
      </c>
      <c r="YB27" s="78">
        <v>14.69</v>
      </c>
      <c r="YC27" s="77">
        <v>7</v>
      </c>
      <c r="YD27" s="78">
        <v>45.42</v>
      </c>
      <c r="YE27" s="77">
        <v>3</v>
      </c>
      <c r="YF27" s="78">
        <v>21.06</v>
      </c>
      <c r="YI27" s="79">
        <v>39661</v>
      </c>
      <c r="YJ27" s="78">
        <v>2232845.2000000002</v>
      </c>
      <c r="YM27" s="77">
        <v>355</v>
      </c>
      <c r="YN27" s="78">
        <v>136020.97</v>
      </c>
      <c r="YO27" s="77">
        <v>506</v>
      </c>
      <c r="YP27" s="78">
        <v>6454.33</v>
      </c>
      <c r="YS27" s="79">
        <v>47326</v>
      </c>
      <c r="YT27" s="78">
        <v>6434365.1399999997</v>
      </c>
      <c r="YU27" s="79">
        <v>4354</v>
      </c>
      <c r="YV27" s="78">
        <v>2319012.59</v>
      </c>
      <c r="YW27" s="79">
        <v>5498</v>
      </c>
      <c r="YX27" s="78">
        <v>750258.05</v>
      </c>
      <c r="YY27" s="79">
        <v>12307</v>
      </c>
      <c r="YZ27" s="78">
        <v>2118600.09</v>
      </c>
      <c r="ZA27" s="79">
        <v>1408</v>
      </c>
      <c r="ZB27" s="78">
        <v>381290.59</v>
      </c>
      <c r="ZC27" s="79">
        <v>1917</v>
      </c>
      <c r="ZD27" s="78">
        <v>407934.25</v>
      </c>
      <c r="ZE27" s="79">
        <v>90626</v>
      </c>
      <c r="ZF27" s="78">
        <v>1004285.53</v>
      </c>
      <c r="ZG27" s="79">
        <v>1549</v>
      </c>
      <c r="ZH27" s="78">
        <v>80051.66</v>
      </c>
      <c r="ZI27" s="77">
        <v>2</v>
      </c>
      <c r="ZJ27" s="78">
        <v>14.76</v>
      </c>
      <c r="ZM27" s="77">
        <v>1</v>
      </c>
      <c r="ZN27" s="78">
        <v>43.73</v>
      </c>
      <c r="ZQ27" s="79">
        <v>174535</v>
      </c>
      <c r="ZR27" s="78">
        <v>9760579.1799999997</v>
      </c>
      <c r="ZS27" s="79">
        <v>25762</v>
      </c>
      <c r="ZT27" s="78">
        <v>2163958.1800000002</v>
      </c>
      <c r="AAA27" s="79">
        <v>1596</v>
      </c>
      <c r="AAB27" s="78">
        <v>36005.19</v>
      </c>
      <c r="AAE27" s="79">
        <v>2009</v>
      </c>
      <c r="AAF27" s="78">
        <v>251119.71</v>
      </c>
      <c r="AAG27" s="77">
        <v>107</v>
      </c>
      <c r="AAH27" s="78">
        <v>10661.72</v>
      </c>
      <c r="AAI27" s="79">
        <v>85034</v>
      </c>
      <c r="AAJ27" s="78">
        <v>1968057.2</v>
      </c>
      <c r="AAK27" s="79">
        <v>31877</v>
      </c>
      <c r="AAL27" s="78">
        <v>1439721.98</v>
      </c>
      <c r="AAQ27" s="79">
        <v>1215</v>
      </c>
      <c r="AAR27" s="78">
        <v>105321.89</v>
      </c>
      <c r="AAS27" s="77">
        <v>488</v>
      </c>
      <c r="AAT27" s="78">
        <v>37013.199999999997</v>
      </c>
      <c r="AAU27" s="79">
        <v>48704</v>
      </c>
      <c r="AAV27" s="78">
        <v>8974023.5999999996</v>
      </c>
      <c r="AAW27" s="79">
        <v>51959</v>
      </c>
      <c r="AAX27" s="78">
        <v>7186948.1699999999</v>
      </c>
      <c r="ABC27" s="77">
        <v>56</v>
      </c>
      <c r="ABD27" s="78">
        <v>207.79</v>
      </c>
      <c r="ABE27" s="77">
        <v>159</v>
      </c>
      <c r="ABF27" s="78">
        <v>749.34</v>
      </c>
      <c r="ABM27" s="77">
        <v>41</v>
      </c>
      <c r="ABN27" s="78">
        <v>248.45</v>
      </c>
      <c r="ABQ27" s="77">
        <v>15</v>
      </c>
      <c r="ABR27" s="78">
        <v>113.28</v>
      </c>
      <c r="ABS27" s="77">
        <v>92</v>
      </c>
      <c r="ABT27" s="78">
        <v>537.66999999999996</v>
      </c>
      <c r="ABU27" s="77">
        <v>2</v>
      </c>
      <c r="ABV27" s="78">
        <v>12.08</v>
      </c>
      <c r="ABY27" s="77">
        <v>14</v>
      </c>
      <c r="ABZ27" s="78">
        <v>1032.3699999999999</v>
      </c>
      <c r="ACA27" s="77">
        <v>772</v>
      </c>
      <c r="ACB27" s="78">
        <v>3178.05</v>
      </c>
      <c r="ACG27" s="79">
        <v>2605</v>
      </c>
      <c r="ACH27" s="78">
        <v>170245.43</v>
      </c>
      <c r="ACM27" s="77">
        <v>1</v>
      </c>
      <c r="ACN27" s="78">
        <v>13.2</v>
      </c>
      <c r="ACO27" s="77">
        <v>253</v>
      </c>
      <c r="ACP27" s="78">
        <v>37052.71</v>
      </c>
      <c r="ADA27" s="79">
        <v>192522</v>
      </c>
      <c r="ADB27" s="78">
        <v>18686366.670000002</v>
      </c>
      <c r="ADC27" s="79">
        <v>3279</v>
      </c>
      <c r="ADD27" s="78">
        <v>182853.01</v>
      </c>
      <c r="ADE27" s="79">
        <v>2192</v>
      </c>
      <c r="ADF27" s="78">
        <v>96666.3</v>
      </c>
      <c r="ADG27" s="79">
        <v>5540</v>
      </c>
      <c r="ADH27" s="78">
        <v>91270.35</v>
      </c>
      <c r="ADI27" s="79">
        <v>4237</v>
      </c>
      <c r="ADJ27" s="78">
        <v>99695.01</v>
      </c>
      <c r="ADK27" s="77">
        <v>442</v>
      </c>
      <c r="ADL27" s="78">
        <v>13591.83</v>
      </c>
      <c r="ADQ27" s="77">
        <v>171</v>
      </c>
      <c r="ADR27" s="78">
        <v>8606.51</v>
      </c>
      <c r="ADS27" s="79">
        <v>18063</v>
      </c>
      <c r="ADT27" s="78">
        <v>622820.42000000004</v>
      </c>
      <c r="ADU27" s="79">
        <v>6016</v>
      </c>
      <c r="ADV27" s="78">
        <v>321193.5</v>
      </c>
      <c r="ADW27" s="79">
        <v>23421</v>
      </c>
      <c r="ADX27" s="78">
        <v>288686.2</v>
      </c>
      <c r="ADY27" s="77">
        <v>5</v>
      </c>
      <c r="ADZ27" s="78">
        <v>244.96</v>
      </c>
      <c r="AEA27" s="77">
        <v>17</v>
      </c>
      <c r="AEB27" s="78">
        <v>427.12</v>
      </c>
      <c r="AEC27" s="79">
        <v>11807</v>
      </c>
      <c r="AED27" s="78">
        <v>491194.93</v>
      </c>
      <c r="AEG27" s="77">
        <v>2</v>
      </c>
      <c r="AEH27" s="78">
        <v>83.69</v>
      </c>
      <c r="AEI27" s="79">
        <v>3163</v>
      </c>
      <c r="AEJ27" s="78">
        <v>103499.65</v>
      </c>
      <c r="AEK27" s="79">
        <v>53247</v>
      </c>
      <c r="AEL27" s="78">
        <v>2001739.7</v>
      </c>
      <c r="AEM27" s="77">
        <v>455</v>
      </c>
      <c r="AEN27" s="78">
        <v>31214.35</v>
      </c>
      <c r="AEO27" s="79">
        <v>17463</v>
      </c>
      <c r="AEP27" s="78">
        <v>1114283.67</v>
      </c>
      <c r="AES27" s="79">
        <v>1957</v>
      </c>
      <c r="AET27" s="78">
        <v>317428.78000000003</v>
      </c>
      <c r="AEW27" s="77">
        <v>3</v>
      </c>
      <c r="AEX27" s="78">
        <v>107.11</v>
      </c>
      <c r="AEY27" s="79">
        <v>1170</v>
      </c>
      <c r="AEZ27" s="78">
        <v>204410.14</v>
      </c>
      <c r="AFA27" s="77">
        <v>2</v>
      </c>
      <c r="AFB27" s="78">
        <v>8.76</v>
      </c>
      <c r="AFC27" s="79">
        <v>1604</v>
      </c>
      <c r="AFD27" s="78">
        <v>985954.45</v>
      </c>
      <c r="AFG27" s="77">
        <v>1</v>
      </c>
      <c r="AFH27" s="78">
        <v>97.08</v>
      </c>
      <c r="AFK27" s="79">
        <v>5979</v>
      </c>
      <c r="AFL27" s="78">
        <v>431062.56</v>
      </c>
      <c r="AFM27" s="79">
        <v>6335</v>
      </c>
      <c r="AFN27" s="78">
        <v>273452.18</v>
      </c>
      <c r="AFO27" s="77">
        <v>26</v>
      </c>
      <c r="AFP27" s="78">
        <v>1185.31</v>
      </c>
      <c r="AFQ27" s="77">
        <v>1</v>
      </c>
      <c r="AFR27" s="78">
        <v>52.25</v>
      </c>
      <c r="AFS27" s="79">
        <v>1674</v>
      </c>
      <c r="AFT27" s="78">
        <v>816497.69</v>
      </c>
      <c r="AFU27" s="79">
        <v>3220</v>
      </c>
      <c r="AFV27" s="78">
        <v>2306879.92</v>
      </c>
      <c r="AGA27" s="77">
        <v>61</v>
      </c>
      <c r="AGB27" s="78">
        <v>508.25</v>
      </c>
      <c r="AGG27" s="79">
        <v>16533</v>
      </c>
      <c r="AGH27" s="78">
        <v>854474.46</v>
      </c>
      <c r="AGI27" s="79">
        <v>6711</v>
      </c>
      <c r="AGJ27" s="78">
        <v>224120.21</v>
      </c>
      <c r="AGK27" s="77">
        <v>7</v>
      </c>
      <c r="AGL27" s="78">
        <v>3883.24</v>
      </c>
      <c r="AGO27" s="77">
        <v>106</v>
      </c>
      <c r="AGP27" s="78">
        <v>11880.25</v>
      </c>
      <c r="AGQ27" s="79">
        <v>6216</v>
      </c>
      <c r="AGR27" s="78">
        <v>346636.64</v>
      </c>
      <c r="AGS27" s="77">
        <v>18</v>
      </c>
      <c r="AGT27" s="78">
        <v>449.1</v>
      </c>
      <c r="AGW27" s="77">
        <v>1</v>
      </c>
      <c r="AGX27" s="78">
        <v>94.08</v>
      </c>
      <c r="AHC27" s="79">
        <v>2812</v>
      </c>
      <c r="AHD27" s="78">
        <v>954714.91</v>
      </c>
      <c r="AHG27" s="77">
        <v>124</v>
      </c>
      <c r="AHH27" s="78">
        <v>7149.46</v>
      </c>
      <c r="AHK27" s="77">
        <v>2</v>
      </c>
      <c r="AHL27" s="78">
        <v>68.2</v>
      </c>
      <c r="AHM27" s="79">
        <v>53814</v>
      </c>
      <c r="AHN27" s="78">
        <v>1690242.08</v>
      </c>
      <c r="AHO27" s="79">
        <v>4656</v>
      </c>
      <c r="AHP27" s="78">
        <v>193227.46</v>
      </c>
      <c r="AHQ27" s="77">
        <v>408</v>
      </c>
      <c r="AHR27" s="78">
        <v>48026.79</v>
      </c>
      <c r="AHS27" s="77">
        <v>6</v>
      </c>
      <c r="AHT27" s="78">
        <v>135.78</v>
      </c>
      <c r="AHW27" s="77">
        <v>106</v>
      </c>
      <c r="AHX27" s="78">
        <v>866.3</v>
      </c>
      <c r="AIA27" s="77">
        <v>2</v>
      </c>
      <c r="AIB27" s="78">
        <v>49.74</v>
      </c>
      <c r="AIC27" s="77">
        <v>11</v>
      </c>
      <c r="AID27" s="78">
        <v>16522.509999999998</v>
      </c>
      <c r="AIG27" s="79">
        <v>283310</v>
      </c>
      <c r="AIH27" s="78">
        <v>63172527.299999997</v>
      </c>
      <c r="AII27" s="77">
        <v>208</v>
      </c>
      <c r="AIJ27" s="78">
        <v>330871.53999999998</v>
      </c>
      <c r="AIK27" s="79">
        <v>15540</v>
      </c>
      <c r="AIL27" s="78">
        <v>8892961.5500000007</v>
      </c>
      <c r="AIM27" s="79">
        <v>13534</v>
      </c>
      <c r="AIN27" s="78">
        <v>5093556.3499999996</v>
      </c>
      <c r="AIO27" s="79">
        <v>2427</v>
      </c>
      <c r="AIP27" s="78">
        <v>195155.49</v>
      </c>
      <c r="AIQ27" s="77">
        <v>157</v>
      </c>
      <c r="AIR27" s="78">
        <v>18175.38</v>
      </c>
      <c r="AIS27" s="77">
        <v>912</v>
      </c>
      <c r="AIT27" s="78">
        <v>114150.71</v>
      </c>
      <c r="AIW27" s="77">
        <v>4</v>
      </c>
      <c r="AIX27" s="78">
        <v>1878.5</v>
      </c>
      <c r="AIY27" s="77">
        <v>48</v>
      </c>
      <c r="AIZ27" s="78">
        <v>45260.4</v>
      </c>
      <c r="AJA27" s="79">
        <v>2267</v>
      </c>
      <c r="AJB27" s="78">
        <v>212717.16</v>
      </c>
      <c r="AJC27" s="79">
        <v>3688</v>
      </c>
      <c r="AJD27" s="78">
        <v>226092.26</v>
      </c>
      <c r="AJE27" s="77">
        <v>903</v>
      </c>
      <c r="AJF27" s="78">
        <v>184341.71</v>
      </c>
      <c r="AJK27" s="77">
        <v>8</v>
      </c>
      <c r="AJL27" s="78">
        <v>3186.86</v>
      </c>
      <c r="AJM27" s="77">
        <v>550</v>
      </c>
      <c r="AJN27" s="78">
        <v>63755.12</v>
      </c>
      <c r="AJQ27" s="77">
        <v>81</v>
      </c>
      <c r="AJR27" s="78">
        <v>31651.13</v>
      </c>
      <c r="AKC27" s="77">
        <v>4</v>
      </c>
      <c r="AKD27" s="78">
        <v>8305.42</v>
      </c>
      <c r="AKE27" s="77">
        <v>2</v>
      </c>
      <c r="AKF27" s="78">
        <v>191.62</v>
      </c>
      <c r="AKG27" s="79">
        <v>53063</v>
      </c>
      <c r="AKH27" s="78">
        <v>495489.57</v>
      </c>
      <c r="AKK27" s="77">
        <v>35</v>
      </c>
      <c r="AKL27" s="78">
        <v>556.71</v>
      </c>
      <c r="AKO27" s="79">
        <v>7180</v>
      </c>
      <c r="AKP27" s="78">
        <v>532079.94999999995</v>
      </c>
      <c r="AKQ27" s="77">
        <v>3</v>
      </c>
      <c r="AKR27" s="78">
        <v>18.059999999999999</v>
      </c>
      <c r="AKS27" s="79">
        <v>9222</v>
      </c>
      <c r="AKT27" s="78">
        <v>181665.47</v>
      </c>
      <c r="AKU27" s="77">
        <v>3</v>
      </c>
      <c r="AKV27" s="78">
        <v>3.32</v>
      </c>
      <c r="AKW27" s="79">
        <v>9619</v>
      </c>
      <c r="AKX27" s="78">
        <v>445173.06</v>
      </c>
      <c r="ALC27" s="77">
        <v>2</v>
      </c>
      <c r="ALD27" s="78">
        <v>23.26</v>
      </c>
      <c r="ALE27" s="79">
        <v>1178</v>
      </c>
      <c r="ALF27" s="78">
        <v>161461.84</v>
      </c>
      <c r="ALO27" s="79">
        <v>117809</v>
      </c>
      <c r="ALP27" s="78">
        <v>1579498.52</v>
      </c>
      <c r="ALQ27" s="77">
        <v>127</v>
      </c>
      <c r="ALR27" s="78">
        <v>11979.74</v>
      </c>
      <c r="ALW27" s="77">
        <v>2</v>
      </c>
      <c r="ALX27" s="78">
        <v>4.7</v>
      </c>
      <c r="AME27" s="77">
        <v>21</v>
      </c>
      <c r="AMF27" s="78">
        <v>329.98</v>
      </c>
      <c r="AMM27" s="79">
        <v>11556</v>
      </c>
      <c r="AMN27" s="78">
        <v>296388.34999999998</v>
      </c>
      <c r="AMQ27" s="79">
        <v>121884</v>
      </c>
      <c r="AMR27" s="78">
        <v>1695722.38</v>
      </c>
      <c r="AMW27" s="77">
        <v>2</v>
      </c>
      <c r="AMX27" s="78">
        <v>12.06</v>
      </c>
      <c r="ANA27" s="77">
        <v>1</v>
      </c>
      <c r="ANB27" s="78">
        <v>2.57</v>
      </c>
      <c r="ANC27" s="77">
        <v>3</v>
      </c>
      <c r="AND27" s="78">
        <v>31.29</v>
      </c>
      <c r="ANI27" s="77">
        <v>2</v>
      </c>
      <c r="ANJ27" s="78">
        <v>10.72</v>
      </c>
      <c r="ANO27" s="79">
        <v>1198</v>
      </c>
      <c r="ANP27" s="78">
        <v>60108.24</v>
      </c>
      <c r="ANQ27" s="77">
        <v>131</v>
      </c>
      <c r="ANR27" s="78">
        <v>371.41</v>
      </c>
      <c r="ANS27" s="79">
        <v>1993</v>
      </c>
      <c r="ANT27" s="78">
        <v>131276.9</v>
      </c>
      <c r="ANW27" s="77">
        <v>133</v>
      </c>
      <c r="ANX27" s="78">
        <v>3955.62</v>
      </c>
      <c r="ANY27" s="77">
        <v>33</v>
      </c>
      <c r="ANZ27" s="78">
        <v>16566.18</v>
      </c>
      <c r="AOA27" s="79">
        <v>1466</v>
      </c>
      <c r="AOB27" s="78">
        <v>115429.23</v>
      </c>
      <c r="AOC27" s="79">
        <v>23066</v>
      </c>
      <c r="AOD27" s="78">
        <v>2198601.7000000002</v>
      </c>
      <c r="AOE27" s="77">
        <v>195</v>
      </c>
      <c r="AOF27" s="78">
        <v>228908.87</v>
      </c>
      <c r="AOG27" s="77">
        <v>2</v>
      </c>
      <c r="AOH27" s="78">
        <v>535.48</v>
      </c>
      <c r="AOQ27" s="77">
        <v>366</v>
      </c>
      <c r="AOR27" s="78">
        <v>16017.78</v>
      </c>
      <c r="AOS27" s="77">
        <v>2</v>
      </c>
      <c r="AOT27" s="78">
        <v>8.64</v>
      </c>
      <c r="AOY27" s="79">
        <v>1091</v>
      </c>
      <c r="AOZ27" s="78">
        <v>1336945.1000000001</v>
      </c>
      <c r="APA27" s="79">
        <v>2659</v>
      </c>
      <c r="APB27" s="78">
        <v>215838.16</v>
      </c>
      <c r="APC27" s="77">
        <v>2</v>
      </c>
      <c r="APD27" s="78">
        <v>162.38</v>
      </c>
      <c r="APE27" s="77">
        <v>72</v>
      </c>
      <c r="APF27" s="78">
        <v>1600.84</v>
      </c>
      <c r="API27" s="79">
        <v>2119</v>
      </c>
      <c r="APJ27" s="78">
        <v>251858.12</v>
      </c>
      <c r="APK27" s="77">
        <v>257</v>
      </c>
      <c r="APL27" s="78">
        <v>48351.35</v>
      </c>
      <c r="APM27" s="79">
        <v>12914</v>
      </c>
      <c r="APN27" s="78">
        <v>2147980.48</v>
      </c>
      <c r="APS27" s="77">
        <v>886</v>
      </c>
      <c r="APT27" s="78">
        <v>511083.9</v>
      </c>
      <c r="APU27" s="77">
        <v>64</v>
      </c>
      <c r="APV27" s="78">
        <v>145427.18</v>
      </c>
      <c r="APW27" s="77">
        <v>422</v>
      </c>
      <c r="APX27" s="78">
        <v>1359825.15</v>
      </c>
      <c r="AQC27" s="77">
        <v>1</v>
      </c>
      <c r="AQD27" s="78">
        <v>11.16</v>
      </c>
      <c r="AQI27" s="77">
        <v>40</v>
      </c>
      <c r="AQJ27" s="78">
        <v>3821.75</v>
      </c>
      <c r="AQK27" s="77">
        <v>2</v>
      </c>
      <c r="AQL27" s="78">
        <v>34.479999999999997</v>
      </c>
      <c r="AQO27" s="77">
        <v>675</v>
      </c>
      <c r="AQP27" s="78">
        <v>88582.09</v>
      </c>
      <c r="AQQ27" s="77">
        <v>251</v>
      </c>
      <c r="AQR27" s="78">
        <v>2676.87</v>
      </c>
      <c r="AQS27" s="77">
        <v>1</v>
      </c>
      <c r="AQT27" s="78">
        <v>7.5</v>
      </c>
      <c r="AQU27" s="77">
        <v>106</v>
      </c>
      <c r="AQV27" s="78">
        <v>1320.53</v>
      </c>
      <c r="ARA27" s="79">
        <v>13558</v>
      </c>
      <c r="ARB27" s="78">
        <v>3028510.16</v>
      </c>
      <c r="ARC27" s="79">
        <v>18212</v>
      </c>
      <c r="ARD27" s="78">
        <v>292118.59000000003</v>
      </c>
      <c r="ARG27" s="77">
        <v>2</v>
      </c>
      <c r="ARH27" s="78">
        <v>26.34</v>
      </c>
      <c r="ARI27" s="79">
        <v>2328</v>
      </c>
      <c r="ARJ27" s="78">
        <v>1035044.74</v>
      </c>
      <c r="ARK27" s="77">
        <v>387</v>
      </c>
      <c r="ARL27" s="78">
        <v>181367.46</v>
      </c>
      <c r="ARM27" s="79">
        <v>2080</v>
      </c>
      <c r="ARN27" s="78">
        <v>983655.61</v>
      </c>
      <c r="ARO27" s="77">
        <v>867</v>
      </c>
      <c r="ARP27" s="78">
        <v>384778.97</v>
      </c>
      <c r="ARQ27" s="77">
        <v>614</v>
      </c>
      <c r="ARR27" s="78">
        <v>245634.5</v>
      </c>
      <c r="ARS27" s="77">
        <v>324</v>
      </c>
      <c r="ART27" s="78">
        <v>125696.1</v>
      </c>
      <c r="ARU27" s="79">
        <v>4502</v>
      </c>
      <c r="ARV27" s="78">
        <v>833072.14</v>
      </c>
      <c r="ARW27" s="77">
        <v>12</v>
      </c>
      <c r="ARX27" s="78">
        <v>650.53</v>
      </c>
      <c r="ASA27" s="77">
        <v>164</v>
      </c>
      <c r="ASB27" s="78">
        <v>46196.49</v>
      </c>
      <c r="ASC27" s="79">
        <v>3885</v>
      </c>
      <c r="ASD27" s="78">
        <v>62886.61</v>
      </c>
      <c r="ASI27" s="79">
        <v>4359</v>
      </c>
      <c r="ASJ27" s="78">
        <v>1147387.6399999999</v>
      </c>
      <c r="ASK27" s="79">
        <v>2886</v>
      </c>
      <c r="ASL27" s="78">
        <v>1432305.74</v>
      </c>
      <c r="ASM27" s="77">
        <v>2</v>
      </c>
      <c r="ASN27" s="78">
        <v>18.420000000000002</v>
      </c>
      <c r="ASQ27" s="79">
        <v>8356</v>
      </c>
      <c r="ASR27" s="78">
        <v>5310250.03</v>
      </c>
      <c r="ASU27" s="77">
        <v>117</v>
      </c>
      <c r="ASV27" s="78">
        <v>837685.71</v>
      </c>
      <c r="ASY27" s="77">
        <v>1</v>
      </c>
      <c r="ASZ27" s="78">
        <v>27.6</v>
      </c>
      <c r="ATC27" s="77">
        <v>2</v>
      </c>
      <c r="ATD27" s="78">
        <v>46.38</v>
      </c>
      <c r="ATE27" s="77">
        <v>2</v>
      </c>
      <c r="ATF27" s="78">
        <v>18.78</v>
      </c>
      <c r="ATG27" s="79">
        <v>5132</v>
      </c>
      <c r="ATH27" s="78">
        <v>676285.05</v>
      </c>
      <c r="ATI27" s="79">
        <v>10104</v>
      </c>
      <c r="ATJ27" s="78">
        <v>1221616.07</v>
      </c>
      <c r="ATK27" s="79">
        <v>29811</v>
      </c>
      <c r="ATL27" s="78">
        <v>3805487.51</v>
      </c>
      <c r="ATM27" s="79">
        <v>7849</v>
      </c>
      <c r="ATN27" s="78">
        <v>978238.37</v>
      </c>
      <c r="ATO27" s="79">
        <v>50724</v>
      </c>
      <c r="ATP27" s="78">
        <v>1264784.3700000001</v>
      </c>
      <c r="ATS27" s="79">
        <v>55350</v>
      </c>
      <c r="ATT27" s="78">
        <v>4503660.82</v>
      </c>
      <c r="ATU27" s="77">
        <v>61</v>
      </c>
      <c r="ATV27" s="78">
        <v>21859.200000000001</v>
      </c>
      <c r="ATW27" s="77">
        <v>1</v>
      </c>
      <c r="ATX27" s="78">
        <v>13.8</v>
      </c>
      <c r="ATY27" s="79">
        <v>4121</v>
      </c>
      <c r="ATZ27" s="78">
        <v>363737.5</v>
      </c>
      <c r="AUE27" s="77">
        <v>6</v>
      </c>
      <c r="AUF27" s="78">
        <v>866.72</v>
      </c>
      <c r="AUG27" s="77">
        <v>1</v>
      </c>
      <c r="AUH27" s="78">
        <v>2.67</v>
      </c>
      <c r="AUO27" s="77">
        <v>24</v>
      </c>
      <c r="AUP27" s="78">
        <v>2111.86</v>
      </c>
      <c r="AUS27" s="77">
        <v>9</v>
      </c>
      <c r="AUT27" s="78">
        <v>297.2</v>
      </c>
      <c r="AUU27" s="79">
        <v>1420</v>
      </c>
      <c r="AUV27" s="78">
        <v>35737.370000000003</v>
      </c>
      <c r="AUW27" s="77">
        <v>30</v>
      </c>
      <c r="AUX27" s="78">
        <v>2249.19</v>
      </c>
      <c r="AVA27" s="79">
        <v>30535</v>
      </c>
      <c r="AVB27" s="78">
        <v>2887097.58</v>
      </c>
      <c r="AVC27" s="77">
        <v>792</v>
      </c>
      <c r="AVD27" s="78">
        <v>3415647.85</v>
      </c>
      <c r="AVG27" s="77">
        <v>1</v>
      </c>
      <c r="AVH27" s="78">
        <v>26.59</v>
      </c>
      <c r="AVK27" s="77">
        <v>6</v>
      </c>
      <c r="AVL27" s="78">
        <v>1423.95</v>
      </c>
      <c r="AVM27" s="77">
        <v>871</v>
      </c>
      <c r="AVN27" s="78">
        <v>50726.49</v>
      </c>
      <c r="AVO27" s="77">
        <v>273</v>
      </c>
      <c r="AVP27" s="78">
        <v>13462.02</v>
      </c>
      <c r="AVS27" s="79">
        <v>13747</v>
      </c>
      <c r="AVT27" s="78">
        <v>684592</v>
      </c>
      <c r="AVU27" s="77">
        <v>10</v>
      </c>
      <c r="AVV27" s="78">
        <v>382.16</v>
      </c>
      <c r="AVW27" s="77">
        <v>13</v>
      </c>
      <c r="AVX27" s="78">
        <v>614.39</v>
      </c>
      <c r="AVY27" s="77">
        <v>41</v>
      </c>
      <c r="AVZ27" s="78">
        <v>1288.01</v>
      </c>
      <c r="AWA27" s="77">
        <v>3</v>
      </c>
      <c r="AWB27" s="78">
        <v>14.51</v>
      </c>
      <c r="AWC27" s="77">
        <v>1</v>
      </c>
      <c r="AWD27" s="78">
        <v>4.72</v>
      </c>
      <c r="AWM27" s="79">
        <v>237821</v>
      </c>
      <c r="AWN27" s="78">
        <v>4192320.54</v>
      </c>
      <c r="AWO27" s="77">
        <v>8</v>
      </c>
      <c r="AWP27" s="78">
        <v>157.12</v>
      </c>
      <c r="AWQ27" s="79">
        <v>1986</v>
      </c>
      <c r="AWR27" s="78">
        <v>100343.5</v>
      </c>
      <c r="AWU27" s="79">
        <v>8275</v>
      </c>
      <c r="AWV27" s="78">
        <v>3009581.69</v>
      </c>
      <c r="AWW27" s="77">
        <v>28</v>
      </c>
      <c r="AWX27" s="78">
        <v>183.77</v>
      </c>
      <c r="AXA27" s="77">
        <v>4</v>
      </c>
      <c r="AXB27" s="78">
        <v>18</v>
      </c>
      <c r="AXC27" s="77">
        <v>187</v>
      </c>
      <c r="AXD27" s="78">
        <v>156611.42000000001</v>
      </c>
      <c r="AXO27" s="79">
        <v>2247</v>
      </c>
      <c r="AXP27" s="78">
        <v>233494.42</v>
      </c>
      <c r="AXU27" s="77">
        <v>1</v>
      </c>
      <c r="AXV27" s="78">
        <v>15.02</v>
      </c>
      <c r="AYA27" s="77">
        <v>1</v>
      </c>
      <c r="AYB27" s="78">
        <v>18.3</v>
      </c>
      <c r="AYC27" s="77">
        <v>5</v>
      </c>
      <c r="AYD27" s="78">
        <v>40.65</v>
      </c>
      <c r="AYE27" s="77">
        <v>18</v>
      </c>
      <c r="AYF27" s="78">
        <v>176.28</v>
      </c>
      <c r="AYG27" s="77">
        <v>4</v>
      </c>
      <c r="AYH27" s="78">
        <v>27.98</v>
      </c>
      <c r="AYQ27" s="77">
        <v>2</v>
      </c>
      <c r="AYR27" s="78">
        <v>1.5</v>
      </c>
      <c r="AYS27" s="77">
        <v>1</v>
      </c>
      <c r="AYT27" s="78">
        <v>2.6</v>
      </c>
      <c r="AYW27" s="77">
        <v>8</v>
      </c>
      <c r="AYX27" s="78">
        <v>40.659999999999997</v>
      </c>
      <c r="AYY27" s="77">
        <v>28</v>
      </c>
      <c r="AYZ27" s="78">
        <v>1443.92</v>
      </c>
      <c r="AZA27" s="79">
        <v>59262</v>
      </c>
      <c r="AZB27" s="78">
        <v>4730217.5</v>
      </c>
      <c r="AZC27" s="77">
        <v>194</v>
      </c>
      <c r="AZD27" s="78">
        <v>42443.38</v>
      </c>
      <c r="AZE27" s="77">
        <v>123</v>
      </c>
      <c r="AZF27" s="78">
        <v>38554.53</v>
      </c>
      <c r="AZG27" s="77">
        <v>7</v>
      </c>
      <c r="AZH27" s="78">
        <v>145.30000000000001</v>
      </c>
      <c r="AZI27" s="77">
        <v>58</v>
      </c>
      <c r="AZJ27" s="78">
        <v>3785.64</v>
      </c>
      <c r="AZK27" s="77">
        <v>566</v>
      </c>
      <c r="AZL27" s="78">
        <v>7730.73</v>
      </c>
      <c r="AZO27" s="79">
        <v>15036</v>
      </c>
      <c r="AZP27" s="78">
        <v>2032682.29</v>
      </c>
      <c r="AZQ27" s="77">
        <v>185</v>
      </c>
      <c r="AZR27" s="78">
        <v>188245.3</v>
      </c>
      <c r="AZS27" s="77">
        <v>512</v>
      </c>
      <c r="AZT27" s="78">
        <v>216565.46</v>
      </c>
    </row>
    <row r="28" spans="1:1020 1027:1372" x14ac:dyDescent="0.25">
      <c r="A28" s="80">
        <v>40186</v>
      </c>
      <c r="B28" s="77" t="s">
        <v>346</v>
      </c>
      <c r="C28" s="77">
        <v>16</v>
      </c>
      <c r="D28" s="78">
        <v>39.71</v>
      </c>
      <c r="K28" s="77">
        <v>2</v>
      </c>
      <c r="L28" s="78">
        <v>151.16</v>
      </c>
      <c r="M28" s="77">
        <v>146</v>
      </c>
      <c r="N28" s="78">
        <v>877013.47</v>
      </c>
      <c r="O28" s="77">
        <v>88</v>
      </c>
      <c r="P28" s="78">
        <v>5664.11</v>
      </c>
      <c r="S28" s="77">
        <v>2</v>
      </c>
      <c r="T28" s="78">
        <v>12.74</v>
      </c>
      <c r="Y28" s="79">
        <v>201379</v>
      </c>
      <c r="Z28" s="78">
        <v>11482189.57</v>
      </c>
      <c r="AA28" s="77">
        <v>35</v>
      </c>
      <c r="AB28" s="78">
        <v>4326.7299999999996</v>
      </c>
      <c r="AC28" s="79">
        <v>6869</v>
      </c>
      <c r="AD28" s="78">
        <v>325088.12</v>
      </c>
      <c r="AQ28" s="79">
        <v>33948</v>
      </c>
      <c r="AR28" s="78">
        <v>5102110.42</v>
      </c>
      <c r="AU28" s="79">
        <v>66384</v>
      </c>
      <c r="AV28" s="78">
        <v>1305296.3400000001</v>
      </c>
      <c r="AW28" s="77">
        <v>3</v>
      </c>
      <c r="AX28" s="78">
        <v>68.61</v>
      </c>
      <c r="AY28" s="79">
        <v>72333</v>
      </c>
      <c r="AZ28" s="78">
        <v>7295403.4199999999</v>
      </c>
      <c r="BA28" s="79">
        <v>321966</v>
      </c>
      <c r="BB28" s="78">
        <v>26775760.809999999</v>
      </c>
      <c r="BE28" s="79">
        <v>296625</v>
      </c>
      <c r="BF28" s="78">
        <v>2687499.07</v>
      </c>
      <c r="BI28" s="79">
        <v>10365</v>
      </c>
      <c r="BJ28" s="78">
        <v>582214.31000000006</v>
      </c>
      <c r="BK28" s="77">
        <v>1</v>
      </c>
      <c r="BL28" s="78">
        <v>153.69999999999999</v>
      </c>
      <c r="BM28" s="77">
        <v>9</v>
      </c>
      <c r="BN28" s="78">
        <v>2268.4499999999998</v>
      </c>
      <c r="BO28" s="79">
        <v>5998</v>
      </c>
      <c r="BP28" s="78">
        <v>68107.820000000007</v>
      </c>
      <c r="BS28" s="77">
        <v>9</v>
      </c>
      <c r="BT28" s="78">
        <v>4157.43</v>
      </c>
      <c r="BW28" s="77">
        <v>4</v>
      </c>
      <c r="BX28" s="78">
        <v>139.19999999999999</v>
      </c>
      <c r="BY28" s="77">
        <v>1</v>
      </c>
      <c r="BZ28" s="78">
        <v>0.83</v>
      </c>
      <c r="CC28" s="77">
        <v>2</v>
      </c>
      <c r="CD28" s="78">
        <v>53.04</v>
      </c>
      <c r="CM28" s="77">
        <v>4</v>
      </c>
      <c r="CN28" s="78">
        <v>3358.36</v>
      </c>
      <c r="CO28" s="77">
        <v>5</v>
      </c>
      <c r="CP28" s="78">
        <v>251.76</v>
      </c>
      <c r="CQ28" s="77">
        <v>13</v>
      </c>
      <c r="CR28" s="78">
        <v>33.17</v>
      </c>
      <c r="CS28" s="77">
        <v>69</v>
      </c>
      <c r="CT28" s="78">
        <v>201.47</v>
      </c>
      <c r="CW28" s="77">
        <v>52</v>
      </c>
      <c r="CX28" s="78">
        <v>38.270000000000003</v>
      </c>
      <c r="DA28" s="79">
        <v>189216</v>
      </c>
      <c r="DB28" s="78">
        <v>7210778.5199999996</v>
      </c>
      <c r="DK28" s="79">
        <v>12004</v>
      </c>
      <c r="DL28" s="78">
        <v>1065953.2</v>
      </c>
      <c r="DM28" s="79">
        <v>206736</v>
      </c>
      <c r="DN28" s="78">
        <v>7972508.0199999996</v>
      </c>
      <c r="DS28" s="77">
        <v>18</v>
      </c>
      <c r="DT28" s="78">
        <v>274.29000000000002</v>
      </c>
      <c r="DU28" s="77">
        <v>3</v>
      </c>
      <c r="DV28" s="78">
        <v>5.85</v>
      </c>
      <c r="EE28" s="79">
        <v>17200</v>
      </c>
      <c r="EF28" s="78">
        <v>635002.34</v>
      </c>
      <c r="EG28" s="79">
        <v>35755</v>
      </c>
      <c r="EH28" s="78">
        <v>1236247.67</v>
      </c>
      <c r="EI28" s="77">
        <v>5</v>
      </c>
      <c r="EJ28" s="78">
        <v>29.27</v>
      </c>
      <c r="EK28" s="79">
        <v>1241</v>
      </c>
      <c r="EL28" s="78">
        <v>80543.39</v>
      </c>
      <c r="ES28" s="79">
        <v>2162</v>
      </c>
      <c r="ET28" s="78">
        <v>1328704.71</v>
      </c>
      <c r="EU28" s="77">
        <v>6</v>
      </c>
      <c r="EV28" s="78">
        <v>8.27</v>
      </c>
      <c r="EW28" s="79">
        <v>26807</v>
      </c>
      <c r="EX28" s="78">
        <v>1278359.3700000001</v>
      </c>
      <c r="EY28" s="79">
        <v>17190</v>
      </c>
      <c r="EZ28" s="78">
        <v>810887.4</v>
      </c>
      <c r="FA28" s="77">
        <v>17</v>
      </c>
      <c r="FB28" s="78">
        <v>160.43</v>
      </c>
      <c r="FE28" s="77">
        <v>7</v>
      </c>
      <c r="FF28" s="78">
        <v>3.36</v>
      </c>
      <c r="FG28" s="79">
        <v>2319</v>
      </c>
      <c r="FH28" s="78">
        <v>338431.62</v>
      </c>
      <c r="FI28" s="77">
        <v>4</v>
      </c>
      <c r="FJ28" s="78">
        <v>6</v>
      </c>
      <c r="FK28" s="79">
        <v>2713</v>
      </c>
      <c r="FL28" s="78">
        <v>68895.41</v>
      </c>
      <c r="FM28" s="79">
        <v>14258</v>
      </c>
      <c r="FN28" s="78">
        <v>814287.21</v>
      </c>
      <c r="FO28" s="79">
        <v>50719</v>
      </c>
      <c r="FP28" s="78">
        <v>5507084.2199999997</v>
      </c>
      <c r="FW28" s="77">
        <v>69</v>
      </c>
      <c r="FX28" s="78">
        <v>5986.98</v>
      </c>
      <c r="GC28" s="79">
        <v>4475</v>
      </c>
      <c r="GD28" s="78">
        <v>603634.80000000005</v>
      </c>
      <c r="GE28" s="79">
        <v>3678</v>
      </c>
      <c r="GF28" s="78">
        <v>542100.25</v>
      </c>
      <c r="GO28" s="77">
        <v>227</v>
      </c>
      <c r="GP28" s="78">
        <v>19450.88</v>
      </c>
      <c r="GQ28" s="77">
        <v>14</v>
      </c>
      <c r="GR28" s="78">
        <v>637.73</v>
      </c>
      <c r="GS28" s="79">
        <v>2349</v>
      </c>
      <c r="GT28" s="78">
        <v>244121.93</v>
      </c>
      <c r="GU28" s="77">
        <v>8</v>
      </c>
      <c r="GV28" s="78">
        <v>49.5</v>
      </c>
      <c r="GY28" s="77">
        <v>132</v>
      </c>
      <c r="GZ28" s="78">
        <v>4691.1899999999996</v>
      </c>
      <c r="HA28" s="77">
        <v>544</v>
      </c>
      <c r="HB28" s="78">
        <v>68297.61</v>
      </c>
      <c r="HC28" s="77">
        <v>420</v>
      </c>
      <c r="HD28" s="78">
        <v>71073.960000000006</v>
      </c>
      <c r="HE28" s="79">
        <v>2157</v>
      </c>
      <c r="HF28" s="78">
        <v>304310.34000000003</v>
      </c>
      <c r="HI28" s="77">
        <v>88</v>
      </c>
      <c r="HJ28" s="78">
        <v>37644.699999999997</v>
      </c>
      <c r="HK28" s="77">
        <v>530</v>
      </c>
      <c r="HL28" s="78">
        <v>30367.49</v>
      </c>
      <c r="HM28" s="77">
        <v>28</v>
      </c>
      <c r="HN28" s="78">
        <v>2172.31</v>
      </c>
      <c r="HO28" s="79">
        <v>119384</v>
      </c>
      <c r="HP28" s="78">
        <v>11285382.390000001</v>
      </c>
      <c r="HQ28" s="77">
        <v>5</v>
      </c>
      <c r="HR28" s="78">
        <v>358.62</v>
      </c>
      <c r="HS28" s="79">
        <v>1059</v>
      </c>
      <c r="HT28" s="78">
        <v>111580.11</v>
      </c>
      <c r="HU28" s="79">
        <v>6954</v>
      </c>
      <c r="HV28" s="78">
        <v>485125.05</v>
      </c>
      <c r="HW28" s="77">
        <v>40</v>
      </c>
      <c r="HX28" s="78">
        <v>6727.71</v>
      </c>
      <c r="HY28" s="77">
        <v>351</v>
      </c>
      <c r="HZ28" s="78">
        <v>74285.460000000006</v>
      </c>
      <c r="IA28" s="77">
        <v>1</v>
      </c>
      <c r="IB28" s="78">
        <v>90.4</v>
      </c>
      <c r="IC28" s="77">
        <v>2</v>
      </c>
      <c r="ID28" s="78">
        <v>338</v>
      </c>
      <c r="IE28" s="77">
        <v>2</v>
      </c>
      <c r="IF28" s="78">
        <v>20</v>
      </c>
      <c r="IG28" s="79">
        <v>2863</v>
      </c>
      <c r="IH28" s="78">
        <v>132668.09</v>
      </c>
      <c r="II28" s="77">
        <v>2</v>
      </c>
      <c r="IJ28" s="78">
        <v>0.52</v>
      </c>
      <c r="IK28" s="77">
        <v>2</v>
      </c>
      <c r="IL28" s="78">
        <v>12.98</v>
      </c>
      <c r="IQ28" s="77">
        <v>6</v>
      </c>
      <c r="IR28" s="78">
        <v>18.14</v>
      </c>
      <c r="IS28" s="79">
        <v>4899</v>
      </c>
      <c r="IT28" s="78">
        <v>201352.23</v>
      </c>
      <c r="IY28" s="77">
        <v>1</v>
      </c>
      <c r="IZ28" s="78">
        <v>26.44</v>
      </c>
      <c r="JA28" s="79">
        <v>9753</v>
      </c>
      <c r="JB28" s="78">
        <v>1343888.94</v>
      </c>
      <c r="JC28" s="79">
        <v>2647</v>
      </c>
      <c r="JD28" s="78">
        <v>336833.03</v>
      </c>
      <c r="JG28" s="77">
        <v>656</v>
      </c>
      <c r="JH28" s="78">
        <v>92809.2</v>
      </c>
      <c r="JI28" s="79">
        <v>3379</v>
      </c>
      <c r="JJ28" s="78">
        <v>294155.86</v>
      </c>
      <c r="JK28" s="77">
        <v>24</v>
      </c>
      <c r="JL28" s="78">
        <v>2053.7399999999998</v>
      </c>
      <c r="JQ28" s="77">
        <v>88</v>
      </c>
      <c r="JR28" s="78">
        <v>7148.28</v>
      </c>
      <c r="JS28" s="79">
        <v>6101</v>
      </c>
      <c r="JT28" s="78">
        <v>549656.71</v>
      </c>
      <c r="JU28" s="79">
        <v>19711</v>
      </c>
      <c r="JV28" s="78">
        <v>1488445.34</v>
      </c>
      <c r="JW28" s="77">
        <v>88</v>
      </c>
      <c r="JX28" s="78">
        <v>8851.36</v>
      </c>
      <c r="JY28" s="77">
        <v>488</v>
      </c>
      <c r="JZ28" s="78">
        <v>9935.9699999999993</v>
      </c>
      <c r="KA28" s="79">
        <v>10139</v>
      </c>
      <c r="KB28" s="78">
        <v>454236.8</v>
      </c>
      <c r="KE28" s="77">
        <v>511</v>
      </c>
      <c r="KF28" s="78">
        <v>44840.3</v>
      </c>
      <c r="KG28" s="79">
        <v>22778</v>
      </c>
      <c r="KH28" s="78">
        <v>836256.39</v>
      </c>
      <c r="KI28" s="77">
        <v>1</v>
      </c>
      <c r="KJ28" s="78">
        <v>12.89</v>
      </c>
      <c r="KM28" s="79">
        <v>1188</v>
      </c>
      <c r="KN28" s="78">
        <v>680455.52</v>
      </c>
      <c r="KO28" s="77">
        <v>12</v>
      </c>
      <c r="KP28" s="78">
        <v>1002.24</v>
      </c>
      <c r="KQ28" s="79">
        <v>5813</v>
      </c>
      <c r="KR28" s="78">
        <v>439493.81</v>
      </c>
      <c r="KU28" s="79">
        <v>3654</v>
      </c>
      <c r="KV28" s="78">
        <v>1504513.55</v>
      </c>
      <c r="LA28" s="77">
        <v>8</v>
      </c>
      <c r="LB28" s="78">
        <v>2500.8000000000002</v>
      </c>
      <c r="LC28" s="77">
        <v>1</v>
      </c>
      <c r="LD28" s="78">
        <v>2.0499999999999998</v>
      </c>
      <c r="LE28" s="79">
        <v>1604</v>
      </c>
      <c r="LF28" s="78">
        <v>141899.47</v>
      </c>
      <c r="LG28" s="77">
        <v>501</v>
      </c>
      <c r="LH28" s="78">
        <v>80145.210000000006</v>
      </c>
      <c r="LI28" s="77">
        <v>485</v>
      </c>
      <c r="LJ28" s="78">
        <v>120042.46</v>
      </c>
      <c r="LK28" s="77">
        <v>1</v>
      </c>
      <c r="LL28" s="78">
        <v>3.51</v>
      </c>
      <c r="LS28" s="77">
        <v>2</v>
      </c>
      <c r="LT28" s="78">
        <v>1.5</v>
      </c>
      <c r="LU28" s="79">
        <v>8444</v>
      </c>
      <c r="LV28" s="78">
        <v>367237.24</v>
      </c>
      <c r="LW28" s="77">
        <v>83</v>
      </c>
      <c r="LX28" s="78">
        <v>456.58</v>
      </c>
      <c r="LY28" s="77">
        <v>4</v>
      </c>
      <c r="LZ28" s="78">
        <v>7291.52</v>
      </c>
      <c r="MC28" s="79">
        <v>5624</v>
      </c>
      <c r="MD28" s="78">
        <v>629961.01</v>
      </c>
      <c r="MG28" s="77">
        <v>6</v>
      </c>
      <c r="MH28" s="78">
        <v>238.32</v>
      </c>
      <c r="MO28" s="77">
        <v>2</v>
      </c>
      <c r="MP28" s="78">
        <v>14.5</v>
      </c>
      <c r="MQ28" s="79">
        <v>4357</v>
      </c>
      <c r="MR28" s="78">
        <v>325556.33</v>
      </c>
      <c r="MS28" s="79">
        <v>54070</v>
      </c>
      <c r="MT28" s="78">
        <v>5300421.45</v>
      </c>
      <c r="MU28" s="79">
        <v>1183</v>
      </c>
      <c r="MV28" s="78">
        <v>34755.72</v>
      </c>
      <c r="MW28" s="77">
        <v>2</v>
      </c>
      <c r="MX28" s="78">
        <v>6.32</v>
      </c>
      <c r="MY28" s="77">
        <v>1</v>
      </c>
      <c r="MZ28" s="78">
        <v>2.52</v>
      </c>
      <c r="NG28" s="79">
        <v>351760</v>
      </c>
      <c r="NH28" s="78">
        <v>42636089.520000003</v>
      </c>
      <c r="NI28" s="79">
        <v>281115</v>
      </c>
      <c r="NJ28" s="78">
        <v>39012508.969999999</v>
      </c>
      <c r="NK28" s="79">
        <v>16381</v>
      </c>
      <c r="NL28" s="78">
        <v>53429.7</v>
      </c>
      <c r="NM28" s="77">
        <v>38</v>
      </c>
      <c r="NN28" s="78">
        <v>991.72</v>
      </c>
      <c r="NO28" s="77">
        <v>2</v>
      </c>
      <c r="NP28" s="78">
        <v>15.38</v>
      </c>
      <c r="NU28" s="79">
        <v>1411</v>
      </c>
      <c r="NV28" s="78">
        <v>195575.59</v>
      </c>
      <c r="NW28" s="77">
        <v>9</v>
      </c>
      <c r="NX28" s="78">
        <v>25.46</v>
      </c>
      <c r="NY28" s="77">
        <v>4</v>
      </c>
      <c r="NZ28" s="78">
        <v>5.95</v>
      </c>
      <c r="OA28" s="77">
        <v>111</v>
      </c>
      <c r="OB28" s="78">
        <v>301.93</v>
      </c>
      <c r="OC28" s="79">
        <v>4190</v>
      </c>
      <c r="OD28" s="78">
        <v>447466.6</v>
      </c>
      <c r="OE28" s="77">
        <v>29</v>
      </c>
      <c r="OF28" s="78">
        <v>1891.74</v>
      </c>
      <c r="OG28" s="77">
        <v>5</v>
      </c>
      <c r="OH28" s="78">
        <v>103.08</v>
      </c>
      <c r="OI28" s="77">
        <v>1</v>
      </c>
      <c r="OJ28" s="78">
        <v>4.32</v>
      </c>
      <c r="OM28" s="77">
        <v>425</v>
      </c>
      <c r="ON28" s="78">
        <v>31015.8</v>
      </c>
      <c r="OO28" s="77">
        <v>249</v>
      </c>
      <c r="OP28" s="78">
        <v>13122.64</v>
      </c>
      <c r="OQ28" s="77">
        <v>128</v>
      </c>
      <c r="OR28" s="78">
        <v>522.38</v>
      </c>
      <c r="OU28" s="77">
        <v>1</v>
      </c>
      <c r="OV28" s="78">
        <v>25.32</v>
      </c>
      <c r="OW28" s="79">
        <v>12983</v>
      </c>
      <c r="OX28" s="78">
        <v>2186985.04</v>
      </c>
      <c r="OY28" s="79">
        <v>32284</v>
      </c>
      <c r="OZ28" s="78">
        <v>5929135.8700000001</v>
      </c>
      <c r="PA28" s="77">
        <v>143</v>
      </c>
      <c r="PB28" s="78">
        <v>5068.3</v>
      </c>
      <c r="PC28" s="79">
        <v>3086</v>
      </c>
      <c r="PD28" s="78">
        <v>155565.22</v>
      </c>
      <c r="PE28" s="79">
        <v>1116</v>
      </c>
      <c r="PF28" s="78">
        <v>190332.63</v>
      </c>
      <c r="PI28" s="79">
        <v>7380</v>
      </c>
      <c r="PJ28" s="78">
        <v>704988.19</v>
      </c>
      <c r="PS28" s="79">
        <v>3637</v>
      </c>
      <c r="PT28" s="78">
        <v>309183.06</v>
      </c>
      <c r="PU28" s="77">
        <v>80</v>
      </c>
      <c r="PV28" s="78">
        <v>656.4</v>
      </c>
      <c r="PW28" s="77">
        <v>57</v>
      </c>
      <c r="PX28" s="78">
        <v>7700.7</v>
      </c>
      <c r="PY28" s="79">
        <v>10728</v>
      </c>
      <c r="PZ28" s="78">
        <v>733861.12</v>
      </c>
      <c r="QA28" s="77">
        <v>38</v>
      </c>
      <c r="QB28" s="78">
        <v>208.34</v>
      </c>
      <c r="QC28" s="77">
        <v>17</v>
      </c>
      <c r="QD28" s="78">
        <v>190.59</v>
      </c>
      <c r="QI28" s="77">
        <v>9</v>
      </c>
      <c r="QJ28" s="78">
        <v>51.62</v>
      </c>
      <c r="QM28" s="79">
        <v>31770</v>
      </c>
      <c r="QN28" s="78">
        <v>8458801.0999999996</v>
      </c>
      <c r="QO28" s="79">
        <v>52511</v>
      </c>
      <c r="QP28" s="78">
        <v>7460165.8700000001</v>
      </c>
      <c r="QQ28" s="79">
        <v>7185</v>
      </c>
      <c r="QR28" s="78">
        <v>947215.29</v>
      </c>
      <c r="QS28" s="77">
        <v>339</v>
      </c>
      <c r="QT28" s="78">
        <v>1304043.83</v>
      </c>
      <c r="QU28" s="77">
        <v>16</v>
      </c>
      <c r="QV28" s="78">
        <v>35353.68</v>
      </c>
      <c r="QW28" s="77">
        <v>11</v>
      </c>
      <c r="QX28" s="78">
        <v>129.18</v>
      </c>
      <c r="QY28" s="77">
        <v>4</v>
      </c>
      <c r="QZ28" s="78">
        <v>402</v>
      </c>
      <c r="RA28" s="77">
        <v>441</v>
      </c>
      <c r="RB28" s="78">
        <v>164069.14000000001</v>
      </c>
      <c r="RE28" s="79">
        <v>27615</v>
      </c>
      <c r="RF28" s="78">
        <v>14927332.720000001</v>
      </c>
      <c r="RI28" s="79">
        <v>14509</v>
      </c>
      <c r="RJ28" s="78">
        <v>4394732.3899999997</v>
      </c>
      <c r="RK28" s="77">
        <v>1</v>
      </c>
      <c r="RL28" s="78">
        <v>2.48</v>
      </c>
      <c r="RM28" s="77">
        <v>8</v>
      </c>
      <c r="RN28" s="78">
        <v>18.18</v>
      </c>
      <c r="RO28" s="77">
        <v>18</v>
      </c>
      <c r="RP28" s="78">
        <v>17.09</v>
      </c>
      <c r="RQ28" s="77">
        <v>2</v>
      </c>
      <c r="RR28" s="78">
        <v>61.06</v>
      </c>
      <c r="SA28" s="77">
        <v>2</v>
      </c>
      <c r="SB28" s="78">
        <v>97.1</v>
      </c>
      <c r="SE28" s="77">
        <v>4</v>
      </c>
      <c r="SF28" s="78">
        <v>1288.8399999999999</v>
      </c>
      <c r="SG28" s="77">
        <v>13</v>
      </c>
      <c r="SH28" s="78">
        <v>8073.82</v>
      </c>
      <c r="SM28" s="77">
        <v>1</v>
      </c>
      <c r="SN28" s="78">
        <v>22.86</v>
      </c>
      <c r="SO28" s="79">
        <v>102813</v>
      </c>
      <c r="SP28" s="78">
        <v>15146345.970000001</v>
      </c>
      <c r="SQ28" s="79">
        <v>2995</v>
      </c>
      <c r="SR28" s="78">
        <v>142346.29999999999</v>
      </c>
      <c r="SS28" s="77">
        <v>1</v>
      </c>
      <c r="ST28" s="78">
        <v>1.64</v>
      </c>
      <c r="SW28" s="77">
        <v>56</v>
      </c>
      <c r="SX28" s="78">
        <v>9213.7099999999991</v>
      </c>
      <c r="SY28" s="77">
        <v>395</v>
      </c>
      <c r="SZ28" s="78">
        <v>18729.07</v>
      </c>
      <c r="TA28" s="79">
        <v>1150</v>
      </c>
      <c r="TB28" s="78">
        <v>26374.06</v>
      </c>
      <c r="TC28" s="79">
        <v>1347</v>
      </c>
      <c r="TD28" s="78">
        <v>153737.97</v>
      </c>
      <c r="TG28" s="79">
        <v>4720</v>
      </c>
      <c r="TH28" s="78">
        <v>318688.02</v>
      </c>
      <c r="TI28" s="79">
        <v>53558</v>
      </c>
      <c r="TJ28" s="78">
        <v>9128985.6999999993</v>
      </c>
      <c r="TK28" s="77">
        <v>3</v>
      </c>
      <c r="TL28" s="78">
        <v>0.68</v>
      </c>
      <c r="TM28" s="79">
        <v>1505</v>
      </c>
      <c r="TN28" s="78">
        <v>57603.8</v>
      </c>
      <c r="TO28" s="77">
        <v>900</v>
      </c>
      <c r="TP28" s="78">
        <v>60433.5</v>
      </c>
      <c r="TQ28" s="79">
        <v>15703</v>
      </c>
      <c r="TR28" s="78">
        <v>836944.35</v>
      </c>
      <c r="TS28" s="77">
        <v>10</v>
      </c>
      <c r="TT28" s="78">
        <v>1587</v>
      </c>
      <c r="TU28" s="79">
        <v>98990</v>
      </c>
      <c r="TV28" s="78">
        <v>628359.53</v>
      </c>
      <c r="TW28" s="79">
        <v>1085</v>
      </c>
      <c r="TX28" s="78">
        <v>86058.7</v>
      </c>
      <c r="TY28" s="77">
        <v>78</v>
      </c>
      <c r="TZ28" s="78">
        <v>544.13</v>
      </c>
      <c r="UG28" s="77">
        <v>779</v>
      </c>
      <c r="UH28" s="78">
        <v>7384.06</v>
      </c>
      <c r="UI28" s="79">
        <v>2879</v>
      </c>
      <c r="UJ28" s="78">
        <v>12716221.35</v>
      </c>
      <c r="UK28" s="79">
        <v>3226</v>
      </c>
      <c r="UL28" s="78">
        <v>116984</v>
      </c>
      <c r="UM28" s="79">
        <v>34584</v>
      </c>
      <c r="UN28" s="78">
        <v>1155511.6200000001</v>
      </c>
      <c r="UO28" s="79">
        <v>2302</v>
      </c>
      <c r="UP28" s="78">
        <v>263563.74</v>
      </c>
      <c r="UQ28" s="79">
        <v>52043</v>
      </c>
      <c r="UR28" s="78">
        <v>2550597.54</v>
      </c>
      <c r="US28" s="79">
        <v>4954</v>
      </c>
      <c r="UT28" s="78">
        <v>420704.84</v>
      </c>
      <c r="VG28" s="79">
        <v>9212</v>
      </c>
      <c r="VH28" s="78">
        <v>361699.91</v>
      </c>
      <c r="VK28" s="77">
        <v>4</v>
      </c>
      <c r="VL28" s="78">
        <v>48.54</v>
      </c>
      <c r="VM28" s="77">
        <v>1</v>
      </c>
      <c r="VN28" s="78">
        <v>13.23</v>
      </c>
      <c r="VQ28" s="77">
        <v>1</v>
      </c>
      <c r="VR28" s="78">
        <v>120</v>
      </c>
      <c r="VU28" s="77">
        <v>4</v>
      </c>
      <c r="VV28" s="78">
        <v>2.52</v>
      </c>
      <c r="WG28" s="77">
        <v>42</v>
      </c>
      <c r="WH28" s="78">
        <v>1300.94</v>
      </c>
      <c r="WI28" s="79">
        <v>11683</v>
      </c>
      <c r="WJ28" s="78">
        <v>541187.28</v>
      </c>
      <c r="WK28" s="77">
        <v>2</v>
      </c>
      <c r="WL28" s="78">
        <v>13.26</v>
      </c>
      <c r="WM28" s="79">
        <v>35064</v>
      </c>
      <c r="WN28" s="78">
        <v>569958.63</v>
      </c>
      <c r="WO28" s="77">
        <v>118</v>
      </c>
      <c r="WP28" s="78">
        <v>1294.79</v>
      </c>
      <c r="WQ28" s="77">
        <v>1</v>
      </c>
      <c r="WR28" s="78">
        <v>10.33</v>
      </c>
      <c r="WS28" s="77">
        <v>7</v>
      </c>
      <c r="WT28" s="78">
        <v>56.69</v>
      </c>
      <c r="WU28" s="79">
        <v>14900</v>
      </c>
      <c r="WV28" s="78">
        <v>807792.19</v>
      </c>
      <c r="WW28" s="79">
        <v>15846</v>
      </c>
      <c r="WX28" s="78">
        <v>1353917.16</v>
      </c>
      <c r="XA28" s="77">
        <v>2</v>
      </c>
      <c r="XB28" s="78">
        <v>37.119999999999997</v>
      </c>
      <c r="XC28" s="79">
        <v>147812</v>
      </c>
      <c r="XD28" s="78">
        <v>1481.61</v>
      </c>
      <c r="XG28" s="79">
        <v>14500</v>
      </c>
      <c r="XH28" s="78">
        <v>2117693.3199999998</v>
      </c>
      <c r="XI28" s="77">
        <v>5</v>
      </c>
      <c r="XJ28" s="78">
        <v>13816.48</v>
      </c>
      <c r="XM28" s="79">
        <v>2613</v>
      </c>
      <c r="XN28" s="78">
        <v>11289.62</v>
      </c>
      <c r="XO28" s="79">
        <v>9691</v>
      </c>
      <c r="XP28" s="78">
        <v>150802.04</v>
      </c>
      <c r="XQ28" s="77">
        <v>200</v>
      </c>
      <c r="XR28" s="78">
        <v>20344.22</v>
      </c>
      <c r="XS28" s="79">
        <v>1890</v>
      </c>
      <c r="XT28" s="78">
        <v>784162.05</v>
      </c>
      <c r="XU28" s="77">
        <v>2</v>
      </c>
      <c r="XV28" s="78">
        <v>468</v>
      </c>
      <c r="XW28" s="79">
        <v>6849</v>
      </c>
      <c r="XX28" s="78">
        <v>190923.12</v>
      </c>
      <c r="YA28" s="77">
        <v>1</v>
      </c>
      <c r="YB28" s="78">
        <v>29.38</v>
      </c>
      <c r="YC28" s="77">
        <v>7</v>
      </c>
      <c r="YD28" s="78">
        <v>37.31</v>
      </c>
      <c r="YE28" s="77">
        <v>1</v>
      </c>
      <c r="YF28" s="78">
        <v>7.49</v>
      </c>
      <c r="YG28" s="77">
        <v>1</v>
      </c>
      <c r="YH28" s="78">
        <v>29.96</v>
      </c>
      <c r="YI28" s="79">
        <v>40969</v>
      </c>
      <c r="YJ28" s="78">
        <v>2326248.2599999998</v>
      </c>
      <c r="YK28" s="77">
        <v>3</v>
      </c>
      <c r="YL28" s="78">
        <v>158.43</v>
      </c>
      <c r="YM28" s="77">
        <v>336</v>
      </c>
      <c r="YN28" s="78">
        <v>129819.66</v>
      </c>
      <c r="YO28" s="77">
        <v>501</v>
      </c>
      <c r="YP28" s="78">
        <v>6262.32</v>
      </c>
      <c r="YS28" s="79">
        <v>50016</v>
      </c>
      <c r="YT28" s="78">
        <v>6776564.75</v>
      </c>
      <c r="YU28" s="79">
        <v>4453</v>
      </c>
      <c r="YV28" s="78">
        <v>2269824.86</v>
      </c>
      <c r="YW28" s="79">
        <v>6107</v>
      </c>
      <c r="YX28" s="78">
        <v>778272.06</v>
      </c>
      <c r="YY28" s="79">
        <v>13624</v>
      </c>
      <c r="YZ28" s="78">
        <v>2268987.0299999998</v>
      </c>
      <c r="ZA28" s="79">
        <v>1419</v>
      </c>
      <c r="ZB28" s="78">
        <v>380558.46</v>
      </c>
      <c r="ZC28" s="79">
        <v>2230</v>
      </c>
      <c r="ZD28" s="78">
        <v>467067.61</v>
      </c>
      <c r="ZE28" s="79">
        <v>96862</v>
      </c>
      <c r="ZF28" s="78">
        <v>1072829.97</v>
      </c>
      <c r="ZG28" s="79">
        <v>1465</v>
      </c>
      <c r="ZH28" s="78">
        <v>77638.42</v>
      </c>
      <c r="ZO28" s="77">
        <v>2</v>
      </c>
      <c r="ZP28" s="78">
        <v>37.979999999999997</v>
      </c>
      <c r="ZQ28" s="79">
        <v>195148</v>
      </c>
      <c r="ZR28" s="78">
        <v>10677590.41</v>
      </c>
      <c r="ZS28" s="79">
        <v>29045</v>
      </c>
      <c r="ZT28" s="78">
        <v>2345238.34</v>
      </c>
      <c r="AAA28" s="79">
        <v>1703</v>
      </c>
      <c r="AAB28" s="78">
        <v>38597.18</v>
      </c>
      <c r="AAE28" s="79">
        <v>2256</v>
      </c>
      <c r="AAF28" s="78">
        <v>278773.65999999997</v>
      </c>
      <c r="AAG28" s="77">
        <v>118</v>
      </c>
      <c r="AAH28" s="78">
        <v>13362.84</v>
      </c>
      <c r="AAI28" s="79">
        <v>94935</v>
      </c>
      <c r="AAJ28" s="78">
        <v>2198504.86</v>
      </c>
      <c r="AAK28" s="79">
        <v>34947</v>
      </c>
      <c r="AAL28" s="78">
        <v>1593864.27</v>
      </c>
      <c r="AAQ28" s="79">
        <v>1363</v>
      </c>
      <c r="AAR28" s="78">
        <v>109200.34</v>
      </c>
      <c r="AAS28" s="77">
        <v>547</v>
      </c>
      <c r="AAT28" s="78">
        <v>40113.65</v>
      </c>
      <c r="AAU28" s="79">
        <v>52361</v>
      </c>
      <c r="AAV28" s="78">
        <v>9101058.1600000001</v>
      </c>
      <c r="AAW28" s="79">
        <v>58849</v>
      </c>
      <c r="AAX28" s="78">
        <v>8074634.8499999996</v>
      </c>
      <c r="ABC28" s="77">
        <v>60</v>
      </c>
      <c r="ABD28" s="78">
        <v>238.96</v>
      </c>
      <c r="ABE28" s="77">
        <v>189</v>
      </c>
      <c r="ABF28" s="78">
        <v>878.03</v>
      </c>
      <c r="ABM28" s="77">
        <v>49</v>
      </c>
      <c r="ABN28" s="78">
        <v>341.25</v>
      </c>
      <c r="ABO28" s="77">
        <v>4</v>
      </c>
      <c r="ABP28" s="78">
        <v>14.18</v>
      </c>
      <c r="ABQ28" s="77">
        <v>15</v>
      </c>
      <c r="ABR28" s="78">
        <v>153.88999999999999</v>
      </c>
      <c r="ABS28" s="77">
        <v>111</v>
      </c>
      <c r="ABT28" s="78">
        <v>637.38</v>
      </c>
      <c r="ABY28" s="77">
        <v>8</v>
      </c>
      <c r="ABZ28" s="78">
        <v>265.14</v>
      </c>
      <c r="ACA28" s="77">
        <v>905</v>
      </c>
      <c r="ACB28" s="78">
        <v>4328.5</v>
      </c>
      <c r="ACG28" s="79">
        <v>2617</v>
      </c>
      <c r="ACH28" s="78">
        <v>176412.52</v>
      </c>
      <c r="ACM28" s="77">
        <v>2</v>
      </c>
      <c r="ACN28" s="78">
        <v>94.98</v>
      </c>
      <c r="ACO28" s="77">
        <v>369</v>
      </c>
      <c r="ACP28" s="78">
        <v>55901.919999999998</v>
      </c>
      <c r="ACW28" s="77">
        <v>2</v>
      </c>
      <c r="ACX28" s="78">
        <v>55.26</v>
      </c>
      <c r="ADA28" s="79">
        <v>196663</v>
      </c>
      <c r="ADB28" s="78">
        <v>18994047.690000001</v>
      </c>
      <c r="ADC28" s="79">
        <v>3510</v>
      </c>
      <c r="ADD28" s="78">
        <v>189284.94</v>
      </c>
      <c r="ADE28" s="79">
        <v>2160</v>
      </c>
      <c r="ADF28" s="78">
        <v>99512.78</v>
      </c>
      <c r="ADG28" s="79">
        <v>5017</v>
      </c>
      <c r="ADH28" s="78">
        <v>82218.070000000007</v>
      </c>
      <c r="ADI28" s="79">
        <v>4273</v>
      </c>
      <c r="ADJ28" s="78">
        <v>95698.52</v>
      </c>
      <c r="ADK28" s="77">
        <v>388</v>
      </c>
      <c r="ADL28" s="78">
        <v>11923.42</v>
      </c>
      <c r="ADQ28" s="77">
        <v>141</v>
      </c>
      <c r="ADR28" s="78">
        <v>8648.64</v>
      </c>
      <c r="ADS28" s="79">
        <v>17872</v>
      </c>
      <c r="ADT28" s="78">
        <v>628614.22</v>
      </c>
      <c r="ADU28" s="79">
        <v>5712</v>
      </c>
      <c r="ADV28" s="78">
        <v>298725.45</v>
      </c>
      <c r="ADW28" s="79">
        <v>24852</v>
      </c>
      <c r="ADX28" s="78">
        <v>307021.06</v>
      </c>
      <c r="ADY28" s="77">
        <v>1</v>
      </c>
      <c r="ADZ28" s="78">
        <v>7.25</v>
      </c>
      <c r="AEA28" s="77">
        <v>1</v>
      </c>
      <c r="AEB28" s="78">
        <v>5.52</v>
      </c>
      <c r="AEC28" s="79">
        <v>12684</v>
      </c>
      <c r="AED28" s="78">
        <v>504336.21</v>
      </c>
      <c r="AEI28" s="79">
        <v>3301</v>
      </c>
      <c r="AEJ28" s="78">
        <v>105546.6</v>
      </c>
      <c r="AEK28" s="79">
        <v>58843</v>
      </c>
      <c r="AEL28" s="78">
        <v>2158425.98</v>
      </c>
      <c r="AEM28" s="77">
        <v>388</v>
      </c>
      <c r="AEN28" s="78">
        <v>20306.21</v>
      </c>
      <c r="AEO28" s="79">
        <v>16126</v>
      </c>
      <c r="AEP28" s="78">
        <v>1025453.55</v>
      </c>
      <c r="AES28" s="79">
        <v>2246</v>
      </c>
      <c r="AET28" s="78">
        <v>335918.99</v>
      </c>
      <c r="AEW28" s="77">
        <v>1</v>
      </c>
      <c r="AEX28" s="78">
        <v>16.2</v>
      </c>
      <c r="AEY28" s="79">
        <v>1287</v>
      </c>
      <c r="AEZ28" s="78">
        <v>215173.63</v>
      </c>
      <c r="AFA28" s="77">
        <v>1</v>
      </c>
      <c r="AFB28" s="78">
        <v>4.38</v>
      </c>
      <c r="AFC28" s="79">
        <v>1604</v>
      </c>
      <c r="AFD28" s="78">
        <v>988125.61</v>
      </c>
      <c r="AFG28" s="77">
        <v>2</v>
      </c>
      <c r="AFH28" s="78">
        <v>185.98</v>
      </c>
      <c r="AFK28" s="79">
        <v>6467</v>
      </c>
      <c r="AFL28" s="78">
        <v>464353.34</v>
      </c>
      <c r="AFM28" s="79">
        <v>6299</v>
      </c>
      <c r="AFN28" s="78">
        <v>270045.56</v>
      </c>
      <c r="AFO28" s="77">
        <v>17</v>
      </c>
      <c r="AFP28" s="78">
        <v>1584.96</v>
      </c>
      <c r="AFQ28" s="77">
        <v>1</v>
      </c>
      <c r="AFR28" s="78">
        <v>35.86</v>
      </c>
      <c r="AFS28" s="79">
        <v>1955</v>
      </c>
      <c r="AFT28" s="78">
        <v>945279.29</v>
      </c>
      <c r="AFU28" s="79">
        <v>3359</v>
      </c>
      <c r="AFV28" s="78">
        <v>2334538.94</v>
      </c>
      <c r="AGA28" s="77">
        <v>61</v>
      </c>
      <c r="AGB28" s="78">
        <v>448.06</v>
      </c>
      <c r="AGG28" s="79">
        <v>17749</v>
      </c>
      <c r="AGH28" s="78">
        <v>923436.36</v>
      </c>
      <c r="AGI28" s="79">
        <v>6367</v>
      </c>
      <c r="AGJ28" s="78">
        <v>195137.36</v>
      </c>
      <c r="AGO28" s="77">
        <v>88</v>
      </c>
      <c r="AGP28" s="78">
        <v>14869.19</v>
      </c>
      <c r="AGQ28" s="79">
        <v>6059</v>
      </c>
      <c r="AGR28" s="78">
        <v>339740.08</v>
      </c>
      <c r="AGS28" s="77">
        <v>5</v>
      </c>
      <c r="AGT28" s="78">
        <v>259.41000000000003</v>
      </c>
      <c r="AGW28" s="77">
        <v>2</v>
      </c>
      <c r="AGX28" s="78">
        <v>133.41</v>
      </c>
      <c r="AHC28" s="79">
        <v>2914</v>
      </c>
      <c r="AHD28" s="78">
        <v>1020824.69</v>
      </c>
      <c r="AHE28" s="77">
        <v>1</v>
      </c>
      <c r="AHF28" s="78">
        <v>3.51</v>
      </c>
      <c r="AHG28" s="77">
        <v>129</v>
      </c>
      <c r="AHH28" s="78">
        <v>7687.26</v>
      </c>
      <c r="AHM28" s="79">
        <v>55060</v>
      </c>
      <c r="AHN28" s="78">
        <v>1755681.95</v>
      </c>
      <c r="AHO28" s="79">
        <v>5072</v>
      </c>
      <c r="AHP28" s="78">
        <v>198611.78</v>
      </c>
      <c r="AHQ28" s="77">
        <v>521</v>
      </c>
      <c r="AHR28" s="78">
        <v>56918.879999999997</v>
      </c>
      <c r="AHS28" s="77">
        <v>7</v>
      </c>
      <c r="AHT28" s="78">
        <v>344.64</v>
      </c>
      <c r="AHW28" s="77">
        <v>149</v>
      </c>
      <c r="AHX28" s="78">
        <v>971.78</v>
      </c>
      <c r="AIA28" s="77">
        <v>3</v>
      </c>
      <c r="AIB28" s="78">
        <v>20.79</v>
      </c>
      <c r="AIC28" s="77">
        <v>17</v>
      </c>
      <c r="AID28" s="78">
        <v>33429.26</v>
      </c>
      <c r="AIG28" s="79">
        <v>279059</v>
      </c>
      <c r="AIH28" s="78">
        <v>66319763.549999997</v>
      </c>
      <c r="AII28" s="77">
        <v>223</v>
      </c>
      <c r="AIJ28" s="78">
        <v>289421.49</v>
      </c>
      <c r="AIK28" s="79">
        <v>14838</v>
      </c>
      <c r="AIL28" s="78">
        <v>8776879.2100000009</v>
      </c>
      <c r="AIM28" s="79">
        <v>13052</v>
      </c>
      <c r="AIN28" s="78">
        <v>4869320.5</v>
      </c>
      <c r="AIO28" s="79">
        <v>2583</v>
      </c>
      <c r="AIP28" s="78">
        <v>204391.46</v>
      </c>
      <c r="AIQ28" s="77">
        <v>160</v>
      </c>
      <c r="AIR28" s="78">
        <v>19635.8</v>
      </c>
      <c r="AIS28" s="77">
        <v>952</v>
      </c>
      <c r="AIT28" s="78">
        <v>121305.13</v>
      </c>
      <c r="AIY28" s="77">
        <v>48</v>
      </c>
      <c r="AIZ28" s="78">
        <v>43600.54</v>
      </c>
      <c r="AJA28" s="79">
        <v>2266</v>
      </c>
      <c r="AJB28" s="78">
        <v>211223.53</v>
      </c>
      <c r="AJC28" s="79">
        <v>3905</v>
      </c>
      <c r="AJD28" s="78">
        <v>240339.23</v>
      </c>
      <c r="AJE28" s="77">
        <v>963</v>
      </c>
      <c r="AJF28" s="78">
        <v>207506.85</v>
      </c>
      <c r="AJM28" s="77">
        <v>681</v>
      </c>
      <c r="AJN28" s="78">
        <v>75039.539999999994</v>
      </c>
      <c r="AJQ28" s="77">
        <v>96</v>
      </c>
      <c r="AJR28" s="78">
        <v>32044.04</v>
      </c>
      <c r="AJS28" s="77">
        <v>2</v>
      </c>
      <c r="AJT28" s="78">
        <v>163.80000000000001</v>
      </c>
      <c r="AKC28" s="77">
        <v>9</v>
      </c>
      <c r="AKD28" s="78">
        <v>1518.33</v>
      </c>
      <c r="AKE28" s="77">
        <v>4</v>
      </c>
      <c r="AKF28" s="78">
        <v>730.53</v>
      </c>
      <c r="AKG28" s="79">
        <v>52081</v>
      </c>
      <c r="AKH28" s="78">
        <v>479554.51</v>
      </c>
      <c r="AKK28" s="77">
        <v>24</v>
      </c>
      <c r="AKL28" s="78">
        <v>208.91</v>
      </c>
      <c r="AKO28" s="79">
        <v>7555</v>
      </c>
      <c r="AKP28" s="78">
        <v>551285.44999999995</v>
      </c>
      <c r="AKS28" s="79">
        <v>8371</v>
      </c>
      <c r="AKT28" s="78">
        <v>167923.04</v>
      </c>
      <c r="AKU28" s="77">
        <v>3</v>
      </c>
      <c r="AKV28" s="78">
        <v>5.83</v>
      </c>
      <c r="AKW28" s="79">
        <v>9250</v>
      </c>
      <c r="AKX28" s="78">
        <v>426231.51</v>
      </c>
      <c r="ALC28" s="77">
        <v>1</v>
      </c>
      <c r="ALD28" s="78">
        <v>13.45</v>
      </c>
      <c r="ALE28" s="79">
        <v>1241</v>
      </c>
      <c r="ALF28" s="78">
        <v>175037.5</v>
      </c>
      <c r="ALO28" s="79">
        <v>131926</v>
      </c>
      <c r="ALP28" s="78">
        <v>1768248.52</v>
      </c>
      <c r="ALQ28" s="77">
        <v>193</v>
      </c>
      <c r="ALR28" s="78">
        <v>23595.599999999999</v>
      </c>
      <c r="ALW28" s="77">
        <v>5</v>
      </c>
      <c r="ALX28" s="78">
        <v>4.92</v>
      </c>
      <c r="AME28" s="77">
        <v>19</v>
      </c>
      <c r="AMF28" s="78">
        <v>387.06</v>
      </c>
      <c r="AMM28" s="79">
        <v>11747</v>
      </c>
      <c r="AMN28" s="78">
        <v>296866.71999999997</v>
      </c>
      <c r="AMQ28" s="79">
        <v>126760</v>
      </c>
      <c r="AMR28" s="78">
        <v>1788477.24</v>
      </c>
      <c r="AMU28" s="77">
        <v>1</v>
      </c>
      <c r="AMV28" s="78">
        <v>3.57</v>
      </c>
      <c r="AMW28" s="77">
        <v>2</v>
      </c>
      <c r="AMX28" s="78">
        <v>48.24</v>
      </c>
      <c r="ANC28" s="77">
        <v>3</v>
      </c>
      <c r="AND28" s="78">
        <v>95.46</v>
      </c>
      <c r="ANI28" s="77">
        <v>2</v>
      </c>
      <c r="ANJ28" s="78">
        <v>9.58</v>
      </c>
      <c r="ANO28" s="79">
        <v>1522</v>
      </c>
      <c r="ANP28" s="78">
        <v>79402.25</v>
      </c>
      <c r="ANQ28" s="77">
        <v>142</v>
      </c>
      <c r="ANR28" s="78">
        <v>413.82</v>
      </c>
      <c r="ANS28" s="79">
        <v>2109</v>
      </c>
      <c r="ANT28" s="78">
        <v>146528</v>
      </c>
      <c r="ANW28" s="77">
        <v>169</v>
      </c>
      <c r="ANX28" s="78">
        <v>4002.36</v>
      </c>
      <c r="ANY28" s="77">
        <v>14</v>
      </c>
      <c r="ANZ28" s="78">
        <v>7478.76</v>
      </c>
      <c r="AOA28" s="79">
        <v>1635</v>
      </c>
      <c r="AOB28" s="78">
        <v>133424.82999999999</v>
      </c>
      <c r="AOC28" s="79">
        <v>22581</v>
      </c>
      <c r="AOD28" s="78">
        <v>2174061.75</v>
      </c>
      <c r="AOE28" s="77">
        <v>171</v>
      </c>
      <c r="AOF28" s="78">
        <v>203716.71</v>
      </c>
      <c r="AOQ28" s="77">
        <v>391</v>
      </c>
      <c r="AOR28" s="78">
        <v>18423.650000000001</v>
      </c>
      <c r="AOS28" s="77">
        <v>1</v>
      </c>
      <c r="AOT28" s="78">
        <v>4.32</v>
      </c>
      <c r="AOU28" s="77">
        <v>1</v>
      </c>
      <c r="AOV28" s="78">
        <v>0.36</v>
      </c>
      <c r="AOY28" s="79">
        <v>1131</v>
      </c>
      <c r="AOZ28" s="78">
        <v>1442849.55</v>
      </c>
      <c r="APA28" s="79">
        <v>2718</v>
      </c>
      <c r="APB28" s="78">
        <v>232792.91</v>
      </c>
      <c r="APE28" s="77">
        <v>63</v>
      </c>
      <c r="APF28" s="78">
        <v>1482.69</v>
      </c>
      <c r="API28" s="79">
        <v>2075</v>
      </c>
      <c r="APJ28" s="78">
        <v>256835.15</v>
      </c>
      <c r="APK28" s="77">
        <v>268</v>
      </c>
      <c r="APL28" s="78">
        <v>48667.98</v>
      </c>
      <c r="APM28" s="79">
        <v>12852</v>
      </c>
      <c r="APN28" s="78">
        <v>2058615.19</v>
      </c>
      <c r="APS28" s="77">
        <v>938</v>
      </c>
      <c r="APT28" s="78">
        <v>550229.54</v>
      </c>
      <c r="APU28" s="77">
        <v>65</v>
      </c>
      <c r="APV28" s="78">
        <v>92481.85</v>
      </c>
      <c r="APW28" s="77">
        <v>453</v>
      </c>
      <c r="APX28" s="78">
        <v>1428647.8</v>
      </c>
      <c r="AQI28" s="77">
        <v>46</v>
      </c>
      <c r="AQJ28" s="78">
        <v>4920.51</v>
      </c>
      <c r="AQK28" s="77">
        <v>6</v>
      </c>
      <c r="AQL28" s="78">
        <v>45.6</v>
      </c>
      <c r="AQO28" s="77">
        <v>628</v>
      </c>
      <c r="AQP28" s="78">
        <v>86752.06</v>
      </c>
      <c r="AQQ28" s="77">
        <v>250</v>
      </c>
      <c r="AQR28" s="78">
        <v>3009.19</v>
      </c>
      <c r="AQU28" s="77">
        <v>122</v>
      </c>
      <c r="AQV28" s="78">
        <v>1544.29</v>
      </c>
      <c r="ARA28" s="79">
        <v>15279</v>
      </c>
      <c r="ARB28" s="78">
        <v>3342053.08</v>
      </c>
      <c r="ARC28" s="79">
        <v>20835</v>
      </c>
      <c r="ARD28" s="78">
        <v>334563.40000000002</v>
      </c>
      <c r="ARG28" s="77">
        <v>6</v>
      </c>
      <c r="ARH28" s="78">
        <v>193.16</v>
      </c>
      <c r="ARI28" s="79">
        <v>2628</v>
      </c>
      <c r="ARJ28" s="78">
        <v>1108980.5900000001</v>
      </c>
      <c r="ARK28" s="77">
        <v>491</v>
      </c>
      <c r="ARL28" s="78">
        <v>222283.15</v>
      </c>
      <c r="ARM28" s="79">
        <v>2256</v>
      </c>
      <c r="ARN28" s="78">
        <v>980205.68</v>
      </c>
      <c r="ARO28" s="79">
        <v>1009</v>
      </c>
      <c r="ARP28" s="78">
        <v>455982.94</v>
      </c>
      <c r="ARQ28" s="77">
        <v>745</v>
      </c>
      <c r="ARR28" s="78">
        <v>258119.74</v>
      </c>
      <c r="ARS28" s="77">
        <v>328</v>
      </c>
      <c r="ART28" s="78">
        <v>135499.68</v>
      </c>
      <c r="ARU28" s="79">
        <v>5190</v>
      </c>
      <c r="ARV28" s="78">
        <v>895397.03</v>
      </c>
      <c r="ARW28" s="77">
        <v>14</v>
      </c>
      <c r="ARX28" s="78">
        <v>640.28</v>
      </c>
      <c r="ASA28" s="77">
        <v>175</v>
      </c>
      <c r="ASB28" s="78">
        <v>50424.91</v>
      </c>
      <c r="ASC28" s="79">
        <v>3569</v>
      </c>
      <c r="ASD28" s="78">
        <v>59214.65</v>
      </c>
      <c r="ASI28" s="79">
        <v>4535</v>
      </c>
      <c r="ASJ28" s="78">
        <v>1201497.8899999999</v>
      </c>
      <c r="ASK28" s="79">
        <v>2968</v>
      </c>
      <c r="ASL28" s="78">
        <v>1509153.15</v>
      </c>
      <c r="ASQ28" s="79">
        <v>8803</v>
      </c>
      <c r="ASR28" s="78">
        <v>5675484.8200000003</v>
      </c>
      <c r="ASU28" s="77">
        <v>128</v>
      </c>
      <c r="ASV28" s="78">
        <v>877524.92</v>
      </c>
      <c r="ASY28" s="77">
        <v>5</v>
      </c>
      <c r="ASZ28" s="78">
        <v>96.94</v>
      </c>
      <c r="ATG28" s="79">
        <v>5428</v>
      </c>
      <c r="ATH28" s="78">
        <v>675785.95</v>
      </c>
      <c r="ATI28" s="79">
        <v>11104</v>
      </c>
      <c r="ATJ28" s="78">
        <v>1265481.3600000001</v>
      </c>
      <c r="ATK28" s="79">
        <v>32237</v>
      </c>
      <c r="ATL28" s="78">
        <v>3898429.23</v>
      </c>
      <c r="ATM28" s="79">
        <v>8215</v>
      </c>
      <c r="ATN28" s="78">
        <v>986903.4</v>
      </c>
      <c r="ATO28" s="79">
        <v>56013</v>
      </c>
      <c r="ATP28" s="78">
        <v>1386592.05</v>
      </c>
      <c r="ATS28" s="79">
        <v>54914</v>
      </c>
      <c r="ATT28" s="78">
        <v>4565058.9400000004</v>
      </c>
      <c r="ATU28" s="77">
        <v>79</v>
      </c>
      <c r="ATV28" s="78">
        <v>29272.15</v>
      </c>
      <c r="ATW28" s="77">
        <v>1</v>
      </c>
      <c r="ATX28" s="78">
        <v>13.8</v>
      </c>
      <c r="ATY28" s="79">
        <v>4044</v>
      </c>
      <c r="ATZ28" s="78">
        <v>360540.35</v>
      </c>
      <c r="AUG28" s="77">
        <v>2</v>
      </c>
      <c r="AUH28" s="78">
        <v>7</v>
      </c>
      <c r="AUI28" s="77">
        <v>2</v>
      </c>
      <c r="AUJ28" s="78">
        <v>1.2</v>
      </c>
      <c r="AUK28" s="77">
        <v>1</v>
      </c>
      <c r="AUL28" s="78">
        <v>30.92</v>
      </c>
      <c r="AUO28" s="77">
        <v>26</v>
      </c>
      <c r="AUP28" s="78">
        <v>488.46</v>
      </c>
      <c r="AUQ28" s="77">
        <v>3</v>
      </c>
      <c r="AUR28" s="78">
        <v>2.88</v>
      </c>
      <c r="AUS28" s="77">
        <v>6</v>
      </c>
      <c r="AUT28" s="78">
        <v>195.5</v>
      </c>
      <c r="AUU28" s="79">
        <v>1676</v>
      </c>
      <c r="AUV28" s="78">
        <v>39555.07</v>
      </c>
      <c r="AUW28" s="77">
        <v>46</v>
      </c>
      <c r="AUX28" s="78">
        <v>5546.75</v>
      </c>
      <c r="AVA28" s="79">
        <v>31256</v>
      </c>
      <c r="AVB28" s="78">
        <v>2990179.56</v>
      </c>
      <c r="AVC28" s="77">
        <v>929</v>
      </c>
      <c r="AVD28" s="78">
        <v>3951760.64</v>
      </c>
      <c r="AVK28" s="77">
        <v>11</v>
      </c>
      <c r="AVL28" s="78">
        <v>4487.1000000000004</v>
      </c>
      <c r="AVM28" s="77">
        <v>862</v>
      </c>
      <c r="AVN28" s="78">
        <v>50461.599999999999</v>
      </c>
      <c r="AVO28" s="77">
        <v>44</v>
      </c>
      <c r="AVP28" s="78">
        <v>1827.18</v>
      </c>
      <c r="AVS28" s="79">
        <v>13278</v>
      </c>
      <c r="AVT28" s="78">
        <v>682302.53</v>
      </c>
      <c r="AVU28" s="77">
        <v>6</v>
      </c>
      <c r="AVV28" s="78">
        <v>122.07</v>
      </c>
      <c r="AVW28" s="77">
        <v>13</v>
      </c>
      <c r="AVX28" s="78">
        <v>460.42</v>
      </c>
      <c r="AVY28" s="77">
        <v>36</v>
      </c>
      <c r="AVZ28" s="78">
        <v>439.44</v>
      </c>
      <c r="AWA28" s="77">
        <v>9</v>
      </c>
      <c r="AWB28" s="78">
        <v>48.46</v>
      </c>
      <c r="AWC28" s="77">
        <v>4</v>
      </c>
      <c r="AWD28" s="78">
        <v>28.32</v>
      </c>
      <c r="AWM28" s="79">
        <v>237057</v>
      </c>
      <c r="AWN28" s="78">
        <v>4030796.07</v>
      </c>
      <c r="AWO28" s="77">
        <v>5</v>
      </c>
      <c r="AWP28" s="78">
        <v>70</v>
      </c>
      <c r="AWQ28" s="79">
        <v>2274</v>
      </c>
      <c r="AWR28" s="78">
        <v>125085.93</v>
      </c>
      <c r="AWU28" s="79">
        <v>8812</v>
      </c>
      <c r="AWV28" s="78">
        <v>2978438.7</v>
      </c>
      <c r="AWW28" s="77">
        <v>39</v>
      </c>
      <c r="AWX28" s="78">
        <v>330.5</v>
      </c>
      <c r="AXC28" s="77">
        <v>187</v>
      </c>
      <c r="AXD28" s="78">
        <v>167297.64000000001</v>
      </c>
      <c r="AXI28" s="77">
        <v>1</v>
      </c>
      <c r="AXJ28" s="78">
        <v>77.39</v>
      </c>
      <c r="AXO28" s="79">
        <v>2064</v>
      </c>
      <c r="AXP28" s="78">
        <v>216615.41</v>
      </c>
      <c r="AYC28" s="77">
        <v>7</v>
      </c>
      <c r="AYD28" s="78">
        <v>56.91</v>
      </c>
      <c r="AYE28" s="77">
        <v>13</v>
      </c>
      <c r="AYF28" s="78">
        <v>126.15</v>
      </c>
      <c r="AYM28" s="77">
        <v>1</v>
      </c>
      <c r="AYN28" s="78">
        <v>88.83</v>
      </c>
      <c r="AYQ28" s="77">
        <v>4</v>
      </c>
      <c r="AYR28" s="78">
        <v>3.6</v>
      </c>
      <c r="AYW28" s="77">
        <v>13</v>
      </c>
      <c r="AYX28" s="78">
        <v>61.26</v>
      </c>
      <c r="AYY28" s="77">
        <v>31</v>
      </c>
      <c r="AYZ28" s="78">
        <v>2070.56</v>
      </c>
      <c r="AZA28" s="79">
        <v>61678</v>
      </c>
      <c r="AZB28" s="78">
        <v>4734346.29</v>
      </c>
      <c r="AZC28" s="77">
        <v>179</v>
      </c>
      <c r="AZD28" s="78">
        <v>30926.36</v>
      </c>
      <c r="AZE28" s="77">
        <v>161</v>
      </c>
      <c r="AZF28" s="78">
        <v>53288.88</v>
      </c>
      <c r="AZG28" s="77">
        <v>21</v>
      </c>
      <c r="AZH28" s="78">
        <v>570.75</v>
      </c>
      <c r="AZI28" s="77">
        <v>75</v>
      </c>
      <c r="AZJ28" s="78">
        <v>4131.68</v>
      </c>
      <c r="AZK28" s="77">
        <v>487</v>
      </c>
      <c r="AZL28" s="78">
        <v>6228.79</v>
      </c>
      <c r="AZO28" s="79">
        <v>15985</v>
      </c>
      <c r="AZP28" s="78">
        <v>2159351.4900000002</v>
      </c>
      <c r="AZQ28" s="77">
        <v>208</v>
      </c>
      <c r="AZR28" s="78">
        <v>199537.33</v>
      </c>
      <c r="AZS28" s="77">
        <v>517</v>
      </c>
      <c r="AZT28" s="78">
        <v>208110.55</v>
      </c>
    </row>
    <row r="29" spans="1:1020 1027:1372" x14ac:dyDescent="0.25">
      <c r="A29" s="80">
        <v>40179</v>
      </c>
      <c r="B29" s="77" t="s">
        <v>346</v>
      </c>
      <c r="C29" s="77">
        <v>7</v>
      </c>
      <c r="D29" s="78">
        <v>24.73</v>
      </c>
      <c r="G29" s="77">
        <v>1</v>
      </c>
      <c r="H29" s="78">
        <v>4.1900000000000004</v>
      </c>
      <c r="M29" s="77">
        <v>169</v>
      </c>
      <c r="N29" s="78">
        <v>1001650.14</v>
      </c>
      <c r="O29" s="77">
        <v>3</v>
      </c>
      <c r="P29" s="78">
        <v>35.64</v>
      </c>
      <c r="S29" s="77">
        <v>1</v>
      </c>
      <c r="T29" s="78">
        <v>12.75</v>
      </c>
      <c r="W29" s="77">
        <v>2</v>
      </c>
      <c r="X29" s="78">
        <v>21.58</v>
      </c>
      <c r="Y29" s="79">
        <v>159020</v>
      </c>
      <c r="Z29" s="78">
        <v>8903121.2699999996</v>
      </c>
      <c r="AA29" s="77">
        <v>32</v>
      </c>
      <c r="AB29" s="78">
        <v>3084.76</v>
      </c>
      <c r="AC29" s="79">
        <v>5927</v>
      </c>
      <c r="AD29" s="78">
        <v>285786.3</v>
      </c>
      <c r="AQ29" s="79">
        <v>32280</v>
      </c>
      <c r="AR29" s="78">
        <v>4922058.8</v>
      </c>
      <c r="AU29" s="79">
        <v>52789</v>
      </c>
      <c r="AV29" s="78">
        <v>1046806.02</v>
      </c>
      <c r="AY29" s="79">
        <v>61781</v>
      </c>
      <c r="AZ29" s="78">
        <v>6247334.6100000003</v>
      </c>
      <c r="BA29" s="79">
        <v>279173</v>
      </c>
      <c r="BB29" s="78">
        <v>23112482.25</v>
      </c>
      <c r="BE29" s="79">
        <v>246947</v>
      </c>
      <c r="BF29" s="78">
        <v>2271602.83</v>
      </c>
      <c r="BI29" s="79">
        <v>6763</v>
      </c>
      <c r="BJ29" s="78">
        <v>356776</v>
      </c>
      <c r="BM29" s="77">
        <v>5</v>
      </c>
      <c r="BN29" s="78">
        <v>193.4</v>
      </c>
      <c r="BO29" s="79">
        <v>4790</v>
      </c>
      <c r="BP29" s="78">
        <v>56377.2</v>
      </c>
      <c r="BS29" s="77">
        <v>14</v>
      </c>
      <c r="BT29" s="78">
        <v>9967.56</v>
      </c>
      <c r="BY29" s="77">
        <v>1</v>
      </c>
      <c r="BZ29" s="78">
        <v>1.66</v>
      </c>
      <c r="CM29" s="77">
        <v>2</v>
      </c>
      <c r="CN29" s="78">
        <v>1365.4</v>
      </c>
      <c r="CO29" s="77">
        <v>2</v>
      </c>
      <c r="CP29" s="78">
        <v>170.82</v>
      </c>
      <c r="CQ29" s="77">
        <v>6</v>
      </c>
      <c r="CR29" s="78">
        <v>12.64</v>
      </c>
      <c r="CS29" s="77">
        <v>31</v>
      </c>
      <c r="CT29" s="78">
        <v>162.44999999999999</v>
      </c>
      <c r="CU29" s="77">
        <v>7</v>
      </c>
      <c r="CV29" s="78">
        <v>19.61</v>
      </c>
      <c r="CW29" s="77">
        <v>21</v>
      </c>
      <c r="CX29" s="78">
        <v>12.48</v>
      </c>
      <c r="DA29" s="79">
        <v>156359</v>
      </c>
      <c r="DB29" s="78">
        <v>5881900.54</v>
      </c>
      <c r="DK29" s="79">
        <v>11788</v>
      </c>
      <c r="DL29" s="78">
        <v>1053554.94</v>
      </c>
      <c r="DM29" s="79">
        <v>182363</v>
      </c>
      <c r="DN29" s="78">
        <v>7157941</v>
      </c>
      <c r="DQ29" s="77">
        <v>3</v>
      </c>
      <c r="DR29" s="78">
        <v>2.94</v>
      </c>
      <c r="DS29" s="77">
        <v>17</v>
      </c>
      <c r="DT29" s="78">
        <v>270.63</v>
      </c>
      <c r="DU29" s="77">
        <v>5</v>
      </c>
      <c r="DV29" s="78">
        <v>6.11</v>
      </c>
      <c r="EE29" s="79">
        <v>15288</v>
      </c>
      <c r="EF29" s="78">
        <v>589571.02</v>
      </c>
      <c r="EG29" s="79">
        <v>29298</v>
      </c>
      <c r="EH29" s="78">
        <v>1035191.22</v>
      </c>
      <c r="EI29" s="77">
        <v>5</v>
      </c>
      <c r="EJ29" s="78">
        <v>11.46</v>
      </c>
      <c r="EK29" s="77">
        <v>993</v>
      </c>
      <c r="EL29" s="78">
        <v>64080.46</v>
      </c>
      <c r="ES29" s="79">
        <v>1746</v>
      </c>
      <c r="ET29" s="78">
        <v>1041641.66</v>
      </c>
      <c r="EU29" s="77">
        <v>7</v>
      </c>
      <c r="EV29" s="78">
        <v>13.56</v>
      </c>
      <c r="EW29" s="79">
        <v>23007</v>
      </c>
      <c r="EX29" s="78">
        <v>1181574.6100000001</v>
      </c>
      <c r="EY29" s="79">
        <v>16101</v>
      </c>
      <c r="EZ29" s="78">
        <v>771533.92</v>
      </c>
      <c r="FA29" s="77">
        <v>14</v>
      </c>
      <c r="FB29" s="78">
        <v>68.67</v>
      </c>
      <c r="FE29" s="77">
        <v>3</v>
      </c>
      <c r="FF29" s="78">
        <v>15.36</v>
      </c>
      <c r="FG29" s="79">
        <v>2168</v>
      </c>
      <c r="FH29" s="78">
        <v>336490.29</v>
      </c>
      <c r="FI29" s="77">
        <v>1</v>
      </c>
      <c r="FJ29" s="78">
        <v>1.49</v>
      </c>
      <c r="FK29" s="79">
        <v>2322</v>
      </c>
      <c r="FL29" s="78">
        <v>59113.25</v>
      </c>
      <c r="FM29" s="79">
        <v>12642</v>
      </c>
      <c r="FN29" s="78">
        <v>745302.52</v>
      </c>
      <c r="FO29" s="79">
        <v>42915</v>
      </c>
      <c r="FP29" s="78">
        <v>5023330.92</v>
      </c>
      <c r="FW29" s="77">
        <v>67</v>
      </c>
      <c r="FX29" s="78">
        <v>5384.3</v>
      </c>
      <c r="GC29" s="79">
        <v>4098</v>
      </c>
      <c r="GD29" s="78">
        <v>559174.89</v>
      </c>
      <c r="GE29" s="79">
        <v>3088</v>
      </c>
      <c r="GF29" s="78">
        <v>450966.98</v>
      </c>
      <c r="GG29" s="77">
        <v>2</v>
      </c>
      <c r="GH29" s="78">
        <v>6.3</v>
      </c>
      <c r="GI29" s="77">
        <v>1</v>
      </c>
      <c r="GJ29" s="78">
        <v>2.08</v>
      </c>
      <c r="GO29" s="77">
        <v>212</v>
      </c>
      <c r="GP29" s="78">
        <v>17097.68</v>
      </c>
      <c r="GQ29" s="77">
        <v>14</v>
      </c>
      <c r="GR29" s="78">
        <v>739</v>
      </c>
      <c r="GS29" s="79">
        <v>2147</v>
      </c>
      <c r="GT29" s="78">
        <v>223319.25</v>
      </c>
      <c r="GU29" s="77">
        <v>8</v>
      </c>
      <c r="GV29" s="78">
        <v>44</v>
      </c>
      <c r="GY29" s="77">
        <v>121</v>
      </c>
      <c r="GZ29" s="78">
        <v>4725.16</v>
      </c>
      <c r="HA29" s="77">
        <v>580</v>
      </c>
      <c r="HB29" s="78">
        <v>68291.41</v>
      </c>
      <c r="HC29" s="77">
        <v>339</v>
      </c>
      <c r="HD29" s="78">
        <v>61168.11</v>
      </c>
      <c r="HE29" s="79">
        <v>1790</v>
      </c>
      <c r="HF29" s="78">
        <v>233070.53</v>
      </c>
      <c r="HI29" s="77">
        <v>82</v>
      </c>
      <c r="HJ29" s="78">
        <v>22236.62</v>
      </c>
      <c r="HK29" s="77">
        <v>365</v>
      </c>
      <c r="HL29" s="78">
        <v>19713.759999999998</v>
      </c>
      <c r="HM29" s="77">
        <v>12</v>
      </c>
      <c r="HN29" s="78">
        <v>419.07</v>
      </c>
      <c r="HO29" s="79">
        <v>115135</v>
      </c>
      <c r="HP29" s="78">
        <v>10800129.34</v>
      </c>
      <c r="HQ29" s="77">
        <v>4</v>
      </c>
      <c r="HR29" s="78">
        <v>976.04</v>
      </c>
      <c r="HS29" s="77">
        <v>934</v>
      </c>
      <c r="HT29" s="78">
        <v>95206.47</v>
      </c>
      <c r="HU29" s="79">
        <v>6751</v>
      </c>
      <c r="HV29" s="78">
        <v>469284.88</v>
      </c>
      <c r="HW29" s="77">
        <v>43</v>
      </c>
      <c r="HX29" s="78">
        <v>13413.59</v>
      </c>
      <c r="HY29" s="77">
        <v>332</v>
      </c>
      <c r="HZ29" s="78">
        <v>57154.26</v>
      </c>
      <c r="IA29" s="77">
        <v>2</v>
      </c>
      <c r="IB29" s="78">
        <v>230.72</v>
      </c>
      <c r="IG29" s="79">
        <v>2552</v>
      </c>
      <c r="IH29" s="78">
        <v>115771.55</v>
      </c>
      <c r="II29" s="77">
        <v>11</v>
      </c>
      <c r="IJ29" s="78">
        <v>15.56</v>
      </c>
      <c r="IS29" s="79">
        <v>4203</v>
      </c>
      <c r="IT29" s="78">
        <v>174060.66</v>
      </c>
      <c r="JA29" s="79">
        <v>8679</v>
      </c>
      <c r="JB29" s="78">
        <v>1178659.48</v>
      </c>
      <c r="JC29" s="79">
        <v>2323</v>
      </c>
      <c r="JD29" s="78">
        <v>282267.09999999998</v>
      </c>
      <c r="JG29" s="77">
        <v>560</v>
      </c>
      <c r="JH29" s="78">
        <v>72306.12</v>
      </c>
      <c r="JI29" s="79">
        <v>2751</v>
      </c>
      <c r="JJ29" s="78">
        <v>239130.09</v>
      </c>
      <c r="JK29" s="77">
        <v>11</v>
      </c>
      <c r="JL29" s="78">
        <v>1079.6500000000001</v>
      </c>
      <c r="JQ29" s="77">
        <v>98</v>
      </c>
      <c r="JR29" s="78">
        <v>9549.73</v>
      </c>
      <c r="JS29" s="79">
        <v>5307</v>
      </c>
      <c r="JT29" s="78">
        <v>474691.9</v>
      </c>
      <c r="JU29" s="79">
        <v>17332</v>
      </c>
      <c r="JV29" s="78">
        <v>1312535.3799999999</v>
      </c>
      <c r="JW29" s="77">
        <v>84</v>
      </c>
      <c r="JX29" s="78">
        <v>7245.8</v>
      </c>
      <c r="JY29" s="77">
        <v>388</v>
      </c>
      <c r="JZ29" s="78">
        <v>9354.07</v>
      </c>
      <c r="KA29" s="79">
        <v>7696</v>
      </c>
      <c r="KB29" s="78">
        <v>359760.7</v>
      </c>
      <c r="KC29" s="77">
        <v>2</v>
      </c>
      <c r="KD29" s="78">
        <v>42.9</v>
      </c>
      <c r="KE29" s="77">
        <v>379</v>
      </c>
      <c r="KF29" s="78">
        <v>45587.86</v>
      </c>
      <c r="KG29" s="79">
        <v>18531</v>
      </c>
      <c r="KH29" s="78">
        <v>669069.82999999996</v>
      </c>
      <c r="KM29" s="77">
        <v>965</v>
      </c>
      <c r="KN29" s="78">
        <v>518818.49</v>
      </c>
      <c r="KO29" s="77">
        <v>14</v>
      </c>
      <c r="KP29" s="78">
        <v>1476.91</v>
      </c>
      <c r="KQ29" s="79">
        <v>5526</v>
      </c>
      <c r="KR29" s="78">
        <v>399674.92</v>
      </c>
      <c r="KU29" s="79">
        <v>3256</v>
      </c>
      <c r="KV29" s="78">
        <v>1324590.06</v>
      </c>
      <c r="LA29" s="77">
        <v>11</v>
      </c>
      <c r="LB29" s="78">
        <v>8003.87</v>
      </c>
      <c r="LC29" s="77">
        <v>3</v>
      </c>
      <c r="LD29" s="78">
        <v>1.8</v>
      </c>
      <c r="LE29" s="79">
        <v>1369</v>
      </c>
      <c r="LF29" s="78">
        <v>118469.71</v>
      </c>
      <c r="LG29" s="77">
        <v>360</v>
      </c>
      <c r="LH29" s="78">
        <v>56701.27</v>
      </c>
      <c r="LI29" s="77">
        <v>390</v>
      </c>
      <c r="LJ29" s="78">
        <v>91564.29</v>
      </c>
      <c r="LS29" s="77">
        <v>3</v>
      </c>
      <c r="LT29" s="78">
        <v>0.24</v>
      </c>
      <c r="LU29" s="79">
        <v>7849</v>
      </c>
      <c r="LV29" s="78">
        <v>348618.68</v>
      </c>
      <c r="LW29" s="77">
        <v>71</v>
      </c>
      <c r="LX29" s="78">
        <v>421.83</v>
      </c>
      <c r="MA29" s="77">
        <v>1</v>
      </c>
      <c r="MB29" s="78">
        <v>3868.92</v>
      </c>
      <c r="MC29" s="79">
        <v>4757</v>
      </c>
      <c r="MD29" s="78">
        <v>530018.38</v>
      </c>
      <c r="MK29" s="77">
        <v>2</v>
      </c>
      <c r="ML29" s="78">
        <v>21.18</v>
      </c>
      <c r="MQ29" s="79">
        <v>3911</v>
      </c>
      <c r="MR29" s="78">
        <v>308965.92</v>
      </c>
      <c r="MS29" s="79">
        <v>46733</v>
      </c>
      <c r="MT29" s="78">
        <v>4662583.2300000004</v>
      </c>
      <c r="MU29" s="77">
        <v>997</v>
      </c>
      <c r="MV29" s="78">
        <v>30780.68</v>
      </c>
      <c r="MY29" s="77">
        <v>1</v>
      </c>
      <c r="MZ29" s="78">
        <v>1.1200000000000001</v>
      </c>
      <c r="NA29" s="77">
        <v>2</v>
      </c>
      <c r="NB29" s="78">
        <v>54</v>
      </c>
      <c r="NC29" s="77">
        <v>1</v>
      </c>
      <c r="ND29" s="78">
        <v>60.87</v>
      </c>
      <c r="NE29" s="77">
        <v>2</v>
      </c>
      <c r="NF29" s="78">
        <v>3.68</v>
      </c>
      <c r="NG29" s="79">
        <v>315659</v>
      </c>
      <c r="NH29" s="78">
        <v>37692113.439999998</v>
      </c>
      <c r="NI29" s="79">
        <v>256739</v>
      </c>
      <c r="NJ29" s="78">
        <v>35118060.329999998</v>
      </c>
      <c r="NK29" s="79">
        <v>13977</v>
      </c>
      <c r="NL29" s="78">
        <v>46840.76</v>
      </c>
      <c r="NM29" s="77">
        <v>41</v>
      </c>
      <c r="NN29" s="78">
        <v>737.25</v>
      </c>
      <c r="NU29" s="79">
        <v>1233</v>
      </c>
      <c r="NV29" s="78">
        <v>188965.99</v>
      </c>
      <c r="NW29" s="77">
        <v>8</v>
      </c>
      <c r="NX29" s="78">
        <v>52.6</v>
      </c>
      <c r="OA29" s="77">
        <v>83</v>
      </c>
      <c r="OB29" s="78">
        <v>216.98</v>
      </c>
      <c r="OC29" s="79">
        <v>3536</v>
      </c>
      <c r="OD29" s="78">
        <v>376989.04</v>
      </c>
      <c r="OE29" s="77">
        <v>16</v>
      </c>
      <c r="OF29" s="78">
        <v>1036.5</v>
      </c>
      <c r="OG29" s="77">
        <v>10</v>
      </c>
      <c r="OH29" s="78">
        <v>242.14</v>
      </c>
      <c r="OM29" s="77">
        <v>352</v>
      </c>
      <c r="ON29" s="78">
        <v>25026.98</v>
      </c>
      <c r="OO29" s="77">
        <v>215</v>
      </c>
      <c r="OP29" s="78">
        <v>13114.73</v>
      </c>
      <c r="OQ29" s="77">
        <v>74</v>
      </c>
      <c r="OR29" s="78">
        <v>527.28</v>
      </c>
      <c r="OW29" s="79">
        <v>11535</v>
      </c>
      <c r="OX29" s="78">
        <v>1941292.32</v>
      </c>
      <c r="OY29" s="79">
        <v>28566</v>
      </c>
      <c r="OZ29" s="78">
        <v>5213701.6100000003</v>
      </c>
      <c r="PA29" s="77">
        <v>113</v>
      </c>
      <c r="PB29" s="78">
        <v>3682.9</v>
      </c>
      <c r="PC29" s="79">
        <v>2624</v>
      </c>
      <c r="PD29" s="78">
        <v>127913.7</v>
      </c>
      <c r="PE29" s="79">
        <v>1074</v>
      </c>
      <c r="PF29" s="78">
        <v>175141.42</v>
      </c>
      <c r="PG29" s="77">
        <v>2</v>
      </c>
      <c r="PH29" s="78">
        <v>17.5</v>
      </c>
      <c r="PI29" s="79">
        <v>6226</v>
      </c>
      <c r="PJ29" s="78">
        <v>602738.04</v>
      </c>
      <c r="PS29" s="79">
        <v>3257</v>
      </c>
      <c r="PT29" s="78">
        <v>286580.49</v>
      </c>
      <c r="PU29" s="77">
        <v>85</v>
      </c>
      <c r="PV29" s="78">
        <v>835.01</v>
      </c>
      <c r="PW29" s="77">
        <v>44</v>
      </c>
      <c r="PX29" s="78">
        <v>5541</v>
      </c>
      <c r="PY29" s="79">
        <v>9198</v>
      </c>
      <c r="PZ29" s="78">
        <v>640999.17000000004</v>
      </c>
      <c r="QA29" s="77">
        <v>40</v>
      </c>
      <c r="QB29" s="78">
        <v>246.35</v>
      </c>
      <c r="QC29" s="77">
        <v>14</v>
      </c>
      <c r="QD29" s="78">
        <v>143.21</v>
      </c>
      <c r="QI29" s="77">
        <v>3</v>
      </c>
      <c r="QJ29" s="78">
        <v>10.24</v>
      </c>
      <c r="QM29" s="79">
        <v>25095</v>
      </c>
      <c r="QN29" s="78">
        <v>6639402.0599999996</v>
      </c>
      <c r="QO29" s="79">
        <v>47596</v>
      </c>
      <c r="QP29" s="78">
        <v>6700982.1100000003</v>
      </c>
      <c r="QQ29" s="79">
        <v>6315</v>
      </c>
      <c r="QR29" s="78">
        <v>818981.68</v>
      </c>
      <c r="QS29" s="77">
        <v>321</v>
      </c>
      <c r="QT29" s="78">
        <v>1310189.04</v>
      </c>
      <c r="QU29" s="77">
        <v>13</v>
      </c>
      <c r="QV29" s="78">
        <v>36252.160000000003</v>
      </c>
      <c r="QW29" s="77">
        <v>7</v>
      </c>
      <c r="QX29" s="78">
        <v>71.849999999999994</v>
      </c>
      <c r="RA29" s="77">
        <v>458</v>
      </c>
      <c r="RB29" s="78">
        <v>164754.21</v>
      </c>
      <c r="RE29" s="79">
        <v>23343</v>
      </c>
      <c r="RF29" s="78">
        <v>12322222.07</v>
      </c>
      <c r="RI29" s="79">
        <v>11392</v>
      </c>
      <c r="RJ29" s="78">
        <v>3493042.68</v>
      </c>
      <c r="RM29" s="77">
        <v>7</v>
      </c>
      <c r="RN29" s="78">
        <v>12.92</v>
      </c>
      <c r="RO29" s="77">
        <v>18</v>
      </c>
      <c r="RP29" s="78">
        <v>22.16</v>
      </c>
      <c r="RQ29" s="77">
        <v>1</v>
      </c>
      <c r="RR29" s="78">
        <v>52.99</v>
      </c>
      <c r="SA29" s="77">
        <v>1</v>
      </c>
      <c r="SB29" s="78">
        <v>5.78</v>
      </c>
      <c r="SE29" s="77">
        <v>18</v>
      </c>
      <c r="SF29" s="78">
        <v>402.62</v>
      </c>
      <c r="SG29" s="77">
        <v>4</v>
      </c>
      <c r="SH29" s="78">
        <v>3741.86</v>
      </c>
      <c r="SK29" s="77">
        <v>1</v>
      </c>
      <c r="SL29" s="78">
        <v>7.75</v>
      </c>
      <c r="SO29" s="79">
        <v>93606</v>
      </c>
      <c r="SP29" s="78">
        <v>13675420.34</v>
      </c>
      <c r="SQ29" s="79">
        <v>2494</v>
      </c>
      <c r="SR29" s="78">
        <v>128498.06</v>
      </c>
      <c r="SW29" s="77">
        <v>30</v>
      </c>
      <c r="SX29" s="78">
        <v>6204.94</v>
      </c>
      <c r="SY29" s="77">
        <v>292</v>
      </c>
      <c r="SZ29" s="78">
        <v>14240.31</v>
      </c>
      <c r="TA29" s="79">
        <v>1964</v>
      </c>
      <c r="TB29" s="78">
        <v>47493.86</v>
      </c>
      <c r="TC29" s="79">
        <v>1056</v>
      </c>
      <c r="TD29" s="78">
        <v>116173.8</v>
      </c>
      <c r="TG29" s="79">
        <v>3457</v>
      </c>
      <c r="TH29" s="78">
        <v>228095.99</v>
      </c>
      <c r="TI29" s="79">
        <v>37149</v>
      </c>
      <c r="TJ29" s="78">
        <v>6366183.7699999996</v>
      </c>
      <c r="TK29" s="77">
        <v>3</v>
      </c>
      <c r="TL29" s="78">
        <v>0.51</v>
      </c>
      <c r="TM29" s="79">
        <v>1313</v>
      </c>
      <c r="TN29" s="78">
        <v>49833.11</v>
      </c>
      <c r="TO29" s="77">
        <v>710</v>
      </c>
      <c r="TP29" s="78">
        <v>48302.23</v>
      </c>
      <c r="TQ29" s="79">
        <v>14152</v>
      </c>
      <c r="TR29" s="78">
        <v>778726.63</v>
      </c>
      <c r="TS29" s="77">
        <v>8</v>
      </c>
      <c r="TT29" s="78">
        <v>905.76</v>
      </c>
      <c r="TU29" s="79">
        <v>84630</v>
      </c>
      <c r="TV29" s="78">
        <v>553986.34</v>
      </c>
      <c r="TW29" s="79">
        <v>1102</v>
      </c>
      <c r="TX29" s="78">
        <v>78672.850000000006</v>
      </c>
      <c r="TY29" s="77">
        <v>67</v>
      </c>
      <c r="TZ29" s="78">
        <v>477.17</v>
      </c>
      <c r="UG29" s="77">
        <v>630</v>
      </c>
      <c r="UH29" s="78">
        <v>6229.71</v>
      </c>
      <c r="UI29" s="79">
        <v>2818</v>
      </c>
      <c r="UJ29" s="78">
        <v>12559713.51</v>
      </c>
      <c r="UK29" s="79">
        <v>2622</v>
      </c>
      <c r="UL29" s="78">
        <v>102015.84</v>
      </c>
      <c r="UM29" s="79">
        <v>29293</v>
      </c>
      <c r="UN29" s="78">
        <v>1043261.64</v>
      </c>
      <c r="UO29" s="79">
        <v>2158</v>
      </c>
      <c r="UP29" s="78">
        <v>257399.52</v>
      </c>
      <c r="UQ29" s="79">
        <v>46292</v>
      </c>
      <c r="UR29" s="78">
        <v>2288875.61</v>
      </c>
      <c r="US29" s="79">
        <v>4426</v>
      </c>
      <c r="UT29" s="78">
        <v>368437.58</v>
      </c>
      <c r="VE29" s="77">
        <v>1</v>
      </c>
      <c r="VF29" s="78">
        <v>136.66999999999999</v>
      </c>
      <c r="VG29" s="79">
        <v>7666</v>
      </c>
      <c r="VH29" s="78">
        <v>304839.26</v>
      </c>
      <c r="VM29" s="77">
        <v>4</v>
      </c>
      <c r="VN29" s="78">
        <v>52.92</v>
      </c>
      <c r="VU29" s="77">
        <v>2</v>
      </c>
      <c r="VV29" s="78">
        <v>0.92</v>
      </c>
      <c r="VY29" s="77">
        <v>1</v>
      </c>
      <c r="VZ29" s="78">
        <v>5.75</v>
      </c>
      <c r="WE29" s="77">
        <v>1</v>
      </c>
      <c r="WF29" s="78">
        <v>2.9</v>
      </c>
      <c r="WG29" s="77">
        <v>39</v>
      </c>
      <c r="WH29" s="78">
        <v>855.78</v>
      </c>
      <c r="WI29" s="79">
        <v>9957</v>
      </c>
      <c r="WJ29" s="78">
        <v>475412.08</v>
      </c>
      <c r="WM29" s="79">
        <v>29615</v>
      </c>
      <c r="WN29" s="78">
        <v>490225.03</v>
      </c>
      <c r="WO29" s="77">
        <v>77</v>
      </c>
      <c r="WP29" s="78">
        <v>758.58</v>
      </c>
      <c r="WS29" s="77">
        <v>5</v>
      </c>
      <c r="WT29" s="78">
        <v>60.44</v>
      </c>
      <c r="WU29" s="79">
        <v>13099</v>
      </c>
      <c r="WV29" s="78">
        <v>738351.48</v>
      </c>
      <c r="WW29" s="79">
        <v>13973</v>
      </c>
      <c r="WX29" s="78">
        <v>1231120.04</v>
      </c>
      <c r="XC29" s="79">
        <v>83131</v>
      </c>
      <c r="XD29" s="78">
        <v>833</v>
      </c>
      <c r="XG29" s="79">
        <v>14297</v>
      </c>
      <c r="XH29" s="78">
        <v>2105167.3199999998</v>
      </c>
      <c r="XI29" s="77">
        <v>1</v>
      </c>
      <c r="XJ29" s="78">
        <v>1795.8</v>
      </c>
      <c r="XM29" s="79">
        <v>2140</v>
      </c>
      <c r="XN29" s="78">
        <v>9410.19</v>
      </c>
      <c r="XO29" s="79">
        <v>8388</v>
      </c>
      <c r="XP29" s="78">
        <v>131316.87</v>
      </c>
      <c r="XQ29" s="77">
        <v>191</v>
      </c>
      <c r="XR29" s="78">
        <v>24261.54</v>
      </c>
      <c r="XS29" s="79">
        <v>1640</v>
      </c>
      <c r="XT29" s="78">
        <v>710492.99</v>
      </c>
      <c r="XU29" s="77">
        <v>4</v>
      </c>
      <c r="XV29" s="78">
        <v>936</v>
      </c>
      <c r="XW29" s="79">
        <v>6182</v>
      </c>
      <c r="XX29" s="78">
        <v>180596.96</v>
      </c>
      <c r="YA29" s="77">
        <v>1</v>
      </c>
      <c r="YB29" s="78">
        <v>58.76</v>
      </c>
      <c r="YC29" s="77">
        <v>8</v>
      </c>
      <c r="YD29" s="78">
        <v>42.64</v>
      </c>
      <c r="YE29" s="77">
        <v>4</v>
      </c>
      <c r="YF29" s="78">
        <v>28.34</v>
      </c>
      <c r="YI29" s="79">
        <v>38153</v>
      </c>
      <c r="YJ29" s="78">
        <v>2210672.85</v>
      </c>
      <c r="YM29" s="77">
        <v>292</v>
      </c>
      <c r="YN29" s="78">
        <v>124429.54</v>
      </c>
      <c r="YO29" s="77">
        <v>420</v>
      </c>
      <c r="YP29" s="78">
        <v>5413.96</v>
      </c>
      <c r="YS29" s="79">
        <v>35473</v>
      </c>
      <c r="YT29" s="78">
        <v>4879030.45</v>
      </c>
      <c r="YU29" s="79">
        <v>3624</v>
      </c>
      <c r="YV29" s="78">
        <v>1815194.86</v>
      </c>
      <c r="YW29" s="79">
        <v>5585</v>
      </c>
      <c r="YX29" s="78">
        <v>706634.6</v>
      </c>
      <c r="YY29" s="79">
        <v>12899</v>
      </c>
      <c r="YZ29" s="78">
        <v>2126550.5699999998</v>
      </c>
      <c r="ZA29" s="77">
        <v>885</v>
      </c>
      <c r="ZB29" s="78">
        <v>236955.19</v>
      </c>
      <c r="ZC29" s="79">
        <v>2169</v>
      </c>
      <c r="ZD29" s="78">
        <v>461995.45</v>
      </c>
      <c r="ZE29" s="79">
        <v>77789</v>
      </c>
      <c r="ZF29" s="78">
        <v>865347.08</v>
      </c>
      <c r="ZG29" s="79">
        <v>1337</v>
      </c>
      <c r="ZH29" s="78">
        <v>71992.02</v>
      </c>
      <c r="ZI29" s="77">
        <v>3</v>
      </c>
      <c r="ZJ29" s="78">
        <v>12.31</v>
      </c>
      <c r="ZM29" s="77">
        <v>2</v>
      </c>
      <c r="ZN29" s="78">
        <v>112.32</v>
      </c>
      <c r="ZQ29" s="79">
        <v>170711</v>
      </c>
      <c r="ZR29" s="78">
        <v>10369268</v>
      </c>
      <c r="ZS29" s="79">
        <v>26765</v>
      </c>
      <c r="ZT29" s="78">
        <v>2408105.9500000002</v>
      </c>
      <c r="AAA29" s="79">
        <v>1387</v>
      </c>
      <c r="AAB29" s="78">
        <v>30121.54</v>
      </c>
      <c r="AAE29" s="79">
        <v>2191</v>
      </c>
      <c r="AAF29" s="78">
        <v>265390.45</v>
      </c>
      <c r="AAG29" s="77">
        <v>97</v>
      </c>
      <c r="AAH29" s="78">
        <v>9835.73</v>
      </c>
      <c r="AAI29" s="79">
        <v>85632</v>
      </c>
      <c r="AAJ29" s="78">
        <v>2020792.77</v>
      </c>
      <c r="AAK29" s="79">
        <v>29713</v>
      </c>
      <c r="AAL29" s="78">
        <v>1477217.28</v>
      </c>
      <c r="AAQ29" s="79">
        <v>1234</v>
      </c>
      <c r="AAR29" s="78">
        <v>99113.79</v>
      </c>
      <c r="AAS29" s="77">
        <v>542</v>
      </c>
      <c r="AAT29" s="78">
        <v>39514.239999999998</v>
      </c>
      <c r="AAU29" s="79">
        <v>48729</v>
      </c>
      <c r="AAV29" s="78">
        <v>8416811.7100000009</v>
      </c>
      <c r="AAW29" s="79">
        <v>47936</v>
      </c>
      <c r="AAX29" s="78">
        <v>6455891.3700000001</v>
      </c>
      <c r="ABC29" s="77">
        <v>35</v>
      </c>
      <c r="ABD29" s="78">
        <v>164.3</v>
      </c>
      <c r="ABE29" s="77">
        <v>133</v>
      </c>
      <c r="ABF29" s="78">
        <v>692.85</v>
      </c>
      <c r="ABM29" s="77">
        <v>54</v>
      </c>
      <c r="ABN29" s="78">
        <v>356.04</v>
      </c>
      <c r="ABO29" s="77">
        <v>2</v>
      </c>
      <c r="ABP29" s="78">
        <v>5.86</v>
      </c>
      <c r="ABQ29" s="77">
        <v>24</v>
      </c>
      <c r="ABR29" s="78">
        <v>191.46</v>
      </c>
      <c r="ABS29" s="77">
        <v>81</v>
      </c>
      <c r="ABT29" s="78">
        <v>428.94</v>
      </c>
      <c r="ABY29" s="77">
        <v>4</v>
      </c>
      <c r="ABZ29" s="78">
        <v>162.94999999999999</v>
      </c>
      <c r="ACA29" s="77">
        <v>783</v>
      </c>
      <c r="ACB29" s="78">
        <v>3489.47</v>
      </c>
      <c r="ACG29" s="79">
        <v>1959</v>
      </c>
      <c r="ACH29" s="78">
        <v>124867.69</v>
      </c>
      <c r="ACO29" s="77">
        <v>320</v>
      </c>
      <c r="ACP29" s="78">
        <v>48326.54</v>
      </c>
      <c r="ADA29" s="79">
        <v>178066</v>
      </c>
      <c r="ADB29" s="78">
        <v>17096878.309999999</v>
      </c>
      <c r="ADC29" s="79">
        <v>3067</v>
      </c>
      <c r="ADD29" s="78">
        <v>171914.15</v>
      </c>
      <c r="ADE29" s="79">
        <v>2007</v>
      </c>
      <c r="ADF29" s="78">
        <v>91057.37</v>
      </c>
      <c r="ADG29" s="79">
        <v>3628</v>
      </c>
      <c r="ADH29" s="78">
        <v>64043.47</v>
      </c>
      <c r="ADI29" s="79">
        <v>3361</v>
      </c>
      <c r="ADJ29" s="78">
        <v>72708.350000000006</v>
      </c>
      <c r="ADK29" s="77">
        <v>352</v>
      </c>
      <c r="ADL29" s="78">
        <v>11285.62</v>
      </c>
      <c r="ADO29" s="77">
        <v>1</v>
      </c>
      <c r="ADP29" s="78">
        <v>5.09</v>
      </c>
      <c r="ADQ29" s="77">
        <v>107</v>
      </c>
      <c r="ADR29" s="78">
        <v>6539.56</v>
      </c>
      <c r="ADS29" s="79">
        <v>12719</v>
      </c>
      <c r="ADT29" s="78">
        <v>461926.69</v>
      </c>
      <c r="ADU29" s="79">
        <v>4168</v>
      </c>
      <c r="ADV29" s="78">
        <v>233397.81</v>
      </c>
      <c r="ADW29" s="79">
        <v>19392</v>
      </c>
      <c r="ADX29" s="78">
        <v>242193.43</v>
      </c>
      <c r="ADY29" s="77">
        <v>5</v>
      </c>
      <c r="ADZ29" s="78">
        <v>257.97000000000003</v>
      </c>
      <c r="AEA29" s="77">
        <v>3</v>
      </c>
      <c r="AEB29" s="78">
        <v>18.3</v>
      </c>
      <c r="AEC29" s="79">
        <v>11092</v>
      </c>
      <c r="AED29" s="78">
        <v>458975.99</v>
      </c>
      <c r="AEI29" s="79">
        <v>2935</v>
      </c>
      <c r="AEJ29" s="78">
        <v>94237.61</v>
      </c>
      <c r="AEK29" s="79">
        <v>49160</v>
      </c>
      <c r="AEL29" s="78">
        <v>1789597.88</v>
      </c>
      <c r="AEM29" s="77">
        <v>319</v>
      </c>
      <c r="AEN29" s="78">
        <v>16556.72</v>
      </c>
      <c r="AEO29" s="79">
        <v>12630</v>
      </c>
      <c r="AEP29" s="78">
        <v>807763.39</v>
      </c>
      <c r="AES29" s="79">
        <v>2320</v>
      </c>
      <c r="AET29" s="78">
        <v>342001.7</v>
      </c>
      <c r="AEW29" s="77">
        <v>1</v>
      </c>
      <c r="AEX29" s="78">
        <v>16.02</v>
      </c>
      <c r="AEY29" s="79">
        <v>1150</v>
      </c>
      <c r="AEZ29" s="78">
        <v>190818.47</v>
      </c>
      <c r="AFA29" s="77">
        <v>4</v>
      </c>
      <c r="AFB29" s="78">
        <v>17.52</v>
      </c>
      <c r="AFC29" s="79">
        <v>1369</v>
      </c>
      <c r="AFD29" s="78">
        <v>854428.28</v>
      </c>
      <c r="AFK29" s="79">
        <v>5507</v>
      </c>
      <c r="AFL29" s="78">
        <v>399545.51</v>
      </c>
      <c r="AFM29" s="79">
        <v>5139</v>
      </c>
      <c r="AFN29" s="78">
        <v>222478.42</v>
      </c>
      <c r="AFO29" s="77">
        <v>14</v>
      </c>
      <c r="AFP29" s="78">
        <v>577.74</v>
      </c>
      <c r="AFQ29" s="77">
        <v>1</v>
      </c>
      <c r="AFR29" s="78">
        <v>250</v>
      </c>
      <c r="AFS29" s="79">
        <v>1890</v>
      </c>
      <c r="AFT29" s="78">
        <v>959865.18</v>
      </c>
      <c r="AFU29" s="79">
        <v>3342</v>
      </c>
      <c r="AFV29" s="78">
        <v>2295764.7400000002</v>
      </c>
      <c r="AGA29" s="77">
        <v>57</v>
      </c>
      <c r="AGB29" s="78">
        <v>697.19</v>
      </c>
      <c r="AGG29" s="79">
        <v>14626</v>
      </c>
      <c r="AGH29" s="78">
        <v>779840.47</v>
      </c>
      <c r="AGI29" s="79">
        <v>5434</v>
      </c>
      <c r="AGJ29" s="78">
        <v>161503.20000000001</v>
      </c>
      <c r="AGK29" s="77">
        <v>3</v>
      </c>
      <c r="AGL29" s="78">
        <v>2462.0100000000002</v>
      </c>
      <c r="AGO29" s="77">
        <v>58</v>
      </c>
      <c r="AGP29" s="78">
        <v>6879.56</v>
      </c>
      <c r="AGQ29" s="79">
        <v>5177</v>
      </c>
      <c r="AGR29" s="78">
        <v>292159.34999999998</v>
      </c>
      <c r="AGS29" s="77">
        <v>7</v>
      </c>
      <c r="AGT29" s="78">
        <v>358.17</v>
      </c>
      <c r="AGW29" s="77">
        <v>3</v>
      </c>
      <c r="AGX29" s="78">
        <v>292.45999999999998</v>
      </c>
      <c r="AGY29" s="77">
        <v>1</v>
      </c>
      <c r="AGZ29" s="78">
        <v>29.34</v>
      </c>
      <c r="AHC29" s="79">
        <v>2880</v>
      </c>
      <c r="AHD29" s="78">
        <v>1009000.43</v>
      </c>
      <c r="AHG29" s="77">
        <v>96</v>
      </c>
      <c r="AHH29" s="78">
        <v>5091.04</v>
      </c>
      <c r="AHK29" s="77">
        <v>2</v>
      </c>
      <c r="AHL29" s="78">
        <v>18.600000000000001</v>
      </c>
      <c r="AHM29" s="79">
        <v>46725</v>
      </c>
      <c r="AHN29" s="78">
        <v>1512266.07</v>
      </c>
      <c r="AHO29" s="79">
        <v>4754</v>
      </c>
      <c r="AHP29" s="78">
        <v>191223.53</v>
      </c>
      <c r="AHQ29" s="77">
        <v>500</v>
      </c>
      <c r="AHR29" s="78">
        <v>49125.59</v>
      </c>
      <c r="AHS29" s="77">
        <v>6</v>
      </c>
      <c r="AHT29" s="78">
        <v>70.209999999999994</v>
      </c>
      <c r="AHW29" s="77">
        <v>123</v>
      </c>
      <c r="AHX29" s="78">
        <v>889.6</v>
      </c>
      <c r="AIC29" s="77">
        <v>5</v>
      </c>
      <c r="AID29" s="78">
        <v>3182.18</v>
      </c>
      <c r="AIG29" s="79">
        <v>261900</v>
      </c>
      <c r="AIH29" s="78">
        <v>65637469.829999998</v>
      </c>
      <c r="AII29" s="77">
        <v>164</v>
      </c>
      <c r="AIJ29" s="78">
        <v>211792.17</v>
      </c>
      <c r="AIK29" s="79">
        <v>13262</v>
      </c>
      <c r="AIL29" s="78">
        <v>7760806.6200000001</v>
      </c>
      <c r="AIM29" s="79">
        <v>11389</v>
      </c>
      <c r="AIN29" s="78">
        <v>4407304.3600000003</v>
      </c>
      <c r="AIO29" s="79">
        <v>2156</v>
      </c>
      <c r="AIP29" s="78">
        <v>175063.44</v>
      </c>
      <c r="AIQ29" s="77">
        <v>163</v>
      </c>
      <c r="AIR29" s="78">
        <v>16524.3</v>
      </c>
      <c r="AIS29" s="77">
        <v>852</v>
      </c>
      <c r="AIT29" s="78">
        <v>124147.58</v>
      </c>
      <c r="AIW29" s="77">
        <v>1</v>
      </c>
      <c r="AIX29" s="78">
        <v>124.14</v>
      </c>
      <c r="AIY29" s="77">
        <v>51</v>
      </c>
      <c r="AIZ29" s="78">
        <v>43559.09</v>
      </c>
      <c r="AJA29" s="79">
        <v>2140</v>
      </c>
      <c r="AJB29" s="78">
        <v>203350.76</v>
      </c>
      <c r="AJC29" s="79">
        <v>3513</v>
      </c>
      <c r="AJD29" s="78">
        <v>223587.9</v>
      </c>
      <c r="AJE29" s="77">
        <v>566</v>
      </c>
      <c r="AJF29" s="78">
        <v>117573.01</v>
      </c>
      <c r="AJI29" s="77">
        <v>2</v>
      </c>
      <c r="AJJ29" s="78">
        <v>17.100000000000001</v>
      </c>
      <c r="AJK29" s="77">
        <v>3</v>
      </c>
      <c r="AJL29" s="78">
        <v>1569.52</v>
      </c>
      <c r="AJM29" s="77">
        <v>613</v>
      </c>
      <c r="AJN29" s="78">
        <v>70073.289999999994</v>
      </c>
      <c r="AJQ29" s="77">
        <v>87</v>
      </c>
      <c r="AJR29" s="78">
        <v>31629.62</v>
      </c>
      <c r="AJU29" s="77">
        <v>1</v>
      </c>
      <c r="AJV29" s="78">
        <v>27.2</v>
      </c>
      <c r="AKC29" s="77">
        <v>2</v>
      </c>
      <c r="AKD29" s="78">
        <v>84.36</v>
      </c>
      <c r="AKE29" s="77">
        <v>2</v>
      </c>
      <c r="AKF29" s="78">
        <v>113.32</v>
      </c>
      <c r="AKG29" s="79">
        <v>42877</v>
      </c>
      <c r="AKH29" s="78">
        <v>402496.15</v>
      </c>
      <c r="AKK29" s="77">
        <v>22</v>
      </c>
      <c r="AKL29" s="78">
        <v>277.39</v>
      </c>
      <c r="AKO29" s="79">
        <v>6603</v>
      </c>
      <c r="AKP29" s="78">
        <v>488605.92</v>
      </c>
      <c r="AKS29" s="79">
        <v>6113</v>
      </c>
      <c r="AKT29" s="78">
        <v>122415.46</v>
      </c>
      <c r="AKU29" s="77">
        <v>8</v>
      </c>
      <c r="AKV29" s="78">
        <v>9.06</v>
      </c>
      <c r="AKW29" s="79">
        <v>7035</v>
      </c>
      <c r="AKX29" s="78">
        <v>327860.37</v>
      </c>
      <c r="ALC29" s="77">
        <v>5</v>
      </c>
      <c r="ALD29" s="78">
        <v>62.86</v>
      </c>
      <c r="ALE29" s="79">
        <v>1344</v>
      </c>
      <c r="ALF29" s="78">
        <v>192164.6</v>
      </c>
      <c r="ALO29" s="79">
        <v>111317</v>
      </c>
      <c r="ALP29" s="78">
        <v>1468785.99</v>
      </c>
      <c r="ALQ29" s="77">
        <v>145</v>
      </c>
      <c r="ALR29" s="78">
        <v>16609.439999999999</v>
      </c>
      <c r="AME29" s="77">
        <v>16</v>
      </c>
      <c r="AMF29" s="78">
        <v>302.39999999999998</v>
      </c>
      <c r="AMM29" s="79">
        <v>9890</v>
      </c>
      <c r="AMN29" s="78">
        <v>256842.08</v>
      </c>
      <c r="AMQ29" s="79">
        <v>116191</v>
      </c>
      <c r="AMR29" s="78">
        <v>1648723.23</v>
      </c>
      <c r="AMY29" s="77">
        <v>2</v>
      </c>
      <c r="AMZ29" s="78">
        <v>3.86</v>
      </c>
      <c r="ANC29" s="77">
        <v>2</v>
      </c>
      <c r="AND29" s="78">
        <v>66.98</v>
      </c>
      <c r="ANO29" s="79">
        <v>1454</v>
      </c>
      <c r="ANP29" s="78">
        <v>74853.399999999994</v>
      </c>
      <c r="ANQ29" s="77">
        <v>84</v>
      </c>
      <c r="ANR29" s="78">
        <v>239.11</v>
      </c>
      <c r="ANS29" s="79">
        <v>1901</v>
      </c>
      <c r="ANT29" s="78">
        <v>125926.46</v>
      </c>
      <c r="ANW29" s="77">
        <v>129</v>
      </c>
      <c r="ANX29" s="78">
        <v>3250.25</v>
      </c>
      <c r="ANY29" s="77">
        <v>5</v>
      </c>
      <c r="ANZ29" s="78">
        <v>1942.38</v>
      </c>
      <c r="AOA29" s="79">
        <v>1365</v>
      </c>
      <c r="AOB29" s="78">
        <v>100848.46</v>
      </c>
      <c r="AOC29" s="79">
        <v>19494</v>
      </c>
      <c r="AOD29" s="78">
        <v>1899705.37</v>
      </c>
      <c r="AOE29" s="77">
        <v>140</v>
      </c>
      <c r="AOF29" s="78">
        <v>161753.51999999999</v>
      </c>
      <c r="AOQ29" s="77">
        <v>326</v>
      </c>
      <c r="AOR29" s="78">
        <v>12868.99</v>
      </c>
      <c r="AOS29" s="77">
        <v>3</v>
      </c>
      <c r="AOT29" s="78">
        <v>12.96</v>
      </c>
      <c r="AOY29" s="79">
        <v>1002</v>
      </c>
      <c r="AOZ29" s="78">
        <v>1238656.6399999999</v>
      </c>
      <c r="APA29" s="79">
        <v>2393</v>
      </c>
      <c r="APB29" s="78">
        <v>202583.12</v>
      </c>
      <c r="APE29" s="77">
        <v>65</v>
      </c>
      <c r="APF29" s="78">
        <v>1589.9</v>
      </c>
      <c r="API29" s="79">
        <v>1616</v>
      </c>
      <c r="APJ29" s="78">
        <v>210981.89</v>
      </c>
      <c r="APK29" s="77">
        <v>219</v>
      </c>
      <c r="APL29" s="78">
        <v>42527.54</v>
      </c>
      <c r="APM29" s="79">
        <v>9064</v>
      </c>
      <c r="APN29" s="78">
        <v>1474060.82</v>
      </c>
      <c r="APS29" s="77">
        <v>878</v>
      </c>
      <c r="APT29" s="78">
        <v>464956.52</v>
      </c>
      <c r="APU29" s="77">
        <v>41</v>
      </c>
      <c r="APV29" s="78">
        <v>92128.14</v>
      </c>
      <c r="APW29" s="77">
        <v>365</v>
      </c>
      <c r="APX29" s="78">
        <v>1121564.99</v>
      </c>
      <c r="AQI29" s="77">
        <v>47</v>
      </c>
      <c r="AQJ29" s="78">
        <v>4487.8500000000004</v>
      </c>
      <c r="AQK29" s="77">
        <v>2</v>
      </c>
      <c r="AQL29" s="78">
        <v>17.239999999999998</v>
      </c>
      <c r="AQO29" s="77">
        <v>628</v>
      </c>
      <c r="AQP29" s="78">
        <v>92093.55</v>
      </c>
      <c r="AQQ29" s="77">
        <v>277</v>
      </c>
      <c r="AQR29" s="78">
        <v>2952.24</v>
      </c>
      <c r="AQU29" s="77">
        <v>93</v>
      </c>
      <c r="AQV29" s="78">
        <v>1095.98</v>
      </c>
      <c r="ARA29" s="79">
        <v>13882</v>
      </c>
      <c r="ARB29" s="78">
        <v>3148459.43</v>
      </c>
      <c r="ARC29" s="79">
        <v>17589</v>
      </c>
      <c r="ARD29" s="78">
        <v>282546.03999999998</v>
      </c>
      <c r="ARI29" s="79">
        <v>2365</v>
      </c>
      <c r="ARJ29" s="78">
        <v>992771.13</v>
      </c>
      <c r="ARK29" s="77">
        <v>416</v>
      </c>
      <c r="ARL29" s="78">
        <v>173535.85</v>
      </c>
      <c r="ARM29" s="79">
        <v>2035</v>
      </c>
      <c r="ARN29" s="78">
        <v>892785.13</v>
      </c>
      <c r="ARO29" s="77">
        <v>858</v>
      </c>
      <c r="ARP29" s="78">
        <v>372918.96</v>
      </c>
      <c r="ARQ29" s="77">
        <v>638</v>
      </c>
      <c r="ARR29" s="78">
        <v>223998.97</v>
      </c>
      <c r="ARS29" s="77">
        <v>278</v>
      </c>
      <c r="ART29" s="78">
        <v>107420.21</v>
      </c>
      <c r="ARU29" s="79">
        <v>4869</v>
      </c>
      <c r="ARV29" s="78">
        <v>819301.6</v>
      </c>
      <c r="ARW29" s="77">
        <v>6</v>
      </c>
      <c r="ARX29" s="78">
        <v>436.16</v>
      </c>
      <c r="ASA29" s="77">
        <v>127</v>
      </c>
      <c r="ASB29" s="78">
        <v>35347.839999999997</v>
      </c>
      <c r="ASC29" s="79">
        <v>3179</v>
      </c>
      <c r="ASD29" s="78">
        <v>51466.83</v>
      </c>
      <c r="ASG29" s="77">
        <v>1</v>
      </c>
      <c r="ASH29" s="78">
        <v>50.38</v>
      </c>
      <c r="ASI29" s="79">
        <v>4321</v>
      </c>
      <c r="ASJ29" s="78">
        <v>1166953.08</v>
      </c>
      <c r="ASK29" s="79">
        <v>3175</v>
      </c>
      <c r="ASL29" s="78">
        <v>1597751.71</v>
      </c>
      <c r="ASQ29" s="79">
        <v>7934</v>
      </c>
      <c r="ASR29" s="78">
        <v>5243450.3499999996</v>
      </c>
      <c r="ASU29" s="77">
        <v>100</v>
      </c>
      <c r="ASV29" s="78">
        <v>641603.24</v>
      </c>
      <c r="ASY29" s="77">
        <v>2</v>
      </c>
      <c r="ASZ29" s="78">
        <v>27.52</v>
      </c>
      <c r="ATE29" s="77">
        <v>1</v>
      </c>
      <c r="ATF29" s="78">
        <v>6.72</v>
      </c>
      <c r="ATG29" s="79">
        <v>5149</v>
      </c>
      <c r="ATH29" s="78">
        <v>659168.94999999995</v>
      </c>
      <c r="ATI29" s="79">
        <v>10223</v>
      </c>
      <c r="ATJ29" s="78">
        <v>1141820</v>
      </c>
      <c r="ATK29" s="79">
        <v>28913</v>
      </c>
      <c r="ATL29" s="78">
        <v>3545632.61</v>
      </c>
      <c r="ATM29" s="79">
        <v>7260</v>
      </c>
      <c r="ATN29" s="78">
        <v>869063.61</v>
      </c>
      <c r="ATO29" s="79">
        <v>47410</v>
      </c>
      <c r="ATP29" s="78">
        <v>1173834.8700000001</v>
      </c>
      <c r="ATS29" s="79">
        <v>48266</v>
      </c>
      <c r="ATT29" s="78">
        <v>4045882.55</v>
      </c>
      <c r="ATU29" s="77">
        <v>72</v>
      </c>
      <c r="ATV29" s="78">
        <v>28576.02</v>
      </c>
      <c r="ATY29" s="79">
        <v>3149</v>
      </c>
      <c r="ATZ29" s="78">
        <v>295680.28000000003</v>
      </c>
      <c r="AUC29" s="77">
        <v>2</v>
      </c>
      <c r="AUD29" s="78">
        <v>15.8</v>
      </c>
      <c r="AUE29" s="77">
        <v>2</v>
      </c>
      <c r="AUF29" s="78">
        <v>471.68</v>
      </c>
      <c r="AUG29" s="77">
        <v>2</v>
      </c>
      <c r="AUH29" s="78">
        <v>4.7699999999999996</v>
      </c>
      <c r="AUO29" s="77">
        <v>7</v>
      </c>
      <c r="AUP29" s="78">
        <v>67.260000000000005</v>
      </c>
      <c r="AUQ29" s="77">
        <v>2</v>
      </c>
      <c r="AUR29" s="78">
        <v>1.92</v>
      </c>
      <c r="AUS29" s="77">
        <v>10</v>
      </c>
      <c r="AUT29" s="78">
        <v>260.69</v>
      </c>
      <c r="AUU29" s="79">
        <v>1423</v>
      </c>
      <c r="AUV29" s="78">
        <v>37494.160000000003</v>
      </c>
      <c r="AUW29" s="77">
        <v>49</v>
      </c>
      <c r="AUX29" s="78">
        <v>4761.92</v>
      </c>
      <c r="AVA29" s="79">
        <v>27661</v>
      </c>
      <c r="AVB29" s="78">
        <v>2652366.08</v>
      </c>
      <c r="AVC29" s="77">
        <v>799</v>
      </c>
      <c r="AVD29" s="78">
        <v>3254410.59</v>
      </c>
      <c r="AVE29" s="77">
        <v>2</v>
      </c>
      <c r="AVF29" s="78">
        <v>18.34</v>
      </c>
      <c r="AVK29" s="77">
        <v>8</v>
      </c>
      <c r="AVL29" s="78">
        <v>3671.55</v>
      </c>
      <c r="AVM29" s="77">
        <v>693</v>
      </c>
      <c r="AVN29" s="78">
        <v>39099.71</v>
      </c>
      <c r="AVO29" s="77">
        <v>31</v>
      </c>
      <c r="AVP29" s="78">
        <v>1266.08</v>
      </c>
      <c r="AVS29" s="79">
        <v>11200</v>
      </c>
      <c r="AVT29" s="78">
        <v>592864.29</v>
      </c>
      <c r="AVU29" s="77">
        <v>8</v>
      </c>
      <c r="AVV29" s="78">
        <v>351.5</v>
      </c>
      <c r="AVW29" s="77">
        <v>14</v>
      </c>
      <c r="AVX29" s="78">
        <v>837.75</v>
      </c>
      <c r="AVY29" s="77">
        <v>23</v>
      </c>
      <c r="AVZ29" s="78">
        <v>304.17</v>
      </c>
      <c r="AWA29" s="77">
        <v>17</v>
      </c>
      <c r="AWB29" s="78">
        <v>80.47</v>
      </c>
      <c r="AWC29" s="77">
        <v>4</v>
      </c>
      <c r="AWD29" s="78">
        <v>19.04</v>
      </c>
      <c r="AWM29" s="79">
        <v>217381</v>
      </c>
      <c r="AWN29" s="78">
        <v>3710701.9</v>
      </c>
      <c r="AWO29" s="77">
        <v>3</v>
      </c>
      <c r="AWP29" s="78">
        <v>340.06</v>
      </c>
      <c r="AWQ29" s="79">
        <v>1818</v>
      </c>
      <c r="AWR29" s="78">
        <v>99877.33</v>
      </c>
      <c r="AWU29" s="79">
        <v>8374</v>
      </c>
      <c r="AWV29" s="78">
        <v>2830185.58</v>
      </c>
      <c r="AWW29" s="77">
        <v>16</v>
      </c>
      <c r="AWX29" s="78">
        <v>103.4</v>
      </c>
      <c r="AXC29" s="77">
        <v>199</v>
      </c>
      <c r="AXD29" s="78">
        <v>170248.46</v>
      </c>
      <c r="AXE29" s="77">
        <v>1</v>
      </c>
      <c r="AXF29" s="78">
        <v>1.24</v>
      </c>
      <c r="AXO29" s="79">
        <v>1729</v>
      </c>
      <c r="AXP29" s="78">
        <v>184982.36</v>
      </c>
      <c r="AXS29" s="77">
        <v>1</v>
      </c>
      <c r="AXT29" s="78">
        <v>20.05</v>
      </c>
      <c r="AXY29" s="77">
        <v>3</v>
      </c>
      <c r="AXZ29" s="78">
        <v>29.19</v>
      </c>
      <c r="AYC29" s="77">
        <v>3</v>
      </c>
      <c r="AYD29" s="78">
        <v>24.39</v>
      </c>
      <c r="AYE29" s="77">
        <v>17</v>
      </c>
      <c r="AYF29" s="78">
        <v>194.93</v>
      </c>
      <c r="AYG29" s="77">
        <v>2</v>
      </c>
      <c r="AYH29" s="78">
        <v>42.48</v>
      </c>
      <c r="AYQ29" s="77">
        <v>2</v>
      </c>
      <c r="AYR29" s="78">
        <v>1.66</v>
      </c>
      <c r="AYW29" s="77">
        <v>7</v>
      </c>
      <c r="AYX29" s="78">
        <v>24.54</v>
      </c>
      <c r="AYY29" s="77">
        <v>39</v>
      </c>
      <c r="AYZ29" s="78">
        <v>1931.93</v>
      </c>
      <c r="AZA29" s="79">
        <v>59602</v>
      </c>
      <c r="AZB29" s="78">
        <v>4507119.45</v>
      </c>
      <c r="AZC29" s="77">
        <v>195</v>
      </c>
      <c r="AZD29" s="78">
        <v>37589.910000000003</v>
      </c>
      <c r="AZE29" s="77">
        <v>140</v>
      </c>
      <c r="AZF29" s="78">
        <v>49395.96</v>
      </c>
      <c r="AZG29" s="77">
        <v>30</v>
      </c>
      <c r="AZH29" s="78">
        <v>595.46</v>
      </c>
      <c r="AZI29" s="77">
        <v>60</v>
      </c>
      <c r="AZJ29" s="78">
        <v>3766.29</v>
      </c>
      <c r="AZK29" s="77">
        <v>396</v>
      </c>
      <c r="AZL29" s="78">
        <v>4939.3100000000004</v>
      </c>
      <c r="AZO29" s="79">
        <v>12597</v>
      </c>
      <c r="AZP29" s="78">
        <v>1711161.69</v>
      </c>
      <c r="AZQ29" s="77">
        <v>185</v>
      </c>
      <c r="AZR29" s="78">
        <v>183593.94</v>
      </c>
      <c r="AZS29" s="77">
        <v>511</v>
      </c>
      <c r="AZT29" s="78">
        <v>229735.24</v>
      </c>
    </row>
    <row r="30" spans="1:1020 1027:1372" x14ac:dyDescent="0.25">
      <c r="A30" s="80">
        <v>40172</v>
      </c>
      <c r="B30" s="77" t="s">
        <v>346</v>
      </c>
      <c r="C30" s="77">
        <v>8</v>
      </c>
      <c r="D30" s="78">
        <v>28.2</v>
      </c>
      <c r="K30" s="77">
        <v>1</v>
      </c>
      <c r="L30" s="78">
        <v>75.58</v>
      </c>
      <c r="M30" s="77">
        <v>122</v>
      </c>
      <c r="N30" s="78">
        <v>775141.84</v>
      </c>
      <c r="S30" s="77">
        <v>1</v>
      </c>
      <c r="T30" s="78">
        <v>8.73</v>
      </c>
      <c r="Y30" s="79">
        <v>155525</v>
      </c>
      <c r="Z30" s="78">
        <v>8565144.8800000008</v>
      </c>
      <c r="AA30" s="77">
        <v>27</v>
      </c>
      <c r="AB30" s="78">
        <v>3029.55</v>
      </c>
      <c r="AC30" s="79">
        <v>5428</v>
      </c>
      <c r="AD30" s="78">
        <v>264387.96000000002</v>
      </c>
      <c r="AQ30" s="79">
        <v>27615</v>
      </c>
      <c r="AR30" s="78">
        <v>4279923.5</v>
      </c>
      <c r="AU30" s="79">
        <v>48421</v>
      </c>
      <c r="AV30" s="78">
        <v>956755.43</v>
      </c>
      <c r="AW30" s="77">
        <v>2</v>
      </c>
      <c r="AX30" s="78">
        <v>29.82</v>
      </c>
      <c r="AY30" s="79">
        <v>59691</v>
      </c>
      <c r="AZ30" s="78">
        <v>6061117.6299999999</v>
      </c>
      <c r="BA30" s="79">
        <v>256386</v>
      </c>
      <c r="BB30" s="78">
        <v>21040310.969999999</v>
      </c>
      <c r="BE30" s="79">
        <v>251596</v>
      </c>
      <c r="BF30" s="78">
        <v>2364438.8199999998</v>
      </c>
      <c r="BI30" s="79">
        <v>7105</v>
      </c>
      <c r="BJ30" s="78">
        <v>387414.27</v>
      </c>
      <c r="BK30" s="77">
        <v>1</v>
      </c>
      <c r="BL30" s="78">
        <v>51.84</v>
      </c>
      <c r="BM30" s="77">
        <v>4</v>
      </c>
      <c r="BN30" s="78">
        <v>143.72</v>
      </c>
      <c r="BO30" s="79">
        <v>5088</v>
      </c>
      <c r="BP30" s="78">
        <v>57739.91</v>
      </c>
      <c r="BS30" s="77">
        <v>10</v>
      </c>
      <c r="BT30" s="78">
        <v>5249.99</v>
      </c>
      <c r="BY30" s="77">
        <v>1</v>
      </c>
      <c r="BZ30" s="78">
        <v>2.48</v>
      </c>
      <c r="CG30" s="77">
        <v>1</v>
      </c>
      <c r="CH30" s="78">
        <v>46.57</v>
      </c>
      <c r="CO30" s="77">
        <v>2</v>
      </c>
      <c r="CP30" s="78">
        <v>284.72000000000003</v>
      </c>
      <c r="CS30" s="77">
        <v>64</v>
      </c>
      <c r="CT30" s="78">
        <v>177.51</v>
      </c>
      <c r="CU30" s="77">
        <v>2</v>
      </c>
      <c r="CV30" s="78">
        <v>8.26</v>
      </c>
      <c r="CW30" s="77">
        <v>32</v>
      </c>
      <c r="CX30" s="78">
        <v>30.13</v>
      </c>
      <c r="DA30" s="79">
        <v>135799</v>
      </c>
      <c r="DB30" s="78">
        <v>5099103.9000000004</v>
      </c>
      <c r="DK30" s="79">
        <v>10902</v>
      </c>
      <c r="DL30" s="78">
        <v>972777.03</v>
      </c>
      <c r="DM30" s="79">
        <v>183579</v>
      </c>
      <c r="DN30" s="78">
        <v>7301071.5800000001</v>
      </c>
      <c r="DQ30" s="77">
        <v>2</v>
      </c>
      <c r="DR30" s="78">
        <v>2.2400000000000002</v>
      </c>
      <c r="DS30" s="77">
        <v>11</v>
      </c>
      <c r="DT30" s="78">
        <v>129.05000000000001</v>
      </c>
      <c r="EE30" s="79">
        <v>13883</v>
      </c>
      <c r="EF30" s="78">
        <v>550976.15</v>
      </c>
      <c r="EG30" s="79">
        <v>27847</v>
      </c>
      <c r="EH30" s="78">
        <v>996336.2</v>
      </c>
      <c r="EI30" s="77">
        <v>3</v>
      </c>
      <c r="EJ30" s="78">
        <v>8.9499999999999993</v>
      </c>
      <c r="EK30" s="77">
        <v>968</v>
      </c>
      <c r="EL30" s="78">
        <v>64425.53</v>
      </c>
      <c r="ES30" s="79">
        <v>1572</v>
      </c>
      <c r="ET30" s="78">
        <v>955452.36</v>
      </c>
      <c r="EU30" s="77">
        <v>8</v>
      </c>
      <c r="EV30" s="78">
        <v>11.36</v>
      </c>
      <c r="EW30" s="79">
        <v>22116</v>
      </c>
      <c r="EX30" s="78">
        <v>1139076.3600000001</v>
      </c>
      <c r="EY30" s="79">
        <v>14197</v>
      </c>
      <c r="EZ30" s="78">
        <v>701931.38</v>
      </c>
      <c r="FA30" s="77">
        <v>14</v>
      </c>
      <c r="FB30" s="78">
        <v>110.05</v>
      </c>
      <c r="FE30" s="77">
        <v>3</v>
      </c>
      <c r="FF30" s="78">
        <v>1.92</v>
      </c>
      <c r="FG30" s="79">
        <v>2037</v>
      </c>
      <c r="FH30" s="78">
        <v>305126.40000000002</v>
      </c>
      <c r="FK30" s="79">
        <v>2109</v>
      </c>
      <c r="FL30" s="78">
        <v>57007.59</v>
      </c>
      <c r="FM30" s="79">
        <v>11683</v>
      </c>
      <c r="FN30" s="78">
        <v>696205.5</v>
      </c>
      <c r="FO30" s="79">
        <v>41630</v>
      </c>
      <c r="FP30" s="78">
        <v>4864491.9400000004</v>
      </c>
      <c r="FS30" s="77">
        <v>3</v>
      </c>
      <c r="FT30" s="78">
        <v>13.68</v>
      </c>
      <c r="FW30" s="77">
        <v>61</v>
      </c>
      <c r="FX30" s="78">
        <v>5687</v>
      </c>
      <c r="GC30" s="79">
        <v>3094</v>
      </c>
      <c r="GD30" s="78">
        <v>438129.83</v>
      </c>
      <c r="GE30" s="79">
        <v>2349</v>
      </c>
      <c r="GF30" s="78">
        <v>343715.11</v>
      </c>
      <c r="GK30" s="77">
        <v>1</v>
      </c>
      <c r="GL30" s="78">
        <v>3.36</v>
      </c>
      <c r="GO30" s="77">
        <v>194</v>
      </c>
      <c r="GP30" s="78">
        <v>14231.68</v>
      </c>
      <c r="GQ30" s="77">
        <v>16</v>
      </c>
      <c r="GR30" s="78">
        <v>566.41</v>
      </c>
      <c r="GS30" s="79">
        <v>1769</v>
      </c>
      <c r="GT30" s="78">
        <v>187633.33</v>
      </c>
      <c r="GU30" s="77">
        <v>5</v>
      </c>
      <c r="GV30" s="78">
        <v>27.5</v>
      </c>
      <c r="GY30" s="77">
        <v>105</v>
      </c>
      <c r="GZ30" s="78">
        <v>3740.52</v>
      </c>
      <c r="HA30" s="77">
        <v>510</v>
      </c>
      <c r="HB30" s="78">
        <v>66525.490000000005</v>
      </c>
      <c r="HC30" s="77">
        <v>415</v>
      </c>
      <c r="HD30" s="78">
        <v>69432.820000000007</v>
      </c>
      <c r="HE30" s="79">
        <v>1811</v>
      </c>
      <c r="HF30" s="78">
        <v>249492.95</v>
      </c>
      <c r="HI30" s="77">
        <v>86</v>
      </c>
      <c r="HJ30" s="78">
        <v>36427.65</v>
      </c>
      <c r="HK30" s="77">
        <v>442</v>
      </c>
      <c r="HL30" s="78">
        <v>22303.88</v>
      </c>
      <c r="HM30" s="77">
        <v>9</v>
      </c>
      <c r="HN30" s="78">
        <v>489.57</v>
      </c>
      <c r="HO30" s="79">
        <v>112366</v>
      </c>
      <c r="HP30" s="78">
        <v>10746852.65</v>
      </c>
      <c r="HQ30" s="77">
        <v>5</v>
      </c>
      <c r="HR30" s="78">
        <v>1606.1</v>
      </c>
      <c r="HS30" s="77">
        <v>830</v>
      </c>
      <c r="HT30" s="78">
        <v>79675.53</v>
      </c>
      <c r="HU30" s="79">
        <v>7033</v>
      </c>
      <c r="HV30" s="78">
        <v>499147.31</v>
      </c>
      <c r="HW30" s="77">
        <v>32</v>
      </c>
      <c r="HX30" s="78">
        <v>9251.08</v>
      </c>
      <c r="HY30" s="77">
        <v>325</v>
      </c>
      <c r="HZ30" s="78">
        <v>48200.11</v>
      </c>
      <c r="IG30" s="79">
        <v>2460</v>
      </c>
      <c r="IH30" s="78">
        <v>113258</v>
      </c>
      <c r="IK30" s="77">
        <v>1</v>
      </c>
      <c r="IL30" s="78">
        <v>1.94</v>
      </c>
      <c r="IM30" s="77">
        <v>2</v>
      </c>
      <c r="IN30" s="78">
        <v>2.46</v>
      </c>
      <c r="IO30" s="77">
        <v>1</v>
      </c>
      <c r="IP30" s="78">
        <v>6.7</v>
      </c>
      <c r="IQ30" s="77">
        <v>7</v>
      </c>
      <c r="IR30" s="78">
        <v>12.51</v>
      </c>
      <c r="IS30" s="79">
        <v>3843</v>
      </c>
      <c r="IT30" s="78">
        <v>157194.03</v>
      </c>
      <c r="JA30" s="79">
        <v>7963</v>
      </c>
      <c r="JB30" s="78">
        <v>1055298.99</v>
      </c>
      <c r="JC30" s="79">
        <v>2086</v>
      </c>
      <c r="JD30" s="78">
        <v>268288.65999999997</v>
      </c>
      <c r="JG30" s="77">
        <v>648</v>
      </c>
      <c r="JH30" s="78">
        <v>90037.84</v>
      </c>
      <c r="JI30" s="79">
        <v>2528</v>
      </c>
      <c r="JJ30" s="78">
        <v>220404.21</v>
      </c>
      <c r="JK30" s="77">
        <v>22</v>
      </c>
      <c r="JL30" s="78">
        <v>1796.34</v>
      </c>
      <c r="JQ30" s="77">
        <v>121</v>
      </c>
      <c r="JR30" s="78">
        <v>8741.5400000000009</v>
      </c>
      <c r="JS30" s="79">
        <v>4020</v>
      </c>
      <c r="JT30" s="78">
        <v>357437.15</v>
      </c>
      <c r="JU30" s="79">
        <v>16984</v>
      </c>
      <c r="JV30" s="78">
        <v>1292719.8700000001</v>
      </c>
      <c r="JW30" s="77">
        <v>77</v>
      </c>
      <c r="JX30" s="78">
        <v>6969.67</v>
      </c>
      <c r="JY30" s="77">
        <v>356</v>
      </c>
      <c r="JZ30" s="78">
        <v>8423.0300000000007</v>
      </c>
      <c r="KA30" s="79">
        <v>7383</v>
      </c>
      <c r="KB30" s="78">
        <v>345817.98</v>
      </c>
      <c r="KC30" s="77">
        <v>4</v>
      </c>
      <c r="KD30" s="78">
        <v>65.7</v>
      </c>
      <c r="KE30" s="77">
        <v>385</v>
      </c>
      <c r="KF30" s="78">
        <v>43739.63</v>
      </c>
      <c r="KG30" s="79">
        <v>17627</v>
      </c>
      <c r="KH30" s="78">
        <v>643477.64</v>
      </c>
      <c r="KM30" s="79">
        <v>1020</v>
      </c>
      <c r="KN30" s="78">
        <v>540283.15</v>
      </c>
      <c r="KO30" s="77">
        <v>15</v>
      </c>
      <c r="KP30" s="78">
        <v>1231</v>
      </c>
      <c r="KQ30" s="79">
        <v>5005</v>
      </c>
      <c r="KR30" s="78">
        <v>379459.08</v>
      </c>
      <c r="KU30" s="79">
        <v>2790</v>
      </c>
      <c r="KV30" s="78">
        <v>1167194.76</v>
      </c>
      <c r="LA30" s="77">
        <v>6</v>
      </c>
      <c r="LB30" s="78">
        <v>3956.94</v>
      </c>
      <c r="LC30" s="77">
        <v>6</v>
      </c>
      <c r="LD30" s="78">
        <v>49.2</v>
      </c>
      <c r="LE30" s="79">
        <v>1476</v>
      </c>
      <c r="LF30" s="78">
        <v>137624.82</v>
      </c>
      <c r="LG30" s="77">
        <v>415</v>
      </c>
      <c r="LH30" s="78">
        <v>66840.19</v>
      </c>
      <c r="LI30" s="77">
        <v>348</v>
      </c>
      <c r="LJ30" s="78">
        <v>79223.41</v>
      </c>
      <c r="LU30" s="79">
        <v>8093</v>
      </c>
      <c r="LV30" s="78">
        <v>355279.56</v>
      </c>
      <c r="LW30" s="77">
        <v>69</v>
      </c>
      <c r="LX30" s="78">
        <v>352.21</v>
      </c>
      <c r="LY30" s="77">
        <v>4</v>
      </c>
      <c r="LZ30" s="78">
        <v>7291.52</v>
      </c>
      <c r="MC30" s="79">
        <v>4485</v>
      </c>
      <c r="MD30" s="78">
        <v>512762.47</v>
      </c>
      <c r="MO30" s="77">
        <v>2</v>
      </c>
      <c r="MP30" s="78">
        <v>27.9</v>
      </c>
      <c r="MQ30" s="79">
        <v>3345</v>
      </c>
      <c r="MR30" s="78">
        <v>257353.54</v>
      </c>
      <c r="MS30" s="79">
        <v>44860</v>
      </c>
      <c r="MT30" s="78">
        <v>4534482.8</v>
      </c>
      <c r="MU30" s="79">
        <v>1085</v>
      </c>
      <c r="MV30" s="78">
        <v>32305.22</v>
      </c>
      <c r="MY30" s="77">
        <v>2</v>
      </c>
      <c r="MZ30" s="78">
        <v>10.08</v>
      </c>
      <c r="NG30" s="79">
        <v>274951</v>
      </c>
      <c r="NH30" s="78">
        <v>33489620.239999998</v>
      </c>
      <c r="NI30" s="79">
        <v>225652</v>
      </c>
      <c r="NJ30" s="78">
        <v>31592304.23</v>
      </c>
      <c r="NK30" s="79">
        <v>11864</v>
      </c>
      <c r="NL30" s="78">
        <v>38601.97</v>
      </c>
      <c r="NM30" s="77">
        <v>29</v>
      </c>
      <c r="NN30" s="78">
        <v>545.76</v>
      </c>
      <c r="NU30" s="79">
        <v>1261</v>
      </c>
      <c r="NV30" s="78">
        <v>176316.1</v>
      </c>
      <c r="NW30" s="77">
        <v>8</v>
      </c>
      <c r="NX30" s="78">
        <v>24.41</v>
      </c>
      <c r="NY30" s="77">
        <v>6</v>
      </c>
      <c r="NZ30" s="78">
        <v>14.7</v>
      </c>
      <c r="OA30" s="77">
        <v>87</v>
      </c>
      <c r="OB30" s="78">
        <v>232.14</v>
      </c>
      <c r="OC30" s="79">
        <v>3058</v>
      </c>
      <c r="OD30" s="78">
        <v>324251.44</v>
      </c>
      <c r="OE30" s="77">
        <v>19</v>
      </c>
      <c r="OF30" s="78">
        <v>2206.2600000000002</v>
      </c>
      <c r="OG30" s="77">
        <v>8</v>
      </c>
      <c r="OH30" s="78">
        <v>433.24</v>
      </c>
      <c r="OM30" s="77">
        <v>340</v>
      </c>
      <c r="ON30" s="78">
        <v>25704.14</v>
      </c>
      <c r="OO30" s="77">
        <v>275</v>
      </c>
      <c r="OP30" s="78">
        <v>14317.14</v>
      </c>
      <c r="OQ30" s="77">
        <v>69</v>
      </c>
      <c r="OR30" s="78">
        <v>257.25</v>
      </c>
      <c r="OW30" s="79">
        <v>10220</v>
      </c>
      <c r="OX30" s="78">
        <v>1710705.78</v>
      </c>
      <c r="OY30" s="79">
        <v>24608</v>
      </c>
      <c r="OZ30" s="78">
        <v>4583902.62</v>
      </c>
      <c r="PA30" s="77">
        <v>112</v>
      </c>
      <c r="PB30" s="78">
        <v>3867.98</v>
      </c>
      <c r="PC30" s="79">
        <v>2634</v>
      </c>
      <c r="PD30" s="78">
        <v>123225.48</v>
      </c>
      <c r="PE30" s="77">
        <v>926</v>
      </c>
      <c r="PF30" s="78">
        <v>149292.29</v>
      </c>
      <c r="PG30" s="77">
        <v>2</v>
      </c>
      <c r="PH30" s="78">
        <v>28</v>
      </c>
      <c r="PI30" s="79">
        <v>5691</v>
      </c>
      <c r="PJ30" s="78">
        <v>543174.68999999994</v>
      </c>
      <c r="PS30" s="79">
        <v>2972</v>
      </c>
      <c r="PT30" s="78">
        <v>265244.79999999999</v>
      </c>
      <c r="PU30" s="77">
        <v>76</v>
      </c>
      <c r="PV30" s="78">
        <v>667.19</v>
      </c>
      <c r="PW30" s="77">
        <v>51</v>
      </c>
      <c r="PX30" s="78">
        <v>8208.0300000000007</v>
      </c>
      <c r="PY30" s="79">
        <v>8027</v>
      </c>
      <c r="PZ30" s="78">
        <v>556742.99</v>
      </c>
      <c r="QA30" s="77">
        <v>33</v>
      </c>
      <c r="QB30" s="78">
        <v>204.71</v>
      </c>
      <c r="QC30" s="77">
        <v>13</v>
      </c>
      <c r="QD30" s="78">
        <v>134.5</v>
      </c>
      <c r="QI30" s="77">
        <v>6</v>
      </c>
      <c r="QJ30" s="78">
        <v>23.28</v>
      </c>
      <c r="QM30" s="79">
        <v>23450</v>
      </c>
      <c r="QN30" s="78">
        <v>6274884.3399999999</v>
      </c>
      <c r="QO30" s="79">
        <v>42681</v>
      </c>
      <c r="QP30" s="78">
        <v>6175079.9299999997</v>
      </c>
      <c r="QQ30" s="79">
        <v>6000</v>
      </c>
      <c r="QR30" s="78">
        <v>779271.05</v>
      </c>
      <c r="QS30" s="77">
        <v>408</v>
      </c>
      <c r="QT30" s="78">
        <v>1599377.8</v>
      </c>
      <c r="QU30" s="77">
        <v>15</v>
      </c>
      <c r="QV30" s="78">
        <v>28810.27</v>
      </c>
      <c r="QW30" s="77">
        <v>4</v>
      </c>
      <c r="QX30" s="78">
        <v>37.6</v>
      </c>
      <c r="QY30" s="77">
        <v>1</v>
      </c>
      <c r="QZ30" s="78">
        <v>173.8</v>
      </c>
      <c r="RA30" s="77">
        <v>420</v>
      </c>
      <c r="RB30" s="78">
        <v>153493.73000000001</v>
      </c>
      <c r="RE30" s="79">
        <v>20665</v>
      </c>
      <c r="RF30" s="78">
        <v>11091983.5</v>
      </c>
      <c r="RI30" s="79">
        <v>11139</v>
      </c>
      <c r="RJ30" s="78">
        <v>3371492.88</v>
      </c>
      <c r="RM30" s="77">
        <v>7</v>
      </c>
      <c r="RN30" s="78">
        <v>12.36</v>
      </c>
      <c r="RO30" s="77">
        <v>25</v>
      </c>
      <c r="RP30" s="78">
        <v>22.01</v>
      </c>
      <c r="RQ30" s="77">
        <v>2</v>
      </c>
      <c r="RR30" s="78">
        <v>235.52</v>
      </c>
      <c r="SA30" s="77">
        <v>2</v>
      </c>
      <c r="SB30" s="78">
        <v>97.1</v>
      </c>
      <c r="SE30" s="77">
        <v>10</v>
      </c>
      <c r="SF30" s="78">
        <v>162.41999999999999</v>
      </c>
      <c r="SG30" s="77">
        <v>3</v>
      </c>
      <c r="SH30" s="78">
        <v>3292.34</v>
      </c>
      <c r="SO30" s="79">
        <v>84440</v>
      </c>
      <c r="SP30" s="78">
        <v>12404098.08</v>
      </c>
      <c r="SQ30" s="79">
        <v>1997</v>
      </c>
      <c r="SR30" s="78">
        <v>99711.12</v>
      </c>
      <c r="SW30" s="77">
        <v>38</v>
      </c>
      <c r="SX30" s="78">
        <v>8536.7000000000007</v>
      </c>
      <c r="SY30" s="77">
        <v>368</v>
      </c>
      <c r="SZ30" s="78">
        <v>18516.91</v>
      </c>
      <c r="TA30" s="79">
        <v>2957</v>
      </c>
      <c r="TB30" s="78">
        <v>68912.600000000006</v>
      </c>
      <c r="TC30" s="79">
        <v>1017</v>
      </c>
      <c r="TD30" s="78">
        <v>112748.28</v>
      </c>
      <c r="TG30" s="79">
        <v>3705</v>
      </c>
      <c r="TH30" s="78">
        <v>251912.95999999999</v>
      </c>
      <c r="TI30" s="79">
        <v>39172</v>
      </c>
      <c r="TJ30" s="78">
        <v>6682781.3399999999</v>
      </c>
      <c r="TK30" s="77">
        <v>2</v>
      </c>
      <c r="TL30" s="78">
        <v>1.42</v>
      </c>
      <c r="TM30" s="79">
        <v>1207</v>
      </c>
      <c r="TN30" s="78">
        <v>46052.06</v>
      </c>
      <c r="TO30" s="77">
        <v>739</v>
      </c>
      <c r="TP30" s="78">
        <v>48746.22</v>
      </c>
      <c r="TQ30" s="79">
        <v>12209</v>
      </c>
      <c r="TR30" s="78">
        <v>721331.79</v>
      </c>
      <c r="TU30" s="79">
        <v>74526</v>
      </c>
      <c r="TV30" s="78">
        <v>501496.02</v>
      </c>
      <c r="TW30" s="77">
        <v>925</v>
      </c>
      <c r="TX30" s="78">
        <v>73671.360000000001</v>
      </c>
      <c r="TY30" s="77">
        <v>48</v>
      </c>
      <c r="TZ30" s="78">
        <v>308.79000000000002</v>
      </c>
      <c r="UA30" s="77">
        <v>2</v>
      </c>
      <c r="UB30" s="78">
        <v>114.18</v>
      </c>
      <c r="UE30" s="77">
        <v>1</v>
      </c>
      <c r="UF30" s="78">
        <v>15.16</v>
      </c>
      <c r="UG30" s="77">
        <v>656</v>
      </c>
      <c r="UH30" s="78">
        <v>5760.94</v>
      </c>
      <c r="UI30" s="79">
        <v>2459</v>
      </c>
      <c r="UJ30" s="78">
        <v>10717726.789999999</v>
      </c>
      <c r="UK30" s="79">
        <v>2595</v>
      </c>
      <c r="UL30" s="78">
        <v>102636.13</v>
      </c>
      <c r="UM30" s="79">
        <v>25691</v>
      </c>
      <c r="UN30" s="78">
        <v>933785.24</v>
      </c>
      <c r="UO30" s="79">
        <v>1958</v>
      </c>
      <c r="UP30" s="78">
        <v>236219.18</v>
      </c>
      <c r="UQ30" s="79">
        <v>39665</v>
      </c>
      <c r="UR30" s="78">
        <v>1964974.81</v>
      </c>
      <c r="US30" s="79">
        <v>4544</v>
      </c>
      <c r="UT30" s="78">
        <v>366202.58</v>
      </c>
      <c r="VG30" s="79">
        <v>6708</v>
      </c>
      <c r="VH30" s="78">
        <v>269920.40999999997</v>
      </c>
      <c r="VK30" s="77">
        <v>1</v>
      </c>
      <c r="VL30" s="78">
        <v>4.9800000000000004</v>
      </c>
      <c r="VM30" s="77">
        <v>2</v>
      </c>
      <c r="VN30" s="78">
        <v>15.47</v>
      </c>
      <c r="WE30" s="77">
        <v>3</v>
      </c>
      <c r="WF30" s="78">
        <v>8.6999999999999993</v>
      </c>
      <c r="WG30" s="77">
        <v>30</v>
      </c>
      <c r="WH30" s="78">
        <v>850.67</v>
      </c>
      <c r="WI30" s="79">
        <v>8783</v>
      </c>
      <c r="WJ30" s="78">
        <v>407703.11</v>
      </c>
      <c r="WM30" s="79">
        <v>27087</v>
      </c>
      <c r="WN30" s="78">
        <v>439532.59</v>
      </c>
      <c r="WO30" s="77">
        <v>78</v>
      </c>
      <c r="WP30" s="78">
        <v>870.52</v>
      </c>
      <c r="WS30" s="77">
        <v>4</v>
      </c>
      <c r="WT30" s="78">
        <v>34.42</v>
      </c>
      <c r="WU30" s="79">
        <v>11972</v>
      </c>
      <c r="WV30" s="78">
        <v>667654.28</v>
      </c>
      <c r="WW30" s="79">
        <v>12672</v>
      </c>
      <c r="WX30" s="78">
        <v>1100984.3600000001</v>
      </c>
      <c r="XC30" s="79">
        <v>81930</v>
      </c>
      <c r="XD30" s="78">
        <v>821.18</v>
      </c>
      <c r="XG30" s="79">
        <v>12153</v>
      </c>
      <c r="XH30" s="78">
        <v>1745538.46</v>
      </c>
      <c r="XI30" s="77">
        <v>13</v>
      </c>
      <c r="XJ30" s="78">
        <v>32231.119999999999</v>
      </c>
      <c r="XM30" s="79">
        <v>2185</v>
      </c>
      <c r="XN30" s="78">
        <v>13688.91</v>
      </c>
      <c r="XO30" s="79">
        <v>7242</v>
      </c>
      <c r="XP30" s="78">
        <v>117463.21</v>
      </c>
      <c r="XQ30" s="77">
        <v>149</v>
      </c>
      <c r="XR30" s="78">
        <v>17515.09</v>
      </c>
      <c r="XS30" s="79">
        <v>1580</v>
      </c>
      <c r="XT30" s="78">
        <v>636947.85</v>
      </c>
      <c r="XU30" s="77">
        <v>11</v>
      </c>
      <c r="XV30" s="78">
        <v>2789.15</v>
      </c>
      <c r="XW30" s="79">
        <v>6173</v>
      </c>
      <c r="XX30" s="78">
        <v>180932.15</v>
      </c>
      <c r="YC30" s="77">
        <v>2</v>
      </c>
      <c r="YD30" s="78">
        <v>10.66</v>
      </c>
      <c r="YI30" s="79">
        <v>33831</v>
      </c>
      <c r="YJ30" s="78">
        <v>1990007.42</v>
      </c>
      <c r="YK30" s="77">
        <v>1</v>
      </c>
      <c r="YL30" s="78">
        <v>49.06</v>
      </c>
      <c r="YM30" s="77">
        <v>314</v>
      </c>
      <c r="YN30" s="78">
        <v>140918.57</v>
      </c>
      <c r="YO30" s="77">
        <v>419</v>
      </c>
      <c r="YP30" s="78">
        <v>5213.8999999999996</v>
      </c>
      <c r="YS30" s="79">
        <v>31681</v>
      </c>
      <c r="YT30" s="78">
        <v>4293257.1900000004</v>
      </c>
      <c r="YU30" s="79">
        <v>3649</v>
      </c>
      <c r="YV30" s="78">
        <v>1864967.4</v>
      </c>
      <c r="YW30" s="79">
        <v>4761</v>
      </c>
      <c r="YX30" s="78">
        <v>620200.36</v>
      </c>
      <c r="YY30" s="79">
        <v>11248</v>
      </c>
      <c r="YZ30" s="78">
        <v>1896786.56</v>
      </c>
      <c r="ZA30" s="79">
        <v>1137</v>
      </c>
      <c r="ZB30" s="78">
        <v>307600.56</v>
      </c>
      <c r="ZC30" s="79">
        <v>2060</v>
      </c>
      <c r="ZD30" s="78">
        <v>455455.73</v>
      </c>
      <c r="ZE30" s="79">
        <v>70255</v>
      </c>
      <c r="ZF30" s="78">
        <v>784173.27</v>
      </c>
      <c r="ZG30" s="79">
        <v>1273</v>
      </c>
      <c r="ZH30" s="78">
        <v>71521.94</v>
      </c>
      <c r="ZI30" s="77">
        <v>5</v>
      </c>
      <c r="ZJ30" s="78">
        <v>45.81</v>
      </c>
      <c r="ZQ30" s="79">
        <v>166615</v>
      </c>
      <c r="ZR30" s="78">
        <v>10319519.220000001</v>
      </c>
      <c r="ZS30" s="79">
        <v>29044</v>
      </c>
      <c r="ZT30" s="78">
        <v>2534095.06</v>
      </c>
      <c r="AAA30" s="79">
        <v>1318</v>
      </c>
      <c r="AAB30" s="78">
        <v>30429.06</v>
      </c>
      <c r="AAE30" s="79">
        <v>1934</v>
      </c>
      <c r="AAF30" s="78">
        <v>243474.41</v>
      </c>
      <c r="AAG30" s="77">
        <v>81</v>
      </c>
      <c r="AAH30" s="78">
        <v>9748</v>
      </c>
      <c r="AAI30" s="79">
        <v>72791</v>
      </c>
      <c r="AAJ30" s="78">
        <v>1717806.02</v>
      </c>
      <c r="AAK30" s="79">
        <v>28023</v>
      </c>
      <c r="AAL30" s="78">
        <v>1410778.75</v>
      </c>
      <c r="AAQ30" s="79">
        <v>1068</v>
      </c>
      <c r="AAR30" s="78">
        <v>85550.04</v>
      </c>
      <c r="AAS30" s="77">
        <v>450</v>
      </c>
      <c r="AAT30" s="78">
        <v>32943.949999999997</v>
      </c>
      <c r="AAU30" s="79">
        <v>43185</v>
      </c>
      <c r="AAV30" s="78">
        <v>7648705.4800000004</v>
      </c>
      <c r="AAW30" s="79">
        <v>41681</v>
      </c>
      <c r="AAX30" s="78">
        <v>5758714.0800000001</v>
      </c>
      <c r="ABC30" s="77">
        <v>45</v>
      </c>
      <c r="ABD30" s="78">
        <v>209.8</v>
      </c>
      <c r="ABE30" s="77">
        <v>147</v>
      </c>
      <c r="ABF30" s="78">
        <v>772.58</v>
      </c>
      <c r="ABM30" s="77">
        <v>28</v>
      </c>
      <c r="ABN30" s="78">
        <v>318.79000000000002</v>
      </c>
      <c r="ABO30" s="77">
        <v>1</v>
      </c>
      <c r="ABP30" s="78">
        <v>105.55</v>
      </c>
      <c r="ABQ30" s="77">
        <v>8</v>
      </c>
      <c r="ABR30" s="78">
        <v>72.11</v>
      </c>
      <c r="ABS30" s="77">
        <v>55</v>
      </c>
      <c r="ABT30" s="78">
        <v>307.67</v>
      </c>
      <c r="ABU30" s="77">
        <v>2</v>
      </c>
      <c r="ABV30" s="78">
        <v>15.14</v>
      </c>
      <c r="ABY30" s="77">
        <v>5</v>
      </c>
      <c r="ABZ30" s="78">
        <v>178.2</v>
      </c>
      <c r="ACA30" s="77">
        <v>585</v>
      </c>
      <c r="ACB30" s="78">
        <v>2760.05</v>
      </c>
      <c r="ACG30" s="79">
        <v>2379</v>
      </c>
      <c r="ACH30" s="78">
        <v>151543.26</v>
      </c>
      <c r="ACM30" s="77">
        <v>1</v>
      </c>
      <c r="ACN30" s="78">
        <v>21.4</v>
      </c>
      <c r="ACO30" s="77">
        <v>303</v>
      </c>
      <c r="ACP30" s="78">
        <v>45862.91</v>
      </c>
      <c r="ADA30" s="79">
        <v>185674</v>
      </c>
      <c r="ADB30" s="78">
        <v>17881833.530000001</v>
      </c>
      <c r="ADC30" s="79">
        <v>2969</v>
      </c>
      <c r="ADD30" s="78">
        <v>162019.51999999999</v>
      </c>
      <c r="ADE30" s="79">
        <v>1697</v>
      </c>
      <c r="ADF30" s="78">
        <v>81155.75</v>
      </c>
      <c r="ADG30" s="79">
        <v>4182</v>
      </c>
      <c r="ADH30" s="78">
        <v>68761.820000000007</v>
      </c>
      <c r="ADI30" s="79">
        <v>3129</v>
      </c>
      <c r="ADJ30" s="78">
        <v>73352.83</v>
      </c>
      <c r="ADK30" s="77">
        <v>301</v>
      </c>
      <c r="ADL30" s="78">
        <v>9125.9500000000007</v>
      </c>
      <c r="ADQ30" s="77">
        <v>107</v>
      </c>
      <c r="ADR30" s="78">
        <v>7263.22</v>
      </c>
      <c r="ADS30" s="79">
        <v>13414</v>
      </c>
      <c r="ADT30" s="78">
        <v>480581.18</v>
      </c>
      <c r="ADU30" s="79">
        <v>4187</v>
      </c>
      <c r="ADV30" s="78">
        <v>227402.67</v>
      </c>
      <c r="ADW30" s="79">
        <v>17865</v>
      </c>
      <c r="ADX30" s="78">
        <v>223645.68</v>
      </c>
      <c r="ADY30" s="77">
        <v>3</v>
      </c>
      <c r="ADZ30" s="78">
        <v>40.6</v>
      </c>
      <c r="AEC30" s="79">
        <v>10357</v>
      </c>
      <c r="AED30" s="78">
        <v>443246.33</v>
      </c>
      <c r="AEI30" s="79">
        <v>2545</v>
      </c>
      <c r="AEJ30" s="78">
        <v>81381.39</v>
      </c>
      <c r="AEK30" s="79">
        <v>43073</v>
      </c>
      <c r="AEL30" s="78">
        <v>1581265.63</v>
      </c>
      <c r="AEM30" s="77">
        <v>326</v>
      </c>
      <c r="AEN30" s="78">
        <v>17478.54</v>
      </c>
      <c r="AEO30" s="79">
        <v>13160</v>
      </c>
      <c r="AEP30" s="78">
        <v>834644.41</v>
      </c>
      <c r="AEQ30" s="77">
        <v>2</v>
      </c>
      <c r="AER30" s="78">
        <v>109.48</v>
      </c>
      <c r="AES30" s="79">
        <v>1938</v>
      </c>
      <c r="AET30" s="78">
        <v>291273.77</v>
      </c>
      <c r="AEW30" s="77">
        <v>1</v>
      </c>
      <c r="AEX30" s="78">
        <v>9.7200000000000006</v>
      </c>
      <c r="AEY30" s="77">
        <v>967</v>
      </c>
      <c r="AEZ30" s="78">
        <v>164961.57</v>
      </c>
      <c r="AFC30" s="79">
        <v>1293</v>
      </c>
      <c r="AFD30" s="78">
        <v>792524.36</v>
      </c>
      <c r="AFG30" s="77">
        <v>6</v>
      </c>
      <c r="AFH30" s="78">
        <v>3640.5</v>
      </c>
      <c r="AFK30" s="79">
        <v>4543</v>
      </c>
      <c r="AFL30" s="78">
        <v>337676.47</v>
      </c>
      <c r="AFM30" s="79">
        <v>4408</v>
      </c>
      <c r="AFN30" s="78">
        <v>187768.03</v>
      </c>
      <c r="AFO30" s="77">
        <v>12</v>
      </c>
      <c r="AFP30" s="78">
        <v>358.02</v>
      </c>
      <c r="AFS30" s="79">
        <v>1769</v>
      </c>
      <c r="AFT30" s="78">
        <v>863705.32</v>
      </c>
      <c r="AFU30" s="79">
        <v>2811</v>
      </c>
      <c r="AFV30" s="78">
        <v>1968566.89</v>
      </c>
      <c r="AGA30" s="77">
        <v>51</v>
      </c>
      <c r="AGB30" s="78">
        <v>427.82</v>
      </c>
      <c r="AGG30" s="79">
        <v>13524</v>
      </c>
      <c r="AGH30" s="78">
        <v>708635.06</v>
      </c>
      <c r="AGI30" s="79">
        <v>4914</v>
      </c>
      <c r="AGJ30" s="78">
        <v>146278.76</v>
      </c>
      <c r="AGK30" s="77">
        <v>4</v>
      </c>
      <c r="AGL30" s="78">
        <v>2091.6</v>
      </c>
      <c r="AGO30" s="77">
        <v>65</v>
      </c>
      <c r="AGP30" s="78">
        <v>7746.97</v>
      </c>
      <c r="AGQ30" s="79">
        <v>4928</v>
      </c>
      <c r="AGR30" s="78">
        <v>275553.45</v>
      </c>
      <c r="AGS30" s="77">
        <v>9</v>
      </c>
      <c r="AGT30" s="78">
        <v>100.95</v>
      </c>
      <c r="AGW30" s="77">
        <v>3</v>
      </c>
      <c r="AGX30" s="78">
        <v>177.87</v>
      </c>
      <c r="AHC30" s="79">
        <v>2582</v>
      </c>
      <c r="AHD30" s="78">
        <v>915816.66</v>
      </c>
      <c r="AHG30" s="77">
        <v>89</v>
      </c>
      <c r="AHH30" s="78">
        <v>5404.18</v>
      </c>
      <c r="AHM30" s="79">
        <v>44963</v>
      </c>
      <c r="AHN30" s="78">
        <v>1446723.57</v>
      </c>
      <c r="AHO30" s="79">
        <v>4038</v>
      </c>
      <c r="AHP30" s="78">
        <v>172479.73</v>
      </c>
      <c r="AHQ30" s="77">
        <v>375</v>
      </c>
      <c r="AHR30" s="78">
        <v>38643.69</v>
      </c>
      <c r="AHS30" s="77">
        <v>2</v>
      </c>
      <c r="AHT30" s="78">
        <v>24.72</v>
      </c>
      <c r="AHU30" s="77">
        <v>1</v>
      </c>
      <c r="AHV30" s="78">
        <v>4.54</v>
      </c>
      <c r="AHW30" s="77">
        <v>128</v>
      </c>
      <c r="AHX30" s="78">
        <v>874.37</v>
      </c>
      <c r="AHY30" s="77">
        <v>1</v>
      </c>
      <c r="AHZ30" s="78">
        <v>9.08</v>
      </c>
      <c r="AIC30" s="77">
        <v>15</v>
      </c>
      <c r="AID30" s="78">
        <v>16949.419999999998</v>
      </c>
      <c r="AIG30" s="79">
        <v>241234</v>
      </c>
      <c r="AIH30" s="78">
        <v>61402126.600000001</v>
      </c>
      <c r="AII30" s="77">
        <v>138</v>
      </c>
      <c r="AIJ30" s="78">
        <v>208609.13</v>
      </c>
      <c r="AIK30" s="79">
        <v>12820</v>
      </c>
      <c r="AIL30" s="78">
        <v>7629296.4800000004</v>
      </c>
      <c r="AIM30" s="79">
        <v>11649</v>
      </c>
      <c r="AIN30" s="78">
        <v>4329886.45</v>
      </c>
      <c r="AIO30" s="79">
        <v>1745</v>
      </c>
      <c r="AIP30" s="78">
        <v>140863.54999999999</v>
      </c>
      <c r="AIQ30" s="77">
        <v>144</v>
      </c>
      <c r="AIR30" s="78">
        <v>15389.22</v>
      </c>
      <c r="AIS30" s="77">
        <v>787</v>
      </c>
      <c r="AIT30" s="78">
        <v>116446.18</v>
      </c>
      <c r="AIY30" s="77">
        <v>47</v>
      </c>
      <c r="AIZ30" s="78">
        <v>41798.07</v>
      </c>
      <c r="AJA30" s="79">
        <v>2091</v>
      </c>
      <c r="AJB30" s="78">
        <v>197948.81</v>
      </c>
      <c r="AJC30" s="79">
        <v>3243</v>
      </c>
      <c r="AJD30" s="78">
        <v>203477.9</v>
      </c>
      <c r="AJE30" s="77">
        <v>231</v>
      </c>
      <c r="AJF30" s="78">
        <v>42046.01</v>
      </c>
      <c r="AJK30" s="77">
        <v>4</v>
      </c>
      <c r="AJL30" s="78">
        <v>2593.58</v>
      </c>
      <c r="AJM30" s="77">
        <v>545</v>
      </c>
      <c r="AJN30" s="78">
        <v>64998.8</v>
      </c>
      <c r="AJQ30" s="77">
        <v>94</v>
      </c>
      <c r="AJR30" s="78">
        <v>30731.52</v>
      </c>
      <c r="AKC30" s="77">
        <v>9</v>
      </c>
      <c r="AKD30" s="78">
        <v>15882.34</v>
      </c>
      <c r="AKE30" s="77">
        <v>3</v>
      </c>
      <c r="AKF30" s="78">
        <v>622.78</v>
      </c>
      <c r="AKG30" s="79">
        <v>45384</v>
      </c>
      <c r="AKH30" s="78">
        <v>430946.78</v>
      </c>
      <c r="AKK30" s="77">
        <v>27</v>
      </c>
      <c r="AKL30" s="78">
        <v>239.35</v>
      </c>
      <c r="AKO30" s="79">
        <v>5698</v>
      </c>
      <c r="AKP30" s="78">
        <v>415384.54</v>
      </c>
      <c r="AKQ30" s="77">
        <v>2</v>
      </c>
      <c r="AKR30" s="78">
        <v>11.21</v>
      </c>
      <c r="AKS30" s="79">
        <v>6522</v>
      </c>
      <c r="AKT30" s="78">
        <v>133859.64000000001</v>
      </c>
      <c r="AKU30" s="77">
        <v>6</v>
      </c>
      <c r="AKV30" s="78">
        <v>6.42</v>
      </c>
      <c r="AKW30" s="79">
        <v>7448</v>
      </c>
      <c r="AKX30" s="78">
        <v>352333.53</v>
      </c>
      <c r="ALC30" s="77">
        <v>2</v>
      </c>
      <c r="ALD30" s="78">
        <v>25.08</v>
      </c>
      <c r="ALE30" s="79">
        <v>1179</v>
      </c>
      <c r="ALF30" s="78">
        <v>159466.82999999999</v>
      </c>
      <c r="ALO30" s="79">
        <v>93897</v>
      </c>
      <c r="ALP30" s="78">
        <v>1236429.1000000001</v>
      </c>
      <c r="ALQ30" s="77">
        <v>140</v>
      </c>
      <c r="ALR30" s="78">
        <v>14378.99</v>
      </c>
      <c r="AME30" s="77">
        <v>27</v>
      </c>
      <c r="AMF30" s="78">
        <v>390.74</v>
      </c>
      <c r="AMM30" s="79">
        <v>9972</v>
      </c>
      <c r="AMN30" s="78">
        <v>262434.42</v>
      </c>
      <c r="AMO30" s="77">
        <v>2</v>
      </c>
      <c r="AMP30" s="78">
        <v>5634.6</v>
      </c>
      <c r="AMQ30" s="79">
        <v>97517</v>
      </c>
      <c r="AMR30" s="78">
        <v>1378005.88</v>
      </c>
      <c r="AMY30" s="77">
        <v>3</v>
      </c>
      <c r="AMZ30" s="78">
        <v>11.55</v>
      </c>
      <c r="ANO30" s="79">
        <v>1371</v>
      </c>
      <c r="ANP30" s="78">
        <v>70376.5</v>
      </c>
      <c r="ANQ30" s="77">
        <v>78</v>
      </c>
      <c r="ANR30" s="78">
        <v>232.48</v>
      </c>
      <c r="ANS30" s="79">
        <v>1724</v>
      </c>
      <c r="ANT30" s="78">
        <v>119388.11</v>
      </c>
      <c r="ANW30" s="77">
        <v>119</v>
      </c>
      <c r="ANX30" s="78">
        <v>3189.54</v>
      </c>
      <c r="ANY30" s="77">
        <v>18</v>
      </c>
      <c r="ANZ30" s="78">
        <v>6894.41</v>
      </c>
      <c r="AOA30" s="79">
        <v>1337</v>
      </c>
      <c r="AOB30" s="78">
        <v>100614.63</v>
      </c>
      <c r="AOC30" s="79">
        <v>15738</v>
      </c>
      <c r="AOD30" s="78">
        <v>1543002.54</v>
      </c>
      <c r="AOE30" s="77">
        <v>171</v>
      </c>
      <c r="AOF30" s="78">
        <v>200428.18</v>
      </c>
      <c r="AOQ30" s="77">
        <v>307</v>
      </c>
      <c r="AOR30" s="78">
        <v>12710.77</v>
      </c>
      <c r="AOU30" s="77">
        <v>1</v>
      </c>
      <c r="AOV30" s="78">
        <v>2.84</v>
      </c>
      <c r="AOY30" s="77">
        <v>817</v>
      </c>
      <c r="AOZ30" s="78">
        <v>1037263.37</v>
      </c>
      <c r="APA30" s="79">
        <v>2376</v>
      </c>
      <c r="APB30" s="78">
        <v>207250.43</v>
      </c>
      <c r="APE30" s="77">
        <v>52</v>
      </c>
      <c r="APF30" s="78">
        <v>1516.38</v>
      </c>
      <c r="API30" s="79">
        <v>1765</v>
      </c>
      <c r="APJ30" s="78">
        <v>236346.2</v>
      </c>
      <c r="APK30" s="77">
        <v>263</v>
      </c>
      <c r="APL30" s="78">
        <v>46011.51</v>
      </c>
      <c r="APM30" s="79">
        <v>9570</v>
      </c>
      <c r="APN30" s="78">
        <v>1530985.24</v>
      </c>
      <c r="APS30" s="77">
        <v>757</v>
      </c>
      <c r="APT30" s="78">
        <v>435897.61</v>
      </c>
      <c r="APU30" s="77">
        <v>55</v>
      </c>
      <c r="APV30" s="78">
        <v>107445.01</v>
      </c>
      <c r="APW30" s="77">
        <v>242</v>
      </c>
      <c r="APX30" s="78">
        <v>755592.9</v>
      </c>
      <c r="AQE30" s="77">
        <v>1</v>
      </c>
      <c r="AQF30" s="78">
        <v>17.86</v>
      </c>
      <c r="AQI30" s="77">
        <v>47</v>
      </c>
      <c r="AQJ30" s="78">
        <v>4141.22</v>
      </c>
      <c r="AQK30" s="77">
        <v>6</v>
      </c>
      <c r="AQL30" s="78">
        <v>28.44</v>
      </c>
      <c r="AQO30" s="77">
        <v>551</v>
      </c>
      <c r="AQP30" s="78">
        <v>76744.11</v>
      </c>
      <c r="AQQ30" s="77">
        <v>209</v>
      </c>
      <c r="AQR30" s="78">
        <v>2158</v>
      </c>
      <c r="AQS30" s="77">
        <v>2</v>
      </c>
      <c r="AQT30" s="78">
        <v>15</v>
      </c>
      <c r="AQU30" s="77">
        <v>135</v>
      </c>
      <c r="AQV30" s="78">
        <v>1623.25</v>
      </c>
      <c r="AQW30" s="77">
        <v>1</v>
      </c>
      <c r="AQX30" s="78">
        <v>17.04</v>
      </c>
      <c r="ARA30" s="79">
        <v>12508</v>
      </c>
      <c r="ARB30" s="78">
        <v>2920793.51</v>
      </c>
      <c r="ARC30" s="79">
        <v>15479</v>
      </c>
      <c r="ARD30" s="78">
        <v>249490.31</v>
      </c>
      <c r="ARG30" s="77">
        <v>2</v>
      </c>
      <c r="ARH30" s="78">
        <v>26.34</v>
      </c>
      <c r="ARI30" s="79">
        <v>2022</v>
      </c>
      <c r="ARJ30" s="78">
        <v>881829.31</v>
      </c>
      <c r="ARK30" s="77">
        <v>352</v>
      </c>
      <c r="ARL30" s="78">
        <v>156026.18</v>
      </c>
      <c r="ARM30" s="79">
        <v>1713</v>
      </c>
      <c r="ARN30" s="78">
        <v>756205</v>
      </c>
      <c r="ARO30" s="77">
        <v>756</v>
      </c>
      <c r="ARP30" s="78">
        <v>326682.63</v>
      </c>
      <c r="ARQ30" s="77">
        <v>513</v>
      </c>
      <c r="ARR30" s="78">
        <v>185325.38</v>
      </c>
      <c r="ARS30" s="77">
        <v>257</v>
      </c>
      <c r="ART30" s="78">
        <v>97336.9</v>
      </c>
      <c r="ARU30" s="79">
        <v>4324</v>
      </c>
      <c r="ARV30" s="78">
        <v>746056.81</v>
      </c>
      <c r="ARW30" s="77">
        <v>9</v>
      </c>
      <c r="ARX30" s="78">
        <v>373.55</v>
      </c>
      <c r="ASA30" s="77">
        <v>172</v>
      </c>
      <c r="ASB30" s="78">
        <v>54450.95</v>
      </c>
      <c r="ASC30" s="79">
        <v>3273</v>
      </c>
      <c r="ASD30" s="78">
        <v>52031.94</v>
      </c>
      <c r="ASI30" s="79">
        <v>4132</v>
      </c>
      <c r="ASJ30" s="78">
        <v>1120912.3</v>
      </c>
      <c r="ASK30" s="79">
        <v>2758</v>
      </c>
      <c r="ASL30" s="78">
        <v>1416016.23</v>
      </c>
      <c r="ASQ30" s="79">
        <v>7298</v>
      </c>
      <c r="ASR30" s="78">
        <v>4816401.03</v>
      </c>
      <c r="ASU30" s="77">
        <v>114</v>
      </c>
      <c r="ASV30" s="78">
        <v>765837.73</v>
      </c>
      <c r="ASY30" s="77">
        <v>3</v>
      </c>
      <c r="ASZ30" s="78">
        <v>44.03</v>
      </c>
      <c r="ATC30" s="77">
        <v>1</v>
      </c>
      <c r="ATD30" s="78">
        <v>23.19</v>
      </c>
      <c r="ATG30" s="79">
        <v>4596</v>
      </c>
      <c r="ATH30" s="78">
        <v>565491.89</v>
      </c>
      <c r="ATI30" s="79">
        <v>9318</v>
      </c>
      <c r="ATJ30" s="78">
        <v>1044366.15</v>
      </c>
      <c r="ATK30" s="79">
        <v>25775</v>
      </c>
      <c r="ATL30" s="78">
        <v>3221516.86</v>
      </c>
      <c r="ATM30" s="79">
        <v>6789</v>
      </c>
      <c r="ATN30" s="78">
        <v>833407.86</v>
      </c>
      <c r="ATO30" s="79">
        <v>41249</v>
      </c>
      <c r="ATP30" s="78">
        <v>1019835</v>
      </c>
      <c r="ATS30" s="79">
        <v>43331</v>
      </c>
      <c r="ATT30" s="78">
        <v>3705316.48</v>
      </c>
      <c r="ATU30" s="77">
        <v>62</v>
      </c>
      <c r="ATV30" s="78">
        <v>22188.73</v>
      </c>
      <c r="ATY30" s="79">
        <v>2938</v>
      </c>
      <c r="ATZ30" s="78">
        <v>266013.71999999997</v>
      </c>
      <c r="AUG30" s="77">
        <v>1</v>
      </c>
      <c r="AUH30" s="78">
        <v>0.91</v>
      </c>
      <c r="AUO30" s="77">
        <v>7</v>
      </c>
      <c r="AUP30" s="78">
        <v>156.08000000000001</v>
      </c>
      <c r="AUQ30" s="77">
        <v>2</v>
      </c>
      <c r="AUR30" s="78">
        <v>1.78</v>
      </c>
      <c r="AUS30" s="77">
        <v>6</v>
      </c>
      <c r="AUT30" s="78">
        <v>208.03</v>
      </c>
      <c r="AUU30" s="79">
        <v>1198</v>
      </c>
      <c r="AUV30" s="78">
        <v>30117.66</v>
      </c>
      <c r="AUW30" s="77">
        <v>42</v>
      </c>
      <c r="AUX30" s="78">
        <v>2981.4</v>
      </c>
      <c r="AVA30" s="79">
        <v>24428</v>
      </c>
      <c r="AVB30" s="78">
        <v>2337086</v>
      </c>
      <c r="AVC30" s="77">
        <v>677</v>
      </c>
      <c r="AVD30" s="78">
        <v>2840426.08</v>
      </c>
      <c r="AVE30" s="77">
        <v>2</v>
      </c>
      <c r="AVF30" s="78">
        <v>391.96</v>
      </c>
      <c r="AVK30" s="77">
        <v>4</v>
      </c>
      <c r="AVL30" s="78">
        <v>1458.28</v>
      </c>
      <c r="AVM30" s="77">
        <v>671</v>
      </c>
      <c r="AVN30" s="78">
        <v>34747.54</v>
      </c>
      <c r="AVO30" s="77">
        <v>25</v>
      </c>
      <c r="AVP30" s="78">
        <v>1935.44</v>
      </c>
      <c r="AVS30" s="79">
        <v>10390</v>
      </c>
      <c r="AVT30" s="78">
        <v>542427.19999999995</v>
      </c>
      <c r="AVU30" s="77">
        <v>6</v>
      </c>
      <c r="AVV30" s="78">
        <v>394.01</v>
      </c>
      <c r="AVW30" s="77">
        <v>18</v>
      </c>
      <c r="AVX30" s="78">
        <v>903.47</v>
      </c>
      <c r="AVY30" s="77">
        <v>30</v>
      </c>
      <c r="AVZ30" s="78">
        <v>958.13</v>
      </c>
      <c r="AWA30" s="77">
        <v>13</v>
      </c>
      <c r="AWB30" s="78">
        <v>61.01</v>
      </c>
      <c r="AWG30" s="77">
        <v>1</v>
      </c>
      <c r="AWH30" s="78">
        <v>3.34</v>
      </c>
      <c r="AWM30" s="79">
        <v>195027</v>
      </c>
      <c r="AWN30" s="78">
        <v>3377699.68</v>
      </c>
      <c r="AWO30" s="77">
        <v>4</v>
      </c>
      <c r="AWP30" s="78">
        <v>106.62</v>
      </c>
      <c r="AWQ30" s="79">
        <v>1639</v>
      </c>
      <c r="AWR30" s="78">
        <v>93089.52</v>
      </c>
      <c r="AWU30" s="79">
        <v>8903</v>
      </c>
      <c r="AWV30" s="78">
        <v>2944815.53</v>
      </c>
      <c r="AWW30" s="77">
        <v>25</v>
      </c>
      <c r="AWX30" s="78">
        <v>801.35</v>
      </c>
      <c r="AXC30" s="77">
        <v>176</v>
      </c>
      <c r="AXD30" s="78">
        <v>156444.07</v>
      </c>
      <c r="AXO30" s="79">
        <v>1686</v>
      </c>
      <c r="AXP30" s="78">
        <v>176851.06</v>
      </c>
      <c r="AXS30" s="77">
        <v>1</v>
      </c>
      <c r="AXT30" s="78">
        <v>20.05</v>
      </c>
      <c r="AYC30" s="77">
        <v>5</v>
      </c>
      <c r="AYD30" s="78">
        <v>40.65</v>
      </c>
      <c r="AYE30" s="77">
        <v>3</v>
      </c>
      <c r="AYF30" s="78">
        <v>28.25</v>
      </c>
      <c r="AYG30" s="77">
        <v>2</v>
      </c>
      <c r="AYH30" s="78">
        <v>16.600000000000001</v>
      </c>
      <c r="AYO30" s="77">
        <v>1</v>
      </c>
      <c r="AYP30" s="78">
        <v>1702.64</v>
      </c>
      <c r="AYQ30" s="77">
        <v>5</v>
      </c>
      <c r="AYR30" s="78">
        <v>3.03</v>
      </c>
      <c r="AYW30" s="77">
        <v>4</v>
      </c>
      <c r="AYX30" s="78">
        <v>15.12</v>
      </c>
      <c r="AYY30" s="77">
        <v>26</v>
      </c>
      <c r="AYZ30" s="78">
        <v>1417.93</v>
      </c>
      <c r="AZA30" s="79">
        <v>54037</v>
      </c>
      <c r="AZB30" s="78">
        <v>4172911.94</v>
      </c>
      <c r="AZC30" s="77">
        <v>170</v>
      </c>
      <c r="AZD30" s="78">
        <v>40106.959999999999</v>
      </c>
      <c r="AZE30" s="77">
        <v>147</v>
      </c>
      <c r="AZF30" s="78">
        <v>51690.68</v>
      </c>
      <c r="AZG30" s="77">
        <v>12</v>
      </c>
      <c r="AZH30" s="78">
        <v>214.38</v>
      </c>
      <c r="AZI30" s="77">
        <v>63</v>
      </c>
      <c r="AZJ30" s="78">
        <v>5543.94</v>
      </c>
      <c r="AZK30" s="77">
        <v>324</v>
      </c>
      <c r="AZL30" s="78">
        <v>4804.3999999999996</v>
      </c>
      <c r="AZO30" s="79">
        <v>12834</v>
      </c>
      <c r="AZP30" s="78">
        <v>1717444.21</v>
      </c>
      <c r="AZQ30" s="77">
        <v>143</v>
      </c>
      <c r="AZR30" s="78">
        <v>140044.42000000001</v>
      </c>
      <c r="AZS30" s="77">
        <v>581</v>
      </c>
      <c r="AZT30" s="78">
        <v>256263.84</v>
      </c>
    </row>
    <row r="31" spans="1:1020 1027:1372" x14ac:dyDescent="0.25">
      <c r="A31" s="80">
        <v>40165</v>
      </c>
      <c r="B31" s="77" t="s">
        <v>346</v>
      </c>
      <c r="C31" s="77">
        <v>14</v>
      </c>
      <c r="D31" s="78">
        <v>35.57</v>
      </c>
      <c r="K31" s="77">
        <v>3</v>
      </c>
      <c r="L31" s="78">
        <v>453.49</v>
      </c>
      <c r="M31" s="77">
        <v>182</v>
      </c>
      <c r="N31" s="78">
        <v>1084037.56</v>
      </c>
      <c r="U31" s="77">
        <v>1</v>
      </c>
      <c r="V31" s="78">
        <v>23.54</v>
      </c>
      <c r="W31" s="77">
        <v>3</v>
      </c>
      <c r="X31" s="78">
        <v>32.369999999999997</v>
      </c>
      <c r="Y31" s="79">
        <v>187132</v>
      </c>
      <c r="Z31" s="78">
        <v>10559581.220000001</v>
      </c>
      <c r="AA31" s="77">
        <v>25</v>
      </c>
      <c r="AB31" s="78">
        <v>2572.42</v>
      </c>
      <c r="AC31" s="79">
        <v>6341</v>
      </c>
      <c r="AD31" s="78">
        <v>299936.37</v>
      </c>
      <c r="AQ31" s="79">
        <v>31959</v>
      </c>
      <c r="AR31" s="78">
        <v>4870658.16</v>
      </c>
      <c r="AU31" s="79">
        <v>57529</v>
      </c>
      <c r="AV31" s="78">
        <v>1134235.3700000001</v>
      </c>
      <c r="AW31" s="77">
        <v>2</v>
      </c>
      <c r="AX31" s="78">
        <v>25.34</v>
      </c>
      <c r="AY31" s="79">
        <v>65255</v>
      </c>
      <c r="AZ31" s="78">
        <v>6675490.4000000004</v>
      </c>
      <c r="BA31" s="79">
        <v>294046</v>
      </c>
      <c r="BB31" s="78">
        <v>24323708.41</v>
      </c>
      <c r="BE31" s="79">
        <v>297982</v>
      </c>
      <c r="BF31" s="78">
        <v>2723148.76</v>
      </c>
      <c r="BI31" s="79">
        <v>8705</v>
      </c>
      <c r="BJ31" s="78">
        <v>481649.35</v>
      </c>
      <c r="BK31" s="77">
        <v>1</v>
      </c>
      <c r="BL31" s="78">
        <v>153.66999999999999</v>
      </c>
      <c r="BM31" s="77">
        <v>16</v>
      </c>
      <c r="BN31" s="78">
        <v>897.37</v>
      </c>
      <c r="BO31" s="79">
        <v>5932</v>
      </c>
      <c r="BP31" s="78">
        <v>65853.06</v>
      </c>
      <c r="BS31" s="77">
        <v>12</v>
      </c>
      <c r="BT31" s="78">
        <v>12638.83</v>
      </c>
      <c r="BY31" s="77">
        <v>5</v>
      </c>
      <c r="BZ31" s="78">
        <v>14.38</v>
      </c>
      <c r="CM31" s="77">
        <v>4</v>
      </c>
      <c r="CN31" s="78">
        <v>6795.71</v>
      </c>
      <c r="CO31" s="77">
        <v>5</v>
      </c>
      <c r="CP31" s="78">
        <v>142.16</v>
      </c>
      <c r="CS31" s="77">
        <v>54</v>
      </c>
      <c r="CT31" s="78">
        <v>175.33</v>
      </c>
      <c r="CU31" s="77">
        <v>2</v>
      </c>
      <c r="CV31" s="78">
        <v>2.85</v>
      </c>
      <c r="CW31" s="77">
        <v>43</v>
      </c>
      <c r="CX31" s="78">
        <v>47.82</v>
      </c>
      <c r="DA31" s="79">
        <v>162007</v>
      </c>
      <c r="DB31" s="78">
        <v>6168560.4900000002</v>
      </c>
      <c r="DK31" s="79">
        <v>12515</v>
      </c>
      <c r="DL31" s="78">
        <v>1122732.22</v>
      </c>
      <c r="DM31" s="79">
        <v>193952</v>
      </c>
      <c r="DN31" s="78">
        <v>7650652.2000000002</v>
      </c>
      <c r="DS31" s="77">
        <v>12</v>
      </c>
      <c r="DT31" s="78">
        <v>87.71</v>
      </c>
      <c r="EE31" s="79">
        <v>15685</v>
      </c>
      <c r="EF31" s="78">
        <v>625699.77</v>
      </c>
      <c r="EG31" s="79">
        <v>31119</v>
      </c>
      <c r="EH31" s="78">
        <v>1131906.3899999999</v>
      </c>
      <c r="EK31" s="79">
        <v>1320</v>
      </c>
      <c r="EL31" s="78">
        <v>83657.94</v>
      </c>
      <c r="EQ31" s="77">
        <v>1</v>
      </c>
      <c r="ER31" s="78">
        <v>17.23</v>
      </c>
      <c r="ES31" s="79">
        <v>1862</v>
      </c>
      <c r="ET31" s="78">
        <v>1180523.07</v>
      </c>
      <c r="EU31" s="77">
        <v>4</v>
      </c>
      <c r="EV31" s="78">
        <v>0.46</v>
      </c>
      <c r="EW31" s="79">
        <v>24470</v>
      </c>
      <c r="EX31" s="78">
        <v>1250640.4099999999</v>
      </c>
      <c r="EY31" s="79">
        <v>16019</v>
      </c>
      <c r="EZ31" s="78">
        <v>776120.95</v>
      </c>
      <c r="FA31" s="77">
        <v>5</v>
      </c>
      <c r="FB31" s="78">
        <v>41.05</v>
      </c>
      <c r="FC31" s="77">
        <v>2</v>
      </c>
      <c r="FD31" s="78">
        <v>10.26</v>
      </c>
      <c r="FE31" s="77">
        <v>1</v>
      </c>
      <c r="FF31" s="78">
        <v>0.48</v>
      </c>
      <c r="FG31" s="79">
        <v>2276</v>
      </c>
      <c r="FH31" s="78">
        <v>319015</v>
      </c>
      <c r="FI31" s="77">
        <v>2</v>
      </c>
      <c r="FJ31" s="78">
        <v>3</v>
      </c>
      <c r="FK31" s="79">
        <v>2476</v>
      </c>
      <c r="FL31" s="78">
        <v>63189.06</v>
      </c>
      <c r="FM31" s="79">
        <v>13720</v>
      </c>
      <c r="FN31" s="78">
        <v>812583.76</v>
      </c>
      <c r="FO31" s="79">
        <v>47798</v>
      </c>
      <c r="FP31" s="78">
        <v>5445456.3499999996</v>
      </c>
      <c r="FW31" s="77">
        <v>81</v>
      </c>
      <c r="FX31" s="78">
        <v>5968.28</v>
      </c>
      <c r="GC31" s="79">
        <v>4034</v>
      </c>
      <c r="GD31" s="78">
        <v>556960.85</v>
      </c>
      <c r="GE31" s="79">
        <v>2429</v>
      </c>
      <c r="GF31" s="78">
        <v>354908.97</v>
      </c>
      <c r="GG31" s="77">
        <v>1</v>
      </c>
      <c r="GH31" s="78">
        <v>3.05</v>
      </c>
      <c r="GO31" s="77">
        <v>187</v>
      </c>
      <c r="GP31" s="78">
        <v>15049.96</v>
      </c>
      <c r="GQ31" s="77">
        <v>11</v>
      </c>
      <c r="GR31" s="78">
        <v>520.88</v>
      </c>
      <c r="GS31" s="79">
        <v>1951</v>
      </c>
      <c r="GT31" s="78">
        <v>211916.44</v>
      </c>
      <c r="GU31" s="77">
        <v>8</v>
      </c>
      <c r="GV31" s="78">
        <v>44</v>
      </c>
      <c r="GY31" s="77">
        <v>162</v>
      </c>
      <c r="GZ31" s="78">
        <v>6270.72</v>
      </c>
      <c r="HA31" s="77">
        <v>613</v>
      </c>
      <c r="HB31" s="78">
        <v>74100.72</v>
      </c>
      <c r="HC31" s="77">
        <v>425</v>
      </c>
      <c r="HD31" s="78">
        <v>77201.070000000007</v>
      </c>
      <c r="HE31" s="79">
        <v>2034</v>
      </c>
      <c r="HF31" s="78">
        <v>282882.89</v>
      </c>
      <c r="HI31" s="77">
        <v>88</v>
      </c>
      <c r="HJ31" s="78">
        <v>28660.1</v>
      </c>
      <c r="HK31" s="77">
        <v>506</v>
      </c>
      <c r="HL31" s="78">
        <v>25235.19</v>
      </c>
      <c r="HM31" s="77">
        <v>26</v>
      </c>
      <c r="HN31" s="78">
        <v>2494.64</v>
      </c>
      <c r="HO31" s="79">
        <v>126443</v>
      </c>
      <c r="HP31" s="78">
        <v>12141261.32</v>
      </c>
      <c r="HQ31" s="77">
        <v>6</v>
      </c>
      <c r="HR31" s="78">
        <v>682.18</v>
      </c>
      <c r="HS31" s="77">
        <v>853</v>
      </c>
      <c r="HT31" s="78">
        <v>92726.39</v>
      </c>
      <c r="HU31" s="79">
        <v>8102</v>
      </c>
      <c r="HV31" s="78">
        <v>581013.31000000006</v>
      </c>
      <c r="HW31" s="77">
        <v>18</v>
      </c>
      <c r="HX31" s="78">
        <v>6574.15</v>
      </c>
      <c r="HY31" s="77">
        <v>443</v>
      </c>
      <c r="HZ31" s="78">
        <v>48419.48</v>
      </c>
      <c r="IA31" s="77">
        <v>2</v>
      </c>
      <c r="IB31" s="78">
        <v>280.14999999999998</v>
      </c>
      <c r="IE31" s="77">
        <v>1</v>
      </c>
      <c r="IF31" s="78">
        <v>22.57</v>
      </c>
      <c r="IG31" s="79">
        <v>2699</v>
      </c>
      <c r="IH31" s="78">
        <v>124128</v>
      </c>
      <c r="IK31" s="77">
        <v>2</v>
      </c>
      <c r="IL31" s="78">
        <v>19.8</v>
      </c>
      <c r="IS31" s="79">
        <v>4594</v>
      </c>
      <c r="IT31" s="78">
        <v>186197.04</v>
      </c>
      <c r="JA31" s="79">
        <v>9716</v>
      </c>
      <c r="JB31" s="78">
        <v>1333796.6200000001</v>
      </c>
      <c r="JC31" s="79">
        <v>2716</v>
      </c>
      <c r="JD31" s="78">
        <v>346629.39</v>
      </c>
      <c r="JG31" s="77">
        <v>742</v>
      </c>
      <c r="JH31" s="78">
        <v>99032.33</v>
      </c>
      <c r="JI31" s="79">
        <v>2825</v>
      </c>
      <c r="JJ31" s="78">
        <v>248843.45</v>
      </c>
      <c r="JK31" s="77">
        <v>15</v>
      </c>
      <c r="JL31" s="78">
        <v>1140.67</v>
      </c>
      <c r="JQ31" s="77">
        <v>115</v>
      </c>
      <c r="JR31" s="78">
        <v>10156.700000000001</v>
      </c>
      <c r="JS31" s="79">
        <v>4096</v>
      </c>
      <c r="JT31" s="78">
        <v>369861.48</v>
      </c>
      <c r="JU31" s="79">
        <v>18586</v>
      </c>
      <c r="JV31" s="78">
        <v>1422427.27</v>
      </c>
      <c r="JW31" s="77">
        <v>80</v>
      </c>
      <c r="JX31" s="78">
        <v>6585.61</v>
      </c>
      <c r="JY31" s="77">
        <v>445</v>
      </c>
      <c r="JZ31" s="78">
        <v>8906.5400000000009</v>
      </c>
      <c r="KA31" s="79">
        <v>9394</v>
      </c>
      <c r="KB31" s="78">
        <v>423599.43</v>
      </c>
      <c r="KC31" s="77">
        <v>2</v>
      </c>
      <c r="KD31" s="78">
        <v>22.86</v>
      </c>
      <c r="KE31" s="77">
        <v>423</v>
      </c>
      <c r="KF31" s="78">
        <v>55639.16</v>
      </c>
      <c r="KG31" s="79">
        <v>20860</v>
      </c>
      <c r="KH31" s="78">
        <v>767522.67</v>
      </c>
      <c r="KI31" s="77">
        <v>2</v>
      </c>
      <c r="KJ31" s="78">
        <v>13.82</v>
      </c>
      <c r="KM31" s="79">
        <v>1156</v>
      </c>
      <c r="KN31" s="78">
        <v>607624.12</v>
      </c>
      <c r="KO31" s="77">
        <v>17</v>
      </c>
      <c r="KP31" s="78">
        <v>1447.68</v>
      </c>
      <c r="KQ31" s="79">
        <v>5803</v>
      </c>
      <c r="KR31" s="78">
        <v>427722.77</v>
      </c>
      <c r="KU31" s="79">
        <v>3161</v>
      </c>
      <c r="KV31" s="78">
        <v>1334791.56</v>
      </c>
      <c r="LA31" s="77">
        <v>15</v>
      </c>
      <c r="LB31" s="78">
        <v>3939.72</v>
      </c>
      <c r="LC31" s="77">
        <v>3</v>
      </c>
      <c r="LD31" s="78">
        <v>5.25</v>
      </c>
      <c r="LE31" s="79">
        <v>1470</v>
      </c>
      <c r="LF31" s="78">
        <v>137906.23000000001</v>
      </c>
      <c r="LG31" s="77">
        <v>414</v>
      </c>
      <c r="LH31" s="78">
        <v>65173.5</v>
      </c>
      <c r="LI31" s="77">
        <v>441</v>
      </c>
      <c r="LJ31" s="78">
        <v>107374.24</v>
      </c>
      <c r="LS31" s="77">
        <v>1</v>
      </c>
      <c r="LT31" s="78">
        <v>0.54</v>
      </c>
      <c r="LU31" s="79">
        <v>9914</v>
      </c>
      <c r="LV31" s="78">
        <v>425894.02</v>
      </c>
      <c r="LW31" s="77">
        <v>90</v>
      </c>
      <c r="LX31" s="78">
        <v>487.82</v>
      </c>
      <c r="LY31" s="77">
        <v>4</v>
      </c>
      <c r="LZ31" s="78">
        <v>6848.64</v>
      </c>
      <c r="MC31" s="79">
        <v>5304</v>
      </c>
      <c r="MD31" s="78">
        <v>589048.49</v>
      </c>
      <c r="MG31" s="77">
        <v>2</v>
      </c>
      <c r="MH31" s="78">
        <v>119.16</v>
      </c>
      <c r="MO31" s="77">
        <v>1</v>
      </c>
      <c r="MP31" s="78">
        <v>7.25</v>
      </c>
      <c r="MQ31" s="79">
        <v>4319</v>
      </c>
      <c r="MR31" s="78">
        <v>326185</v>
      </c>
      <c r="MS31" s="79">
        <v>53373</v>
      </c>
      <c r="MT31" s="78">
        <v>5270485.9000000004</v>
      </c>
      <c r="MU31" s="79">
        <v>1198</v>
      </c>
      <c r="MV31" s="78">
        <v>35429.120000000003</v>
      </c>
      <c r="MW31" s="77">
        <v>1</v>
      </c>
      <c r="MX31" s="78">
        <v>3.49</v>
      </c>
      <c r="NC31" s="77">
        <v>1</v>
      </c>
      <c r="ND31" s="78">
        <v>60.87</v>
      </c>
      <c r="NG31" s="79">
        <v>317255</v>
      </c>
      <c r="NH31" s="78">
        <v>38324346.149999999</v>
      </c>
      <c r="NI31" s="79">
        <v>258235</v>
      </c>
      <c r="NJ31" s="78">
        <v>36015446.780000001</v>
      </c>
      <c r="NK31" s="79">
        <v>15262</v>
      </c>
      <c r="NL31" s="78">
        <v>49078.42</v>
      </c>
      <c r="NM31" s="77">
        <v>47</v>
      </c>
      <c r="NN31" s="78">
        <v>575.76</v>
      </c>
      <c r="NU31" s="79">
        <v>1362</v>
      </c>
      <c r="NV31" s="78">
        <v>197997.57</v>
      </c>
      <c r="NW31" s="77">
        <v>7</v>
      </c>
      <c r="NX31" s="78">
        <v>44.13</v>
      </c>
      <c r="NY31" s="77">
        <v>1</v>
      </c>
      <c r="NZ31" s="78">
        <v>1.7</v>
      </c>
      <c r="OA31" s="77">
        <v>104</v>
      </c>
      <c r="OB31" s="78">
        <v>281.85000000000002</v>
      </c>
      <c r="OC31" s="79">
        <v>3847</v>
      </c>
      <c r="OD31" s="78">
        <v>405786.19</v>
      </c>
      <c r="OE31" s="77">
        <v>25</v>
      </c>
      <c r="OF31" s="78">
        <v>2012.96</v>
      </c>
      <c r="OG31" s="77">
        <v>7</v>
      </c>
      <c r="OH31" s="78">
        <v>307.7</v>
      </c>
      <c r="OI31" s="77">
        <v>3</v>
      </c>
      <c r="OJ31" s="78">
        <v>12.92</v>
      </c>
      <c r="OK31" s="77">
        <v>3</v>
      </c>
      <c r="OL31" s="78">
        <v>24.96</v>
      </c>
      <c r="OM31" s="77">
        <v>475</v>
      </c>
      <c r="ON31" s="78">
        <v>38792.129999999997</v>
      </c>
      <c r="OO31" s="77">
        <v>344</v>
      </c>
      <c r="OP31" s="78">
        <v>20880.97</v>
      </c>
      <c r="OQ31" s="77">
        <v>81</v>
      </c>
      <c r="OR31" s="78">
        <v>376.34</v>
      </c>
      <c r="OU31" s="77">
        <v>1</v>
      </c>
      <c r="OV31" s="78">
        <v>16.43</v>
      </c>
      <c r="OW31" s="79">
        <v>13008</v>
      </c>
      <c r="OX31" s="78">
        <v>2144997.87</v>
      </c>
      <c r="OY31" s="79">
        <v>29052</v>
      </c>
      <c r="OZ31" s="78">
        <v>5347935.54</v>
      </c>
      <c r="PA31" s="77">
        <v>128</v>
      </c>
      <c r="PB31" s="78">
        <v>4391.33</v>
      </c>
      <c r="PC31" s="79">
        <v>3116</v>
      </c>
      <c r="PD31" s="78">
        <v>153806.14000000001</v>
      </c>
      <c r="PE31" s="79">
        <v>1146</v>
      </c>
      <c r="PF31" s="78">
        <v>195353.84</v>
      </c>
      <c r="PI31" s="79">
        <v>6887</v>
      </c>
      <c r="PJ31" s="78">
        <v>661361.85</v>
      </c>
      <c r="PS31" s="79">
        <v>3455</v>
      </c>
      <c r="PT31" s="78">
        <v>300429.17</v>
      </c>
      <c r="PU31" s="77">
        <v>71</v>
      </c>
      <c r="PV31" s="78">
        <v>648.52</v>
      </c>
      <c r="PW31" s="77">
        <v>55</v>
      </c>
      <c r="PX31" s="78">
        <v>7821.26</v>
      </c>
      <c r="PY31" s="79">
        <v>10227</v>
      </c>
      <c r="PZ31" s="78">
        <v>697861.72</v>
      </c>
      <c r="QA31" s="77">
        <v>36</v>
      </c>
      <c r="QB31" s="78">
        <v>212.1</v>
      </c>
      <c r="QC31" s="77">
        <v>10</v>
      </c>
      <c r="QD31" s="78">
        <v>69.290000000000006</v>
      </c>
      <c r="QI31" s="77">
        <v>3</v>
      </c>
      <c r="QJ31" s="78">
        <v>21.24</v>
      </c>
      <c r="QM31" s="79">
        <v>27815</v>
      </c>
      <c r="QN31" s="78">
        <v>7341649.3899999997</v>
      </c>
      <c r="QO31" s="79">
        <v>48016</v>
      </c>
      <c r="QP31" s="78">
        <v>6861937.8099999996</v>
      </c>
      <c r="QQ31" s="79">
        <v>7076</v>
      </c>
      <c r="QR31" s="78">
        <v>912390.52</v>
      </c>
      <c r="QS31" s="77">
        <v>563</v>
      </c>
      <c r="QT31" s="78">
        <v>2127952.14</v>
      </c>
      <c r="QU31" s="77">
        <v>10</v>
      </c>
      <c r="QV31" s="78">
        <v>24811.87</v>
      </c>
      <c r="QW31" s="77">
        <v>12</v>
      </c>
      <c r="QX31" s="78">
        <v>132.82</v>
      </c>
      <c r="QY31" s="77">
        <v>14</v>
      </c>
      <c r="QZ31" s="78">
        <v>1375.48</v>
      </c>
      <c r="RA31" s="77">
        <v>521</v>
      </c>
      <c r="RB31" s="78">
        <v>204321.16</v>
      </c>
      <c r="RE31" s="79">
        <v>23979</v>
      </c>
      <c r="RF31" s="78">
        <v>12824010.01</v>
      </c>
      <c r="RI31" s="79">
        <v>12103</v>
      </c>
      <c r="RJ31" s="78">
        <v>3531305.12</v>
      </c>
      <c r="RM31" s="77">
        <v>1</v>
      </c>
      <c r="RN31" s="78">
        <v>1.44</v>
      </c>
      <c r="RO31" s="77">
        <v>12</v>
      </c>
      <c r="RP31" s="78">
        <v>22.89</v>
      </c>
      <c r="RQ31" s="77">
        <v>1</v>
      </c>
      <c r="RR31" s="78">
        <v>17.66</v>
      </c>
      <c r="SE31" s="77">
        <v>8</v>
      </c>
      <c r="SF31" s="78">
        <v>421.48</v>
      </c>
      <c r="SG31" s="77">
        <v>2</v>
      </c>
      <c r="SH31" s="78">
        <v>124.72</v>
      </c>
      <c r="SM31" s="77">
        <v>1</v>
      </c>
      <c r="SN31" s="78">
        <v>20</v>
      </c>
      <c r="SO31" s="79">
        <v>102514</v>
      </c>
      <c r="SP31" s="78">
        <v>15046755.1</v>
      </c>
      <c r="SQ31" s="79">
        <v>2582</v>
      </c>
      <c r="SR31" s="78">
        <v>123357.2</v>
      </c>
      <c r="SW31" s="77">
        <v>50</v>
      </c>
      <c r="SX31" s="78">
        <v>8753.1299999999992</v>
      </c>
      <c r="SY31" s="77">
        <v>352</v>
      </c>
      <c r="SZ31" s="78">
        <v>16228.8</v>
      </c>
      <c r="TA31" s="79">
        <v>3602</v>
      </c>
      <c r="TB31" s="78">
        <v>81419.33</v>
      </c>
      <c r="TC31" s="79">
        <v>1007</v>
      </c>
      <c r="TD31" s="78">
        <v>117663.38</v>
      </c>
      <c r="TG31" s="79">
        <v>4775</v>
      </c>
      <c r="TH31" s="78">
        <v>305708.77</v>
      </c>
      <c r="TI31" s="79">
        <v>52843</v>
      </c>
      <c r="TJ31" s="78">
        <v>8813620.7599999998</v>
      </c>
      <c r="TK31" s="77">
        <v>2</v>
      </c>
      <c r="TL31" s="78">
        <v>0.73</v>
      </c>
      <c r="TM31" s="79">
        <v>1304</v>
      </c>
      <c r="TN31" s="78">
        <v>49726.92</v>
      </c>
      <c r="TO31" s="77">
        <v>907</v>
      </c>
      <c r="TP31" s="78">
        <v>60488</v>
      </c>
      <c r="TQ31" s="79">
        <v>13527</v>
      </c>
      <c r="TR31" s="78">
        <v>780612.85</v>
      </c>
      <c r="TS31" s="77">
        <v>3</v>
      </c>
      <c r="TT31" s="78">
        <v>270</v>
      </c>
      <c r="TU31" s="79">
        <v>89042</v>
      </c>
      <c r="TV31" s="78">
        <v>578467.92000000004</v>
      </c>
      <c r="TW31" s="79">
        <v>1330</v>
      </c>
      <c r="TX31" s="78">
        <v>108284.91</v>
      </c>
      <c r="TY31" s="77">
        <v>73</v>
      </c>
      <c r="TZ31" s="78">
        <v>470.77</v>
      </c>
      <c r="UE31" s="77">
        <v>1</v>
      </c>
      <c r="UF31" s="78">
        <v>4.16</v>
      </c>
      <c r="UG31" s="77">
        <v>798</v>
      </c>
      <c r="UH31" s="78">
        <v>7249.22</v>
      </c>
      <c r="UI31" s="79">
        <v>2949</v>
      </c>
      <c r="UJ31" s="78">
        <v>13044764.41</v>
      </c>
      <c r="UK31" s="79">
        <v>3042</v>
      </c>
      <c r="UL31" s="78">
        <v>110015.8</v>
      </c>
      <c r="UM31" s="79">
        <v>29086</v>
      </c>
      <c r="UN31" s="78">
        <v>1029481.77</v>
      </c>
      <c r="UO31" s="79">
        <v>2251</v>
      </c>
      <c r="UP31" s="78">
        <v>259297.31</v>
      </c>
      <c r="UQ31" s="79">
        <v>46149</v>
      </c>
      <c r="UR31" s="78">
        <v>2307654.0499999998</v>
      </c>
      <c r="US31" s="79">
        <v>4791</v>
      </c>
      <c r="UT31" s="78">
        <v>395350.91</v>
      </c>
      <c r="VG31" s="79">
        <v>8107</v>
      </c>
      <c r="VH31" s="78">
        <v>318703.13</v>
      </c>
      <c r="VK31" s="77">
        <v>3</v>
      </c>
      <c r="VL31" s="78">
        <v>22.41</v>
      </c>
      <c r="VM31" s="77">
        <v>5</v>
      </c>
      <c r="VN31" s="78">
        <v>66.150000000000006</v>
      </c>
      <c r="VS31" s="77">
        <v>2</v>
      </c>
      <c r="VT31" s="78">
        <v>3.22</v>
      </c>
      <c r="VU31" s="77">
        <v>1</v>
      </c>
      <c r="VV31" s="78">
        <v>2.21</v>
      </c>
      <c r="WA31" s="77">
        <v>2</v>
      </c>
      <c r="WB31" s="78">
        <v>1.42</v>
      </c>
      <c r="WE31" s="77">
        <v>1</v>
      </c>
      <c r="WF31" s="78">
        <v>3.05</v>
      </c>
      <c r="WG31" s="77">
        <v>34</v>
      </c>
      <c r="WH31" s="78">
        <v>1282.58</v>
      </c>
      <c r="WI31" s="79">
        <v>10424</v>
      </c>
      <c r="WJ31" s="78">
        <v>489104.64000000001</v>
      </c>
      <c r="WK31" s="77">
        <v>3</v>
      </c>
      <c r="WL31" s="78">
        <v>25.86</v>
      </c>
      <c r="WM31" s="79">
        <v>33708</v>
      </c>
      <c r="WN31" s="78">
        <v>550864.21</v>
      </c>
      <c r="WO31" s="77">
        <v>79</v>
      </c>
      <c r="WP31" s="78">
        <v>883.53</v>
      </c>
      <c r="WS31" s="77">
        <v>8</v>
      </c>
      <c r="WT31" s="78">
        <v>80.97</v>
      </c>
      <c r="WU31" s="79">
        <v>14259</v>
      </c>
      <c r="WV31" s="78">
        <v>792367.52</v>
      </c>
      <c r="WW31" s="79">
        <v>15176</v>
      </c>
      <c r="WX31" s="78">
        <v>1340580.6299999999</v>
      </c>
      <c r="XC31" s="79">
        <v>89355</v>
      </c>
      <c r="XD31" s="78">
        <v>903.48</v>
      </c>
      <c r="XG31" s="79">
        <v>14499</v>
      </c>
      <c r="XH31" s="78">
        <v>2107859.52</v>
      </c>
      <c r="XI31" s="77">
        <v>20</v>
      </c>
      <c r="XJ31" s="78">
        <v>55560.33</v>
      </c>
      <c r="XM31" s="79">
        <v>2658</v>
      </c>
      <c r="XN31" s="78">
        <v>11730.86</v>
      </c>
      <c r="XO31" s="79">
        <v>8513</v>
      </c>
      <c r="XP31" s="78">
        <v>135347.45000000001</v>
      </c>
      <c r="XQ31" s="77">
        <v>173</v>
      </c>
      <c r="XR31" s="78">
        <v>19195.07</v>
      </c>
      <c r="XS31" s="79">
        <v>2011</v>
      </c>
      <c r="XT31" s="78">
        <v>808855.35</v>
      </c>
      <c r="XU31" s="77">
        <v>2</v>
      </c>
      <c r="XV31" s="78">
        <v>468</v>
      </c>
      <c r="XW31" s="79">
        <v>7103</v>
      </c>
      <c r="XX31" s="78">
        <v>200782.56</v>
      </c>
      <c r="YA31" s="77">
        <v>1</v>
      </c>
      <c r="YB31" s="78">
        <v>29.38</v>
      </c>
      <c r="YC31" s="77">
        <v>7</v>
      </c>
      <c r="YD31" s="78">
        <v>45.42</v>
      </c>
      <c r="YI31" s="79">
        <v>38682</v>
      </c>
      <c r="YJ31" s="78">
        <v>2257985.9700000002</v>
      </c>
      <c r="YM31" s="77">
        <v>351</v>
      </c>
      <c r="YN31" s="78">
        <v>138871.31</v>
      </c>
      <c r="YO31" s="77">
        <v>584</v>
      </c>
      <c r="YP31" s="78">
        <v>7665.9</v>
      </c>
      <c r="YS31" s="79">
        <v>35146</v>
      </c>
      <c r="YT31" s="78">
        <v>4843239.13</v>
      </c>
      <c r="YU31" s="79">
        <v>3894</v>
      </c>
      <c r="YV31" s="78">
        <v>1982340.93</v>
      </c>
      <c r="YW31" s="79">
        <v>5627</v>
      </c>
      <c r="YX31" s="78">
        <v>724828.33</v>
      </c>
      <c r="YY31" s="79">
        <v>12972</v>
      </c>
      <c r="YZ31" s="78">
        <v>2161543.0699999998</v>
      </c>
      <c r="ZA31" s="79">
        <v>1194</v>
      </c>
      <c r="ZB31" s="78">
        <v>325431.62</v>
      </c>
      <c r="ZC31" s="79">
        <v>2513</v>
      </c>
      <c r="ZD31" s="78">
        <v>539473.27</v>
      </c>
      <c r="ZE31" s="79">
        <v>84959</v>
      </c>
      <c r="ZF31" s="78">
        <v>959785.19</v>
      </c>
      <c r="ZG31" s="79">
        <v>1499</v>
      </c>
      <c r="ZH31" s="78">
        <v>79037.95</v>
      </c>
      <c r="ZI31" s="77">
        <v>7</v>
      </c>
      <c r="ZJ31" s="78">
        <v>42.38</v>
      </c>
      <c r="ZO31" s="77">
        <v>2</v>
      </c>
      <c r="ZP31" s="78">
        <v>63.24</v>
      </c>
      <c r="ZQ31" s="79">
        <v>179082</v>
      </c>
      <c r="ZR31" s="78">
        <v>10830843.199999999</v>
      </c>
      <c r="ZS31" s="79">
        <v>28731</v>
      </c>
      <c r="ZT31" s="78">
        <v>2555432.85</v>
      </c>
      <c r="AAA31" s="79">
        <v>1714</v>
      </c>
      <c r="AAB31" s="78">
        <v>39774.68</v>
      </c>
      <c r="AAE31" s="79">
        <v>2192</v>
      </c>
      <c r="AAF31" s="78">
        <v>273992.40000000002</v>
      </c>
      <c r="AAG31" s="77">
        <v>122</v>
      </c>
      <c r="AAH31" s="78">
        <v>14235.25</v>
      </c>
      <c r="AAI31" s="79">
        <v>100098</v>
      </c>
      <c r="AAJ31" s="78">
        <v>2380394.06</v>
      </c>
      <c r="AAK31" s="79">
        <v>32539</v>
      </c>
      <c r="AAL31" s="78">
        <v>1529884.79</v>
      </c>
      <c r="AAQ31" s="79">
        <v>1196</v>
      </c>
      <c r="AAR31" s="78">
        <v>99608.85</v>
      </c>
      <c r="AAS31" s="77">
        <v>553</v>
      </c>
      <c r="AAT31" s="78">
        <v>43024.03</v>
      </c>
      <c r="AAU31" s="79">
        <v>49373</v>
      </c>
      <c r="AAV31" s="78">
        <v>8672963.1999999993</v>
      </c>
      <c r="AAW31" s="79">
        <v>50813</v>
      </c>
      <c r="AAX31" s="78">
        <v>6981426.7699999996</v>
      </c>
      <c r="ABA31" s="77">
        <v>1</v>
      </c>
      <c r="ABB31" s="78">
        <v>455.65</v>
      </c>
      <c r="ABC31" s="77">
        <v>64</v>
      </c>
      <c r="ABD31" s="78">
        <v>275.33999999999997</v>
      </c>
      <c r="ABE31" s="77">
        <v>151</v>
      </c>
      <c r="ABF31" s="78">
        <v>729.33</v>
      </c>
      <c r="ABI31" s="77">
        <v>3</v>
      </c>
      <c r="ABJ31" s="78">
        <v>33.36</v>
      </c>
      <c r="ABK31" s="77">
        <v>2</v>
      </c>
      <c r="ABL31" s="78">
        <v>7.78</v>
      </c>
      <c r="ABM31" s="77">
        <v>42</v>
      </c>
      <c r="ABN31" s="78">
        <v>344.81</v>
      </c>
      <c r="ABO31" s="77">
        <v>4</v>
      </c>
      <c r="ABP31" s="78">
        <v>9.74</v>
      </c>
      <c r="ABQ31" s="77">
        <v>7</v>
      </c>
      <c r="ABR31" s="78">
        <v>65.31</v>
      </c>
      <c r="ABS31" s="77">
        <v>84</v>
      </c>
      <c r="ABT31" s="78">
        <v>417.61</v>
      </c>
      <c r="ABU31" s="77">
        <v>3</v>
      </c>
      <c r="ABV31" s="78">
        <v>22.71</v>
      </c>
      <c r="ABY31" s="77">
        <v>12</v>
      </c>
      <c r="ABZ31" s="78">
        <v>664.87</v>
      </c>
      <c r="ACA31" s="77">
        <v>819</v>
      </c>
      <c r="ACB31" s="78">
        <v>3650.04</v>
      </c>
      <c r="ACG31" s="79">
        <v>3217</v>
      </c>
      <c r="ACH31" s="78">
        <v>197619.93</v>
      </c>
      <c r="ACO31" s="77">
        <v>314</v>
      </c>
      <c r="ACP31" s="78">
        <v>45246.41</v>
      </c>
      <c r="ACS31" s="77">
        <v>1</v>
      </c>
      <c r="ACT31" s="78">
        <v>9.35</v>
      </c>
      <c r="ADA31" s="79">
        <v>198380</v>
      </c>
      <c r="ADB31" s="78">
        <v>19242262.77</v>
      </c>
      <c r="ADC31" s="79">
        <v>3198</v>
      </c>
      <c r="ADD31" s="78">
        <v>177335.03</v>
      </c>
      <c r="ADE31" s="79">
        <v>2127</v>
      </c>
      <c r="ADF31" s="78">
        <v>95657.23</v>
      </c>
      <c r="ADG31" s="79">
        <v>4879</v>
      </c>
      <c r="ADH31" s="78">
        <v>71984.179999999993</v>
      </c>
      <c r="ADI31" s="79">
        <v>3739</v>
      </c>
      <c r="ADJ31" s="78">
        <v>82662.399999999994</v>
      </c>
      <c r="ADK31" s="77">
        <v>364</v>
      </c>
      <c r="ADL31" s="78">
        <v>11405.26</v>
      </c>
      <c r="ADQ31" s="77">
        <v>130</v>
      </c>
      <c r="ADR31" s="78">
        <v>6478.49</v>
      </c>
      <c r="ADS31" s="79">
        <v>17047</v>
      </c>
      <c r="ADT31" s="78">
        <v>598986.92000000004</v>
      </c>
      <c r="ADU31" s="79">
        <v>5735</v>
      </c>
      <c r="ADV31" s="78">
        <v>309536.78000000003</v>
      </c>
      <c r="ADW31" s="79">
        <v>23387</v>
      </c>
      <c r="ADX31" s="78">
        <v>292827.75</v>
      </c>
      <c r="ADY31" s="77">
        <v>4</v>
      </c>
      <c r="ADZ31" s="78">
        <v>20.3</v>
      </c>
      <c r="AEC31" s="79">
        <v>11763</v>
      </c>
      <c r="AED31" s="78">
        <v>477596.87</v>
      </c>
      <c r="AEI31" s="79">
        <v>3106</v>
      </c>
      <c r="AEJ31" s="78">
        <v>99646.84</v>
      </c>
      <c r="AEK31" s="79">
        <v>51077</v>
      </c>
      <c r="AEL31" s="78">
        <v>1927890.69</v>
      </c>
      <c r="AEM31" s="77">
        <v>434</v>
      </c>
      <c r="AEN31" s="78">
        <v>21864.78</v>
      </c>
      <c r="AEO31" s="79">
        <v>17009</v>
      </c>
      <c r="AEP31" s="78">
        <v>1079997.04</v>
      </c>
      <c r="AES31" s="79">
        <v>2427</v>
      </c>
      <c r="AET31" s="78">
        <v>378319.48</v>
      </c>
      <c r="AEW31" s="77">
        <v>2</v>
      </c>
      <c r="AEX31" s="78">
        <v>144.78</v>
      </c>
      <c r="AEY31" s="79">
        <v>1190</v>
      </c>
      <c r="AEZ31" s="78">
        <v>206326.2</v>
      </c>
      <c r="AFA31" s="77">
        <v>1</v>
      </c>
      <c r="AFB31" s="78">
        <v>4.38</v>
      </c>
      <c r="AFC31" s="79">
        <v>1448</v>
      </c>
      <c r="AFD31" s="78">
        <v>880293.24</v>
      </c>
      <c r="AFG31" s="77">
        <v>2</v>
      </c>
      <c r="AFH31" s="78">
        <v>185.98</v>
      </c>
      <c r="AFK31" s="79">
        <v>5575</v>
      </c>
      <c r="AFL31" s="78">
        <v>413947.78</v>
      </c>
      <c r="AFM31" s="79">
        <v>6143</v>
      </c>
      <c r="AFN31" s="78">
        <v>269260.64</v>
      </c>
      <c r="AFO31" s="77">
        <v>13</v>
      </c>
      <c r="AFP31" s="78">
        <v>712.08</v>
      </c>
      <c r="AFQ31" s="77">
        <v>6</v>
      </c>
      <c r="AFR31" s="78">
        <v>222.51</v>
      </c>
      <c r="AFS31" s="79">
        <v>2126</v>
      </c>
      <c r="AFT31" s="78">
        <v>1080281.73</v>
      </c>
      <c r="AFU31" s="79">
        <v>3456</v>
      </c>
      <c r="AFV31" s="78">
        <v>2411906.48</v>
      </c>
      <c r="AGA31" s="77">
        <v>73</v>
      </c>
      <c r="AGB31" s="78">
        <v>535.55999999999995</v>
      </c>
      <c r="AGG31" s="79">
        <v>15955</v>
      </c>
      <c r="AGH31" s="78">
        <v>836280.81</v>
      </c>
      <c r="AGI31" s="79">
        <v>5536</v>
      </c>
      <c r="AGJ31" s="78">
        <v>168466.02</v>
      </c>
      <c r="AGK31" s="77">
        <v>4</v>
      </c>
      <c r="AGL31" s="78">
        <v>2697.64</v>
      </c>
      <c r="AGO31" s="77">
        <v>81</v>
      </c>
      <c r="AGP31" s="78">
        <v>9254.4</v>
      </c>
      <c r="AGQ31" s="79">
        <v>6160</v>
      </c>
      <c r="AGR31" s="78">
        <v>348387.86</v>
      </c>
      <c r="AGS31" s="77">
        <v>12</v>
      </c>
      <c r="AGT31" s="78">
        <v>605.89</v>
      </c>
      <c r="AGW31" s="77">
        <v>3</v>
      </c>
      <c r="AGX31" s="78">
        <v>292.62</v>
      </c>
      <c r="AHC31" s="79">
        <v>2949</v>
      </c>
      <c r="AHD31" s="78">
        <v>1001761.69</v>
      </c>
      <c r="AHG31" s="77">
        <v>118</v>
      </c>
      <c r="AHH31" s="78">
        <v>6330.7</v>
      </c>
      <c r="AHK31" s="77">
        <v>6</v>
      </c>
      <c r="AHL31" s="78">
        <v>210.54</v>
      </c>
      <c r="AHM31" s="79">
        <v>53671</v>
      </c>
      <c r="AHN31" s="78">
        <v>1695302.28</v>
      </c>
      <c r="AHO31" s="79">
        <v>4484</v>
      </c>
      <c r="AHP31" s="78">
        <v>184927.93</v>
      </c>
      <c r="AHQ31" s="77">
        <v>487</v>
      </c>
      <c r="AHR31" s="78">
        <v>51137.16</v>
      </c>
      <c r="AHS31" s="77">
        <v>3</v>
      </c>
      <c r="AHT31" s="78">
        <v>47.36</v>
      </c>
      <c r="AHW31" s="77">
        <v>138</v>
      </c>
      <c r="AHX31" s="78">
        <v>965.4</v>
      </c>
      <c r="AIA31" s="77">
        <v>2</v>
      </c>
      <c r="AIB31" s="78">
        <v>5.0999999999999996</v>
      </c>
      <c r="AIC31" s="77">
        <v>18</v>
      </c>
      <c r="AID31" s="78">
        <v>24590.25</v>
      </c>
      <c r="AIG31" s="79">
        <v>268457</v>
      </c>
      <c r="AIH31" s="78">
        <v>67112699.890000001</v>
      </c>
      <c r="AII31" s="77">
        <v>216</v>
      </c>
      <c r="AIJ31" s="78">
        <v>321001.34999999998</v>
      </c>
      <c r="AIK31" s="79">
        <v>13945</v>
      </c>
      <c r="AIL31" s="78">
        <v>8374869.8499999996</v>
      </c>
      <c r="AIM31" s="79">
        <v>12256</v>
      </c>
      <c r="AIN31" s="78">
        <v>4698469.67</v>
      </c>
      <c r="AIO31" s="79">
        <v>2219</v>
      </c>
      <c r="AIP31" s="78">
        <v>180094.76</v>
      </c>
      <c r="AIQ31" s="77">
        <v>167</v>
      </c>
      <c r="AIR31" s="78">
        <v>20641.91</v>
      </c>
      <c r="AIS31" s="77">
        <v>939</v>
      </c>
      <c r="AIT31" s="78">
        <v>132178.81</v>
      </c>
      <c r="AIY31" s="77">
        <v>51</v>
      </c>
      <c r="AIZ31" s="78">
        <v>47940.65</v>
      </c>
      <c r="AJA31" s="79">
        <v>2479</v>
      </c>
      <c r="AJB31" s="78">
        <v>235304.59</v>
      </c>
      <c r="AJC31" s="79">
        <v>3869</v>
      </c>
      <c r="AJD31" s="78">
        <v>243112.54</v>
      </c>
      <c r="AJE31" s="77">
        <v>66</v>
      </c>
      <c r="AJF31" s="78">
        <v>13420.61</v>
      </c>
      <c r="AJK31" s="77">
        <v>5</v>
      </c>
      <c r="AJL31" s="78">
        <v>1353.31</v>
      </c>
      <c r="AJM31" s="77">
        <v>699</v>
      </c>
      <c r="AJN31" s="78">
        <v>83755.06</v>
      </c>
      <c r="AJQ31" s="77">
        <v>107</v>
      </c>
      <c r="AJR31" s="78">
        <v>39421.54</v>
      </c>
      <c r="AKC31" s="77">
        <v>3</v>
      </c>
      <c r="AKD31" s="78">
        <v>1162.79</v>
      </c>
      <c r="AKE31" s="77">
        <v>3</v>
      </c>
      <c r="AKF31" s="78">
        <v>934.21</v>
      </c>
      <c r="AKG31" s="79">
        <v>53787</v>
      </c>
      <c r="AKH31" s="78">
        <v>501402.18</v>
      </c>
      <c r="AKK31" s="77">
        <v>40</v>
      </c>
      <c r="AKL31" s="78">
        <v>365.88</v>
      </c>
      <c r="AKO31" s="79">
        <v>7011</v>
      </c>
      <c r="AKP31" s="78">
        <v>508455.61</v>
      </c>
      <c r="AKQ31" s="77">
        <v>5</v>
      </c>
      <c r="AKR31" s="78">
        <v>196.71</v>
      </c>
      <c r="AKS31" s="79">
        <v>8354</v>
      </c>
      <c r="AKT31" s="78">
        <v>171235.03</v>
      </c>
      <c r="AKU31" s="77">
        <v>5</v>
      </c>
      <c r="AKV31" s="78">
        <v>8.66</v>
      </c>
      <c r="AKW31" s="79">
        <v>8937</v>
      </c>
      <c r="AKX31" s="78">
        <v>419024.53</v>
      </c>
      <c r="ALC31" s="77">
        <v>2</v>
      </c>
      <c r="ALD31" s="78">
        <v>24.5</v>
      </c>
      <c r="ALE31" s="79">
        <v>1505</v>
      </c>
      <c r="ALF31" s="78">
        <v>207978.84</v>
      </c>
      <c r="ALO31" s="79">
        <v>113715</v>
      </c>
      <c r="ALP31" s="78">
        <v>1500851.37</v>
      </c>
      <c r="ALQ31" s="77">
        <v>174</v>
      </c>
      <c r="ALR31" s="78">
        <v>17604.8</v>
      </c>
      <c r="ALW31" s="77">
        <v>7</v>
      </c>
      <c r="ALX31" s="78">
        <v>29.89</v>
      </c>
      <c r="AME31" s="77">
        <v>26</v>
      </c>
      <c r="AMF31" s="78">
        <v>531.1</v>
      </c>
      <c r="AMM31" s="79">
        <v>11591</v>
      </c>
      <c r="AMN31" s="78">
        <v>303283.51</v>
      </c>
      <c r="AMQ31" s="79">
        <v>118470</v>
      </c>
      <c r="AMR31" s="78">
        <v>1669290.79</v>
      </c>
      <c r="AMS31" s="77">
        <v>1</v>
      </c>
      <c r="AMT31" s="78">
        <v>7.06</v>
      </c>
      <c r="AMW31" s="77">
        <v>1</v>
      </c>
      <c r="AMX31" s="78">
        <v>6.62</v>
      </c>
      <c r="ANI31" s="77">
        <v>5</v>
      </c>
      <c r="ANJ31" s="78">
        <v>157.08000000000001</v>
      </c>
      <c r="ANO31" s="79">
        <v>1680</v>
      </c>
      <c r="ANP31" s="78">
        <v>88554.87</v>
      </c>
      <c r="ANQ31" s="77">
        <v>124</v>
      </c>
      <c r="ANR31" s="78">
        <v>418.71</v>
      </c>
      <c r="ANS31" s="79">
        <v>2019</v>
      </c>
      <c r="ANT31" s="78">
        <v>143511.16</v>
      </c>
      <c r="ANW31" s="77">
        <v>126</v>
      </c>
      <c r="ANX31" s="78">
        <v>3266.71</v>
      </c>
      <c r="ANY31" s="77">
        <v>20</v>
      </c>
      <c r="ANZ31" s="78">
        <v>12793.77</v>
      </c>
      <c r="AOA31" s="79">
        <v>1432</v>
      </c>
      <c r="AOB31" s="78">
        <v>111571.5</v>
      </c>
      <c r="AOC31" s="79">
        <v>19435</v>
      </c>
      <c r="AOD31" s="78">
        <v>1904699.74</v>
      </c>
      <c r="AOE31" s="77">
        <v>262</v>
      </c>
      <c r="AOF31" s="78">
        <v>315555.53000000003</v>
      </c>
      <c r="AOQ31" s="77">
        <v>411</v>
      </c>
      <c r="AOR31" s="78">
        <v>17959.63</v>
      </c>
      <c r="AOS31" s="77">
        <v>1</v>
      </c>
      <c r="AOT31" s="78">
        <v>4.32</v>
      </c>
      <c r="AOU31" s="77">
        <v>1</v>
      </c>
      <c r="AOV31" s="78">
        <v>2.84</v>
      </c>
      <c r="AOY31" s="77">
        <v>987</v>
      </c>
      <c r="AOZ31" s="78">
        <v>1239664.45</v>
      </c>
      <c r="APA31" s="79">
        <v>2765</v>
      </c>
      <c r="APB31" s="78">
        <v>235731.03</v>
      </c>
      <c r="APC31" s="77">
        <v>1</v>
      </c>
      <c r="APD31" s="78">
        <v>115.99</v>
      </c>
      <c r="APE31" s="77">
        <v>54</v>
      </c>
      <c r="APF31" s="78">
        <v>1596.54</v>
      </c>
      <c r="API31" s="79">
        <v>2142</v>
      </c>
      <c r="APJ31" s="78">
        <v>262679.19</v>
      </c>
      <c r="APK31" s="77">
        <v>274</v>
      </c>
      <c r="APL31" s="78">
        <v>44550.38</v>
      </c>
      <c r="APM31" s="79">
        <v>12179</v>
      </c>
      <c r="APN31" s="78">
        <v>1907559.23</v>
      </c>
      <c r="APS31" s="77">
        <v>840</v>
      </c>
      <c r="APT31" s="78">
        <v>462915.71</v>
      </c>
      <c r="APU31" s="77">
        <v>49</v>
      </c>
      <c r="APV31" s="78">
        <v>95101.89</v>
      </c>
      <c r="APW31" s="77">
        <v>398</v>
      </c>
      <c r="APX31" s="78">
        <v>1256100.6599999999</v>
      </c>
      <c r="AQC31" s="77">
        <v>2</v>
      </c>
      <c r="AQD31" s="78">
        <v>30.69</v>
      </c>
      <c r="AQI31" s="77">
        <v>45</v>
      </c>
      <c r="AQJ31" s="78">
        <v>4763.0600000000004</v>
      </c>
      <c r="AQK31" s="77">
        <v>3</v>
      </c>
      <c r="AQL31" s="78">
        <v>34.479999999999997</v>
      </c>
      <c r="AQO31" s="77">
        <v>729</v>
      </c>
      <c r="AQP31" s="78">
        <v>104489.33</v>
      </c>
      <c r="AQQ31" s="77">
        <v>266</v>
      </c>
      <c r="AQR31" s="78">
        <v>2850.78</v>
      </c>
      <c r="AQS31" s="77">
        <v>1</v>
      </c>
      <c r="AQT31" s="78">
        <v>3.57</v>
      </c>
      <c r="AQU31" s="77">
        <v>111</v>
      </c>
      <c r="AQV31" s="78">
        <v>1451.11</v>
      </c>
      <c r="AQY31" s="77">
        <v>1</v>
      </c>
      <c r="AQZ31" s="78">
        <v>5.0599999999999996</v>
      </c>
      <c r="ARA31" s="79">
        <v>14345</v>
      </c>
      <c r="ARB31" s="78">
        <v>3246497.08</v>
      </c>
      <c r="ARC31" s="79">
        <v>19004</v>
      </c>
      <c r="ARD31" s="78">
        <v>308070.95</v>
      </c>
      <c r="ARG31" s="77">
        <v>6</v>
      </c>
      <c r="ARH31" s="78">
        <v>140.47999999999999</v>
      </c>
      <c r="ARI31" s="79">
        <v>2356</v>
      </c>
      <c r="ARJ31" s="78">
        <v>1000111.26</v>
      </c>
      <c r="ARK31" s="77">
        <v>402</v>
      </c>
      <c r="ARL31" s="78">
        <v>171152.3</v>
      </c>
      <c r="ARM31" s="79">
        <v>1983</v>
      </c>
      <c r="ARN31" s="78">
        <v>862322.06</v>
      </c>
      <c r="ARO31" s="77">
        <v>833</v>
      </c>
      <c r="ARP31" s="78">
        <v>348754.58</v>
      </c>
      <c r="ARQ31" s="77">
        <v>636</v>
      </c>
      <c r="ARR31" s="78">
        <v>233372.89</v>
      </c>
      <c r="ARS31" s="77">
        <v>254</v>
      </c>
      <c r="ART31" s="78">
        <v>103038.39</v>
      </c>
      <c r="ARU31" s="79">
        <v>4983</v>
      </c>
      <c r="ARV31" s="78">
        <v>872028.65</v>
      </c>
      <c r="ARW31" s="77">
        <v>5</v>
      </c>
      <c r="ARX31" s="78">
        <v>305.16000000000003</v>
      </c>
      <c r="ASA31" s="77">
        <v>164</v>
      </c>
      <c r="ASB31" s="78">
        <v>45154.23</v>
      </c>
      <c r="ASC31" s="79">
        <v>3979</v>
      </c>
      <c r="ASD31" s="78">
        <v>65621.23</v>
      </c>
      <c r="ASI31" s="79">
        <v>4581</v>
      </c>
      <c r="ASJ31" s="78">
        <v>1241058.98</v>
      </c>
      <c r="ASK31" s="79">
        <v>3084</v>
      </c>
      <c r="ASL31" s="78">
        <v>1550636.19</v>
      </c>
      <c r="ASM31" s="77">
        <v>1</v>
      </c>
      <c r="ASN31" s="78">
        <v>10.23</v>
      </c>
      <c r="ASQ31" s="79">
        <v>7958</v>
      </c>
      <c r="ASR31" s="78">
        <v>5351948.54</v>
      </c>
      <c r="ASU31" s="77">
        <v>97</v>
      </c>
      <c r="ASV31" s="78">
        <v>623285.78</v>
      </c>
      <c r="ASY31" s="77">
        <v>4</v>
      </c>
      <c r="ASZ31" s="78">
        <v>80.92</v>
      </c>
      <c r="ATE31" s="77">
        <v>3</v>
      </c>
      <c r="ATF31" s="78">
        <v>28.17</v>
      </c>
      <c r="ATG31" s="79">
        <v>5268</v>
      </c>
      <c r="ATH31" s="78">
        <v>662720.89</v>
      </c>
      <c r="ATI31" s="79">
        <v>10605</v>
      </c>
      <c r="ATJ31" s="78">
        <v>1197908.04</v>
      </c>
      <c r="ATK31" s="79">
        <v>29590</v>
      </c>
      <c r="ATL31" s="78">
        <v>3668228.76</v>
      </c>
      <c r="ATM31" s="79">
        <v>7776</v>
      </c>
      <c r="ATN31" s="78">
        <v>959678.29</v>
      </c>
      <c r="ATO31" s="79">
        <v>50394</v>
      </c>
      <c r="ATP31" s="78">
        <v>1253737.48</v>
      </c>
      <c r="ATS31" s="79">
        <v>50672</v>
      </c>
      <c r="ATT31" s="78">
        <v>4299562.92</v>
      </c>
      <c r="ATU31" s="77">
        <v>89</v>
      </c>
      <c r="ATV31" s="78">
        <v>31268.34</v>
      </c>
      <c r="ATY31" s="79">
        <v>3526</v>
      </c>
      <c r="ATZ31" s="78">
        <v>319652.09000000003</v>
      </c>
      <c r="AUO31" s="77">
        <v>8</v>
      </c>
      <c r="AUP31" s="78">
        <v>75.41</v>
      </c>
      <c r="AUS31" s="77">
        <v>7</v>
      </c>
      <c r="AUT31" s="78">
        <v>228.26</v>
      </c>
      <c r="AUU31" s="79">
        <v>1349</v>
      </c>
      <c r="AUV31" s="78">
        <v>37029.089999999997</v>
      </c>
      <c r="AUW31" s="77">
        <v>49</v>
      </c>
      <c r="AUX31" s="78">
        <v>4685.87</v>
      </c>
      <c r="AVA31" s="79">
        <v>29128</v>
      </c>
      <c r="AVB31" s="78">
        <v>2771366.9</v>
      </c>
      <c r="AVC31" s="77">
        <v>809</v>
      </c>
      <c r="AVD31" s="78">
        <v>3340296.88</v>
      </c>
      <c r="AVE31" s="77">
        <v>1</v>
      </c>
      <c r="AVF31" s="78">
        <v>382.4</v>
      </c>
      <c r="AVK31" s="77">
        <v>5</v>
      </c>
      <c r="AVL31" s="78">
        <v>671.52</v>
      </c>
      <c r="AVM31" s="77">
        <v>960</v>
      </c>
      <c r="AVN31" s="78">
        <v>51538.98</v>
      </c>
      <c r="AVO31" s="77">
        <v>36</v>
      </c>
      <c r="AVP31" s="78">
        <v>1791.83</v>
      </c>
      <c r="AVS31" s="79">
        <v>13448</v>
      </c>
      <c r="AVT31" s="78">
        <v>680700.13</v>
      </c>
      <c r="AVU31" s="77">
        <v>4</v>
      </c>
      <c r="AVV31" s="78">
        <v>122.06</v>
      </c>
      <c r="AVW31" s="77">
        <v>11</v>
      </c>
      <c r="AVX31" s="78">
        <v>572.27</v>
      </c>
      <c r="AVY31" s="77">
        <v>64</v>
      </c>
      <c r="AVZ31" s="78">
        <v>1386.43</v>
      </c>
      <c r="AWA31" s="77">
        <v>17</v>
      </c>
      <c r="AWB31" s="78">
        <v>89.89</v>
      </c>
      <c r="AWC31" s="77">
        <v>2</v>
      </c>
      <c r="AWD31" s="78">
        <v>9.5299999999999994</v>
      </c>
      <c r="AWM31" s="79">
        <v>220564</v>
      </c>
      <c r="AWN31" s="78">
        <v>3848024.05</v>
      </c>
      <c r="AWO31" s="77">
        <v>10</v>
      </c>
      <c r="AWP31" s="78">
        <v>485.55</v>
      </c>
      <c r="AWQ31" s="79">
        <v>1880</v>
      </c>
      <c r="AWR31" s="78">
        <v>99120.23</v>
      </c>
      <c r="AWU31" s="79">
        <v>10198</v>
      </c>
      <c r="AWV31" s="78">
        <v>3332167.66</v>
      </c>
      <c r="AWW31" s="77">
        <v>25</v>
      </c>
      <c r="AWX31" s="78">
        <v>207.59</v>
      </c>
      <c r="AXC31" s="77">
        <v>193</v>
      </c>
      <c r="AXD31" s="78">
        <v>153774.56</v>
      </c>
      <c r="AXO31" s="79">
        <v>1932</v>
      </c>
      <c r="AXP31" s="78">
        <v>202948.77</v>
      </c>
      <c r="AXY31" s="77">
        <v>2</v>
      </c>
      <c r="AXZ31" s="78">
        <v>19.46</v>
      </c>
      <c r="AYC31" s="77">
        <v>5</v>
      </c>
      <c r="AYD31" s="78">
        <v>40.65</v>
      </c>
      <c r="AYE31" s="77">
        <v>22</v>
      </c>
      <c r="AYF31" s="78">
        <v>235.49</v>
      </c>
      <c r="AYG31" s="77">
        <v>3</v>
      </c>
      <c r="AYH31" s="78">
        <v>99.81</v>
      </c>
      <c r="AYQ31" s="77">
        <v>5</v>
      </c>
      <c r="AYR31" s="78">
        <v>8.2899999999999991</v>
      </c>
      <c r="AYW31" s="77">
        <v>8</v>
      </c>
      <c r="AYX31" s="78">
        <v>27.17</v>
      </c>
      <c r="AYY31" s="77">
        <v>43</v>
      </c>
      <c r="AYZ31" s="78">
        <v>2066.2800000000002</v>
      </c>
      <c r="AZA31" s="79">
        <v>62134</v>
      </c>
      <c r="AZB31" s="78">
        <v>4745436.2</v>
      </c>
      <c r="AZC31" s="77">
        <v>194</v>
      </c>
      <c r="AZD31" s="78">
        <v>35792.67</v>
      </c>
      <c r="AZE31" s="77">
        <v>131</v>
      </c>
      <c r="AZF31" s="78">
        <v>49906.2</v>
      </c>
      <c r="AZG31" s="77">
        <v>16</v>
      </c>
      <c r="AZH31" s="78">
        <v>693.88</v>
      </c>
      <c r="AZI31" s="77">
        <v>85</v>
      </c>
      <c r="AZJ31" s="78">
        <v>5509.64</v>
      </c>
      <c r="AZK31" s="77">
        <v>511</v>
      </c>
      <c r="AZL31" s="78">
        <v>6779.48</v>
      </c>
      <c r="AZO31" s="79">
        <v>14581</v>
      </c>
      <c r="AZP31" s="78">
        <v>1979311.14</v>
      </c>
      <c r="AZQ31" s="77">
        <v>205</v>
      </c>
      <c r="AZR31" s="78">
        <v>200699.31</v>
      </c>
      <c r="AZS31" s="77">
        <v>546</v>
      </c>
      <c r="AZT31" s="78">
        <v>221078.7</v>
      </c>
    </row>
    <row r="32" spans="1:1020 1027:1372" x14ac:dyDescent="0.25">
      <c r="A32" s="80">
        <v>40158</v>
      </c>
      <c r="B32" s="77" t="s">
        <v>346</v>
      </c>
      <c r="C32" s="77">
        <v>9</v>
      </c>
      <c r="D32" s="78">
        <v>20.66</v>
      </c>
      <c r="M32" s="77">
        <v>163</v>
      </c>
      <c r="N32" s="78">
        <v>1071556.6299999999</v>
      </c>
      <c r="S32" s="77">
        <v>1</v>
      </c>
      <c r="T32" s="78">
        <v>51</v>
      </c>
      <c r="W32" s="77">
        <v>2</v>
      </c>
      <c r="X32" s="78">
        <v>21.58</v>
      </c>
      <c r="Y32" s="79">
        <v>181859</v>
      </c>
      <c r="Z32" s="78">
        <v>10313003.83</v>
      </c>
      <c r="AA32" s="77">
        <v>25</v>
      </c>
      <c r="AB32" s="78">
        <v>3614.6</v>
      </c>
      <c r="AC32" s="79">
        <v>6431</v>
      </c>
      <c r="AD32" s="78">
        <v>298900.76</v>
      </c>
      <c r="AO32" s="77">
        <v>2</v>
      </c>
      <c r="AP32" s="78">
        <v>4.1399999999999997</v>
      </c>
      <c r="AQ32" s="79">
        <v>30821</v>
      </c>
      <c r="AR32" s="78">
        <v>4672218.63</v>
      </c>
      <c r="AU32" s="79">
        <v>58044</v>
      </c>
      <c r="AV32" s="78">
        <v>1141029.6399999999</v>
      </c>
      <c r="AY32" s="79">
        <v>66049</v>
      </c>
      <c r="AZ32" s="78">
        <v>6721921.0199999996</v>
      </c>
      <c r="BA32" s="79">
        <v>283212</v>
      </c>
      <c r="BB32" s="78">
        <v>23415260.109999999</v>
      </c>
      <c r="BE32" s="79">
        <v>287114</v>
      </c>
      <c r="BF32" s="78">
        <v>2600654.5699999998</v>
      </c>
      <c r="BI32" s="79">
        <v>8651</v>
      </c>
      <c r="BJ32" s="78">
        <v>523670.29</v>
      </c>
      <c r="BM32" s="77">
        <v>2</v>
      </c>
      <c r="BN32" s="78">
        <v>56.14</v>
      </c>
      <c r="BO32" s="79">
        <v>5864</v>
      </c>
      <c r="BP32" s="78">
        <v>65921.63</v>
      </c>
      <c r="BS32" s="77">
        <v>16</v>
      </c>
      <c r="BT32" s="78">
        <v>14574.83</v>
      </c>
      <c r="BW32" s="77">
        <v>2</v>
      </c>
      <c r="BX32" s="78">
        <v>11.6</v>
      </c>
      <c r="BY32" s="77">
        <v>1</v>
      </c>
      <c r="BZ32" s="78">
        <v>7.45</v>
      </c>
      <c r="CI32" s="77">
        <v>1</v>
      </c>
      <c r="CJ32" s="78">
        <v>10.43</v>
      </c>
      <c r="CM32" s="77">
        <v>8</v>
      </c>
      <c r="CN32" s="78">
        <v>5597.26</v>
      </c>
      <c r="CO32" s="77">
        <v>5</v>
      </c>
      <c r="CP32" s="78">
        <v>291.7</v>
      </c>
      <c r="CQ32" s="77">
        <v>14</v>
      </c>
      <c r="CR32" s="78">
        <v>31.25</v>
      </c>
      <c r="CS32" s="77">
        <v>75</v>
      </c>
      <c r="CT32" s="78">
        <v>312.62</v>
      </c>
      <c r="CU32" s="77">
        <v>1</v>
      </c>
      <c r="CV32" s="78">
        <v>2.85</v>
      </c>
      <c r="CW32" s="77">
        <v>44</v>
      </c>
      <c r="CX32" s="78">
        <v>50.93</v>
      </c>
      <c r="DA32" s="79">
        <v>159353</v>
      </c>
      <c r="DB32" s="78">
        <v>6031922.5199999996</v>
      </c>
      <c r="DK32" s="79">
        <v>12309</v>
      </c>
      <c r="DL32" s="78">
        <v>1087493.57</v>
      </c>
      <c r="DM32" s="79">
        <v>193922</v>
      </c>
      <c r="DN32" s="78">
        <v>7672850.9500000002</v>
      </c>
      <c r="DS32" s="77">
        <v>15</v>
      </c>
      <c r="DT32" s="78">
        <v>158.19</v>
      </c>
      <c r="DU32" s="77">
        <v>7</v>
      </c>
      <c r="DV32" s="78">
        <v>12.27</v>
      </c>
      <c r="DW32" s="77">
        <v>2</v>
      </c>
      <c r="DX32" s="78">
        <v>65.260000000000005</v>
      </c>
      <c r="EE32" s="79">
        <v>14678</v>
      </c>
      <c r="EF32" s="78">
        <v>548479.49</v>
      </c>
      <c r="EG32" s="79">
        <v>31865</v>
      </c>
      <c r="EH32" s="78">
        <v>1127448.2</v>
      </c>
      <c r="EK32" s="79">
        <v>1128</v>
      </c>
      <c r="EL32" s="78">
        <v>69885.399999999994</v>
      </c>
      <c r="EQ32" s="77">
        <v>2</v>
      </c>
      <c r="ER32" s="78">
        <v>108.03</v>
      </c>
      <c r="ES32" s="79">
        <v>1757</v>
      </c>
      <c r="ET32" s="78">
        <v>1083695.9099999999</v>
      </c>
      <c r="EU32" s="77">
        <v>7</v>
      </c>
      <c r="EV32" s="78">
        <v>4.55</v>
      </c>
      <c r="EW32" s="79">
        <v>24169</v>
      </c>
      <c r="EX32" s="78">
        <v>1174029.54</v>
      </c>
      <c r="EY32" s="79">
        <v>15592</v>
      </c>
      <c r="EZ32" s="78">
        <v>726990.15</v>
      </c>
      <c r="FA32" s="77">
        <v>13</v>
      </c>
      <c r="FB32" s="78">
        <v>139.34</v>
      </c>
      <c r="FC32" s="77">
        <v>2</v>
      </c>
      <c r="FD32" s="78">
        <v>49.23</v>
      </c>
      <c r="FE32" s="77">
        <v>11</v>
      </c>
      <c r="FF32" s="78">
        <v>26.33</v>
      </c>
      <c r="FG32" s="79">
        <v>2116</v>
      </c>
      <c r="FH32" s="78">
        <v>312445.13</v>
      </c>
      <c r="FI32" s="77">
        <v>2</v>
      </c>
      <c r="FJ32" s="78">
        <v>1.9</v>
      </c>
      <c r="FK32" s="79">
        <v>2345</v>
      </c>
      <c r="FL32" s="78">
        <v>60004.75</v>
      </c>
      <c r="FM32" s="79">
        <v>12673</v>
      </c>
      <c r="FN32" s="78">
        <v>744668.23</v>
      </c>
      <c r="FO32" s="79">
        <v>46544</v>
      </c>
      <c r="FP32" s="78">
        <v>5086134.42</v>
      </c>
      <c r="FQ32" s="77">
        <v>2</v>
      </c>
      <c r="FR32" s="78">
        <v>4.26</v>
      </c>
      <c r="FS32" s="77">
        <v>2</v>
      </c>
      <c r="FT32" s="78">
        <v>12.16</v>
      </c>
      <c r="FW32" s="77">
        <v>82</v>
      </c>
      <c r="FX32" s="78">
        <v>7212.53</v>
      </c>
      <c r="GC32" s="79">
        <v>3965</v>
      </c>
      <c r="GD32" s="78">
        <v>548232.56000000006</v>
      </c>
      <c r="GE32" s="79">
        <v>1968</v>
      </c>
      <c r="GF32" s="78">
        <v>287156.31</v>
      </c>
      <c r="GK32" s="77">
        <v>2</v>
      </c>
      <c r="GL32" s="78">
        <v>4.2</v>
      </c>
      <c r="GO32" s="77">
        <v>196</v>
      </c>
      <c r="GP32" s="78">
        <v>17268.68</v>
      </c>
      <c r="GQ32" s="77">
        <v>4</v>
      </c>
      <c r="GR32" s="78">
        <v>92.07</v>
      </c>
      <c r="GS32" s="79">
        <v>1880</v>
      </c>
      <c r="GT32" s="78">
        <v>194941.48</v>
      </c>
      <c r="GU32" s="77">
        <v>5</v>
      </c>
      <c r="GV32" s="78">
        <v>44</v>
      </c>
      <c r="GY32" s="77">
        <v>135</v>
      </c>
      <c r="GZ32" s="78">
        <v>4873.5</v>
      </c>
      <c r="HA32" s="77">
        <v>576</v>
      </c>
      <c r="HB32" s="78">
        <v>78114.720000000001</v>
      </c>
      <c r="HC32" s="77">
        <v>422</v>
      </c>
      <c r="HD32" s="78">
        <v>74330.2</v>
      </c>
      <c r="HE32" s="79">
        <v>1922</v>
      </c>
      <c r="HF32" s="78">
        <v>262348.03999999998</v>
      </c>
      <c r="HI32" s="77">
        <v>63</v>
      </c>
      <c r="HJ32" s="78">
        <v>17921.830000000002</v>
      </c>
      <c r="HK32" s="77">
        <v>568</v>
      </c>
      <c r="HL32" s="78">
        <v>26723.279999999999</v>
      </c>
      <c r="HM32" s="77">
        <v>24</v>
      </c>
      <c r="HN32" s="78">
        <v>2106.37</v>
      </c>
      <c r="HO32" s="79">
        <v>116528</v>
      </c>
      <c r="HP32" s="78">
        <v>11202036.23</v>
      </c>
      <c r="HQ32" s="77">
        <v>9</v>
      </c>
      <c r="HR32" s="78">
        <v>1326.32</v>
      </c>
      <c r="HS32" s="77">
        <v>749</v>
      </c>
      <c r="HT32" s="78">
        <v>80733.36</v>
      </c>
      <c r="HU32" s="79">
        <v>7496</v>
      </c>
      <c r="HV32" s="78">
        <v>533088.49</v>
      </c>
      <c r="HW32" s="77">
        <v>38</v>
      </c>
      <c r="HX32" s="78">
        <v>10060.09</v>
      </c>
      <c r="HY32" s="77">
        <v>341</v>
      </c>
      <c r="HZ32" s="78">
        <v>44504.95</v>
      </c>
      <c r="IG32" s="79">
        <v>2647</v>
      </c>
      <c r="IH32" s="78">
        <v>124654.73</v>
      </c>
      <c r="II32" s="77">
        <v>5</v>
      </c>
      <c r="IJ32" s="78">
        <v>0.66</v>
      </c>
      <c r="IK32" s="77">
        <v>5</v>
      </c>
      <c r="IL32" s="78">
        <v>16.36</v>
      </c>
      <c r="IM32" s="77">
        <v>2</v>
      </c>
      <c r="IN32" s="78">
        <v>9.48</v>
      </c>
      <c r="IQ32" s="77">
        <v>5</v>
      </c>
      <c r="IR32" s="78">
        <v>4</v>
      </c>
      <c r="IS32" s="79">
        <v>4450</v>
      </c>
      <c r="IT32" s="78">
        <v>182505.16</v>
      </c>
      <c r="IW32" s="77">
        <v>1</v>
      </c>
      <c r="IX32" s="78">
        <v>6.15</v>
      </c>
      <c r="JA32" s="79">
        <v>9487</v>
      </c>
      <c r="JB32" s="78">
        <v>1316511.97</v>
      </c>
      <c r="JC32" s="79">
        <v>2443</v>
      </c>
      <c r="JD32" s="78">
        <v>319083.08</v>
      </c>
      <c r="JG32" s="77">
        <v>766</v>
      </c>
      <c r="JH32" s="78">
        <v>106212.9</v>
      </c>
      <c r="JI32" s="79">
        <v>2926</v>
      </c>
      <c r="JJ32" s="78">
        <v>264552.90000000002</v>
      </c>
      <c r="JK32" s="77">
        <v>20</v>
      </c>
      <c r="JL32" s="78">
        <v>1493.34</v>
      </c>
      <c r="JQ32" s="77">
        <v>78</v>
      </c>
      <c r="JR32" s="78">
        <v>6483.34</v>
      </c>
      <c r="JS32" s="79">
        <v>4046</v>
      </c>
      <c r="JT32" s="78">
        <v>361674.06</v>
      </c>
      <c r="JU32" s="79">
        <v>18119</v>
      </c>
      <c r="JV32" s="78">
        <v>1368855.19</v>
      </c>
      <c r="JW32" s="77">
        <v>98</v>
      </c>
      <c r="JX32" s="78">
        <v>8313.7800000000007</v>
      </c>
      <c r="JY32" s="77">
        <v>419</v>
      </c>
      <c r="JZ32" s="78">
        <v>8496.23</v>
      </c>
      <c r="KA32" s="79">
        <v>9195</v>
      </c>
      <c r="KB32" s="78">
        <v>409268.23</v>
      </c>
      <c r="KE32" s="77">
        <v>388</v>
      </c>
      <c r="KF32" s="78">
        <v>43702.83</v>
      </c>
      <c r="KG32" s="79">
        <v>19754</v>
      </c>
      <c r="KH32" s="78">
        <v>721206.89</v>
      </c>
      <c r="KI32" s="77">
        <v>3</v>
      </c>
      <c r="KJ32" s="78">
        <v>4.3099999999999996</v>
      </c>
      <c r="KM32" s="79">
        <v>1089</v>
      </c>
      <c r="KN32" s="78">
        <v>567774.04</v>
      </c>
      <c r="KO32" s="77">
        <v>17</v>
      </c>
      <c r="KP32" s="78">
        <v>1447.68</v>
      </c>
      <c r="KQ32" s="79">
        <v>5563</v>
      </c>
      <c r="KR32" s="78">
        <v>404026.85</v>
      </c>
      <c r="KU32" s="79">
        <v>3209</v>
      </c>
      <c r="KV32" s="78">
        <v>1322599.6100000001</v>
      </c>
      <c r="LA32" s="77">
        <v>5</v>
      </c>
      <c r="LB32" s="78">
        <v>719.46</v>
      </c>
      <c r="LC32" s="77">
        <v>3</v>
      </c>
      <c r="LD32" s="78">
        <v>6.15</v>
      </c>
      <c r="LE32" s="79">
        <v>1600</v>
      </c>
      <c r="LF32" s="78">
        <v>135229.82</v>
      </c>
      <c r="LG32" s="77">
        <v>377</v>
      </c>
      <c r="LH32" s="78">
        <v>55712.66</v>
      </c>
      <c r="LI32" s="77">
        <v>433</v>
      </c>
      <c r="LJ32" s="78">
        <v>103928.78</v>
      </c>
      <c r="LQ32" s="77">
        <v>1</v>
      </c>
      <c r="LR32" s="78">
        <v>7.88</v>
      </c>
      <c r="LS32" s="77">
        <v>4</v>
      </c>
      <c r="LT32" s="78">
        <v>3.12</v>
      </c>
      <c r="LU32" s="79">
        <v>8590</v>
      </c>
      <c r="LV32" s="78">
        <v>376162.61</v>
      </c>
      <c r="LW32" s="77">
        <v>91</v>
      </c>
      <c r="LX32" s="78">
        <v>480.61</v>
      </c>
      <c r="LY32" s="77">
        <v>4</v>
      </c>
      <c r="LZ32" s="78">
        <v>7291.52</v>
      </c>
      <c r="MC32" s="79">
        <v>5235</v>
      </c>
      <c r="MD32" s="78">
        <v>598670.46</v>
      </c>
      <c r="MG32" s="77">
        <v>2</v>
      </c>
      <c r="MH32" s="78">
        <v>59.58</v>
      </c>
      <c r="MK32" s="77">
        <v>1</v>
      </c>
      <c r="ML32" s="78">
        <v>10.59</v>
      </c>
      <c r="MO32" s="77">
        <v>3</v>
      </c>
      <c r="MP32" s="78">
        <v>22.32</v>
      </c>
      <c r="MQ32" s="79">
        <v>4152</v>
      </c>
      <c r="MR32" s="78">
        <v>313023.71000000002</v>
      </c>
      <c r="MS32" s="79">
        <v>53345</v>
      </c>
      <c r="MT32" s="78">
        <v>5279330.09</v>
      </c>
      <c r="MU32" s="79">
        <v>1166</v>
      </c>
      <c r="MV32" s="78">
        <v>34475.79</v>
      </c>
      <c r="NA32" s="77">
        <v>1</v>
      </c>
      <c r="NB32" s="78">
        <v>2.69</v>
      </c>
      <c r="NG32" s="79">
        <v>311420</v>
      </c>
      <c r="NH32" s="78">
        <v>37172961.450000003</v>
      </c>
      <c r="NI32" s="79">
        <v>253845</v>
      </c>
      <c r="NJ32" s="78">
        <v>34793165.590000004</v>
      </c>
      <c r="NK32" s="79">
        <v>15206</v>
      </c>
      <c r="NL32" s="78">
        <v>49722.2</v>
      </c>
      <c r="NM32" s="77">
        <v>42</v>
      </c>
      <c r="NN32" s="78">
        <v>715.43</v>
      </c>
      <c r="NU32" s="79">
        <v>1398</v>
      </c>
      <c r="NV32" s="78">
        <v>196106.1</v>
      </c>
      <c r="NW32" s="77">
        <v>15</v>
      </c>
      <c r="NX32" s="78">
        <v>74.930000000000007</v>
      </c>
      <c r="NY32" s="77">
        <v>5</v>
      </c>
      <c r="NZ32" s="78">
        <v>12.23</v>
      </c>
      <c r="OA32" s="77">
        <v>95</v>
      </c>
      <c r="OB32" s="78">
        <v>279.42</v>
      </c>
      <c r="OC32" s="79">
        <v>3618</v>
      </c>
      <c r="OD32" s="78">
        <v>384469.75</v>
      </c>
      <c r="OE32" s="77">
        <v>41</v>
      </c>
      <c r="OF32" s="78">
        <v>2738.11</v>
      </c>
      <c r="OG32" s="77">
        <v>1</v>
      </c>
      <c r="OH32" s="78">
        <v>28.4</v>
      </c>
      <c r="OI32" s="77">
        <v>1</v>
      </c>
      <c r="OJ32" s="78">
        <v>19.5</v>
      </c>
      <c r="OK32" s="77">
        <v>2</v>
      </c>
      <c r="OL32" s="78">
        <v>17.48</v>
      </c>
      <c r="OM32" s="77">
        <v>400</v>
      </c>
      <c r="ON32" s="78">
        <v>29573.26</v>
      </c>
      <c r="OO32" s="77">
        <v>325</v>
      </c>
      <c r="OP32" s="78">
        <v>20669.13</v>
      </c>
      <c r="OQ32" s="77">
        <v>96</v>
      </c>
      <c r="OR32" s="78">
        <v>321.06</v>
      </c>
      <c r="OW32" s="79">
        <v>12890</v>
      </c>
      <c r="OX32" s="78">
        <v>2106955.9700000002</v>
      </c>
      <c r="OY32" s="79">
        <v>29141</v>
      </c>
      <c r="OZ32" s="78">
        <v>5280522.91</v>
      </c>
      <c r="PA32" s="77">
        <v>150</v>
      </c>
      <c r="PB32" s="78">
        <v>5381.18</v>
      </c>
      <c r="PC32" s="79">
        <v>3077</v>
      </c>
      <c r="PD32" s="78">
        <v>150132.89000000001</v>
      </c>
      <c r="PE32" s="79">
        <v>1118</v>
      </c>
      <c r="PF32" s="78">
        <v>191730.55</v>
      </c>
      <c r="PG32" s="77">
        <v>2</v>
      </c>
      <c r="PH32" s="78">
        <v>17.5</v>
      </c>
      <c r="PI32" s="79">
        <v>6790</v>
      </c>
      <c r="PJ32" s="78">
        <v>641641.96</v>
      </c>
      <c r="PQ32" s="77">
        <v>1</v>
      </c>
      <c r="PR32" s="78">
        <v>4.75</v>
      </c>
      <c r="PS32" s="79">
        <v>3276</v>
      </c>
      <c r="PT32" s="78">
        <v>290145.43</v>
      </c>
      <c r="PU32" s="77">
        <v>91</v>
      </c>
      <c r="PV32" s="78">
        <v>710.99</v>
      </c>
      <c r="PW32" s="77">
        <v>59</v>
      </c>
      <c r="PX32" s="78">
        <v>7945.78</v>
      </c>
      <c r="PY32" s="79">
        <v>9992</v>
      </c>
      <c r="PZ32" s="78">
        <v>680993.63</v>
      </c>
      <c r="QA32" s="77">
        <v>38</v>
      </c>
      <c r="QB32" s="78">
        <v>212.5</v>
      </c>
      <c r="QC32" s="77">
        <v>11</v>
      </c>
      <c r="QD32" s="78">
        <v>124.68</v>
      </c>
      <c r="QI32" s="77">
        <v>5</v>
      </c>
      <c r="QJ32" s="78">
        <v>27.93</v>
      </c>
      <c r="QM32" s="79">
        <v>27776</v>
      </c>
      <c r="QN32" s="78">
        <v>7230072.79</v>
      </c>
      <c r="QO32" s="79">
        <v>47008</v>
      </c>
      <c r="QP32" s="78">
        <v>6574034.4199999999</v>
      </c>
      <c r="QQ32" s="79">
        <v>6496</v>
      </c>
      <c r="QR32" s="78">
        <v>836573.19</v>
      </c>
      <c r="QS32" s="77">
        <v>457</v>
      </c>
      <c r="QT32" s="78">
        <v>1881064.57</v>
      </c>
      <c r="QU32" s="77">
        <v>6</v>
      </c>
      <c r="QV32" s="78">
        <v>15561.02</v>
      </c>
      <c r="QW32" s="77">
        <v>10</v>
      </c>
      <c r="QX32" s="78">
        <v>110.47</v>
      </c>
      <c r="QY32" s="77">
        <v>10</v>
      </c>
      <c r="QZ32" s="78">
        <v>652.4</v>
      </c>
      <c r="RA32" s="77">
        <v>499</v>
      </c>
      <c r="RB32" s="78">
        <v>187887.46</v>
      </c>
      <c r="RE32" s="79">
        <v>22981</v>
      </c>
      <c r="RF32" s="78">
        <v>12200168.789999999</v>
      </c>
      <c r="RI32" s="79">
        <v>11539</v>
      </c>
      <c r="RJ32" s="78">
        <v>3356864.54</v>
      </c>
      <c r="RM32" s="77">
        <v>9</v>
      </c>
      <c r="RN32" s="78">
        <v>17.62</v>
      </c>
      <c r="RO32" s="77">
        <v>12</v>
      </c>
      <c r="RP32" s="78">
        <v>19.170000000000002</v>
      </c>
      <c r="SA32" s="77">
        <v>2</v>
      </c>
      <c r="SB32" s="78">
        <v>97.1</v>
      </c>
      <c r="SE32" s="77">
        <v>12</v>
      </c>
      <c r="SF32" s="78">
        <v>207.07</v>
      </c>
      <c r="SG32" s="77">
        <v>3</v>
      </c>
      <c r="SH32" s="78">
        <v>435.24</v>
      </c>
      <c r="SO32" s="79">
        <v>100591</v>
      </c>
      <c r="SP32" s="78">
        <v>14706031.289999999</v>
      </c>
      <c r="SQ32" s="79">
        <v>2606</v>
      </c>
      <c r="SR32" s="78">
        <v>125170.18</v>
      </c>
      <c r="SW32" s="77">
        <v>57</v>
      </c>
      <c r="SX32" s="78">
        <v>9727.5</v>
      </c>
      <c r="SY32" s="77">
        <v>341</v>
      </c>
      <c r="SZ32" s="78">
        <v>16672.400000000001</v>
      </c>
      <c r="TA32" s="79">
        <v>4596</v>
      </c>
      <c r="TB32" s="78">
        <v>108731.33</v>
      </c>
      <c r="TC32" s="77">
        <v>985</v>
      </c>
      <c r="TD32" s="78">
        <v>107373.34</v>
      </c>
      <c r="TG32" s="79">
        <v>4958</v>
      </c>
      <c r="TH32" s="78">
        <v>326130.78000000003</v>
      </c>
      <c r="TI32" s="79">
        <v>53163</v>
      </c>
      <c r="TJ32" s="78">
        <v>8796500.25</v>
      </c>
      <c r="TK32" s="77">
        <v>4</v>
      </c>
      <c r="TL32" s="78">
        <v>1.02</v>
      </c>
      <c r="TM32" s="79">
        <v>1364</v>
      </c>
      <c r="TN32" s="78">
        <v>52873.66</v>
      </c>
      <c r="TO32" s="77">
        <v>932</v>
      </c>
      <c r="TP32" s="78">
        <v>62964.87</v>
      </c>
      <c r="TQ32" s="79">
        <v>12460</v>
      </c>
      <c r="TR32" s="78">
        <v>668436.55000000005</v>
      </c>
      <c r="TS32" s="77">
        <v>4</v>
      </c>
      <c r="TT32" s="78">
        <v>545.76</v>
      </c>
      <c r="TU32" s="79">
        <v>86764</v>
      </c>
      <c r="TV32" s="78">
        <v>552568.30000000005</v>
      </c>
      <c r="TW32" s="79">
        <v>1425</v>
      </c>
      <c r="TX32" s="78">
        <v>106908.02</v>
      </c>
      <c r="TY32" s="77">
        <v>88</v>
      </c>
      <c r="TZ32" s="78">
        <v>638.16</v>
      </c>
      <c r="UE32" s="77">
        <v>4</v>
      </c>
      <c r="UF32" s="78">
        <v>51.82</v>
      </c>
      <c r="UG32" s="77">
        <v>803</v>
      </c>
      <c r="UH32" s="78">
        <v>7530.47</v>
      </c>
      <c r="UI32" s="79">
        <v>2795</v>
      </c>
      <c r="UJ32" s="78">
        <v>12510615.619999999</v>
      </c>
      <c r="UK32" s="79">
        <v>2935</v>
      </c>
      <c r="UL32" s="78">
        <v>117007.77</v>
      </c>
      <c r="UM32" s="79">
        <v>26847</v>
      </c>
      <c r="UN32" s="78">
        <v>905824.93</v>
      </c>
      <c r="UO32" s="79">
        <v>2068</v>
      </c>
      <c r="UP32" s="78">
        <v>243013.5</v>
      </c>
      <c r="UQ32" s="79">
        <v>46501</v>
      </c>
      <c r="UR32" s="78">
        <v>2309077.73</v>
      </c>
      <c r="US32" s="79">
        <v>4957</v>
      </c>
      <c r="UT32" s="78">
        <v>411284.84</v>
      </c>
      <c r="VE32" s="77">
        <v>2</v>
      </c>
      <c r="VF32" s="78">
        <v>183.21</v>
      </c>
      <c r="VG32" s="79">
        <v>8102</v>
      </c>
      <c r="VH32" s="78">
        <v>328774.78000000003</v>
      </c>
      <c r="VK32" s="77">
        <v>3</v>
      </c>
      <c r="VL32" s="78">
        <v>18.68</v>
      </c>
      <c r="VM32" s="77">
        <v>6</v>
      </c>
      <c r="VN32" s="78">
        <v>70.3</v>
      </c>
      <c r="VU32" s="77">
        <v>6</v>
      </c>
      <c r="VV32" s="78">
        <v>15.78</v>
      </c>
      <c r="VY32" s="77">
        <v>1</v>
      </c>
      <c r="VZ32" s="78">
        <v>4.3099999999999996</v>
      </c>
      <c r="WA32" s="77">
        <v>2</v>
      </c>
      <c r="WB32" s="78">
        <v>39</v>
      </c>
      <c r="WE32" s="77">
        <v>3</v>
      </c>
      <c r="WF32" s="78">
        <v>61.04</v>
      </c>
      <c r="WG32" s="77">
        <v>49</v>
      </c>
      <c r="WH32" s="78">
        <v>1662.91</v>
      </c>
      <c r="WI32" s="79">
        <v>10388</v>
      </c>
      <c r="WJ32" s="78">
        <v>488210.73</v>
      </c>
      <c r="WK32" s="77">
        <v>2</v>
      </c>
      <c r="WL32" s="78">
        <v>13.26</v>
      </c>
      <c r="WM32" s="79">
        <v>33218</v>
      </c>
      <c r="WN32" s="78">
        <v>544491.9</v>
      </c>
      <c r="WO32" s="77">
        <v>126</v>
      </c>
      <c r="WP32" s="78">
        <v>1453.12</v>
      </c>
      <c r="WS32" s="77">
        <v>3</v>
      </c>
      <c r="WT32" s="78">
        <v>14.04</v>
      </c>
      <c r="WU32" s="79">
        <v>13766</v>
      </c>
      <c r="WV32" s="78">
        <v>735994.93</v>
      </c>
      <c r="WW32" s="79">
        <v>14672</v>
      </c>
      <c r="WX32" s="78">
        <v>1261769.32</v>
      </c>
      <c r="XA32" s="77">
        <v>3</v>
      </c>
      <c r="XB32" s="78">
        <v>74.239999999999995</v>
      </c>
      <c r="XC32" s="79">
        <v>43640</v>
      </c>
      <c r="XD32" s="78">
        <v>438.13</v>
      </c>
      <c r="XG32" s="79">
        <v>13968</v>
      </c>
      <c r="XH32" s="78">
        <v>2057269.39</v>
      </c>
      <c r="XI32" s="77">
        <v>2</v>
      </c>
      <c r="XJ32" s="78">
        <v>9664.9</v>
      </c>
      <c r="XM32" s="79">
        <v>2421</v>
      </c>
      <c r="XN32" s="78">
        <v>10568.81</v>
      </c>
      <c r="XO32" s="79">
        <v>8523</v>
      </c>
      <c r="XP32" s="78">
        <v>134829.41</v>
      </c>
      <c r="XQ32" s="77">
        <v>171</v>
      </c>
      <c r="XR32" s="78">
        <v>19429.29</v>
      </c>
      <c r="XS32" s="79">
        <v>1841</v>
      </c>
      <c r="XT32" s="78">
        <v>765452.51</v>
      </c>
      <c r="XU32" s="77">
        <v>4</v>
      </c>
      <c r="XV32" s="78">
        <v>936</v>
      </c>
      <c r="XW32" s="79">
        <v>7118</v>
      </c>
      <c r="XX32" s="78">
        <v>200053.84</v>
      </c>
      <c r="YA32" s="77">
        <v>4</v>
      </c>
      <c r="YB32" s="78">
        <v>95</v>
      </c>
      <c r="YC32" s="77">
        <v>10</v>
      </c>
      <c r="YD32" s="78">
        <v>53.3</v>
      </c>
      <c r="YE32" s="77">
        <v>6</v>
      </c>
      <c r="YF32" s="78">
        <v>42</v>
      </c>
      <c r="YI32" s="79">
        <v>37964</v>
      </c>
      <c r="YJ32" s="78">
        <v>2191773.94</v>
      </c>
      <c r="YK32" s="77">
        <v>3</v>
      </c>
      <c r="YL32" s="78">
        <v>77.66</v>
      </c>
      <c r="YM32" s="77">
        <v>372</v>
      </c>
      <c r="YN32" s="78">
        <v>144072.32999999999</v>
      </c>
      <c r="YO32" s="77">
        <v>587</v>
      </c>
      <c r="YP32" s="78">
        <v>8205.4</v>
      </c>
      <c r="YS32" s="79">
        <v>32313</v>
      </c>
      <c r="YT32" s="78">
        <v>4465921.0999999996</v>
      </c>
      <c r="YU32" s="79">
        <v>3729</v>
      </c>
      <c r="YV32" s="78">
        <v>1900214.74</v>
      </c>
      <c r="YW32" s="79">
        <v>5650</v>
      </c>
      <c r="YX32" s="78">
        <v>727001.25</v>
      </c>
      <c r="YY32" s="79">
        <v>12639</v>
      </c>
      <c r="YZ32" s="78">
        <v>2079589.48</v>
      </c>
      <c r="ZA32" s="79">
        <v>1148</v>
      </c>
      <c r="ZB32" s="78">
        <v>300842.23999999999</v>
      </c>
      <c r="ZC32" s="79">
        <v>2547</v>
      </c>
      <c r="ZD32" s="78">
        <v>562841</v>
      </c>
      <c r="ZE32" s="79">
        <v>80666</v>
      </c>
      <c r="ZF32" s="78">
        <v>912758.43</v>
      </c>
      <c r="ZG32" s="79">
        <v>1508</v>
      </c>
      <c r="ZH32" s="78">
        <v>79725.53</v>
      </c>
      <c r="ZI32" s="77">
        <v>1</v>
      </c>
      <c r="ZJ32" s="78">
        <v>4.62</v>
      </c>
      <c r="ZQ32" s="79">
        <v>169875</v>
      </c>
      <c r="ZR32" s="78">
        <v>9607913.4600000009</v>
      </c>
      <c r="ZS32" s="79">
        <v>25607</v>
      </c>
      <c r="ZT32" s="78">
        <v>2170156.2200000002</v>
      </c>
      <c r="ZU32" s="77">
        <v>1</v>
      </c>
      <c r="ZV32" s="78">
        <v>7.66</v>
      </c>
      <c r="AAA32" s="79">
        <v>1577</v>
      </c>
      <c r="AAB32" s="78">
        <v>36018.49</v>
      </c>
      <c r="AAE32" s="79">
        <v>2169</v>
      </c>
      <c r="AAF32" s="78">
        <v>268324.07</v>
      </c>
      <c r="AAG32" s="77">
        <v>106</v>
      </c>
      <c r="AAH32" s="78">
        <v>10808.77</v>
      </c>
      <c r="AAI32" s="79">
        <v>104319</v>
      </c>
      <c r="AAJ32" s="78">
        <v>2470714.6</v>
      </c>
      <c r="AAK32" s="79">
        <v>30602</v>
      </c>
      <c r="AAL32" s="78">
        <v>1402555.28</v>
      </c>
      <c r="AAQ32" s="79">
        <v>1213</v>
      </c>
      <c r="AAR32" s="78">
        <v>99066.63</v>
      </c>
      <c r="AAS32" s="77">
        <v>529</v>
      </c>
      <c r="AAT32" s="78">
        <v>38157.69</v>
      </c>
      <c r="AAU32" s="79">
        <v>48101</v>
      </c>
      <c r="AAV32" s="78">
        <v>8263455</v>
      </c>
      <c r="AAW32" s="79">
        <v>50168</v>
      </c>
      <c r="AAX32" s="78">
        <v>6956832.1500000004</v>
      </c>
      <c r="ABA32" s="77">
        <v>2</v>
      </c>
      <c r="ABB32" s="78">
        <v>58.22</v>
      </c>
      <c r="ABC32" s="77">
        <v>66</v>
      </c>
      <c r="ABD32" s="78">
        <v>279.81</v>
      </c>
      <c r="ABE32" s="77">
        <v>164</v>
      </c>
      <c r="ABF32" s="78">
        <v>876.4</v>
      </c>
      <c r="ABI32" s="77">
        <v>2</v>
      </c>
      <c r="ABJ32" s="78">
        <v>9.7799999999999994</v>
      </c>
      <c r="ABM32" s="77">
        <v>32</v>
      </c>
      <c r="ABN32" s="78">
        <v>223.42</v>
      </c>
      <c r="ABO32" s="77">
        <v>3</v>
      </c>
      <c r="ABP32" s="78">
        <v>13.74</v>
      </c>
      <c r="ABQ32" s="77">
        <v>7</v>
      </c>
      <c r="ABR32" s="78">
        <v>49.82</v>
      </c>
      <c r="ABS32" s="77">
        <v>79</v>
      </c>
      <c r="ABT32" s="78">
        <v>482.3</v>
      </c>
      <c r="ABY32" s="77">
        <v>7</v>
      </c>
      <c r="ABZ32" s="78">
        <v>163.38999999999999</v>
      </c>
      <c r="ACA32" s="77">
        <v>732</v>
      </c>
      <c r="ACB32" s="78">
        <v>3451.34</v>
      </c>
      <c r="ACG32" s="79">
        <v>3172</v>
      </c>
      <c r="ACH32" s="78">
        <v>185181.29</v>
      </c>
      <c r="ACM32" s="77">
        <v>1</v>
      </c>
      <c r="ACN32" s="78">
        <v>68.47</v>
      </c>
      <c r="ACO32" s="77">
        <v>364</v>
      </c>
      <c r="ACP32" s="78">
        <v>53998.879999999997</v>
      </c>
      <c r="ADA32" s="79">
        <v>198525</v>
      </c>
      <c r="ADB32" s="78">
        <v>19262475.149999999</v>
      </c>
      <c r="ADC32" s="79">
        <v>3134</v>
      </c>
      <c r="ADD32" s="78">
        <v>171497.31</v>
      </c>
      <c r="ADE32" s="79">
        <v>1994</v>
      </c>
      <c r="ADF32" s="78">
        <v>88736</v>
      </c>
      <c r="ADG32" s="79">
        <v>4896</v>
      </c>
      <c r="ADH32" s="78">
        <v>74420.679999999993</v>
      </c>
      <c r="ADI32" s="79">
        <v>3787</v>
      </c>
      <c r="ADJ32" s="78">
        <v>85652.71</v>
      </c>
      <c r="ADK32" s="77">
        <v>380</v>
      </c>
      <c r="ADL32" s="78">
        <v>12809.35</v>
      </c>
      <c r="ADQ32" s="77">
        <v>165</v>
      </c>
      <c r="ADR32" s="78">
        <v>8704.86</v>
      </c>
      <c r="ADS32" s="79">
        <v>16754</v>
      </c>
      <c r="ADT32" s="78">
        <v>589912.34</v>
      </c>
      <c r="ADU32" s="79">
        <v>5409</v>
      </c>
      <c r="ADV32" s="78">
        <v>287991.15000000002</v>
      </c>
      <c r="ADW32" s="79">
        <v>21982</v>
      </c>
      <c r="ADX32" s="78">
        <v>278073.26</v>
      </c>
      <c r="ADY32" s="77">
        <v>1</v>
      </c>
      <c r="ADZ32" s="78">
        <v>7.25</v>
      </c>
      <c r="AEA32" s="77">
        <v>2</v>
      </c>
      <c r="AEB32" s="78">
        <v>23.82</v>
      </c>
      <c r="AEC32" s="79">
        <v>11576</v>
      </c>
      <c r="AED32" s="78">
        <v>464084.06</v>
      </c>
      <c r="AEI32" s="79">
        <v>3116</v>
      </c>
      <c r="AEJ32" s="78">
        <v>100951.18</v>
      </c>
      <c r="AEK32" s="79">
        <v>50143</v>
      </c>
      <c r="AEL32" s="78">
        <v>1857771.45</v>
      </c>
      <c r="AEM32" s="77">
        <v>400</v>
      </c>
      <c r="AEN32" s="78">
        <v>20239.990000000002</v>
      </c>
      <c r="AEO32" s="79">
        <v>16326</v>
      </c>
      <c r="AEP32" s="78">
        <v>1041977.78</v>
      </c>
      <c r="AES32" s="79">
        <v>2422</v>
      </c>
      <c r="AET32" s="78">
        <v>368020.19</v>
      </c>
      <c r="AEW32" s="77">
        <v>2</v>
      </c>
      <c r="AEX32" s="78">
        <v>25.92</v>
      </c>
      <c r="AEY32" s="79">
        <v>1089</v>
      </c>
      <c r="AEZ32" s="78">
        <v>200177.74</v>
      </c>
      <c r="AFC32" s="79">
        <v>1459</v>
      </c>
      <c r="AFD32" s="78">
        <v>877272.9</v>
      </c>
      <c r="AFK32" s="79">
        <v>5614</v>
      </c>
      <c r="AFL32" s="78">
        <v>415185.08</v>
      </c>
      <c r="AFM32" s="79">
        <v>5736</v>
      </c>
      <c r="AFN32" s="78">
        <v>244643.89</v>
      </c>
      <c r="AFO32" s="77">
        <v>18</v>
      </c>
      <c r="AFP32" s="78">
        <v>624.37</v>
      </c>
      <c r="AFS32" s="79">
        <v>2151</v>
      </c>
      <c r="AFT32" s="78">
        <v>1003502.89</v>
      </c>
      <c r="AFU32" s="79">
        <v>3314</v>
      </c>
      <c r="AFV32" s="78">
        <v>2267711.77</v>
      </c>
      <c r="AGA32" s="77">
        <v>47</v>
      </c>
      <c r="AGB32" s="78">
        <v>395.74</v>
      </c>
      <c r="AGC32" s="77">
        <v>1</v>
      </c>
      <c r="AGD32" s="78">
        <v>34.65</v>
      </c>
      <c r="AGG32" s="79">
        <v>16174</v>
      </c>
      <c r="AGH32" s="78">
        <v>840627.68</v>
      </c>
      <c r="AGI32" s="79">
        <v>5556</v>
      </c>
      <c r="AGJ32" s="78">
        <v>167105.39000000001</v>
      </c>
      <c r="AGK32" s="77">
        <v>3</v>
      </c>
      <c r="AGL32" s="78">
        <v>2158.16</v>
      </c>
      <c r="AGO32" s="77">
        <v>61</v>
      </c>
      <c r="AGP32" s="78">
        <v>8270.23</v>
      </c>
      <c r="AGQ32" s="79">
        <v>6056</v>
      </c>
      <c r="AGR32" s="78">
        <v>331934.17</v>
      </c>
      <c r="AGS32" s="77">
        <v>17</v>
      </c>
      <c r="AGT32" s="78">
        <v>507.7</v>
      </c>
      <c r="AGW32" s="77">
        <v>4</v>
      </c>
      <c r="AGX32" s="78">
        <v>246.64</v>
      </c>
      <c r="AHC32" s="79">
        <v>2889</v>
      </c>
      <c r="AHD32" s="78">
        <v>986588.24</v>
      </c>
      <c r="AHE32" s="77">
        <v>1</v>
      </c>
      <c r="AHF32" s="78">
        <v>0.48</v>
      </c>
      <c r="AHG32" s="77">
        <v>150</v>
      </c>
      <c r="AHH32" s="78">
        <v>7668.28</v>
      </c>
      <c r="AHM32" s="79">
        <v>51665</v>
      </c>
      <c r="AHN32" s="78">
        <v>1627655.57</v>
      </c>
      <c r="AHO32" s="79">
        <v>4739</v>
      </c>
      <c r="AHP32" s="78">
        <v>193139.03</v>
      </c>
      <c r="AHQ32" s="77">
        <v>495</v>
      </c>
      <c r="AHR32" s="78">
        <v>47921.58</v>
      </c>
      <c r="AHS32" s="77">
        <v>6</v>
      </c>
      <c r="AHT32" s="78">
        <v>329.95</v>
      </c>
      <c r="AHW32" s="77">
        <v>103</v>
      </c>
      <c r="AHX32" s="78">
        <v>715.42</v>
      </c>
      <c r="AIC32" s="77">
        <v>11</v>
      </c>
      <c r="AID32" s="78">
        <v>20808.05</v>
      </c>
      <c r="AIG32" s="79">
        <v>258895</v>
      </c>
      <c r="AIH32" s="78">
        <v>62380436.82</v>
      </c>
      <c r="AII32" s="77">
        <v>186</v>
      </c>
      <c r="AIJ32" s="78">
        <v>285201.46999999997</v>
      </c>
      <c r="AIK32" s="79">
        <v>13502</v>
      </c>
      <c r="AIL32" s="78">
        <v>8088932.4299999997</v>
      </c>
      <c r="AIM32" s="79">
        <v>11434</v>
      </c>
      <c r="AIN32" s="78">
        <v>4408586.74</v>
      </c>
      <c r="AIO32" s="79">
        <v>2194</v>
      </c>
      <c r="AIP32" s="78">
        <v>173431.32</v>
      </c>
      <c r="AIQ32" s="77">
        <v>148</v>
      </c>
      <c r="AIR32" s="78">
        <v>18043.88</v>
      </c>
      <c r="AIS32" s="79">
        <v>1028</v>
      </c>
      <c r="AIT32" s="78">
        <v>138152.92000000001</v>
      </c>
      <c r="AIW32" s="77">
        <v>1</v>
      </c>
      <c r="AIX32" s="78">
        <v>206.07</v>
      </c>
      <c r="AIY32" s="77">
        <v>55</v>
      </c>
      <c r="AIZ32" s="78">
        <v>48575.16</v>
      </c>
      <c r="AJA32" s="79">
        <v>2327</v>
      </c>
      <c r="AJB32" s="78">
        <v>214612.34</v>
      </c>
      <c r="AJC32" s="79">
        <v>3712</v>
      </c>
      <c r="AJD32" s="78">
        <v>232871.49</v>
      </c>
      <c r="AJE32" s="77">
        <v>48</v>
      </c>
      <c r="AJF32" s="78">
        <v>8353.5300000000007</v>
      </c>
      <c r="AJK32" s="77">
        <v>2</v>
      </c>
      <c r="AJL32" s="78">
        <v>980.12</v>
      </c>
      <c r="AJM32" s="77">
        <v>766</v>
      </c>
      <c r="AJN32" s="78">
        <v>88344.52</v>
      </c>
      <c r="AJQ32" s="77">
        <v>104</v>
      </c>
      <c r="AJR32" s="78">
        <v>36633.050000000003</v>
      </c>
      <c r="AKC32" s="77">
        <v>1</v>
      </c>
      <c r="AKD32" s="78">
        <v>915.94</v>
      </c>
      <c r="AKE32" s="77">
        <v>2</v>
      </c>
      <c r="AKF32" s="78">
        <v>143.72</v>
      </c>
      <c r="AKG32" s="79">
        <v>50808</v>
      </c>
      <c r="AKH32" s="78">
        <v>474638.82</v>
      </c>
      <c r="AKK32" s="77">
        <v>32</v>
      </c>
      <c r="AKL32" s="78">
        <v>285.75</v>
      </c>
      <c r="AKO32" s="79">
        <v>6980</v>
      </c>
      <c r="AKP32" s="78">
        <v>508448.46</v>
      </c>
      <c r="AKQ32" s="77">
        <v>2</v>
      </c>
      <c r="AKR32" s="78">
        <v>24.9</v>
      </c>
      <c r="AKS32" s="79">
        <v>8205</v>
      </c>
      <c r="AKT32" s="78">
        <v>164934.41</v>
      </c>
      <c r="AKU32" s="77">
        <v>4</v>
      </c>
      <c r="AKV32" s="78">
        <v>5.44</v>
      </c>
      <c r="AKW32" s="79">
        <v>9030</v>
      </c>
      <c r="AKX32" s="78">
        <v>425502.02</v>
      </c>
      <c r="ALE32" s="79">
        <v>1579</v>
      </c>
      <c r="ALF32" s="78">
        <v>218282.22</v>
      </c>
      <c r="ALO32" s="79">
        <v>112188</v>
      </c>
      <c r="ALP32" s="78">
        <v>1481379.18</v>
      </c>
      <c r="ALQ32" s="77">
        <v>192</v>
      </c>
      <c r="ALR32" s="78">
        <v>22577.78</v>
      </c>
      <c r="AME32" s="77">
        <v>22</v>
      </c>
      <c r="AMF32" s="78">
        <v>249.29</v>
      </c>
      <c r="AMM32" s="79">
        <v>11248</v>
      </c>
      <c r="AMN32" s="78">
        <v>288138.43</v>
      </c>
      <c r="AMQ32" s="79">
        <v>111913</v>
      </c>
      <c r="AMR32" s="78">
        <v>1607366.09</v>
      </c>
      <c r="ANC32" s="77">
        <v>2</v>
      </c>
      <c r="AND32" s="78">
        <v>66.98</v>
      </c>
      <c r="ANI32" s="77">
        <v>4</v>
      </c>
      <c r="ANJ32" s="78">
        <v>31.54</v>
      </c>
      <c r="ANO32" s="79">
        <v>1705</v>
      </c>
      <c r="ANP32" s="78">
        <v>86814.03</v>
      </c>
      <c r="ANQ32" s="77">
        <v>143</v>
      </c>
      <c r="ANR32" s="78">
        <v>397.75</v>
      </c>
      <c r="ANS32" s="79">
        <v>1972</v>
      </c>
      <c r="ANT32" s="78">
        <v>133101.35999999999</v>
      </c>
      <c r="ANW32" s="77">
        <v>141</v>
      </c>
      <c r="ANX32" s="78">
        <v>3533.86</v>
      </c>
      <c r="ANY32" s="77">
        <v>8</v>
      </c>
      <c r="ANZ32" s="78">
        <v>4322.3100000000004</v>
      </c>
      <c r="AOA32" s="79">
        <v>1384</v>
      </c>
      <c r="AOB32" s="78">
        <v>104289.16</v>
      </c>
      <c r="AOC32" s="79">
        <v>19100</v>
      </c>
      <c r="AOD32" s="78">
        <v>1824425.76</v>
      </c>
      <c r="AOE32" s="77">
        <v>223</v>
      </c>
      <c r="AOF32" s="78">
        <v>269948.93</v>
      </c>
      <c r="AOQ32" s="77">
        <v>369</v>
      </c>
      <c r="AOR32" s="78">
        <v>16192.52</v>
      </c>
      <c r="AOY32" s="79">
        <v>1035</v>
      </c>
      <c r="AOZ32" s="78">
        <v>1251430.3500000001</v>
      </c>
      <c r="APA32" s="79">
        <v>2777</v>
      </c>
      <c r="APB32" s="78">
        <v>231829.64</v>
      </c>
      <c r="APE32" s="77">
        <v>92</v>
      </c>
      <c r="APF32" s="78">
        <v>2356.61</v>
      </c>
      <c r="API32" s="79">
        <v>2201</v>
      </c>
      <c r="APJ32" s="78">
        <v>259836.5</v>
      </c>
      <c r="APK32" s="77">
        <v>296</v>
      </c>
      <c r="APL32" s="78">
        <v>50128.92</v>
      </c>
      <c r="APM32" s="79">
        <v>12451</v>
      </c>
      <c r="APN32" s="78">
        <v>1934730.91</v>
      </c>
      <c r="APQ32" s="77">
        <v>2</v>
      </c>
      <c r="APR32" s="78">
        <v>35.94</v>
      </c>
      <c r="APS32" s="77">
        <v>855</v>
      </c>
      <c r="APT32" s="78">
        <v>444615.64</v>
      </c>
      <c r="APU32" s="77">
        <v>84</v>
      </c>
      <c r="APV32" s="78">
        <v>129454.22</v>
      </c>
      <c r="APW32" s="77">
        <v>455</v>
      </c>
      <c r="APX32" s="78">
        <v>1392900.17</v>
      </c>
      <c r="AQA32" s="77">
        <v>1</v>
      </c>
      <c r="AQB32" s="78">
        <v>170.36</v>
      </c>
      <c r="AQI32" s="77">
        <v>39</v>
      </c>
      <c r="AQJ32" s="78">
        <v>4321.54</v>
      </c>
      <c r="AQK32" s="77">
        <v>5</v>
      </c>
      <c r="AQL32" s="78">
        <v>43.1</v>
      </c>
      <c r="AQO32" s="77">
        <v>663</v>
      </c>
      <c r="AQP32" s="78">
        <v>95882.32</v>
      </c>
      <c r="AQQ32" s="77">
        <v>251</v>
      </c>
      <c r="AQR32" s="78">
        <v>2746.65</v>
      </c>
      <c r="AQU32" s="77">
        <v>138</v>
      </c>
      <c r="AQV32" s="78">
        <v>1823.54</v>
      </c>
      <c r="AQW32" s="77">
        <v>2</v>
      </c>
      <c r="AQX32" s="78">
        <v>25.56</v>
      </c>
      <c r="ARA32" s="79">
        <v>13745</v>
      </c>
      <c r="ARB32" s="78">
        <v>3032299.4</v>
      </c>
      <c r="ARC32" s="79">
        <v>18423</v>
      </c>
      <c r="ARD32" s="78">
        <v>295626.39</v>
      </c>
      <c r="ARG32" s="77">
        <v>2</v>
      </c>
      <c r="ARH32" s="78">
        <v>15.28</v>
      </c>
      <c r="ARI32" s="79">
        <v>2250</v>
      </c>
      <c r="ARJ32" s="78">
        <v>938437.45</v>
      </c>
      <c r="ARK32" s="77">
        <v>378</v>
      </c>
      <c r="ARL32" s="78">
        <v>160250.69</v>
      </c>
      <c r="ARM32" s="79">
        <v>1946</v>
      </c>
      <c r="ARN32" s="78">
        <v>840368.98</v>
      </c>
      <c r="ARO32" s="77">
        <v>800</v>
      </c>
      <c r="ARP32" s="78">
        <v>343381.15</v>
      </c>
      <c r="ARQ32" s="77">
        <v>626</v>
      </c>
      <c r="ARR32" s="78">
        <v>239225.4</v>
      </c>
      <c r="ARS32" s="77">
        <v>240</v>
      </c>
      <c r="ART32" s="78">
        <v>91293.43</v>
      </c>
      <c r="ARU32" s="79">
        <v>5089</v>
      </c>
      <c r="ARV32" s="78">
        <v>865011.89</v>
      </c>
      <c r="ARW32" s="77">
        <v>2</v>
      </c>
      <c r="ARX32" s="78">
        <v>59.88</v>
      </c>
      <c r="ASA32" s="77">
        <v>173</v>
      </c>
      <c r="ASB32" s="78">
        <v>46683.42</v>
      </c>
      <c r="ASC32" s="79">
        <v>3708</v>
      </c>
      <c r="ASD32" s="78">
        <v>58968.89</v>
      </c>
      <c r="ASI32" s="79">
        <v>4388</v>
      </c>
      <c r="ASJ32" s="78">
        <v>1181772.21</v>
      </c>
      <c r="ASK32" s="79">
        <v>2837</v>
      </c>
      <c r="ASL32" s="78">
        <v>1457677.81</v>
      </c>
      <c r="ASQ32" s="79">
        <v>7776</v>
      </c>
      <c r="ASR32" s="78">
        <v>5151371.59</v>
      </c>
      <c r="ASU32" s="77">
        <v>118</v>
      </c>
      <c r="ASV32" s="78">
        <v>814535.71</v>
      </c>
      <c r="ASY32" s="77">
        <v>5</v>
      </c>
      <c r="ASZ32" s="78">
        <v>72.56</v>
      </c>
      <c r="ATC32" s="77">
        <v>2</v>
      </c>
      <c r="ATD32" s="78">
        <v>46.38</v>
      </c>
      <c r="ATE32" s="77">
        <v>3</v>
      </c>
      <c r="ATF32" s="78">
        <v>28.17</v>
      </c>
      <c r="ATG32" s="79">
        <v>5155</v>
      </c>
      <c r="ATH32" s="78">
        <v>636456.18999999994</v>
      </c>
      <c r="ATI32" s="79">
        <v>10579</v>
      </c>
      <c r="ATJ32" s="78">
        <v>1191615.97</v>
      </c>
      <c r="ATK32" s="79">
        <v>28991</v>
      </c>
      <c r="ATL32" s="78">
        <v>3524124.59</v>
      </c>
      <c r="ATM32" s="79">
        <v>7615</v>
      </c>
      <c r="ATN32" s="78">
        <v>913362.95</v>
      </c>
      <c r="ATO32" s="79">
        <v>50055</v>
      </c>
      <c r="ATP32" s="78">
        <v>1231705.7</v>
      </c>
      <c r="ATS32" s="79">
        <v>49076</v>
      </c>
      <c r="ATT32" s="78">
        <v>4105482.2400000002</v>
      </c>
      <c r="ATU32" s="77">
        <v>83</v>
      </c>
      <c r="ATV32" s="78">
        <v>33939.69</v>
      </c>
      <c r="ATY32" s="79">
        <v>3216</v>
      </c>
      <c r="ATZ32" s="78">
        <v>285703.59999999998</v>
      </c>
      <c r="AUC32" s="77">
        <v>2</v>
      </c>
      <c r="AUD32" s="78">
        <v>43.9</v>
      </c>
      <c r="AUE32" s="77">
        <v>1</v>
      </c>
      <c r="AUF32" s="78">
        <v>235.84</v>
      </c>
      <c r="AUO32" s="77">
        <v>22</v>
      </c>
      <c r="AUP32" s="78">
        <v>250.39</v>
      </c>
      <c r="AUS32" s="77">
        <v>6</v>
      </c>
      <c r="AUT32" s="78">
        <v>287.63</v>
      </c>
      <c r="AUU32" s="79">
        <v>1419</v>
      </c>
      <c r="AUV32" s="78">
        <v>33222.589999999997</v>
      </c>
      <c r="AUW32" s="77">
        <v>55</v>
      </c>
      <c r="AUX32" s="78">
        <v>4987.7</v>
      </c>
      <c r="AVA32" s="79">
        <v>28037</v>
      </c>
      <c r="AVB32" s="78">
        <v>2676765.58</v>
      </c>
      <c r="AVC32" s="77">
        <v>811</v>
      </c>
      <c r="AVD32" s="78">
        <v>3301841.14</v>
      </c>
      <c r="AVE32" s="77">
        <v>1</v>
      </c>
      <c r="AVF32" s="78">
        <v>56.7</v>
      </c>
      <c r="AVK32" s="77">
        <v>4</v>
      </c>
      <c r="AVL32" s="78">
        <v>431.85</v>
      </c>
      <c r="AVM32" s="77">
        <v>886</v>
      </c>
      <c r="AVN32" s="78">
        <v>49830.95</v>
      </c>
      <c r="AVO32" s="77">
        <v>38</v>
      </c>
      <c r="AVP32" s="78">
        <v>1321.04</v>
      </c>
      <c r="AVS32" s="79">
        <v>12243</v>
      </c>
      <c r="AVT32" s="78">
        <v>620132.01</v>
      </c>
      <c r="AVU32" s="77">
        <v>7</v>
      </c>
      <c r="AVV32" s="78">
        <v>146.72</v>
      </c>
      <c r="AVW32" s="77">
        <v>19</v>
      </c>
      <c r="AVX32" s="78">
        <v>872.84</v>
      </c>
      <c r="AVY32" s="77">
        <v>42</v>
      </c>
      <c r="AVZ32" s="78">
        <v>904.7</v>
      </c>
      <c r="AWA32" s="77">
        <v>15</v>
      </c>
      <c r="AWB32" s="78">
        <v>77.599999999999994</v>
      </c>
      <c r="AWC32" s="77">
        <v>7</v>
      </c>
      <c r="AWD32" s="78">
        <v>31.81</v>
      </c>
      <c r="AWM32" s="79">
        <v>210723</v>
      </c>
      <c r="AWN32" s="78">
        <v>3655170.18</v>
      </c>
      <c r="AWO32" s="77">
        <v>7</v>
      </c>
      <c r="AWP32" s="78">
        <v>170.24</v>
      </c>
      <c r="AWQ32" s="79">
        <v>2078</v>
      </c>
      <c r="AWR32" s="78">
        <v>113075.73</v>
      </c>
      <c r="AWU32" s="79">
        <v>10214</v>
      </c>
      <c r="AWV32" s="78">
        <v>3298996.43</v>
      </c>
      <c r="AWW32" s="77">
        <v>30</v>
      </c>
      <c r="AWX32" s="78">
        <v>316.02</v>
      </c>
      <c r="AXC32" s="77">
        <v>212</v>
      </c>
      <c r="AXD32" s="78">
        <v>167360.97</v>
      </c>
      <c r="AXO32" s="79">
        <v>1687</v>
      </c>
      <c r="AXP32" s="78">
        <v>178518.54</v>
      </c>
      <c r="AXU32" s="77">
        <v>1</v>
      </c>
      <c r="AXV32" s="78">
        <v>15.02</v>
      </c>
      <c r="AXY32" s="77">
        <v>3</v>
      </c>
      <c r="AXZ32" s="78">
        <v>29.19</v>
      </c>
      <c r="AYC32" s="77">
        <v>8</v>
      </c>
      <c r="AYD32" s="78">
        <v>65.040000000000006</v>
      </c>
      <c r="AYE32" s="77">
        <v>27</v>
      </c>
      <c r="AYF32" s="78">
        <v>282.70999999999998</v>
      </c>
      <c r="AYG32" s="77">
        <v>8</v>
      </c>
      <c r="AYH32" s="78">
        <v>121</v>
      </c>
      <c r="AYQ32" s="77">
        <v>5</v>
      </c>
      <c r="AYR32" s="78">
        <v>4.05</v>
      </c>
      <c r="AYW32" s="77">
        <v>10</v>
      </c>
      <c r="AYX32" s="78">
        <v>40.869999999999997</v>
      </c>
      <c r="AYY32" s="77">
        <v>33</v>
      </c>
      <c r="AYZ32" s="78">
        <v>2218.46</v>
      </c>
      <c r="AZA32" s="79">
        <v>58926</v>
      </c>
      <c r="AZB32" s="78">
        <v>4448276.5999999996</v>
      </c>
      <c r="AZC32" s="77">
        <v>232</v>
      </c>
      <c r="AZD32" s="78">
        <v>46279.96</v>
      </c>
      <c r="AZE32" s="77">
        <v>130</v>
      </c>
      <c r="AZF32" s="78">
        <v>38300.04</v>
      </c>
      <c r="AZG32" s="77">
        <v>21</v>
      </c>
      <c r="AZH32" s="78">
        <v>411.13</v>
      </c>
      <c r="AZI32" s="77">
        <v>77</v>
      </c>
      <c r="AZJ32" s="78">
        <v>5451.98</v>
      </c>
      <c r="AZK32" s="77">
        <v>569</v>
      </c>
      <c r="AZL32" s="78">
        <v>7453.02</v>
      </c>
      <c r="AZM32" s="77">
        <v>1</v>
      </c>
      <c r="AZN32" s="78">
        <v>222.48</v>
      </c>
      <c r="AZO32" s="79">
        <v>14161</v>
      </c>
      <c r="AZP32" s="78">
        <v>1917438.08</v>
      </c>
      <c r="AZQ32" s="77">
        <v>203</v>
      </c>
      <c r="AZR32" s="78">
        <v>206930.21</v>
      </c>
      <c r="AZS32" s="77">
        <v>510</v>
      </c>
      <c r="AZT32" s="78">
        <v>225546.52</v>
      </c>
    </row>
    <row r="33" spans="1:1020 1025:1372" x14ac:dyDescent="0.25">
      <c r="A33" s="80">
        <v>40151</v>
      </c>
      <c r="B33" s="77" t="s">
        <v>346</v>
      </c>
      <c r="C33" s="77">
        <v>8</v>
      </c>
      <c r="D33" s="78">
        <v>22.18</v>
      </c>
      <c r="K33" s="77">
        <v>2</v>
      </c>
      <c r="L33" s="78">
        <v>151.16</v>
      </c>
      <c r="M33" s="77">
        <v>184</v>
      </c>
      <c r="N33" s="78">
        <v>1057519.8899999999</v>
      </c>
      <c r="Y33" s="79">
        <v>199434</v>
      </c>
      <c r="Z33" s="78">
        <v>11411130.68</v>
      </c>
      <c r="AA33" s="77">
        <v>39</v>
      </c>
      <c r="AB33" s="78">
        <v>4475.67</v>
      </c>
      <c r="AC33" s="79">
        <v>7060</v>
      </c>
      <c r="AD33" s="78">
        <v>321294.58</v>
      </c>
      <c r="AO33" s="77">
        <v>2</v>
      </c>
      <c r="AP33" s="78">
        <v>4.1399999999999997</v>
      </c>
      <c r="AQ33" s="79">
        <v>35246</v>
      </c>
      <c r="AR33" s="78">
        <v>5310283.6500000004</v>
      </c>
      <c r="AU33" s="79">
        <v>64245</v>
      </c>
      <c r="AV33" s="78">
        <v>1250507.8999999999</v>
      </c>
      <c r="AW33" s="77">
        <v>1</v>
      </c>
      <c r="AX33" s="78">
        <v>8.9700000000000006</v>
      </c>
      <c r="AY33" s="79">
        <v>74064</v>
      </c>
      <c r="AZ33" s="78">
        <v>7487105.79</v>
      </c>
      <c r="BA33" s="79">
        <v>295687</v>
      </c>
      <c r="BB33" s="78">
        <v>24480083.52</v>
      </c>
      <c r="BE33" s="79">
        <v>289837</v>
      </c>
      <c r="BF33" s="78">
        <v>2607458.63</v>
      </c>
      <c r="BI33" s="79">
        <v>9425</v>
      </c>
      <c r="BJ33" s="78">
        <v>596066.92000000004</v>
      </c>
      <c r="BK33" s="77">
        <v>3</v>
      </c>
      <c r="BL33" s="78">
        <v>470.14</v>
      </c>
      <c r="BM33" s="77">
        <v>5</v>
      </c>
      <c r="BN33" s="78">
        <v>317.82</v>
      </c>
      <c r="BO33" s="79">
        <v>5706</v>
      </c>
      <c r="BP33" s="78">
        <v>64600.15</v>
      </c>
      <c r="BS33" s="77">
        <v>14</v>
      </c>
      <c r="BT33" s="78">
        <v>10224.4</v>
      </c>
      <c r="BW33" s="77">
        <v>3</v>
      </c>
      <c r="BX33" s="78">
        <v>87</v>
      </c>
      <c r="BY33" s="77">
        <v>1</v>
      </c>
      <c r="BZ33" s="78">
        <v>1.24</v>
      </c>
      <c r="CG33" s="77">
        <v>1</v>
      </c>
      <c r="CH33" s="78">
        <v>69.849999999999994</v>
      </c>
      <c r="CM33" s="77">
        <v>4</v>
      </c>
      <c r="CN33" s="78">
        <v>2467</v>
      </c>
      <c r="CQ33" s="77">
        <v>13</v>
      </c>
      <c r="CR33" s="78">
        <v>31.59</v>
      </c>
      <c r="CS33" s="77">
        <v>58</v>
      </c>
      <c r="CT33" s="78">
        <v>283.82</v>
      </c>
      <c r="CU33" s="77">
        <v>3</v>
      </c>
      <c r="CV33" s="78">
        <v>14.33</v>
      </c>
      <c r="CW33" s="77">
        <v>37</v>
      </c>
      <c r="CX33" s="78">
        <v>25.17</v>
      </c>
      <c r="DA33" s="79">
        <v>178668</v>
      </c>
      <c r="DB33" s="78">
        <v>6667529.3600000003</v>
      </c>
      <c r="DK33" s="79">
        <v>13395</v>
      </c>
      <c r="DL33" s="78">
        <v>1187627.46</v>
      </c>
      <c r="DM33" s="79">
        <v>195516</v>
      </c>
      <c r="DN33" s="78">
        <v>7606413.7599999998</v>
      </c>
      <c r="DQ33" s="77">
        <v>2</v>
      </c>
      <c r="DR33" s="78">
        <v>2.2400000000000002</v>
      </c>
      <c r="DS33" s="77">
        <v>16</v>
      </c>
      <c r="DT33" s="78">
        <v>272.62</v>
      </c>
      <c r="DU33" s="77">
        <v>2</v>
      </c>
      <c r="DV33" s="78">
        <v>3.9</v>
      </c>
      <c r="EA33" s="77">
        <v>3</v>
      </c>
      <c r="EB33" s="78">
        <v>63.57</v>
      </c>
      <c r="EE33" s="79">
        <v>16515</v>
      </c>
      <c r="EF33" s="78">
        <v>621385.47</v>
      </c>
      <c r="EG33" s="79">
        <v>35814</v>
      </c>
      <c r="EH33" s="78">
        <v>1246532.71</v>
      </c>
      <c r="EI33" s="77">
        <v>2</v>
      </c>
      <c r="EJ33" s="78">
        <v>7.84</v>
      </c>
      <c r="EK33" s="79">
        <v>1173</v>
      </c>
      <c r="EL33" s="78">
        <v>73795.08</v>
      </c>
      <c r="ES33" s="79">
        <v>2074</v>
      </c>
      <c r="ET33" s="78">
        <v>1272026.5900000001</v>
      </c>
      <c r="EU33" s="77">
        <v>13</v>
      </c>
      <c r="EV33" s="78">
        <v>8.64</v>
      </c>
      <c r="EW33" s="79">
        <v>26554</v>
      </c>
      <c r="EX33" s="78">
        <v>1301833.6100000001</v>
      </c>
      <c r="EY33" s="79">
        <v>17367</v>
      </c>
      <c r="EZ33" s="78">
        <v>815550.38</v>
      </c>
      <c r="FA33" s="77">
        <v>11</v>
      </c>
      <c r="FB33" s="78">
        <v>139.34</v>
      </c>
      <c r="FE33" s="77">
        <v>1</v>
      </c>
      <c r="FF33" s="78">
        <v>0.72</v>
      </c>
      <c r="FG33" s="79">
        <v>2286</v>
      </c>
      <c r="FH33" s="78">
        <v>336331.6</v>
      </c>
      <c r="FI33" s="77">
        <v>6</v>
      </c>
      <c r="FJ33" s="78">
        <v>11.98</v>
      </c>
      <c r="FK33" s="79">
        <v>2675</v>
      </c>
      <c r="FL33" s="78">
        <v>72203.92</v>
      </c>
      <c r="FM33" s="79">
        <v>13762</v>
      </c>
      <c r="FN33" s="78">
        <v>818427.51</v>
      </c>
      <c r="FO33" s="79">
        <v>51507</v>
      </c>
      <c r="FP33" s="78">
        <v>5756986.46</v>
      </c>
      <c r="FW33" s="77">
        <v>79</v>
      </c>
      <c r="FX33" s="78">
        <v>6359.65</v>
      </c>
      <c r="GC33" s="79">
        <v>4548</v>
      </c>
      <c r="GD33" s="78">
        <v>617236.69999999995</v>
      </c>
      <c r="GE33" s="79">
        <v>1676</v>
      </c>
      <c r="GF33" s="78">
        <v>247041.62</v>
      </c>
      <c r="GG33" s="77">
        <v>1</v>
      </c>
      <c r="GH33" s="78">
        <v>3.05</v>
      </c>
      <c r="GK33" s="77">
        <v>1</v>
      </c>
      <c r="GL33" s="78">
        <v>3.36</v>
      </c>
      <c r="GO33" s="77">
        <v>269</v>
      </c>
      <c r="GP33" s="78">
        <v>22705.83</v>
      </c>
      <c r="GQ33" s="77">
        <v>13</v>
      </c>
      <c r="GR33" s="78">
        <v>545.29</v>
      </c>
      <c r="GS33" s="79">
        <v>2120</v>
      </c>
      <c r="GT33" s="78">
        <v>220035.72</v>
      </c>
      <c r="GU33" s="77">
        <v>8</v>
      </c>
      <c r="GV33" s="78">
        <v>37.35</v>
      </c>
      <c r="GY33" s="77">
        <v>157</v>
      </c>
      <c r="GZ33" s="78">
        <v>5857.83</v>
      </c>
      <c r="HA33" s="77">
        <v>565</v>
      </c>
      <c r="HB33" s="78">
        <v>67971.22</v>
      </c>
      <c r="HC33" s="77">
        <v>464</v>
      </c>
      <c r="HD33" s="78">
        <v>80301.440000000002</v>
      </c>
      <c r="HE33" s="79">
        <v>2045</v>
      </c>
      <c r="HF33" s="78">
        <v>284728.61</v>
      </c>
      <c r="HI33" s="77">
        <v>67</v>
      </c>
      <c r="HJ33" s="78">
        <v>17380.330000000002</v>
      </c>
      <c r="HK33" s="77">
        <v>483</v>
      </c>
      <c r="HL33" s="78">
        <v>25284.44</v>
      </c>
      <c r="HM33" s="77">
        <v>35</v>
      </c>
      <c r="HN33" s="78">
        <v>3105.86</v>
      </c>
      <c r="HO33" s="79">
        <v>117653</v>
      </c>
      <c r="HP33" s="78">
        <v>11238988.130000001</v>
      </c>
      <c r="HQ33" s="77">
        <v>15</v>
      </c>
      <c r="HR33" s="78">
        <v>2030.77</v>
      </c>
      <c r="HS33" s="77">
        <v>879</v>
      </c>
      <c r="HT33" s="78">
        <v>93212.6</v>
      </c>
      <c r="HU33" s="79">
        <v>7200</v>
      </c>
      <c r="HV33" s="78">
        <v>519223.64</v>
      </c>
      <c r="HW33" s="77">
        <v>40</v>
      </c>
      <c r="HX33" s="78">
        <v>9876.59</v>
      </c>
      <c r="HY33" s="77">
        <v>320</v>
      </c>
      <c r="HZ33" s="78">
        <v>31678.14</v>
      </c>
      <c r="IG33" s="79">
        <v>2910</v>
      </c>
      <c r="IH33" s="78">
        <v>136478.82999999999</v>
      </c>
      <c r="II33" s="77">
        <v>7</v>
      </c>
      <c r="IJ33" s="78">
        <v>0.78</v>
      </c>
      <c r="IK33" s="77">
        <v>2</v>
      </c>
      <c r="IL33" s="78">
        <v>2.89</v>
      </c>
      <c r="IQ33" s="77">
        <v>3</v>
      </c>
      <c r="IR33" s="78">
        <v>7.96</v>
      </c>
      <c r="IS33" s="79">
        <v>4947</v>
      </c>
      <c r="IT33" s="78">
        <v>208296.21</v>
      </c>
      <c r="IU33" s="77">
        <v>1</v>
      </c>
      <c r="IV33" s="78">
        <v>8.0399999999999991</v>
      </c>
      <c r="JA33" s="79">
        <v>10115</v>
      </c>
      <c r="JB33" s="78">
        <v>1369707.23</v>
      </c>
      <c r="JC33" s="79">
        <v>2688</v>
      </c>
      <c r="JD33" s="78">
        <v>326371</v>
      </c>
      <c r="JG33" s="77">
        <v>756</v>
      </c>
      <c r="JH33" s="78">
        <v>100365.52</v>
      </c>
      <c r="JI33" s="79">
        <v>3104</v>
      </c>
      <c r="JJ33" s="78">
        <v>275049.36</v>
      </c>
      <c r="JK33" s="77">
        <v>19</v>
      </c>
      <c r="JL33" s="78">
        <v>1416.64</v>
      </c>
      <c r="JQ33" s="77">
        <v>127</v>
      </c>
      <c r="JR33" s="78">
        <v>10957.51</v>
      </c>
      <c r="JS33" s="79">
        <v>4411</v>
      </c>
      <c r="JT33" s="78">
        <v>392558.01</v>
      </c>
      <c r="JU33" s="79">
        <v>19766</v>
      </c>
      <c r="JV33" s="78">
        <v>1458496.88</v>
      </c>
      <c r="JW33" s="77">
        <v>69</v>
      </c>
      <c r="JX33" s="78">
        <v>5640.07</v>
      </c>
      <c r="JY33" s="77">
        <v>478</v>
      </c>
      <c r="JZ33" s="78">
        <v>9325.52</v>
      </c>
      <c r="KA33" s="79">
        <v>9287</v>
      </c>
      <c r="KB33" s="78">
        <v>408418.82</v>
      </c>
      <c r="KE33" s="77">
        <v>442</v>
      </c>
      <c r="KF33" s="78">
        <v>46444.95</v>
      </c>
      <c r="KG33" s="79">
        <v>21756</v>
      </c>
      <c r="KH33" s="78">
        <v>797262.02</v>
      </c>
      <c r="KI33" s="77">
        <v>1</v>
      </c>
      <c r="KJ33" s="78">
        <v>3.27</v>
      </c>
      <c r="KM33" s="79">
        <v>1132</v>
      </c>
      <c r="KN33" s="78">
        <v>622866.12</v>
      </c>
      <c r="KO33" s="77">
        <v>16</v>
      </c>
      <c r="KP33" s="78">
        <v>1224.78</v>
      </c>
      <c r="KQ33" s="79">
        <v>5990</v>
      </c>
      <c r="KR33" s="78">
        <v>441741.88</v>
      </c>
      <c r="KU33" s="79">
        <v>3488</v>
      </c>
      <c r="KV33" s="78">
        <v>1478156.14</v>
      </c>
      <c r="LA33" s="77">
        <v>9</v>
      </c>
      <c r="LB33" s="78">
        <v>4512.12</v>
      </c>
      <c r="LE33" s="79">
        <v>1475</v>
      </c>
      <c r="LF33" s="78">
        <v>138086.21</v>
      </c>
      <c r="LG33" s="77">
        <v>426</v>
      </c>
      <c r="LH33" s="78">
        <v>62623.53</v>
      </c>
      <c r="LI33" s="77">
        <v>466</v>
      </c>
      <c r="LJ33" s="78">
        <v>115635.09</v>
      </c>
      <c r="LS33" s="77">
        <v>6</v>
      </c>
      <c r="LT33" s="78">
        <v>8.7799999999999994</v>
      </c>
      <c r="LU33" s="79">
        <v>8151</v>
      </c>
      <c r="LV33" s="78">
        <v>358939.4</v>
      </c>
      <c r="LW33" s="77">
        <v>53</v>
      </c>
      <c r="LX33" s="78">
        <v>442.25</v>
      </c>
      <c r="MC33" s="79">
        <v>5667</v>
      </c>
      <c r="MD33" s="78">
        <v>617014.67000000004</v>
      </c>
      <c r="MG33" s="77">
        <v>4</v>
      </c>
      <c r="MH33" s="78">
        <v>178.74</v>
      </c>
      <c r="MO33" s="77">
        <v>1</v>
      </c>
      <c r="MP33" s="78">
        <v>11.5</v>
      </c>
      <c r="MQ33" s="79">
        <v>4648</v>
      </c>
      <c r="MR33" s="78">
        <v>359542.97</v>
      </c>
      <c r="MS33" s="79">
        <v>57516</v>
      </c>
      <c r="MT33" s="78">
        <v>5641564.5099999998</v>
      </c>
      <c r="MU33" s="79">
        <v>1215</v>
      </c>
      <c r="MV33" s="78">
        <v>34453.620000000003</v>
      </c>
      <c r="MY33" s="77">
        <v>1</v>
      </c>
      <c r="MZ33" s="78">
        <v>3.36</v>
      </c>
      <c r="NA33" s="77">
        <v>1</v>
      </c>
      <c r="NB33" s="78">
        <v>23.22</v>
      </c>
      <c r="NE33" s="77">
        <v>2</v>
      </c>
      <c r="NF33" s="78">
        <v>3.68</v>
      </c>
      <c r="NG33" s="79">
        <v>350896</v>
      </c>
      <c r="NH33" s="78">
        <v>41691773.18</v>
      </c>
      <c r="NI33" s="79">
        <v>285856</v>
      </c>
      <c r="NJ33" s="78">
        <v>38876707.710000001</v>
      </c>
      <c r="NK33" s="79">
        <v>17251</v>
      </c>
      <c r="NL33" s="78">
        <v>56958.04</v>
      </c>
      <c r="NM33" s="77">
        <v>48</v>
      </c>
      <c r="NN33" s="78">
        <v>1225.6300000000001</v>
      </c>
      <c r="NO33" s="77">
        <v>1</v>
      </c>
      <c r="NP33" s="78">
        <v>9.18</v>
      </c>
      <c r="NU33" s="79">
        <v>1330</v>
      </c>
      <c r="NV33" s="78">
        <v>197184.62</v>
      </c>
      <c r="NW33" s="77">
        <v>13</v>
      </c>
      <c r="NX33" s="78">
        <v>49.89</v>
      </c>
      <c r="NY33" s="77">
        <v>4</v>
      </c>
      <c r="NZ33" s="78">
        <v>18.09</v>
      </c>
      <c r="OA33" s="77">
        <v>115</v>
      </c>
      <c r="OB33" s="78">
        <v>279.57</v>
      </c>
      <c r="OC33" s="79">
        <v>3897</v>
      </c>
      <c r="OD33" s="78">
        <v>416381.84</v>
      </c>
      <c r="OE33" s="77">
        <v>24</v>
      </c>
      <c r="OF33" s="78">
        <v>2212.46</v>
      </c>
      <c r="OG33" s="77">
        <v>7</v>
      </c>
      <c r="OH33" s="78">
        <v>339.37</v>
      </c>
      <c r="OK33" s="77">
        <v>2</v>
      </c>
      <c r="OL33" s="78">
        <v>42.84</v>
      </c>
      <c r="OM33" s="77">
        <v>456</v>
      </c>
      <c r="ON33" s="78">
        <v>37593.06</v>
      </c>
      <c r="OO33" s="77">
        <v>322</v>
      </c>
      <c r="OP33" s="78">
        <v>17789.55</v>
      </c>
      <c r="OQ33" s="77">
        <v>97</v>
      </c>
      <c r="OR33" s="78">
        <v>336.24</v>
      </c>
      <c r="OW33" s="79">
        <v>13087</v>
      </c>
      <c r="OX33" s="78">
        <v>2143986.21</v>
      </c>
      <c r="OY33" s="79">
        <v>32610</v>
      </c>
      <c r="OZ33" s="78">
        <v>5862659.3899999997</v>
      </c>
      <c r="PA33" s="77">
        <v>167</v>
      </c>
      <c r="PB33" s="78">
        <v>6342.9</v>
      </c>
      <c r="PC33" s="79">
        <v>3286</v>
      </c>
      <c r="PD33" s="78">
        <v>159714.35</v>
      </c>
      <c r="PE33" s="79">
        <v>1187</v>
      </c>
      <c r="PF33" s="78">
        <v>199104.88</v>
      </c>
      <c r="PI33" s="79">
        <v>7328</v>
      </c>
      <c r="PJ33" s="78">
        <v>705454.67</v>
      </c>
      <c r="PS33" s="79">
        <v>3592</v>
      </c>
      <c r="PT33" s="78">
        <v>304271.34999999998</v>
      </c>
      <c r="PU33" s="77">
        <v>75</v>
      </c>
      <c r="PV33" s="78">
        <v>709.32</v>
      </c>
      <c r="PW33" s="77">
        <v>57</v>
      </c>
      <c r="PX33" s="78">
        <v>7809.66</v>
      </c>
      <c r="PY33" s="79">
        <v>10971</v>
      </c>
      <c r="PZ33" s="78">
        <v>757817.9</v>
      </c>
      <c r="QA33" s="77">
        <v>45</v>
      </c>
      <c r="QB33" s="78">
        <v>246.39</v>
      </c>
      <c r="QC33" s="77">
        <v>17</v>
      </c>
      <c r="QD33" s="78">
        <v>101.64</v>
      </c>
      <c r="QI33" s="77">
        <v>12</v>
      </c>
      <c r="QJ33" s="78">
        <v>78.89</v>
      </c>
      <c r="QM33" s="79">
        <v>29587</v>
      </c>
      <c r="QN33" s="78">
        <v>7769271.7800000003</v>
      </c>
      <c r="QO33" s="79">
        <v>52355</v>
      </c>
      <c r="QP33" s="78">
        <v>7318560.4800000004</v>
      </c>
      <c r="QQ33" s="79">
        <v>6853</v>
      </c>
      <c r="QR33" s="78">
        <v>888140.13</v>
      </c>
      <c r="QS33" s="77">
        <v>465</v>
      </c>
      <c r="QT33" s="78">
        <v>1834451.55</v>
      </c>
      <c r="QU33" s="77">
        <v>10</v>
      </c>
      <c r="QV33" s="78">
        <v>25335.61</v>
      </c>
      <c r="QW33" s="77">
        <v>13</v>
      </c>
      <c r="QX33" s="78">
        <v>123.82</v>
      </c>
      <c r="QY33" s="77">
        <v>5</v>
      </c>
      <c r="QZ33" s="78">
        <v>347.6</v>
      </c>
      <c r="RA33" s="77">
        <v>545</v>
      </c>
      <c r="RB33" s="78">
        <v>210577.34</v>
      </c>
      <c r="RE33" s="79">
        <v>26368</v>
      </c>
      <c r="RF33" s="78">
        <v>13942847.75</v>
      </c>
      <c r="RI33" s="79">
        <v>12557</v>
      </c>
      <c r="RJ33" s="78">
        <v>3730981.36</v>
      </c>
      <c r="RM33" s="77">
        <v>10</v>
      </c>
      <c r="RN33" s="78">
        <v>14.33</v>
      </c>
      <c r="RO33" s="77">
        <v>14</v>
      </c>
      <c r="RP33" s="78">
        <v>18.190000000000001</v>
      </c>
      <c r="RQ33" s="77">
        <v>1</v>
      </c>
      <c r="RR33" s="78">
        <v>11.78</v>
      </c>
      <c r="SA33" s="77">
        <v>2</v>
      </c>
      <c r="SB33" s="78">
        <v>11.56</v>
      </c>
      <c r="SE33" s="77">
        <v>11</v>
      </c>
      <c r="SF33" s="78">
        <v>1158.99</v>
      </c>
      <c r="SG33" s="77">
        <v>11</v>
      </c>
      <c r="SH33" s="78">
        <v>920.68</v>
      </c>
      <c r="SO33" s="79">
        <v>115347</v>
      </c>
      <c r="SP33" s="78">
        <v>16928253.52</v>
      </c>
      <c r="SQ33" s="79">
        <v>2999</v>
      </c>
      <c r="SR33" s="78">
        <v>144150.79999999999</v>
      </c>
      <c r="SU33" s="77">
        <v>1</v>
      </c>
      <c r="SV33" s="78">
        <v>11.25</v>
      </c>
      <c r="SW33" s="77">
        <v>64</v>
      </c>
      <c r="SX33" s="78">
        <v>11629.76</v>
      </c>
      <c r="SY33" s="77">
        <v>311</v>
      </c>
      <c r="SZ33" s="78">
        <v>13966.36</v>
      </c>
      <c r="TA33" s="79">
        <v>5699</v>
      </c>
      <c r="TB33" s="78">
        <v>128231.13</v>
      </c>
      <c r="TC33" s="77">
        <v>932</v>
      </c>
      <c r="TD33" s="78">
        <v>109856.71</v>
      </c>
      <c r="TG33" s="79">
        <v>5167</v>
      </c>
      <c r="TH33" s="78">
        <v>333045.69</v>
      </c>
      <c r="TI33" s="79">
        <v>54902</v>
      </c>
      <c r="TJ33" s="78">
        <v>9154906.5299999993</v>
      </c>
      <c r="TK33" s="77">
        <v>4</v>
      </c>
      <c r="TL33" s="78">
        <v>1.68</v>
      </c>
      <c r="TM33" s="79">
        <v>1529</v>
      </c>
      <c r="TN33" s="78">
        <v>57050.39</v>
      </c>
      <c r="TO33" s="79">
        <v>1031</v>
      </c>
      <c r="TP33" s="78">
        <v>66543.91</v>
      </c>
      <c r="TQ33" s="79">
        <v>13795</v>
      </c>
      <c r="TR33" s="78">
        <v>696599.21</v>
      </c>
      <c r="TS33" s="77">
        <v>4</v>
      </c>
      <c r="TT33" s="78">
        <v>406.44</v>
      </c>
      <c r="TU33" s="79">
        <v>99597</v>
      </c>
      <c r="TV33" s="78">
        <v>637232.62</v>
      </c>
      <c r="TW33" s="79">
        <v>1691</v>
      </c>
      <c r="TX33" s="78">
        <v>126341.19</v>
      </c>
      <c r="TY33" s="77">
        <v>88</v>
      </c>
      <c r="TZ33" s="78">
        <v>698.3</v>
      </c>
      <c r="UC33" s="77">
        <v>2</v>
      </c>
      <c r="UD33" s="78">
        <v>29.44</v>
      </c>
      <c r="UG33" s="77">
        <v>844</v>
      </c>
      <c r="UH33" s="78">
        <v>8926.3700000000008</v>
      </c>
      <c r="UI33" s="79">
        <v>3213</v>
      </c>
      <c r="UJ33" s="78">
        <v>14332972.1</v>
      </c>
      <c r="UK33" s="79">
        <v>3165</v>
      </c>
      <c r="UL33" s="78">
        <v>115933.1</v>
      </c>
      <c r="UM33" s="79">
        <v>30197</v>
      </c>
      <c r="UN33" s="78">
        <v>1029379.19</v>
      </c>
      <c r="UO33" s="79">
        <v>2306</v>
      </c>
      <c r="UP33" s="78">
        <v>265636.15999999997</v>
      </c>
      <c r="UQ33" s="79">
        <v>53711</v>
      </c>
      <c r="UR33" s="78">
        <v>2635979.94</v>
      </c>
      <c r="US33" s="79">
        <v>5479</v>
      </c>
      <c r="UT33" s="78">
        <v>445176.05</v>
      </c>
      <c r="VG33" s="79">
        <v>9230</v>
      </c>
      <c r="VH33" s="78">
        <v>386691.03</v>
      </c>
      <c r="VM33" s="77">
        <v>1</v>
      </c>
      <c r="VN33" s="78">
        <v>13.23</v>
      </c>
      <c r="VS33" s="77">
        <v>2</v>
      </c>
      <c r="VT33" s="78">
        <v>0.62</v>
      </c>
      <c r="WA33" s="77">
        <v>2</v>
      </c>
      <c r="WB33" s="78">
        <v>14.16</v>
      </c>
      <c r="WE33" s="77">
        <v>4</v>
      </c>
      <c r="WF33" s="78">
        <v>8.56</v>
      </c>
      <c r="WG33" s="77">
        <v>32</v>
      </c>
      <c r="WH33" s="78">
        <v>1115.3399999999999</v>
      </c>
      <c r="WI33" s="79">
        <v>11362</v>
      </c>
      <c r="WJ33" s="78">
        <v>534924.05000000005</v>
      </c>
      <c r="WK33" s="77">
        <v>1</v>
      </c>
      <c r="WL33" s="78">
        <v>4.1100000000000003</v>
      </c>
      <c r="WM33" s="79">
        <v>36082</v>
      </c>
      <c r="WN33" s="78">
        <v>597211.89</v>
      </c>
      <c r="WO33" s="77">
        <v>116</v>
      </c>
      <c r="WP33" s="78">
        <v>1151.1300000000001</v>
      </c>
      <c r="WS33" s="77">
        <v>4</v>
      </c>
      <c r="WT33" s="78">
        <v>58.48</v>
      </c>
      <c r="WU33" s="79">
        <v>15596</v>
      </c>
      <c r="WV33" s="78">
        <v>851757.48</v>
      </c>
      <c r="WW33" s="79">
        <v>16201</v>
      </c>
      <c r="WX33" s="78">
        <v>1405353.69</v>
      </c>
      <c r="WY33" s="77">
        <v>3</v>
      </c>
      <c r="WZ33" s="78">
        <v>92.74</v>
      </c>
      <c r="XC33" s="79">
        <v>23832</v>
      </c>
      <c r="XD33" s="78">
        <v>238.34</v>
      </c>
      <c r="XG33" s="79">
        <v>15482</v>
      </c>
      <c r="XH33" s="78">
        <v>2302028.34</v>
      </c>
      <c r="XI33" s="77">
        <v>25</v>
      </c>
      <c r="XJ33" s="78">
        <v>59945.24</v>
      </c>
      <c r="XM33" s="79">
        <v>2715</v>
      </c>
      <c r="XN33" s="78">
        <v>12082.38</v>
      </c>
      <c r="XO33" s="79">
        <v>10040</v>
      </c>
      <c r="XP33" s="78">
        <v>157637.51</v>
      </c>
      <c r="XQ33" s="77">
        <v>221</v>
      </c>
      <c r="XR33" s="78">
        <v>22059.91</v>
      </c>
      <c r="XS33" s="79">
        <v>2015</v>
      </c>
      <c r="XT33" s="78">
        <v>855941.38</v>
      </c>
      <c r="XU33" s="77">
        <v>2</v>
      </c>
      <c r="XV33" s="78">
        <v>468</v>
      </c>
      <c r="XW33" s="79">
        <v>7251</v>
      </c>
      <c r="XX33" s="78">
        <v>211162.61</v>
      </c>
      <c r="YA33" s="77">
        <v>1</v>
      </c>
      <c r="YB33" s="78">
        <v>19.59</v>
      </c>
      <c r="YC33" s="77">
        <v>1</v>
      </c>
      <c r="YD33" s="78">
        <v>5.33</v>
      </c>
      <c r="YI33" s="79">
        <v>42171</v>
      </c>
      <c r="YJ33" s="78">
        <v>2444101.5699999998</v>
      </c>
      <c r="YK33" s="77">
        <v>4</v>
      </c>
      <c r="YL33" s="78">
        <v>184.9</v>
      </c>
      <c r="YM33" s="77">
        <v>379</v>
      </c>
      <c r="YN33" s="78">
        <v>171339.27</v>
      </c>
      <c r="YO33" s="77">
        <v>627</v>
      </c>
      <c r="YP33" s="78">
        <v>8627.2800000000007</v>
      </c>
      <c r="YS33" s="79">
        <v>29609</v>
      </c>
      <c r="YT33" s="78">
        <v>4109512.75</v>
      </c>
      <c r="YU33" s="79">
        <v>4022</v>
      </c>
      <c r="YV33" s="78">
        <v>2041797.88</v>
      </c>
      <c r="YW33" s="79">
        <v>6354</v>
      </c>
      <c r="YX33" s="78">
        <v>818216.55</v>
      </c>
      <c r="YY33" s="79">
        <v>14524</v>
      </c>
      <c r="YZ33" s="78">
        <v>2380075.63</v>
      </c>
      <c r="ZA33" s="79">
        <v>1030</v>
      </c>
      <c r="ZB33" s="78">
        <v>299137.59999999998</v>
      </c>
      <c r="ZC33" s="79">
        <v>3009</v>
      </c>
      <c r="ZD33" s="78">
        <v>637786.34</v>
      </c>
      <c r="ZE33" s="79">
        <v>86039</v>
      </c>
      <c r="ZF33" s="78">
        <v>965929.67</v>
      </c>
      <c r="ZG33" s="79">
        <v>1580</v>
      </c>
      <c r="ZH33" s="78">
        <v>84088.52</v>
      </c>
      <c r="ZI33" s="77">
        <v>4</v>
      </c>
      <c r="ZJ33" s="78">
        <v>44.51</v>
      </c>
      <c r="ZM33" s="77">
        <v>4</v>
      </c>
      <c r="ZN33" s="78">
        <v>224.64</v>
      </c>
      <c r="ZQ33" s="79">
        <v>192332</v>
      </c>
      <c r="ZR33" s="78">
        <v>11254310.939999999</v>
      </c>
      <c r="ZS33" s="79">
        <v>27503</v>
      </c>
      <c r="ZT33" s="78">
        <v>2491491.12</v>
      </c>
      <c r="ZU33" s="77">
        <v>1</v>
      </c>
      <c r="ZV33" s="78">
        <v>6.26</v>
      </c>
      <c r="AAA33" s="79">
        <v>1745</v>
      </c>
      <c r="AAB33" s="78">
        <v>41895.81</v>
      </c>
      <c r="AAE33" s="79">
        <v>2399</v>
      </c>
      <c r="AAF33" s="78">
        <v>290113.15999999997</v>
      </c>
      <c r="AAG33" s="77">
        <v>121</v>
      </c>
      <c r="AAH33" s="78">
        <v>12432.14</v>
      </c>
      <c r="AAI33" s="79">
        <v>116939</v>
      </c>
      <c r="AAJ33" s="78">
        <v>2775554.67</v>
      </c>
      <c r="AAK33" s="79">
        <v>35349</v>
      </c>
      <c r="AAL33" s="78">
        <v>1632322.59</v>
      </c>
      <c r="AAQ33" s="79">
        <v>1459</v>
      </c>
      <c r="AAR33" s="78">
        <v>116416.15</v>
      </c>
      <c r="AAS33" s="77">
        <v>596</v>
      </c>
      <c r="AAT33" s="78">
        <v>43430.82</v>
      </c>
      <c r="AAU33" s="79">
        <v>55305</v>
      </c>
      <c r="AAV33" s="78">
        <v>9464660.6999999993</v>
      </c>
      <c r="AAW33" s="79">
        <v>57782</v>
      </c>
      <c r="AAX33" s="78">
        <v>7840549.7000000002</v>
      </c>
      <c r="ABC33" s="77">
        <v>47</v>
      </c>
      <c r="ABD33" s="78">
        <v>155.04</v>
      </c>
      <c r="ABE33" s="77">
        <v>186</v>
      </c>
      <c r="ABF33" s="78">
        <v>839.82</v>
      </c>
      <c r="ABM33" s="77">
        <v>58</v>
      </c>
      <c r="ABN33" s="78">
        <v>465.98</v>
      </c>
      <c r="ABO33" s="77">
        <v>2</v>
      </c>
      <c r="ABP33" s="78">
        <v>10.56</v>
      </c>
      <c r="ABQ33" s="77">
        <v>14</v>
      </c>
      <c r="ABR33" s="78">
        <v>96.72</v>
      </c>
      <c r="ABS33" s="77">
        <v>129</v>
      </c>
      <c r="ABT33" s="78">
        <v>712.71</v>
      </c>
      <c r="ABY33" s="77">
        <v>13</v>
      </c>
      <c r="ABZ33" s="78">
        <v>407.43</v>
      </c>
      <c r="ACA33" s="77">
        <v>978</v>
      </c>
      <c r="ACB33" s="78">
        <v>4575.13</v>
      </c>
      <c r="ACE33" s="77">
        <v>2</v>
      </c>
      <c r="ACF33" s="78">
        <v>5.16</v>
      </c>
      <c r="ACG33" s="79">
        <v>3171</v>
      </c>
      <c r="ACH33" s="78">
        <v>191161.01</v>
      </c>
      <c r="ACO33" s="77">
        <v>375</v>
      </c>
      <c r="ACP33" s="78">
        <v>55521.95</v>
      </c>
      <c r="ADA33" s="79">
        <v>217368</v>
      </c>
      <c r="ADB33" s="78">
        <v>20830629.399999999</v>
      </c>
      <c r="ADC33" s="79">
        <v>3563</v>
      </c>
      <c r="ADD33" s="78">
        <v>198165.56</v>
      </c>
      <c r="ADE33" s="79">
        <v>2195</v>
      </c>
      <c r="ADF33" s="78">
        <v>102689.82</v>
      </c>
      <c r="ADG33" s="79">
        <v>4505</v>
      </c>
      <c r="ADH33" s="78">
        <v>75113.05</v>
      </c>
      <c r="ADI33" s="79">
        <v>3974</v>
      </c>
      <c r="ADJ33" s="78">
        <v>87117.59</v>
      </c>
      <c r="ADK33" s="77">
        <v>470</v>
      </c>
      <c r="ADL33" s="78">
        <v>15986.03</v>
      </c>
      <c r="ADQ33" s="77">
        <v>129</v>
      </c>
      <c r="ADR33" s="78">
        <v>6519.84</v>
      </c>
      <c r="ADS33" s="79">
        <v>17931</v>
      </c>
      <c r="ADT33" s="78">
        <v>624332.1</v>
      </c>
      <c r="ADU33" s="79">
        <v>5728</v>
      </c>
      <c r="ADV33" s="78">
        <v>306717.39</v>
      </c>
      <c r="ADW33" s="79">
        <v>22777</v>
      </c>
      <c r="ADX33" s="78">
        <v>284147.51</v>
      </c>
      <c r="ADY33" s="77">
        <v>1</v>
      </c>
      <c r="ADZ33" s="78">
        <v>7.25</v>
      </c>
      <c r="AEA33" s="77">
        <v>3</v>
      </c>
      <c r="AEB33" s="78">
        <v>11.1</v>
      </c>
      <c r="AEC33" s="79">
        <v>13086</v>
      </c>
      <c r="AED33" s="78">
        <v>526540.93999999994</v>
      </c>
      <c r="AEI33" s="79">
        <v>3472</v>
      </c>
      <c r="AEJ33" s="78">
        <v>111073.71</v>
      </c>
      <c r="AEK33" s="79">
        <v>57325</v>
      </c>
      <c r="AEL33" s="78">
        <v>2097285.84</v>
      </c>
      <c r="AEM33" s="77">
        <v>390</v>
      </c>
      <c r="AEN33" s="78">
        <v>19937.43</v>
      </c>
      <c r="AEO33" s="79">
        <v>15962</v>
      </c>
      <c r="AEP33" s="78">
        <v>1021741.7</v>
      </c>
      <c r="AES33" s="79">
        <v>2793</v>
      </c>
      <c r="AET33" s="78">
        <v>406527.67</v>
      </c>
      <c r="AEW33" s="77">
        <v>1</v>
      </c>
      <c r="AEX33" s="78">
        <v>16.02</v>
      </c>
      <c r="AEY33" s="79">
        <v>1221</v>
      </c>
      <c r="AEZ33" s="78">
        <v>201166.07</v>
      </c>
      <c r="AFA33" s="77">
        <v>3</v>
      </c>
      <c r="AFB33" s="78">
        <v>11.51</v>
      </c>
      <c r="AFC33" s="79">
        <v>1636</v>
      </c>
      <c r="AFD33" s="78">
        <v>999025.79</v>
      </c>
      <c r="AFK33" s="79">
        <v>6107</v>
      </c>
      <c r="AFL33" s="78">
        <v>433868.99</v>
      </c>
      <c r="AFM33" s="79">
        <v>5832</v>
      </c>
      <c r="AFN33" s="78">
        <v>252107.02</v>
      </c>
      <c r="AFO33" s="77">
        <v>19</v>
      </c>
      <c r="AFP33" s="78">
        <v>1179.95</v>
      </c>
      <c r="AFS33" s="79">
        <v>2603</v>
      </c>
      <c r="AFT33" s="78">
        <v>1262262.4099999999</v>
      </c>
      <c r="AFU33" s="79">
        <v>3848</v>
      </c>
      <c r="AFV33" s="78">
        <v>2712644.16</v>
      </c>
      <c r="AGA33" s="77">
        <v>75</v>
      </c>
      <c r="AGB33" s="78">
        <v>583.15</v>
      </c>
      <c r="AGG33" s="79">
        <v>18294</v>
      </c>
      <c r="AGH33" s="78">
        <v>945812.87</v>
      </c>
      <c r="AGI33" s="79">
        <v>5947</v>
      </c>
      <c r="AGJ33" s="78">
        <v>177057.76</v>
      </c>
      <c r="AGK33" s="77">
        <v>4</v>
      </c>
      <c r="AGL33" s="78">
        <v>9502.2199999999993</v>
      </c>
      <c r="AGO33" s="77">
        <v>56</v>
      </c>
      <c r="AGP33" s="78">
        <v>6049.5</v>
      </c>
      <c r="AGQ33" s="79">
        <v>6255</v>
      </c>
      <c r="AGR33" s="78">
        <v>345950.02</v>
      </c>
      <c r="AGS33" s="77">
        <v>6</v>
      </c>
      <c r="AGT33" s="78">
        <v>230.55</v>
      </c>
      <c r="AGW33" s="77">
        <v>2</v>
      </c>
      <c r="AGX33" s="78">
        <v>59.68</v>
      </c>
      <c r="AHC33" s="79">
        <v>3268</v>
      </c>
      <c r="AHD33" s="78">
        <v>1160893.31</v>
      </c>
      <c r="AHG33" s="77">
        <v>122</v>
      </c>
      <c r="AHH33" s="78">
        <v>7038.98</v>
      </c>
      <c r="AHM33" s="79">
        <v>53907</v>
      </c>
      <c r="AHN33" s="78">
        <v>1714747.96</v>
      </c>
      <c r="AHO33" s="79">
        <v>5528</v>
      </c>
      <c r="AHP33" s="78">
        <v>224735.92</v>
      </c>
      <c r="AHQ33" s="77">
        <v>550</v>
      </c>
      <c r="AHR33" s="78">
        <v>54175.46</v>
      </c>
      <c r="AHS33" s="77">
        <v>7</v>
      </c>
      <c r="AHT33" s="78">
        <v>154.36000000000001</v>
      </c>
      <c r="AHW33" s="77">
        <v>135</v>
      </c>
      <c r="AHX33" s="78">
        <v>947.37</v>
      </c>
      <c r="AIC33" s="77">
        <v>15</v>
      </c>
      <c r="AID33" s="78">
        <v>23067.65</v>
      </c>
      <c r="AIG33" s="79">
        <v>292072</v>
      </c>
      <c r="AIH33" s="78">
        <v>71375750.980000004</v>
      </c>
      <c r="AII33" s="77">
        <v>208</v>
      </c>
      <c r="AIJ33" s="78">
        <v>280919.33</v>
      </c>
      <c r="AIK33" s="79">
        <v>13357</v>
      </c>
      <c r="AIL33" s="78">
        <v>7911818.7599999998</v>
      </c>
      <c r="AIM33" s="79">
        <v>11786</v>
      </c>
      <c r="AIN33" s="78">
        <v>4627058.7699999996</v>
      </c>
      <c r="AIO33" s="79">
        <v>2350</v>
      </c>
      <c r="AIP33" s="78">
        <v>191346.14</v>
      </c>
      <c r="AIQ33" s="77">
        <v>185</v>
      </c>
      <c r="AIR33" s="78">
        <v>21364.97</v>
      </c>
      <c r="AIS33" s="77">
        <v>968</v>
      </c>
      <c r="AIT33" s="78">
        <v>138261.87</v>
      </c>
      <c r="AIY33" s="77">
        <v>43</v>
      </c>
      <c r="AIZ33" s="78">
        <v>33100.5</v>
      </c>
      <c r="AJA33" s="79">
        <v>2626</v>
      </c>
      <c r="AJB33" s="78">
        <v>246138.14</v>
      </c>
      <c r="AJC33" s="79">
        <v>4202</v>
      </c>
      <c r="AJD33" s="78">
        <v>266323.65000000002</v>
      </c>
      <c r="AJE33" s="77">
        <v>53</v>
      </c>
      <c r="AJF33" s="78">
        <v>11090.9</v>
      </c>
      <c r="AJK33" s="77">
        <v>5</v>
      </c>
      <c r="AJL33" s="78">
        <v>2109.66</v>
      </c>
      <c r="AJM33" s="77">
        <v>915</v>
      </c>
      <c r="AJN33" s="78">
        <v>103838.66</v>
      </c>
      <c r="AJQ33" s="77">
        <v>109</v>
      </c>
      <c r="AJR33" s="78">
        <v>35129</v>
      </c>
      <c r="AJS33" s="77">
        <v>1</v>
      </c>
      <c r="AJT33" s="78">
        <v>89.3</v>
      </c>
      <c r="AJY33" s="77">
        <v>1</v>
      </c>
      <c r="AJZ33" s="78">
        <v>13.2</v>
      </c>
      <c r="AKC33" s="77">
        <v>1</v>
      </c>
      <c r="AKD33" s="78">
        <v>882.2</v>
      </c>
      <c r="AKE33" s="77">
        <v>4</v>
      </c>
      <c r="AKF33" s="78">
        <v>8900.94</v>
      </c>
      <c r="AKG33" s="79">
        <v>50576</v>
      </c>
      <c r="AKH33" s="78">
        <v>472900.42</v>
      </c>
      <c r="AKK33" s="77">
        <v>36</v>
      </c>
      <c r="AKL33" s="78">
        <v>508.41</v>
      </c>
      <c r="AKO33" s="79">
        <v>7940</v>
      </c>
      <c r="AKP33" s="78">
        <v>579817.55000000005</v>
      </c>
      <c r="AKQ33" s="77">
        <v>7</v>
      </c>
      <c r="AKR33" s="78">
        <v>29.85</v>
      </c>
      <c r="AKS33" s="79">
        <v>8368</v>
      </c>
      <c r="AKT33" s="78">
        <v>170716.39</v>
      </c>
      <c r="AKU33" s="77">
        <v>8</v>
      </c>
      <c r="AKV33" s="78">
        <v>7.69</v>
      </c>
      <c r="AKW33" s="79">
        <v>9296</v>
      </c>
      <c r="AKX33" s="78">
        <v>429822.2</v>
      </c>
      <c r="ALE33" s="79">
        <v>2048</v>
      </c>
      <c r="ALF33" s="78">
        <v>308645.34000000003</v>
      </c>
      <c r="ALO33" s="79">
        <v>129191</v>
      </c>
      <c r="ALP33" s="78">
        <v>1678315.26</v>
      </c>
      <c r="ALQ33" s="77">
        <v>171</v>
      </c>
      <c r="ALR33" s="78">
        <v>19691.16</v>
      </c>
      <c r="ALU33" s="77">
        <v>2</v>
      </c>
      <c r="ALV33" s="78">
        <v>6.52</v>
      </c>
      <c r="ALW33" s="77">
        <v>1</v>
      </c>
      <c r="ALX33" s="78">
        <v>5.08</v>
      </c>
      <c r="AME33" s="77">
        <v>23</v>
      </c>
      <c r="AMF33" s="78">
        <v>277</v>
      </c>
      <c r="AMM33" s="79">
        <v>11811</v>
      </c>
      <c r="AMN33" s="78">
        <v>313921.61</v>
      </c>
      <c r="AMQ33" s="79">
        <v>122125</v>
      </c>
      <c r="AMR33" s="78">
        <v>1808778.5</v>
      </c>
      <c r="AMU33" s="77">
        <v>1</v>
      </c>
      <c r="AMV33" s="78">
        <v>2.68</v>
      </c>
      <c r="AMY33" s="77">
        <v>2</v>
      </c>
      <c r="AMZ33" s="78">
        <v>3.86</v>
      </c>
      <c r="ANC33" s="77">
        <v>3</v>
      </c>
      <c r="AND33" s="78">
        <v>73.680000000000007</v>
      </c>
      <c r="ANI33" s="77">
        <v>2</v>
      </c>
      <c r="ANJ33" s="78">
        <v>57.42</v>
      </c>
      <c r="ANO33" s="79">
        <v>2048</v>
      </c>
      <c r="ANP33" s="78">
        <v>105231.35</v>
      </c>
      <c r="ANQ33" s="77">
        <v>127</v>
      </c>
      <c r="ANR33" s="78">
        <v>363.56</v>
      </c>
      <c r="ANS33" s="79">
        <v>2248</v>
      </c>
      <c r="ANT33" s="78">
        <v>154007.06</v>
      </c>
      <c r="ANW33" s="77">
        <v>136</v>
      </c>
      <c r="ANX33" s="78">
        <v>3461.63</v>
      </c>
      <c r="ANY33" s="77">
        <v>11</v>
      </c>
      <c r="ANZ33" s="78">
        <v>5320.26</v>
      </c>
      <c r="AOA33" s="79">
        <v>1511</v>
      </c>
      <c r="AOB33" s="78">
        <v>111738.87</v>
      </c>
      <c r="AOC33" s="79">
        <v>21670</v>
      </c>
      <c r="AOD33" s="78">
        <v>2048607.3</v>
      </c>
      <c r="AOE33" s="77">
        <v>243</v>
      </c>
      <c r="AOF33" s="78">
        <v>289786.82</v>
      </c>
      <c r="AOQ33" s="77">
        <v>433</v>
      </c>
      <c r="AOR33" s="78">
        <v>18647.240000000002</v>
      </c>
      <c r="AOS33" s="77">
        <v>2</v>
      </c>
      <c r="AOT33" s="78">
        <v>8.64</v>
      </c>
      <c r="AOY33" s="79">
        <v>1117</v>
      </c>
      <c r="AOZ33" s="78">
        <v>1370542.6</v>
      </c>
      <c r="APA33" s="79">
        <v>2839</v>
      </c>
      <c r="APB33" s="78">
        <v>233420.05</v>
      </c>
      <c r="APE33" s="77">
        <v>108</v>
      </c>
      <c r="APF33" s="78">
        <v>3086.98</v>
      </c>
      <c r="API33" s="79">
        <v>2184</v>
      </c>
      <c r="APJ33" s="78">
        <v>268412.05</v>
      </c>
      <c r="APK33" s="77">
        <v>279</v>
      </c>
      <c r="APL33" s="78">
        <v>43854.55</v>
      </c>
      <c r="APM33" s="79">
        <v>13196</v>
      </c>
      <c r="APN33" s="78">
        <v>2038649.23</v>
      </c>
      <c r="APS33" s="77">
        <v>957</v>
      </c>
      <c r="APT33" s="78">
        <v>532815.76</v>
      </c>
      <c r="APU33" s="77">
        <v>57</v>
      </c>
      <c r="APV33" s="78">
        <v>92485.58</v>
      </c>
      <c r="APW33" s="77">
        <v>436</v>
      </c>
      <c r="APX33" s="78">
        <v>1371227.33</v>
      </c>
      <c r="AQA33" s="77">
        <v>1</v>
      </c>
      <c r="AQB33" s="78">
        <v>170.36</v>
      </c>
      <c r="AQE33" s="77">
        <v>1</v>
      </c>
      <c r="AQF33" s="78">
        <v>53.57</v>
      </c>
      <c r="AQI33" s="77">
        <v>55</v>
      </c>
      <c r="AQJ33" s="78">
        <v>6132.46</v>
      </c>
      <c r="AQK33" s="77">
        <v>7</v>
      </c>
      <c r="AQL33" s="78">
        <v>63.15</v>
      </c>
      <c r="AQM33" s="77">
        <v>1</v>
      </c>
      <c r="AQN33" s="78">
        <v>2342.67</v>
      </c>
      <c r="AQO33" s="77">
        <v>849</v>
      </c>
      <c r="AQP33" s="78">
        <v>117070.93</v>
      </c>
      <c r="AQQ33" s="77">
        <v>277</v>
      </c>
      <c r="AQR33" s="78">
        <v>3067.11</v>
      </c>
      <c r="AQS33" s="77">
        <v>4</v>
      </c>
      <c r="AQT33" s="78">
        <v>42.6</v>
      </c>
      <c r="AQU33" s="77">
        <v>155</v>
      </c>
      <c r="AQV33" s="78">
        <v>1768.54</v>
      </c>
      <c r="ARA33" s="79">
        <v>15785</v>
      </c>
      <c r="ARB33" s="78">
        <v>3525421.09</v>
      </c>
      <c r="ARC33" s="79">
        <v>20460</v>
      </c>
      <c r="ARD33" s="78">
        <v>326685.45</v>
      </c>
      <c r="ARG33" s="77">
        <v>5</v>
      </c>
      <c r="ARH33" s="78">
        <v>52.68</v>
      </c>
      <c r="ARI33" s="79">
        <v>2591</v>
      </c>
      <c r="ARJ33" s="78">
        <v>1069397.72</v>
      </c>
      <c r="ARK33" s="77">
        <v>394</v>
      </c>
      <c r="ARL33" s="78">
        <v>168180.47</v>
      </c>
      <c r="ARM33" s="79">
        <v>2126</v>
      </c>
      <c r="ARN33" s="78">
        <v>925346.09</v>
      </c>
      <c r="ARO33" s="77">
        <v>862</v>
      </c>
      <c r="ARP33" s="78">
        <v>359480.95</v>
      </c>
      <c r="ARQ33" s="77">
        <v>676</v>
      </c>
      <c r="ARR33" s="78">
        <v>243395.96</v>
      </c>
      <c r="ARS33" s="77">
        <v>291</v>
      </c>
      <c r="ART33" s="78">
        <v>108066.27</v>
      </c>
      <c r="ARU33" s="79">
        <v>6208</v>
      </c>
      <c r="ARV33" s="78">
        <v>1049917.8500000001</v>
      </c>
      <c r="ARW33" s="77">
        <v>23</v>
      </c>
      <c r="ARX33" s="78">
        <v>1374.15</v>
      </c>
      <c r="ASA33" s="77">
        <v>169</v>
      </c>
      <c r="ASB33" s="78">
        <v>46084.81</v>
      </c>
      <c r="ASC33" s="79">
        <v>3655</v>
      </c>
      <c r="ASD33" s="78">
        <v>61730.39</v>
      </c>
      <c r="ASI33" s="79">
        <v>4688</v>
      </c>
      <c r="ASJ33" s="78">
        <v>1243524.51</v>
      </c>
      <c r="ASK33" s="79">
        <v>3247</v>
      </c>
      <c r="ASL33" s="78">
        <v>1650668.41</v>
      </c>
      <c r="ASQ33" s="79">
        <v>8555</v>
      </c>
      <c r="ASR33" s="78">
        <v>5476730.8099999996</v>
      </c>
      <c r="ASU33" s="77">
        <v>133</v>
      </c>
      <c r="ASV33" s="78">
        <v>924308.84</v>
      </c>
      <c r="ASY33" s="77">
        <v>1</v>
      </c>
      <c r="ASZ33" s="78">
        <v>4.16</v>
      </c>
      <c r="ATC33" s="77">
        <v>3</v>
      </c>
      <c r="ATD33" s="78">
        <v>38.65</v>
      </c>
      <c r="ATE33" s="77">
        <v>1</v>
      </c>
      <c r="ATF33" s="78">
        <v>9.39</v>
      </c>
      <c r="ATG33" s="79">
        <v>5701</v>
      </c>
      <c r="ATH33" s="78">
        <v>705424.1</v>
      </c>
      <c r="ATI33" s="79">
        <v>11752</v>
      </c>
      <c r="ATJ33" s="78">
        <v>1325159.05</v>
      </c>
      <c r="ATK33" s="79">
        <v>32242</v>
      </c>
      <c r="ATL33" s="78">
        <v>3899986.87</v>
      </c>
      <c r="ATM33" s="79">
        <v>7961</v>
      </c>
      <c r="ATN33" s="78">
        <v>953351.91</v>
      </c>
      <c r="ATO33" s="79">
        <v>56872</v>
      </c>
      <c r="ATP33" s="78">
        <v>1399457.3</v>
      </c>
      <c r="ATS33" s="79">
        <v>54582</v>
      </c>
      <c r="ATT33" s="78">
        <v>4548208.95</v>
      </c>
      <c r="ATU33" s="77">
        <v>103</v>
      </c>
      <c r="ATV33" s="78">
        <v>37130.1</v>
      </c>
      <c r="ATY33" s="79">
        <v>3245</v>
      </c>
      <c r="ATZ33" s="78">
        <v>289425.95</v>
      </c>
      <c r="AUE33" s="77">
        <v>4</v>
      </c>
      <c r="AUF33" s="78">
        <v>353.76</v>
      </c>
      <c r="AUK33" s="77">
        <v>1</v>
      </c>
      <c r="AUL33" s="78">
        <v>7.75</v>
      </c>
      <c r="AUO33" s="77">
        <v>22</v>
      </c>
      <c r="AUP33" s="78">
        <v>139.56</v>
      </c>
      <c r="AUQ33" s="77">
        <v>2</v>
      </c>
      <c r="AUR33" s="78">
        <v>1.92</v>
      </c>
      <c r="AUS33" s="77">
        <v>9</v>
      </c>
      <c r="AUT33" s="78">
        <v>236.58</v>
      </c>
      <c r="AUU33" s="79">
        <v>1608</v>
      </c>
      <c r="AUV33" s="78">
        <v>43116.42</v>
      </c>
      <c r="AUW33" s="77">
        <v>38</v>
      </c>
      <c r="AUX33" s="78">
        <v>2972.88</v>
      </c>
      <c r="AVA33" s="79">
        <v>25893</v>
      </c>
      <c r="AVB33" s="78">
        <v>2378224.23</v>
      </c>
      <c r="AVC33" s="77">
        <v>890</v>
      </c>
      <c r="AVD33" s="78">
        <v>3658762.78</v>
      </c>
      <c r="AVE33" s="77">
        <v>1</v>
      </c>
      <c r="AVF33" s="78">
        <v>56.7</v>
      </c>
      <c r="AVK33" s="77">
        <v>2</v>
      </c>
      <c r="AVL33" s="78">
        <v>700.27</v>
      </c>
      <c r="AVM33" s="79">
        <v>1001</v>
      </c>
      <c r="AVN33" s="78">
        <v>55945.53</v>
      </c>
      <c r="AVO33" s="77">
        <v>40</v>
      </c>
      <c r="AVP33" s="78">
        <v>2123.58</v>
      </c>
      <c r="AVS33" s="79">
        <v>12354</v>
      </c>
      <c r="AVT33" s="78">
        <v>648522.6</v>
      </c>
      <c r="AVU33" s="77">
        <v>9</v>
      </c>
      <c r="AVV33" s="78">
        <v>460.96</v>
      </c>
      <c r="AVW33" s="77">
        <v>7</v>
      </c>
      <c r="AVX33" s="78">
        <v>340.91</v>
      </c>
      <c r="AVY33" s="77">
        <v>55</v>
      </c>
      <c r="AVZ33" s="78">
        <v>932.06</v>
      </c>
      <c r="AWA33" s="77">
        <v>33</v>
      </c>
      <c r="AWB33" s="78">
        <v>161.15</v>
      </c>
      <c r="AWC33" s="77">
        <v>5</v>
      </c>
      <c r="AWD33" s="78">
        <v>23.87</v>
      </c>
      <c r="AWM33" s="79">
        <v>230101</v>
      </c>
      <c r="AWN33" s="78">
        <v>3975612.46</v>
      </c>
      <c r="AWO33" s="77">
        <v>7</v>
      </c>
      <c r="AWP33" s="78">
        <v>24.57</v>
      </c>
      <c r="AWQ33" s="79">
        <v>2271</v>
      </c>
      <c r="AWR33" s="78">
        <v>124573.11</v>
      </c>
      <c r="AWU33" s="79">
        <v>11001</v>
      </c>
      <c r="AWV33" s="78">
        <v>3649691.87</v>
      </c>
      <c r="AWW33" s="77">
        <v>11</v>
      </c>
      <c r="AWX33" s="78">
        <v>53.24</v>
      </c>
      <c r="AXC33" s="77">
        <v>233</v>
      </c>
      <c r="AXD33" s="78">
        <v>197488.42</v>
      </c>
      <c r="AXO33" s="79">
        <v>1669</v>
      </c>
      <c r="AXP33" s="78">
        <v>177557.08</v>
      </c>
      <c r="AXS33" s="77">
        <v>1</v>
      </c>
      <c r="AXT33" s="78">
        <v>20.05</v>
      </c>
      <c r="AYC33" s="77">
        <v>5</v>
      </c>
      <c r="AYD33" s="78">
        <v>40.65</v>
      </c>
      <c r="AYE33" s="77">
        <v>19</v>
      </c>
      <c r="AYF33" s="78">
        <v>191.26</v>
      </c>
      <c r="AYG33" s="77">
        <v>2</v>
      </c>
      <c r="AYH33" s="78">
        <v>27.44</v>
      </c>
      <c r="AYQ33" s="77">
        <v>4</v>
      </c>
      <c r="AYR33" s="78">
        <v>3</v>
      </c>
      <c r="AYW33" s="77">
        <v>6</v>
      </c>
      <c r="AYX33" s="78">
        <v>25.39</v>
      </c>
      <c r="AYY33" s="77">
        <v>38</v>
      </c>
      <c r="AYZ33" s="78">
        <v>1991.12</v>
      </c>
      <c r="AZA33" s="79">
        <v>64839</v>
      </c>
      <c r="AZB33" s="78">
        <v>4933850.1399999997</v>
      </c>
      <c r="AZC33" s="77">
        <v>258</v>
      </c>
      <c r="AZD33" s="78">
        <v>53539.07</v>
      </c>
      <c r="AZE33" s="77">
        <v>170</v>
      </c>
      <c r="AZF33" s="78">
        <v>55788.26</v>
      </c>
      <c r="AZG33" s="77">
        <v>19</v>
      </c>
      <c r="AZH33" s="78">
        <v>342.36</v>
      </c>
      <c r="AZI33" s="77">
        <v>92</v>
      </c>
      <c r="AZJ33" s="78">
        <v>6384.49</v>
      </c>
      <c r="AZK33" s="77">
        <v>537</v>
      </c>
      <c r="AZL33" s="78">
        <v>7063.4</v>
      </c>
      <c r="AZO33" s="79">
        <v>15140</v>
      </c>
      <c r="AZP33" s="78">
        <v>2047283.79</v>
      </c>
      <c r="AZQ33" s="77">
        <v>250</v>
      </c>
      <c r="AZR33" s="78">
        <v>247574.3</v>
      </c>
      <c r="AZS33" s="77">
        <v>601</v>
      </c>
      <c r="AZT33" s="78">
        <v>265595.39</v>
      </c>
    </row>
    <row r="34" spans="1:1020 1025:1372" x14ac:dyDescent="0.25">
      <c r="A34" s="80">
        <v>40144</v>
      </c>
      <c r="B34" s="77" t="s">
        <v>346</v>
      </c>
      <c r="C34" s="77">
        <v>9</v>
      </c>
      <c r="D34" s="78">
        <v>19.71</v>
      </c>
      <c r="M34" s="77">
        <v>145</v>
      </c>
      <c r="N34" s="78">
        <v>848802.55</v>
      </c>
      <c r="W34" s="77">
        <v>3</v>
      </c>
      <c r="X34" s="78">
        <v>32.369999999999997</v>
      </c>
      <c r="Y34" s="79">
        <v>153243</v>
      </c>
      <c r="Z34" s="78">
        <v>8648630.6300000008</v>
      </c>
      <c r="AA34" s="77">
        <v>20</v>
      </c>
      <c r="AB34" s="78">
        <v>2215.0300000000002</v>
      </c>
      <c r="AC34" s="79">
        <v>5733</v>
      </c>
      <c r="AD34" s="78">
        <v>265131.90000000002</v>
      </c>
      <c r="AQ34" s="79">
        <v>29095</v>
      </c>
      <c r="AR34" s="78">
        <v>4455795.83</v>
      </c>
      <c r="AU34" s="79">
        <v>47822</v>
      </c>
      <c r="AV34" s="78">
        <v>937199.76</v>
      </c>
      <c r="AY34" s="79">
        <v>56660</v>
      </c>
      <c r="AZ34" s="78">
        <v>5757143.25</v>
      </c>
      <c r="BA34" s="79">
        <v>224688</v>
      </c>
      <c r="BB34" s="78">
        <v>18465984.100000001</v>
      </c>
      <c r="BC34" s="77">
        <v>1</v>
      </c>
      <c r="BD34" s="78">
        <v>2.33</v>
      </c>
      <c r="BE34" s="79">
        <v>230255</v>
      </c>
      <c r="BF34" s="78">
        <v>2124722.86</v>
      </c>
      <c r="BI34" s="79">
        <v>8240</v>
      </c>
      <c r="BJ34" s="78">
        <v>566059.65</v>
      </c>
      <c r="BK34" s="77">
        <v>4</v>
      </c>
      <c r="BL34" s="78">
        <v>976.92</v>
      </c>
      <c r="BM34" s="77">
        <v>7</v>
      </c>
      <c r="BN34" s="78">
        <v>273.8</v>
      </c>
      <c r="BO34" s="79">
        <v>4934</v>
      </c>
      <c r="BP34" s="78">
        <v>56087.57</v>
      </c>
      <c r="BS34" s="77">
        <v>4</v>
      </c>
      <c r="BT34" s="78">
        <v>1407.2</v>
      </c>
      <c r="BY34" s="77">
        <v>3</v>
      </c>
      <c r="BZ34" s="78">
        <v>6.35</v>
      </c>
      <c r="CI34" s="77">
        <v>1</v>
      </c>
      <c r="CJ34" s="78">
        <v>41.29</v>
      </c>
      <c r="CO34" s="77">
        <v>4</v>
      </c>
      <c r="CP34" s="78">
        <v>142.19999999999999</v>
      </c>
      <c r="CQ34" s="77">
        <v>1</v>
      </c>
      <c r="CR34" s="78">
        <v>0.12</v>
      </c>
      <c r="CS34" s="77">
        <v>44</v>
      </c>
      <c r="CT34" s="78">
        <v>151.52000000000001</v>
      </c>
      <c r="CW34" s="77">
        <v>29</v>
      </c>
      <c r="CX34" s="78">
        <v>40.369999999999997</v>
      </c>
      <c r="DA34" s="79">
        <v>138341</v>
      </c>
      <c r="DB34" s="78">
        <v>5174579.04</v>
      </c>
      <c r="DK34" s="79">
        <v>10656</v>
      </c>
      <c r="DL34" s="78">
        <v>938507.56</v>
      </c>
      <c r="DM34" s="79">
        <v>151531</v>
      </c>
      <c r="DN34" s="78">
        <v>6015195.5099999998</v>
      </c>
      <c r="DQ34" s="77">
        <v>1</v>
      </c>
      <c r="DR34" s="78">
        <v>1.1200000000000001</v>
      </c>
      <c r="DS34" s="77">
        <v>15</v>
      </c>
      <c r="DT34" s="78">
        <v>261.54000000000002</v>
      </c>
      <c r="DU34" s="77">
        <v>1</v>
      </c>
      <c r="DV34" s="78">
        <v>1.95</v>
      </c>
      <c r="EE34" s="79">
        <v>13201</v>
      </c>
      <c r="EF34" s="78">
        <v>519688.05</v>
      </c>
      <c r="EG34" s="79">
        <v>27172</v>
      </c>
      <c r="EH34" s="78">
        <v>952374.9</v>
      </c>
      <c r="EI34" s="77">
        <v>4</v>
      </c>
      <c r="EJ34" s="78">
        <v>16.32</v>
      </c>
      <c r="EK34" s="77">
        <v>895</v>
      </c>
      <c r="EL34" s="78">
        <v>57750.02</v>
      </c>
      <c r="ES34" s="79">
        <v>1595</v>
      </c>
      <c r="ET34" s="78">
        <v>957880.9</v>
      </c>
      <c r="EU34" s="77">
        <v>2</v>
      </c>
      <c r="EV34" s="78">
        <v>1.62</v>
      </c>
      <c r="EW34" s="79">
        <v>21926</v>
      </c>
      <c r="EX34" s="78">
        <v>1101862.1599999999</v>
      </c>
      <c r="EY34" s="79">
        <v>14588</v>
      </c>
      <c r="EZ34" s="78">
        <v>700950.52</v>
      </c>
      <c r="FA34" s="77">
        <v>13</v>
      </c>
      <c r="FB34" s="78">
        <v>178.24</v>
      </c>
      <c r="FE34" s="77">
        <v>5</v>
      </c>
      <c r="FF34" s="78">
        <v>2.4</v>
      </c>
      <c r="FG34" s="79">
        <v>2017</v>
      </c>
      <c r="FH34" s="78">
        <v>299374.42</v>
      </c>
      <c r="FI34" s="77">
        <v>3</v>
      </c>
      <c r="FJ34" s="78">
        <v>9</v>
      </c>
      <c r="FK34" s="79">
        <v>2165</v>
      </c>
      <c r="FL34" s="78">
        <v>55968.66</v>
      </c>
      <c r="FM34" s="79">
        <v>10837</v>
      </c>
      <c r="FN34" s="78">
        <v>644246.62</v>
      </c>
      <c r="FO34" s="79">
        <v>42487</v>
      </c>
      <c r="FP34" s="78">
        <v>4918566.5999999996</v>
      </c>
      <c r="FW34" s="77">
        <v>70</v>
      </c>
      <c r="FX34" s="78">
        <v>6980.15</v>
      </c>
      <c r="GC34" s="79">
        <v>3160</v>
      </c>
      <c r="GD34" s="78">
        <v>429457.19</v>
      </c>
      <c r="GE34" s="77">
        <v>932</v>
      </c>
      <c r="GF34" s="78">
        <v>133071.93</v>
      </c>
      <c r="GG34" s="77">
        <v>1</v>
      </c>
      <c r="GH34" s="78">
        <v>3.95</v>
      </c>
      <c r="GO34" s="77">
        <v>212</v>
      </c>
      <c r="GP34" s="78">
        <v>19084.93</v>
      </c>
      <c r="GQ34" s="77">
        <v>14</v>
      </c>
      <c r="GR34" s="78">
        <v>341.98</v>
      </c>
      <c r="GS34" s="79">
        <v>1651</v>
      </c>
      <c r="GT34" s="78">
        <v>168342.42</v>
      </c>
      <c r="GU34" s="77">
        <v>8</v>
      </c>
      <c r="GV34" s="78">
        <v>44</v>
      </c>
      <c r="GY34" s="77">
        <v>145</v>
      </c>
      <c r="GZ34" s="78">
        <v>5494.66</v>
      </c>
      <c r="HA34" s="77">
        <v>508</v>
      </c>
      <c r="HB34" s="78">
        <v>66936.820000000007</v>
      </c>
      <c r="HC34" s="77">
        <v>324</v>
      </c>
      <c r="HD34" s="78">
        <v>52501.91</v>
      </c>
      <c r="HE34" s="79">
        <v>1738</v>
      </c>
      <c r="HF34" s="78">
        <v>246251.04</v>
      </c>
      <c r="HI34" s="77">
        <v>56</v>
      </c>
      <c r="HJ34" s="78">
        <v>16939.29</v>
      </c>
      <c r="HK34" s="77">
        <v>432</v>
      </c>
      <c r="HL34" s="78">
        <v>23590.5</v>
      </c>
      <c r="HM34" s="77">
        <v>22</v>
      </c>
      <c r="HN34" s="78">
        <v>3034.71</v>
      </c>
      <c r="HO34" s="79">
        <v>93200</v>
      </c>
      <c r="HP34" s="78">
        <v>8952037.1799999997</v>
      </c>
      <c r="HQ34" s="77">
        <v>3</v>
      </c>
      <c r="HR34" s="78">
        <v>467.67</v>
      </c>
      <c r="HS34" s="77">
        <v>620</v>
      </c>
      <c r="HT34" s="78">
        <v>69231.490000000005</v>
      </c>
      <c r="HU34" s="79">
        <v>5857</v>
      </c>
      <c r="HV34" s="78">
        <v>413737.5</v>
      </c>
      <c r="HW34" s="77">
        <v>26</v>
      </c>
      <c r="HX34" s="78">
        <v>7266.1</v>
      </c>
      <c r="HY34" s="77">
        <v>257</v>
      </c>
      <c r="HZ34" s="78">
        <v>38413.730000000003</v>
      </c>
      <c r="IG34" s="79">
        <v>2176</v>
      </c>
      <c r="IH34" s="78">
        <v>103665.7</v>
      </c>
      <c r="II34" s="77">
        <v>4</v>
      </c>
      <c r="IJ34" s="78">
        <v>0.52</v>
      </c>
      <c r="IQ34" s="77">
        <v>7</v>
      </c>
      <c r="IR34" s="78">
        <v>23.38</v>
      </c>
      <c r="IS34" s="79">
        <v>3874</v>
      </c>
      <c r="IT34" s="78">
        <v>162993.34</v>
      </c>
      <c r="JA34" s="79">
        <v>8170</v>
      </c>
      <c r="JB34" s="78">
        <v>1109529.6399999999</v>
      </c>
      <c r="JC34" s="79">
        <v>2029</v>
      </c>
      <c r="JD34" s="78">
        <v>249002.88</v>
      </c>
      <c r="JG34" s="77">
        <v>692</v>
      </c>
      <c r="JH34" s="78">
        <v>93113.7</v>
      </c>
      <c r="JI34" s="79">
        <v>2380</v>
      </c>
      <c r="JJ34" s="78">
        <v>214359.18</v>
      </c>
      <c r="JK34" s="77">
        <v>12</v>
      </c>
      <c r="JL34" s="78">
        <v>715.25</v>
      </c>
      <c r="JQ34" s="77">
        <v>116</v>
      </c>
      <c r="JR34" s="78">
        <v>10078.82</v>
      </c>
      <c r="JS34" s="79">
        <v>3195</v>
      </c>
      <c r="JT34" s="78">
        <v>285099.7</v>
      </c>
      <c r="JU34" s="79">
        <v>14055</v>
      </c>
      <c r="JV34" s="78">
        <v>1078048.1299999999</v>
      </c>
      <c r="JW34" s="77">
        <v>65</v>
      </c>
      <c r="JX34" s="78">
        <v>6486.08</v>
      </c>
      <c r="JY34" s="77">
        <v>375</v>
      </c>
      <c r="JZ34" s="78">
        <v>7784.69</v>
      </c>
      <c r="KA34" s="79">
        <v>7475</v>
      </c>
      <c r="KB34" s="78">
        <v>325562.55</v>
      </c>
      <c r="KE34" s="77">
        <v>399</v>
      </c>
      <c r="KF34" s="78">
        <v>40622.129999999997</v>
      </c>
      <c r="KG34" s="79">
        <v>17191</v>
      </c>
      <c r="KH34" s="78">
        <v>637188.01</v>
      </c>
      <c r="KM34" s="79">
        <v>1045</v>
      </c>
      <c r="KN34" s="78">
        <v>561155.23</v>
      </c>
      <c r="KO34" s="77">
        <v>14</v>
      </c>
      <c r="KP34" s="78">
        <v>1046.6300000000001</v>
      </c>
      <c r="KQ34" s="79">
        <v>5018</v>
      </c>
      <c r="KR34" s="78">
        <v>378173.86</v>
      </c>
      <c r="KU34" s="79">
        <v>3007</v>
      </c>
      <c r="KV34" s="78">
        <v>1187099.07</v>
      </c>
      <c r="LA34" s="77">
        <v>10</v>
      </c>
      <c r="LB34" s="78">
        <v>2278.2600000000002</v>
      </c>
      <c r="LE34" s="79">
        <v>1511</v>
      </c>
      <c r="LF34" s="78">
        <v>141032.01999999999</v>
      </c>
      <c r="LG34" s="77">
        <v>351</v>
      </c>
      <c r="LH34" s="78">
        <v>50112.92</v>
      </c>
      <c r="LI34" s="77">
        <v>342</v>
      </c>
      <c r="LJ34" s="78">
        <v>87319.87</v>
      </c>
      <c r="LS34" s="77">
        <v>2</v>
      </c>
      <c r="LT34" s="78">
        <v>1.8</v>
      </c>
      <c r="LU34" s="79">
        <v>6131</v>
      </c>
      <c r="LV34" s="78">
        <v>265368.49</v>
      </c>
      <c r="LW34" s="77">
        <v>81</v>
      </c>
      <c r="LX34" s="78">
        <v>425.27</v>
      </c>
      <c r="LY34" s="77">
        <v>3</v>
      </c>
      <c r="LZ34" s="78">
        <v>5468.73</v>
      </c>
      <c r="MA34" s="77">
        <v>1</v>
      </c>
      <c r="MB34" s="78">
        <v>3868.92</v>
      </c>
      <c r="MC34" s="79">
        <v>4581</v>
      </c>
      <c r="MD34" s="78">
        <v>503606.33</v>
      </c>
      <c r="MG34" s="77">
        <v>6</v>
      </c>
      <c r="MH34" s="78">
        <v>178.74</v>
      </c>
      <c r="MO34" s="77">
        <v>2</v>
      </c>
      <c r="MP34" s="78">
        <v>25.03</v>
      </c>
      <c r="MQ34" s="79">
        <v>3529</v>
      </c>
      <c r="MR34" s="78">
        <v>260840.92</v>
      </c>
      <c r="MS34" s="79">
        <v>45327</v>
      </c>
      <c r="MT34" s="78">
        <v>4502096.74</v>
      </c>
      <c r="MU34" s="79">
        <v>1051</v>
      </c>
      <c r="MV34" s="78">
        <v>30319.96</v>
      </c>
      <c r="MY34" s="77">
        <v>1</v>
      </c>
      <c r="MZ34" s="78">
        <v>5.04</v>
      </c>
      <c r="NA34" s="77">
        <v>1</v>
      </c>
      <c r="NB34" s="78">
        <v>26.98</v>
      </c>
      <c r="NG34" s="79">
        <v>278764</v>
      </c>
      <c r="NH34" s="78">
        <v>33682367.850000001</v>
      </c>
      <c r="NI34" s="79">
        <v>228419</v>
      </c>
      <c r="NJ34" s="78">
        <v>31819859.84</v>
      </c>
      <c r="NK34" s="79">
        <v>12744</v>
      </c>
      <c r="NL34" s="78">
        <v>40704.39</v>
      </c>
      <c r="NM34" s="77">
        <v>38</v>
      </c>
      <c r="NN34" s="78">
        <v>622.47</v>
      </c>
      <c r="NU34" s="79">
        <v>1374</v>
      </c>
      <c r="NV34" s="78">
        <v>209757.15</v>
      </c>
      <c r="NW34" s="77">
        <v>8</v>
      </c>
      <c r="NX34" s="78">
        <v>38.14</v>
      </c>
      <c r="NY34" s="77">
        <v>6</v>
      </c>
      <c r="NZ34" s="78">
        <v>16.39</v>
      </c>
      <c r="OA34" s="77">
        <v>102</v>
      </c>
      <c r="OB34" s="78">
        <v>235.22</v>
      </c>
      <c r="OC34" s="79">
        <v>2870</v>
      </c>
      <c r="OD34" s="78">
        <v>304312.55</v>
      </c>
      <c r="OE34" s="77">
        <v>34</v>
      </c>
      <c r="OF34" s="78">
        <v>2732.13</v>
      </c>
      <c r="OG34" s="77">
        <v>2</v>
      </c>
      <c r="OH34" s="78">
        <v>55.4</v>
      </c>
      <c r="OI34" s="77">
        <v>1</v>
      </c>
      <c r="OJ34" s="78">
        <v>3.48</v>
      </c>
      <c r="OK34" s="77">
        <v>5</v>
      </c>
      <c r="OL34" s="78">
        <v>47.77</v>
      </c>
      <c r="OM34" s="77">
        <v>362</v>
      </c>
      <c r="ON34" s="78">
        <v>26235.62</v>
      </c>
      <c r="OO34" s="77">
        <v>256</v>
      </c>
      <c r="OP34" s="78">
        <v>15246.78</v>
      </c>
      <c r="OQ34" s="77">
        <v>97</v>
      </c>
      <c r="OR34" s="78">
        <v>597.75</v>
      </c>
      <c r="OW34" s="79">
        <v>9770</v>
      </c>
      <c r="OX34" s="78">
        <v>1603795.16</v>
      </c>
      <c r="OY34" s="79">
        <v>25338</v>
      </c>
      <c r="OZ34" s="78">
        <v>4666138.6100000003</v>
      </c>
      <c r="PA34" s="77">
        <v>108</v>
      </c>
      <c r="PB34" s="78">
        <v>3543.15</v>
      </c>
      <c r="PC34" s="79">
        <v>2777</v>
      </c>
      <c r="PD34" s="78">
        <v>131401.41</v>
      </c>
      <c r="PE34" s="77">
        <v>948</v>
      </c>
      <c r="PF34" s="78">
        <v>157455.51</v>
      </c>
      <c r="PI34" s="79">
        <v>5968</v>
      </c>
      <c r="PJ34" s="78">
        <v>572424.37</v>
      </c>
      <c r="PQ34" s="77">
        <v>1</v>
      </c>
      <c r="PR34" s="78">
        <v>4.75</v>
      </c>
      <c r="PS34" s="79">
        <v>2991</v>
      </c>
      <c r="PT34" s="78">
        <v>262337.75</v>
      </c>
      <c r="PU34" s="77">
        <v>73</v>
      </c>
      <c r="PV34" s="78">
        <v>761.21</v>
      </c>
      <c r="PW34" s="77">
        <v>57</v>
      </c>
      <c r="PX34" s="78">
        <v>9113.15</v>
      </c>
      <c r="PY34" s="79">
        <v>8167</v>
      </c>
      <c r="PZ34" s="78">
        <v>563944.14</v>
      </c>
      <c r="QA34" s="77">
        <v>29</v>
      </c>
      <c r="QB34" s="78">
        <v>192.8</v>
      </c>
      <c r="QC34" s="77">
        <v>21</v>
      </c>
      <c r="QD34" s="78">
        <v>263.89</v>
      </c>
      <c r="QI34" s="77">
        <v>5</v>
      </c>
      <c r="QJ34" s="78">
        <v>39.24</v>
      </c>
      <c r="QM34" s="79">
        <v>23939</v>
      </c>
      <c r="QN34" s="78">
        <v>6312043.0599999996</v>
      </c>
      <c r="QO34" s="79">
        <v>42433</v>
      </c>
      <c r="QP34" s="78">
        <v>6034505.7199999997</v>
      </c>
      <c r="QQ34" s="79">
        <v>5367</v>
      </c>
      <c r="QR34" s="78">
        <v>686146.48</v>
      </c>
      <c r="QS34" s="77">
        <v>452</v>
      </c>
      <c r="QT34" s="78">
        <v>1738808.45</v>
      </c>
      <c r="QU34" s="77">
        <v>5</v>
      </c>
      <c r="QV34" s="78">
        <v>14757.02</v>
      </c>
      <c r="QW34" s="77">
        <v>18</v>
      </c>
      <c r="QX34" s="78">
        <v>185.4</v>
      </c>
      <c r="QY34" s="77">
        <v>7</v>
      </c>
      <c r="QZ34" s="78">
        <v>1006.65</v>
      </c>
      <c r="RA34" s="77">
        <v>401</v>
      </c>
      <c r="RB34" s="78">
        <v>152456.5</v>
      </c>
      <c r="RE34" s="79">
        <v>21490</v>
      </c>
      <c r="RF34" s="78">
        <v>11526742.66</v>
      </c>
      <c r="RI34" s="79">
        <v>10272</v>
      </c>
      <c r="RJ34" s="78">
        <v>2999731.12</v>
      </c>
      <c r="RM34" s="77">
        <v>2</v>
      </c>
      <c r="RN34" s="78">
        <v>2.83</v>
      </c>
      <c r="RO34" s="77">
        <v>17</v>
      </c>
      <c r="RP34" s="78">
        <v>29.03</v>
      </c>
      <c r="SA34" s="77">
        <v>2</v>
      </c>
      <c r="SB34" s="78">
        <v>97.1</v>
      </c>
      <c r="SE34" s="77">
        <v>7</v>
      </c>
      <c r="SF34" s="78">
        <v>212.61</v>
      </c>
      <c r="SG34" s="77">
        <v>2</v>
      </c>
      <c r="SH34" s="78">
        <v>37.9</v>
      </c>
      <c r="SO34" s="79">
        <v>92940</v>
      </c>
      <c r="SP34" s="78">
        <v>13737742.050000001</v>
      </c>
      <c r="SQ34" s="79">
        <v>2093</v>
      </c>
      <c r="SR34" s="78">
        <v>100513.06</v>
      </c>
      <c r="SW34" s="77">
        <v>42</v>
      </c>
      <c r="SX34" s="78">
        <v>8698.41</v>
      </c>
      <c r="SY34" s="77">
        <v>299</v>
      </c>
      <c r="SZ34" s="78">
        <v>15468.32</v>
      </c>
      <c r="TA34" s="79">
        <v>7728</v>
      </c>
      <c r="TB34" s="78">
        <v>188314.54</v>
      </c>
      <c r="TC34" s="77">
        <v>834</v>
      </c>
      <c r="TD34" s="78">
        <v>93326.95</v>
      </c>
      <c r="TG34" s="79">
        <v>4153</v>
      </c>
      <c r="TH34" s="78">
        <v>271441.06</v>
      </c>
      <c r="TI34" s="79">
        <v>42147</v>
      </c>
      <c r="TJ34" s="78">
        <v>7081743.9400000004</v>
      </c>
      <c r="TK34" s="77">
        <v>4</v>
      </c>
      <c r="TL34" s="78">
        <v>1.76</v>
      </c>
      <c r="TM34" s="79">
        <v>1174</v>
      </c>
      <c r="TN34" s="78">
        <v>43405.85</v>
      </c>
      <c r="TO34" s="77">
        <v>895</v>
      </c>
      <c r="TP34" s="78">
        <v>60021.16</v>
      </c>
      <c r="TQ34" s="79">
        <v>10944</v>
      </c>
      <c r="TR34" s="78">
        <v>593272.62</v>
      </c>
      <c r="TS34" s="77">
        <v>3</v>
      </c>
      <c r="TT34" s="78">
        <v>725.76</v>
      </c>
      <c r="TU34" s="79">
        <v>74628</v>
      </c>
      <c r="TV34" s="78">
        <v>499030.07</v>
      </c>
      <c r="TW34" s="79">
        <v>1240</v>
      </c>
      <c r="TX34" s="78">
        <v>96348.13</v>
      </c>
      <c r="TY34" s="77">
        <v>82</v>
      </c>
      <c r="TZ34" s="78">
        <v>569.99</v>
      </c>
      <c r="UC34" s="77">
        <v>1</v>
      </c>
      <c r="UD34" s="78">
        <v>8.81</v>
      </c>
      <c r="UE34" s="77">
        <v>2</v>
      </c>
      <c r="UF34" s="78">
        <v>28.76</v>
      </c>
      <c r="UG34" s="77">
        <v>691</v>
      </c>
      <c r="UH34" s="78">
        <v>6281.05</v>
      </c>
      <c r="UI34" s="79">
        <v>2450</v>
      </c>
      <c r="UJ34" s="78">
        <v>10825060.789999999</v>
      </c>
      <c r="UK34" s="79">
        <v>2678</v>
      </c>
      <c r="UL34" s="78">
        <v>91539.76</v>
      </c>
      <c r="UM34" s="79">
        <v>24151</v>
      </c>
      <c r="UN34" s="78">
        <v>860588.88</v>
      </c>
      <c r="UO34" s="79">
        <v>1968</v>
      </c>
      <c r="UP34" s="78">
        <v>230741.41</v>
      </c>
      <c r="UQ34" s="79">
        <v>40615</v>
      </c>
      <c r="UR34" s="78">
        <v>2018820.37</v>
      </c>
      <c r="US34" s="79">
        <v>4333</v>
      </c>
      <c r="UT34" s="78">
        <v>362079.15</v>
      </c>
      <c r="VE34" s="77">
        <v>1</v>
      </c>
      <c r="VF34" s="78">
        <v>273.33999999999997</v>
      </c>
      <c r="VG34" s="79">
        <v>6906</v>
      </c>
      <c r="VH34" s="78">
        <v>283343.69</v>
      </c>
      <c r="VI34" s="77">
        <v>2</v>
      </c>
      <c r="VJ34" s="78">
        <v>68.92</v>
      </c>
      <c r="VK34" s="77">
        <v>2</v>
      </c>
      <c r="VL34" s="78">
        <v>24.9</v>
      </c>
      <c r="VY34" s="77">
        <v>2</v>
      </c>
      <c r="VZ34" s="78">
        <v>4.32</v>
      </c>
      <c r="WG34" s="77">
        <v>29</v>
      </c>
      <c r="WH34" s="78">
        <v>942.15</v>
      </c>
      <c r="WI34" s="79">
        <v>9119</v>
      </c>
      <c r="WJ34" s="78">
        <v>437622.9</v>
      </c>
      <c r="WK34" s="77">
        <v>2</v>
      </c>
      <c r="WL34" s="78">
        <v>13.26</v>
      </c>
      <c r="WM34" s="79">
        <v>27160</v>
      </c>
      <c r="WN34" s="78">
        <v>438747.49</v>
      </c>
      <c r="WO34" s="77">
        <v>74</v>
      </c>
      <c r="WP34" s="78">
        <v>788.39</v>
      </c>
      <c r="WS34" s="77">
        <v>3</v>
      </c>
      <c r="WT34" s="78">
        <v>13.07</v>
      </c>
      <c r="WU34" s="79">
        <v>11841</v>
      </c>
      <c r="WV34" s="78">
        <v>657949.73</v>
      </c>
      <c r="WW34" s="79">
        <v>12808</v>
      </c>
      <c r="WX34" s="78">
        <v>1112152.1599999999</v>
      </c>
      <c r="XC34" s="79">
        <v>16299</v>
      </c>
      <c r="XD34" s="78">
        <v>203.85</v>
      </c>
      <c r="XG34" s="79">
        <v>12157</v>
      </c>
      <c r="XH34" s="78">
        <v>1748992.91</v>
      </c>
      <c r="XI34" s="77">
        <v>14</v>
      </c>
      <c r="XJ34" s="78">
        <v>30458.400000000001</v>
      </c>
      <c r="XM34" s="79">
        <v>2276</v>
      </c>
      <c r="XN34" s="78">
        <v>9772.24</v>
      </c>
      <c r="XO34" s="79">
        <v>7159</v>
      </c>
      <c r="XP34" s="78">
        <v>114801.78</v>
      </c>
      <c r="XQ34" s="77">
        <v>146</v>
      </c>
      <c r="XR34" s="78">
        <v>18550.13</v>
      </c>
      <c r="XS34" s="79">
        <v>1598</v>
      </c>
      <c r="XT34" s="78">
        <v>633998.93000000005</v>
      </c>
      <c r="XU34" s="77">
        <v>7</v>
      </c>
      <c r="XV34" s="78">
        <v>1603</v>
      </c>
      <c r="XW34" s="79">
        <v>5837</v>
      </c>
      <c r="XX34" s="78">
        <v>170074.47</v>
      </c>
      <c r="YA34" s="77">
        <v>1</v>
      </c>
      <c r="YB34" s="78">
        <v>29.38</v>
      </c>
      <c r="YC34" s="77">
        <v>4</v>
      </c>
      <c r="YD34" s="78">
        <v>21.7</v>
      </c>
      <c r="YE34" s="77">
        <v>3</v>
      </c>
      <c r="YF34" s="78">
        <v>30.85</v>
      </c>
      <c r="YI34" s="79">
        <v>33961</v>
      </c>
      <c r="YJ34" s="78">
        <v>1982769</v>
      </c>
      <c r="YM34" s="77">
        <v>301</v>
      </c>
      <c r="YN34" s="78">
        <v>124225.66</v>
      </c>
      <c r="YO34" s="77">
        <v>512</v>
      </c>
      <c r="YP34" s="78">
        <v>6753.72</v>
      </c>
      <c r="YS34" s="79">
        <v>21573</v>
      </c>
      <c r="YT34" s="78">
        <v>3103352.31</v>
      </c>
      <c r="YU34" s="79">
        <v>3087</v>
      </c>
      <c r="YV34" s="78">
        <v>1537941.85</v>
      </c>
      <c r="YW34" s="79">
        <v>5002</v>
      </c>
      <c r="YX34" s="78">
        <v>642720.74</v>
      </c>
      <c r="YY34" s="79">
        <v>11630</v>
      </c>
      <c r="YZ34" s="78">
        <v>1930746.61</v>
      </c>
      <c r="ZA34" s="77">
        <v>758</v>
      </c>
      <c r="ZB34" s="78">
        <v>208521.63</v>
      </c>
      <c r="ZC34" s="79">
        <v>2819</v>
      </c>
      <c r="ZD34" s="78">
        <v>606221.84</v>
      </c>
      <c r="ZE34" s="79">
        <v>66999</v>
      </c>
      <c r="ZF34" s="78">
        <v>752798.45</v>
      </c>
      <c r="ZG34" s="79">
        <v>1175</v>
      </c>
      <c r="ZH34" s="78">
        <v>62477.46</v>
      </c>
      <c r="ZI34" s="77">
        <v>9</v>
      </c>
      <c r="ZJ34" s="78">
        <v>94.47</v>
      </c>
      <c r="ZQ34" s="79">
        <v>163585</v>
      </c>
      <c r="ZR34" s="78">
        <v>9981142.75</v>
      </c>
      <c r="ZS34" s="79">
        <v>26580</v>
      </c>
      <c r="ZT34" s="78">
        <v>2395162.9</v>
      </c>
      <c r="AAA34" s="79">
        <v>1450</v>
      </c>
      <c r="AAB34" s="78">
        <v>34834.03</v>
      </c>
      <c r="AAE34" s="79">
        <v>2037</v>
      </c>
      <c r="AAF34" s="78">
        <v>255201.37</v>
      </c>
      <c r="AAG34" s="77">
        <v>90</v>
      </c>
      <c r="AAH34" s="78">
        <v>7973.92</v>
      </c>
      <c r="AAI34" s="79">
        <v>83397</v>
      </c>
      <c r="AAJ34" s="78">
        <v>1989937.36</v>
      </c>
      <c r="AAK34" s="79">
        <v>27948</v>
      </c>
      <c r="AAL34" s="78">
        <v>1360191.98</v>
      </c>
      <c r="AAQ34" s="79">
        <v>1109</v>
      </c>
      <c r="AAR34" s="78">
        <v>90806.45</v>
      </c>
      <c r="AAS34" s="77">
        <v>503</v>
      </c>
      <c r="AAT34" s="78">
        <v>38242.629999999997</v>
      </c>
      <c r="AAU34" s="79">
        <v>43951</v>
      </c>
      <c r="AAV34" s="78">
        <v>7751845.4299999997</v>
      </c>
      <c r="AAW34" s="79">
        <v>42417</v>
      </c>
      <c r="AAX34" s="78">
        <v>5689875.9299999997</v>
      </c>
      <c r="ABC34" s="77">
        <v>35</v>
      </c>
      <c r="ABD34" s="78">
        <v>135.56</v>
      </c>
      <c r="ABE34" s="77">
        <v>161</v>
      </c>
      <c r="ABF34" s="78">
        <v>756.8</v>
      </c>
      <c r="ABM34" s="77">
        <v>34</v>
      </c>
      <c r="ABN34" s="78">
        <v>222.78</v>
      </c>
      <c r="ABO34" s="77">
        <v>3</v>
      </c>
      <c r="ABP34" s="78">
        <v>12.6</v>
      </c>
      <c r="ABQ34" s="77">
        <v>6</v>
      </c>
      <c r="ABR34" s="78">
        <v>58.27</v>
      </c>
      <c r="ABS34" s="77">
        <v>49</v>
      </c>
      <c r="ABT34" s="78">
        <v>231.01</v>
      </c>
      <c r="ABY34" s="77">
        <v>8</v>
      </c>
      <c r="ABZ34" s="78">
        <v>430.16</v>
      </c>
      <c r="ACA34" s="77">
        <v>767</v>
      </c>
      <c r="ACB34" s="78">
        <v>3426.58</v>
      </c>
      <c r="ACG34" s="79">
        <v>2564</v>
      </c>
      <c r="ACH34" s="78">
        <v>153369.74</v>
      </c>
      <c r="ACO34" s="77">
        <v>309</v>
      </c>
      <c r="ACP34" s="78">
        <v>44294.85</v>
      </c>
      <c r="ADA34" s="79">
        <v>166402</v>
      </c>
      <c r="ADB34" s="78">
        <v>16009609.18</v>
      </c>
      <c r="ADC34" s="79">
        <v>2872</v>
      </c>
      <c r="ADD34" s="78">
        <v>149643.65</v>
      </c>
      <c r="ADE34" s="79">
        <v>1678</v>
      </c>
      <c r="ADF34" s="78">
        <v>75569.13</v>
      </c>
      <c r="ADG34" s="79">
        <v>4119</v>
      </c>
      <c r="ADH34" s="78">
        <v>59326.42</v>
      </c>
      <c r="ADI34" s="79">
        <v>3208</v>
      </c>
      <c r="ADJ34" s="78">
        <v>69293.990000000005</v>
      </c>
      <c r="ADK34" s="77">
        <v>390</v>
      </c>
      <c r="ADL34" s="78">
        <v>12019.02</v>
      </c>
      <c r="ADQ34" s="77">
        <v>108</v>
      </c>
      <c r="ADR34" s="78">
        <v>6171.32</v>
      </c>
      <c r="ADS34" s="79">
        <v>14081</v>
      </c>
      <c r="ADT34" s="78">
        <v>502058.07</v>
      </c>
      <c r="ADU34" s="79">
        <v>4456</v>
      </c>
      <c r="ADV34" s="78">
        <v>240986.97</v>
      </c>
      <c r="ADW34" s="79">
        <v>17555</v>
      </c>
      <c r="ADX34" s="78">
        <v>223020.71</v>
      </c>
      <c r="ADY34" s="77">
        <v>4</v>
      </c>
      <c r="ADZ34" s="78">
        <v>36.25</v>
      </c>
      <c r="AEA34" s="77">
        <v>2</v>
      </c>
      <c r="AEB34" s="78">
        <v>13.42</v>
      </c>
      <c r="AEC34" s="79">
        <v>10100</v>
      </c>
      <c r="AED34" s="78">
        <v>428523.98</v>
      </c>
      <c r="AEI34" s="79">
        <v>2754</v>
      </c>
      <c r="AEJ34" s="78">
        <v>85489.85</v>
      </c>
      <c r="AEK34" s="79">
        <v>43608</v>
      </c>
      <c r="AEL34" s="78">
        <v>1627871.69</v>
      </c>
      <c r="AEM34" s="77">
        <v>267</v>
      </c>
      <c r="AEN34" s="78">
        <v>14026.9</v>
      </c>
      <c r="AEO34" s="79">
        <v>12972</v>
      </c>
      <c r="AEP34" s="78">
        <v>827925.5</v>
      </c>
      <c r="AES34" s="79">
        <v>2096</v>
      </c>
      <c r="AET34" s="78">
        <v>320235.40999999997</v>
      </c>
      <c r="AEY34" s="77">
        <v>977</v>
      </c>
      <c r="AEZ34" s="78">
        <v>161379.51999999999</v>
      </c>
      <c r="AFA34" s="77">
        <v>2</v>
      </c>
      <c r="AFB34" s="78">
        <v>8.76</v>
      </c>
      <c r="AFC34" s="79">
        <v>1260</v>
      </c>
      <c r="AFD34" s="78">
        <v>756460.59</v>
      </c>
      <c r="AFK34" s="79">
        <v>4235</v>
      </c>
      <c r="AFL34" s="78">
        <v>309962.40999999997</v>
      </c>
      <c r="AFM34" s="79">
        <v>4213</v>
      </c>
      <c r="AFN34" s="78">
        <v>182430.55</v>
      </c>
      <c r="AFO34" s="77">
        <v>11</v>
      </c>
      <c r="AFP34" s="78">
        <v>1099.8</v>
      </c>
      <c r="AFS34" s="79">
        <v>1809</v>
      </c>
      <c r="AFT34" s="78">
        <v>921522.93</v>
      </c>
      <c r="AFU34" s="79">
        <v>2836</v>
      </c>
      <c r="AFV34" s="78">
        <v>1988521.88</v>
      </c>
      <c r="AGA34" s="77">
        <v>46</v>
      </c>
      <c r="AGB34" s="78">
        <v>396.73</v>
      </c>
      <c r="AGG34" s="79">
        <v>13584</v>
      </c>
      <c r="AGH34" s="78">
        <v>708018.42</v>
      </c>
      <c r="AGI34" s="79">
        <v>4819</v>
      </c>
      <c r="AGJ34" s="78">
        <v>149643.92000000001</v>
      </c>
      <c r="AGK34" s="77">
        <v>1</v>
      </c>
      <c r="AGL34" s="78">
        <v>809.34</v>
      </c>
      <c r="AGO34" s="77">
        <v>43</v>
      </c>
      <c r="AGP34" s="78">
        <v>5522.05</v>
      </c>
      <c r="AGQ34" s="79">
        <v>5049</v>
      </c>
      <c r="AGR34" s="78">
        <v>276569.7</v>
      </c>
      <c r="AGS34" s="77">
        <v>5</v>
      </c>
      <c r="AGT34" s="78">
        <v>81.63</v>
      </c>
      <c r="AGW34" s="77">
        <v>4</v>
      </c>
      <c r="AGX34" s="78">
        <v>374.9</v>
      </c>
      <c r="AHC34" s="79">
        <v>2590</v>
      </c>
      <c r="AHD34" s="78">
        <v>895041.78</v>
      </c>
      <c r="AHG34" s="77">
        <v>95</v>
      </c>
      <c r="AHH34" s="78">
        <v>5393.88</v>
      </c>
      <c r="AHM34" s="79">
        <v>45432</v>
      </c>
      <c r="AHN34" s="78">
        <v>1457857.84</v>
      </c>
      <c r="AHO34" s="79">
        <v>4169</v>
      </c>
      <c r="AHP34" s="78">
        <v>172576.71</v>
      </c>
      <c r="AHQ34" s="77">
        <v>451</v>
      </c>
      <c r="AHR34" s="78">
        <v>46153.41</v>
      </c>
      <c r="AHS34" s="77">
        <v>4</v>
      </c>
      <c r="AHT34" s="78">
        <v>81.319999999999993</v>
      </c>
      <c r="AHU34" s="77">
        <v>2</v>
      </c>
      <c r="AHV34" s="78">
        <v>9.08</v>
      </c>
      <c r="AHW34" s="77">
        <v>129</v>
      </c>
      <c r="AHX34" s="78">
        <v>1068.26</v>
      </c>
      <c r="AIC34" s="77">
        <v>11</v>
      </c>
      <c r="AID34" s="78">
        <v>5785.45</v>
      </c>
      <c r="AIG34" s="79">
        <v>233643</v>
      </c>
      <c r="AIH34" s="78">
        <v>59695190.82</v>
      </c>
      <c r="AII34" s="77">
        <v>149</v>
      </c>
      <c r="AIJ34" s="78">
        <v>212393.74</v>
      </c>
      <c r="AIK34" s="79">
        <v>11104</v>
      </c>
      <c r="AIL34" s="78">
        <v>6654834.1100000003</v>
      </c>
      <c r="AIM34" s="79">
        <v>9840</v>
      </c>
      <c r="AIN34" s="78">
        <v>3805336.27</v>
      </c>
      <c r="AIO34" s="79">
        <v>1940</v>
      </c>
      <c r="AIP34" s="78">
        <v>151664.39000000001</v>
      </c>
      <c r="AIQ34" s="77">
        <v>135</v>
      </c>
      <c r="AIR34" s="78">
        <v>15122.82</v>
      </c>
      <c r="AIS34" s="77">
        <v>806</v>
      </c>
      <c r="AIT34" s="78">
        <v>111121.42</v>
      </c>
      <c r="AIW34" s="77">
        <v>3</v>
      </c>
      <c r="AIX34" s="78">
        <v>1300.5</v>
      </c>
      <c r="AIY34" s="77">
        <v>32</v>
      </c>
      <c r="AIZ34" s="78">
        <v>23990.37</v>
      </c>
      <c r="AJA34" s="79">
        <v>1990</v>
      </c>
      <c r="AJB34" s="78">
        <v>185645.25</v>
      </c>
      <c r="AJC34" s="79">
        <v>3179</v>
      </c>
      <c r="AJD34" s="78">
        <v>197746.78</v>
      </c>
      <c r="AJE34" s="77">
        <v>57</v>
      </c>
      <c r="AJF34" s="78">
        <v>14207.8</v>
      </c>
      <c r="AJK34" s="77">
        <v>2</v>
      </c>
      <c r="AJL34" s="78">
        <v>1390.38</v>
      </c>
      <c r="AJM34" s="77">
        <v>707</v>
      </c>
      <c r="AJN34" s="78">
        <v>85433.46</v>
      </c>
      <c r="AJQ34" s="77">
        <v>90</v>
      </c>
      <c r="AJR34" s="78">
        <v>30126.51</v>
      </c>
      <c r="AKC34" s="77">
        <v>3</v>
      </c>
      <c r="AKD34" s="78">
        <v>477.01</v>
      </c>
      <c r="AKG34" s="79">
        <v>42970</v>
      </c>
      <c r="AKH34" s="78">
        <v>405215.41</v>
      </c>
      <c r="AKK34" s="77">
        <v>21</v>
      </c>
      <c r="AKL34" s="78">
        <v>175.38</v>
      </c>
      <c r="AKO34" s="79">
        <v>5987</v>
      </c>
      <c r="AKP34" s="78">
        <v>431431.75</v>
      </c>
      <c r="AKQ34" s="77">
        <v>2</v>
      </c>
      <c r="AKR34" s="78">
        <v>5.4</v>
      </c>
      <c r="AKS34" s="79">
        <v>6990</v>
      </c>
      <c r="AKT34" s="78">
        <v>138568.45000000001</v>
      </c>
      <c r="AKU34" s="77">
        <v>7</v>
      </c>
      <c r="AKV34" s="78">
        <v>8.2200000000000006</v>
      </c>
      <c r="AKW34" s="79">
        <v>7708</v>
      </c>
      <c r="AKX34" s="78">
        <v>360937.99</v>
      </c>
      <c r="ALE34" s="79">
        <v>1748</v>
      </c>
      <c r="ALF34" s="78">
        <v>296176.18</v>
      </c>
      <c r="ALO34" s="79">
        <v>95375</v>
      </c>
      <c r="ALP34" s="78">
        <v>1268159.74</v>
      </c>
      <c r="ALQ34" s="77">
        <v>151</v>
      </c>
      <c r="ALR34" s="78">
        <v>17109.5</v>
      </c>
      <c r="ALW34" s="77">
        <v>1</v>
      </c>
      <c r="ALX34" s="78">
        <v>0.72</v>
      </c>
      <c r="AME34" s="77">
        <v>17</v>
      </c>
      <c r="AMF34" s="78">
        <v>254.53</v>
      </c>
      <c r="AMM34" s="79">
        <v>9320</v>
      </c>
      <c r="AMN34" s="78">
        <v>240328.86</v>
      </c>
      <c r="AMO34" s="77">
        <v>3</v>
      </c>
      <c r="AMP34" s="78">
        <v>8451.9</v>
      </c>
      <c r="AMQ34" s="79">
        <v>93979</v>
      </c>
      <c r="AMR34" s="78">
        <v>1349584.87</v>
      </c>
      <c r="ANG34" s="77">
        <v>1</v>
      </c>
      <c r="ANH34" s="78">
        <v>7.66</v>
      </c>
      <c r="ANI34" s="77">
        <v>1</v>
      </c>
      <c r="ANJ34" s="78">
        <v>8.0500000000000007</v>
      </c>
      <c r="ANO34" s="79">
        <v>1666</v>
      </c>
      <c r="ANP34" s="78">
        <v>83434.3</v>
      </c>
      <c r="ANQ34" s="77">
        <v>103</v>
      </c>
      <c r="ANR34" s="78">
        <v>324.85000000000002</v>
      </c>
      <c r="ANS34" s="79">
        <v>1652</v>
      </c>
      <c r="ANT34" s="78">
        <v>109474.44</v>
      </c>
      <c r="ANW34" s="77">
        <v>113</v>
      </c>
      <c r="ANX34" s="78">
        <v>2876.64</v>
      </c>
      <c r="ANY34" s="77">
        <v>14</v>
      </c>
      <c r="ANZ34" s="78">
        <v>5695.43</v>
      </c>
      <c r="AOA34" s="79">
        <v>1278</v>
      </c>
      <c r="AOB34" s="78">
        <v>94719.35</v>
      </c>
      <c r="AOC34" s="79">
        <v>16449</v>
      </c>
      <c r="AOD34" s="78">
        <v>1562846.65</v>
      </c>
      <c r="AOE34" s="77">
        <v>154</v>
      </c>
      <c r="AOF34" s="78">
        <v>191634.08</v>
      </c>
      <c r="AOQ34" s="77">
        <v>303</v>
      </c>
      <c r="AOR34" s="78">
        <v>13338.14</v>
      </c>
      <c r="AOU34" s="77">
        <v>2</v>
      </c>
      <c r="AOV34" s="78">
        <v>5.68</v>
      </c>
      <c r="AOY34" s="77">
        <v>848</v>
      </c>
      <c r="AOZ34" s="78">
        <v>1071745.8899999999</v>
      </c>
      <c r="APA34" s="79">
        <v>2510</v>
      </c>
      <c r="APB34" s="78">
        <v>199782.28</v>
      </c>
      <c r="APE34" s="77">
        <v>59</v>
      </c>
      <c r="APF34" s="78">
        <v>1405.74</v>
      </c>
      <c r="API34" s="79">
        <v>1807</v>
      </c>
      <c r="APJ34" s="78">
        <v>217910.21</v>
      </c>
      <c r="APK34" s="77">
        <v>234</v>
      </c>
      <c r="APL34" s="78">
        <v>41024.14</v>
      </c>
      <c r="APM34" s="79">
        <v>10341</v>
      </c>
      <c r="APN34" s="78">
        <v>1626048.58</v>
      </c>
      <c r="APS34" s="77">
        <v>685</v>
      </c>
      <c r="APT34" s="78">
        <v>386145.62</v>
      </c>
      <c r="APU34" s="77">
        <v>44</v>
      </c>
      <c r="APV34" s="78">
        <v>71998.460000000006</v>
      </c>
      <c r="APW34" s="77">
        <v>235</v>
      </c>
      <c r="APX34" s="78">
        <v>714756.47</v>
      </c>
      <c r="AQE34" s="77">
        <v>1</v>
      </c>
      <c r="AQF34" s="78">
        <v>53.57</v>
      </c>
      <c r="AQI34" s="77">
        <v>45</v>
      </c>
      <c r="AQJ34" s="78">
        <v>4597.91</v>
      </c>
      <c r="AQK34" s="77">
        <v>1</v>
      </c>
      <c r="AQL34" s="78">
        <v>8.6199999999999992</v>
      </c>
      <c r="AQO34" s="77">
        <v>612</v>
      </c>
      <c r="AQP34" s="78">
        <v>82969.38</v>
      </c>
      <c r="AQQ34" s="77">
        <v>299</v>
      </c>
      <c r="AQR34" s="78">
        <v>3161.96</v>
      </c>
      <c r="AQS34" s="77">
        <v>3</v>
      </c>
      <c r="AQT34" s="78">
        <v>40</v>
      </c>
      <c r="AQU34" s="77">
        <v>102</v>
      </c>
      <c r="AQV34" s="78">
        <v>1208.77</v>
      </c>
      <c r="AQW34" s="77">
        <v>1</v>
      </c>
      <c r="AQX34" s="78">
        <v>8.52</v>
      </c>
      <c r="ARA34" s="79">
        <v>12736</v>
      </c>
      <c r="ARB34" s="78">
        <v>2919702.02</v>
      </c>
      <c r="ARC34" s="79">
        <v>15429</v>
      </c>
      <c r="ARD34" s="78">
        <v>246988.14</v>
      </c>
      <c r="ARG34" s="77">
        <v>6</v>
      </c>
      <c r="ARH34" s="78">
        <v>131.69999999999999</v>
      </c>
      <c r="ARI34" s="79">
        <v>2128</v>
      </c>
      <c r="ARJ34" s="78">
        <v>923404.48</v>
      </c>
      <c r="ARK34" s="77">
        <v>356</v>
      </c>
      <c r="ARL34" s="78">
        <v>159491.75</v>
      </c>
      <c r="ARM34" s="79">
        <v>1800</v>
      </c>
      <c r="ARN34" s="78">
        <v>810634.09</v>
      </c>
      <c r="ARO34" s="77">
        <v>815</v>
      </c>
      <c r="ARP34" s="78">
        <v>362005.32</v>
      </c>
      <c r="ARQ34" s="77">
        <v>579</v>
      </c>
      <c r="ARR34" s="78">
        <v>208928.65</v>
      </c>
      <c r="ARS34" s="77">
        <v>241</v>
      </c>
      <c r="ART34" s="78">
        <v>113689.53</v>
      </c>
      <c r="ARU34" s="79">
        <v>4786</v>
      </c>
      <c r="ARV34" s="78">
        <v>788149.86</v>
      </c>
      <c r="ARW34" s="77">
        <v>10</v>
      </c>
      <c r="ARX34" s="78">
        <v>530.84</v>
      </c>
      <c r="ASA34" s="77">
        <v>141</v>
      </c>
      <c r="ASB34" s="78">
        <v>43585.7</v>
      </c>
      <c r="ASC34" s="79">
        <v>3174</v>
      </c>
      <c r="ASD34" s="78">
        <v>51208.27</v>
      </c>
      <c r="ASI34" s="79">
        <v>3881</v>
      </c>
      <c r="ASJ34" s="78">
        <v>1052598.44</v>
      </c>
      <c r="ASK34" s="79">
        <v>2744</v>
      </c>
      <c r="ASL34" s="78">
        <v>1382026.8</v>
      </c>
      <c r="ASQ34" s="79">
        <v>6967</v>
      </c>
      <c r="ASR34" s="78">
        <v>4662414.8499999996</v>
      </c>
      <c r="ASU34" s="77">
        <v>100</v>
      </c>
      <c r="ASV34" s="78">
        <v>660288.74</v>
      </c>
      <c r="ASY34" s="77">
        <v>3</v>
      </c>
      <c r="ASZ34" s="78">
        <v>41.74</v>
      </c>
      <c r="ATC34" s="77">
        <v>2</v>
      </c>
      <c r="ATD34" s="78">
        <v>46.38</v>
      </c>
      <c r="ATE34" s="77">
        <v>1</v>
      </c>
      <c r="ATF34" s="78">
        <v>9.39</v>
      </c>
      <c r="ATG34" s="79">
        <v>4629</v>
      </c>
      <c r="ATH34" s="78">
        <v>584030.15</v>
      </c>
      <c r="ATI34" s="79">
        <v>9863</v>
      </c>
      <c r="ATJ34" s="78">
        <v>1095965.19</v>
      </c>
      <c r="ATK34" s="79">
        <v>25717</v>
      </c>
      <c r="ATL34" s="78">
        <v>3187972.16</v>
      </c>
      <c r="ATM34" s="79">
        <v>6589</v>
      </c>
      <c r="ATN34" s="78">
        <v>802053.63</v>
      </c>
      <c r="ATO34" s="79">
        <v>42720</v>
      </c>
      <c r="ATP34" s="78">
        <v>1051291.02</v>
      </c>
      <c r="ATS34" s="79">
        <v>44078</v>
      </c>
      <c r="ATT34" s="78">
        <v>3751753.48</v>
      </c>
      <c r="ATU34" s="77">
        <v>86</v>
      </c>
      <c r="ATV34" s="78">
        <v>27485.82</v>
      </c>
      <c r="ATY34" s="79">
        <v>2344</v>
      </c>
      <c r="ATZ34" s="78">
        <v>204224.68</v>
      </c>
      <c r="AUA34" s="77">
        <v>1</v>
      </c>
      <c r="AUB34" s="78">
        <v>37.799999999999997</v>
      </c>
      <c r="AUK34" s="77">
        <v>2</v>
      </c>
      <c r="AUL34" s="78">
        <v>6.98</v>
      </c>
      <c r="AUO34" s="77">
        <v>2</v>
      </c>
      <c r="AUP34" s="78">
        <v>7.8</v>
      </c>
      <c r="AUQ34" s="77">
        <v>1</v>
      </c>
      <c r="AUR34" s="78">
        <v>0.89</v>
      </c>
      <c r="AUS34" s="77">
        <v>9</v>
      </c>
      <c r="AUT34" s="78">
        <v>372.68</v>
      </c>
      <c r="AUU34" s="79">
        <v>1231</v>
      </c>
      <c r="AUV34" s="78">
        <v>31810.65</v>
      </c>
      <c r="AUW34" s="77">
        <v>42</v>
      </c>
      <c r="AUX34" s="78">
        <v>4080.95</v>
      </c>
      <c r="AVA34" s="79">
        <v>17354</v>
      </c>
      <c r="AVB34" s="78">
        <v>1568719.14</v>
      </c>
      <c r="AVC34" s="77">
        <v>652</v>
      </c>
      <c r="AVD34" s="78">
        <v>2654361.66</v>
      </c>
      <c r="AVE34" s="77">
        <v>2</v>
      </c>
      <c r="AVF34" s="78">
        <v>63.76</v>
      </c>
      <c r="AVK34" s="77">
        <v>6</v>
      </c>
      <c r="AVL34" s="78">
        <v>1655.68</v>
      </c>
      <c r="AVM34" s="77">
        <v>744</v>
      </c>
      <c r="AVN34" s="78">
        <v>40808.6</v>
      </c>
      <c r="AVO34" s="77">
        <v>26</v>
      </c>
      <c r="AVP34" s="78">
        <v>1370.14</v>
      </c>
      <c r="AVS34" s="79">
        <v>9374</v>
      </c>
      <c r="AVT34" s="78">
        <v>496928.73</v>
      </c>
      <c r="AVU34" s="77">
        <v>8</v>
      </c>
      <c r="AVV34" s="78">
        <v>542.76</v>
      </c>
      <c r="AVW34" s="77">
        <v>8</v>
      </c>
      <c r="AVX34" s="78">
        <v>374.8</v>
      </c>
      <c r="AVY34" s="77">
        <v>66</v>
      </c>
      <c r="AVZ34" s="78">
        <v>1643.18</v>
      </c>
      <c r="AWA34" s="77">
        <v>22</v>
      </c>
      <c r="AWB34" s="78">
        <v>126.07</v>
      </c>
      <c r="AWC34" s="77">
        <v>2</v>
      </c>
      <c r="AWD34" s="78">
        <v>9.6199999999999992</v>
      </c>
      <c r="AWM34" s="79">
        <v>177787</v>
      </c>
      <c r="AWN34" s="78">
        <v>3079873.08</v>
      </c>
      <c r="AWO34" s="77">
        <v>3</v>
      </c>
      <c r="AWP34" s="78">
        <v>120.03</v>
      </c>
      <c r="AWQ34" s="79">
        <v>1682</v>
      </c>
      <c r="AWR34" s="78">
        <v>87669.69</v>
      </c>
      <c r="AWU34" s="79">
        <v>9272</v>
      </c>
      <c r="AWV34" s="78">
        <v>2987637.57</v>
      </c>
      <c r="AWW34" s="77">
        <v>21</v>
      </c>
      <c r="AWX34" s="78">
        <v>174.53</v>
      </c>
      <c r="AXC34" s="77">
        <v>187</v>
      </c>
      <c r="AXD34" s="78">
        <v>151681.44</v>
      </c>
      <c r="AXO34" s="79">
        <v>1137</v>
      </c>
      <c r="AXP34" s="78">
        <v>117428.64</v>
      </c>
      <c r="AXY34" s="77">
        <v>2</v>
      </c>
      <c r="AXZ34" s="78">
        <v>19.46</v>
      </c>
      <c r="AYC34" s="77">
        <v>3</v>
      </c>
      <c r="AYD34" s="78">
        <v>24.39</v>
      </c>
      <c r="AYE34" s="77">
        <v>11</v>
      </c>
      <c r="AYF34" s="78">
        <v>107.08</v>
      </c>
      <c r="AYG34" s="77">
        <v>5</v>
      </c>
      <c r="AYH34" s="78">
        <v>81.16</v>
      </c>
      <c r="AYQ34" s="77">
        <v>4</v>
      </c>
      <c r="AYR34" s="78">
        <v>3.66</v>
      </c>
      <c r="AYS34" s="77">
        <v>2</v>
      </c>
      <c r="AYT34" s="78">
        <v>1.56</v>
      </c>
      <c r="AYW34" s="77">
        <v>1</v>
      </c>
      <c r="AYX34" s="78">
        <v>5.04</v>
      </c>
      <c r="AYY34" s="77">
        <v>37</v>
      </c>
      <c r="AYZ34" s="78">
        <v>2263.1799999999998</v>
      </c>
      <c r="AZA34" s="79">
        <v>53932</v>
      </c>
      <c r="AZB34" s="78">
        <v>4121306.39</v>
      </c>
      <c r="AZC34" s="77">
        <v>165</v>
      </c>
      <c r="AZD34" s="78">
        <v>34326.18</v>
      </c>
      <c r="AZE34" s="77">
        <v>146</v>
      </c>
      <c r="AZF34" s="78">
        <v>49525.24</v>
      </c>
      <c r="AZG34" s="77">
        <v>9</v>
      </c>
      <c r="AZH34" s="78">
        <v>117.6</v>
      </c>
      <c r="AZI34" s="77">
        <v>65</v>
      </c>
      <c r="AZJ34" s="78">
        <v>3885.12</v>
      </c>
      <c r="AZK34" s="77">
        <v>508</v>
      </c>
      <c r="AZL34" s="78">
        <v>6630.89</v>
      </c>
      <c r="AZO34" s="79">
        <v>12255</v>
      </c>
      <c r="AZP34" s="78">
        <v>1655568.52</v>
      </c>
      <c r="AZQ34" s="77">
        <v>145</v>
      </c>
      <c r="AZR34" s="78">
        <v>147373.06</v>
      </c>
      <c r="AZS34" s="77">
        <v>551</v>
      </c>
      <c r="AZT34" s="78">
        <v>253101.26</v>
      </c>
    </row>
    <row r="35" spans="1:1020 1025:1372" x14ac:dyDescent="0.25">
      <c r="A35" s="80">
        <v>40137</v>
      </c>
      <c r="B35" s="77" t="s">
        <v>346</v>
      </c>
      <c r="C35" s="77">
        <v>25</v>
      </c>
      <c r="D35" s="78">
        <v>66.150000000000006</v>
      </c>
      <c r="K35" s="77">
        <v>3</v>
      </c>
      <c r="L35" s="78">
        <v>226.74</v>
      </c>
      <c r="M35" s="77">
        <v>180</v>
      </c>
      <c r="N35" s="78">
        <v>1096020.8400000001</v>
      </c>
      <c r="W35" s="77">
        <v>1</v>
      </c>
      <c r="X35" s="78">
        <v>10.79</v>
      </c>
      <c r="Y35" s="79">
        <v>177855</v>
      </c>
      <c r="Z35" s="78">
        <v>10106532.800000001</v>
      </c>
      <c r="AA35" s="77">
        <v>36</v>
      </c>
      <c r="AB35" s="78">
        <v>3753.2</v>
      </c>
      <c r="AC35" s="79">
        <v>6764</v>
      </c>
      <c r="AD35" s="78">
        <v>302548.09000000003</v>
      </c>
      <c r="AQ35" s="79">
        <v>32407</v>
      </c>
      <c r="AR35" s="78">
        <v>4926398.4800000004</v>
      </c>
      <c r="AU35" s="79">
        <v>56728</v>
      </c>
      <c r="AV35" s="78">
        <v>1106346.44</v>
      </c>
      <c r="AW35" s="77">
        <v>1</v>
      </c>
      <c r="AX35" s="78">
        <v>14.91</v>
      </c>
      <c r="AY35" s="79">
        <v>65778</v>
      </c>
      <c r="AZ35" s="78">
        <v>6743482.8899999997</v>
      </c>
      <c r="BA35" s="79">
        <v>280224</v>
      </c>
      <c r="BB35" s="78">
        <v>23225652.850000001</v>
      </c>
      <c r="BE35" s="79">
        <v>289441</v>
      </c>
      <c r="BF35" s="78">
        <v>2627854.9</v>
      </c>
      <c r="BI35" s="79">
        <v>10540</v>
      </c>
      <c r="BJ35" s="78">
        <v>714782.09</v>
      </c>
      <c r="BK35" s="77">
        <v>3</v>
      </c>
      <c r="BL35" s="78">
        <v>112.38</v>
      </c>
      <c r="BM35" s="77">
        <v>6</v>
      </c>
      <c r="BN35" s="78">
        <v>183.68</v>
      </c>
      <c r="BO35" s="79">
        <v>5807</v>
      </c>
      <c r="BP35" s="78">
        <v>65584.81</v>
      </c>
      <c r="BS35" s="77">
        <v>11</v>
      </c>
      <c r="BT35" s="78">
        <v>7361.11</v>
      </c>
      <c r="BW35" s="77">
        <v>1</v>
      </c>
      <c r="BX35" s="78">
        <v>2.9</v>
      </c>
      <c r="CC35" s="77">
        <v>1</v>
      </c>
      <c r="CD35" s="78">
        <v>3.02</v>
      </c>
      <c r="CG35" s="77">
        <v>3</v>
      </c>
      <c r="CH35" s="78">
        <v>155.47</v>
      </c>
      <c r="CM35" s="77">
        <v>4</v>
      </c>
      <c r="CN35" s="78">
        <v>2798.62</v>
      </c>
      <c r="CO35" s="77">
        <v>10</v>
      </c>
      <c r="CP35" s="78">
        <v>339.43</v>
      </c>
      <c r="CS35" s="77">
        <v>76</v>
      </c>
      <c r="CT35" s="78">
        <v>236.07</v>
      </c>
      <c r="CU35" s="77">
        <v>5</v>
      </c>
      <c r="CV35" s="78">
        <v>22.05</v>
      </c>
      <c r="CW35" s="77">
        <v>21</v>
      </c>
      <c r="CX35" s="78">
        <v>18.61</v>
      </c>
      <c r="DA35" s="79">
        <v>158357</v>
      </c>
      <c r="DB35" s="78">
        <v>5991760.5300000003</v>
      </c>
      <c r="DK35" s="79">
        <v>12376</v>
      </c>
      <c r="DL35" s="78">
        <v>1095019.3500000001</v>
      </c>
      <c r="DM35" s="79">
        <v>189073</v>
      </c>
      <c r="DN35" s="78">
        <v>7450016.4000000004</v>
      </c>
      <c r="DS35" s="77">
        <v>11</v>
      </c>
      <c r="DT35" s="78">
        <v>110.89</v>
      </c>
      <c r="DU35" s="77">
        <v>5</v>
      </c>
      <c r="DV35" s="78">
        <v>9.75</v>
      </c>
      <c r="EE35" s="79">
        <v>14436</v>
      </c>
      <c r="EF35" s="78">
        <v>562668.87</v>
      </c>
      <c r="EG35" s="79">
        <v>32037</v>
      </c>
      <c r="EH35" s="78">
        <v>1132105.57</v>
      </c>
      <c r="EI35" s="77">
        <v>1</v>
      </c>
      <c r="EJ35" s="78">
        <v>1.2</v>
      </c>
      <c r="EK35" s="79">
        <v>1035</v>
      </c>
      <c r="EL35" s="78">
        <v>66025.66</v>
      </c>
      <c r="ES35" s="79">
        <v>1725</v>
      </c>
      <c r="ET35" s="78">
        <v>1040028.13</v>
      </c>
      <c r="EU35" s="77">
        <v>12</v>
      </c>
      <c r="EV35" s="78">
        <v>6.24</v>
      </c>
      <c r="EW35" s="79">
        <v>24560</v>
      </c>
      <c r="EX35" s="78">
        <v>1224573.8400000001</v>
      </c>
      <c r="EY35" s="79">
        <v>16255</v>
      </c>
      <c r="EZ35" s="78">
        <v>774638.91</v>
      </c>
      <c r="FA35" s="77">
        <v>15</v>
      </c>
      <c r="FB35" s="78">
        <v>217.89</v>
      </c>
      <c r="FC35" s="77">
        <v>1</v>
      </c>
      <c r="FD35" s="78">
        <v>1.73</v>
      </c>
      <c r="FE35" s="77">
        <v>1</v>
      </c>
      <c r="FF35" s="78">
        <v>14.4</v>
      </c>
      <c r="FG35" s="79">
        <v>2353</v>
      </c>
      <c r="FH35" s="78">
        <v>348396.96</v>
      </c>
      <c r="FI35" s="77">
        <v>5</v>
      </c>
      <c r="FJ35" s="78">
        <v>17.5</v>
      </c>
      <c r="FK35" s="79">
        <v>2415</v>
      </c>
      <c r="FL35" s="78">
        <v>65891.83</v>
      </c>
      <c r="FM35" s="79">
        <v>11613</v>
      </c>
      <c r="FN35" s="78">
        <v>705447.08</v>
      </c>
      <c r="FO35" s="79">
        <v>47879</v>
      </c>
      <c r="FP35" s="78">
        <v>5375048.0599999996</v>
      </c>
      <c r="FW35" s="77">
        <v>60</v>
      </c>
      <c r="FX35" s="78">
        <v>4906.2299999999996</v>
      </c>
      <c r="GC35" s="79">
        <v>3608</v>
      </c>
      <c r="GD35" s="78">
        <v>495780.44</v>
      </c>
      <c r="GE35" s="77">
        <v>625</v>
      </c>
      <c r="GF35" s="78">
        <v>93844.78</v>
      </c>
      <c r="GK35" s="77">
        <v>1</v>
      </c>
      <c r="GL35" s="78">
        <v>3.36</v>
      </c>
      <c r="GO35" s="77">
        <v>246</v>
      </c>
      <c r="GP35" s="78">
        <v>20019.34</v>
      </c>
      <c r="GQ35" s="77">
        <v>19</v>
      </c>
      <c r="GR35" s="78">
        <v>1075.31</v>
      </c>
      <c r="GS35" s="79">
        <v>1834</v>
      </c>
      <c r="GT35" s="78">
        <v>186822.37</v>
      </c>
      <c r="GU35" s="77">
        <v>12</v>
      </c>
      <c r="GV35" s="78">
        <v>71.5</v>
      </c>
      <c r="GY35" s="77">
        <v>218</v>
      </c>
      <c r="GZ35" s="78">
        <v>8634.1</v>
      </c>
      <c r="HA35" s="77">
        <v>656</v>
      </c>
      <c r="HB35" s="78">
        <v>78635.360000000001</v>
      </c>
      <c r="HC35" s="77">
        <v>438</v>
      </c>
      <c r="HD35" s="78">
        <v>75055.149999999994</v>
      </c>
      <c r="HE35" s="79">
        <v>1800</v>
      </c>
      <c r="HF35" s="78">
        <v>254443.84</v>
      </c>
      <c r="HI35" s="77">
        <v>80</v>
      </c>
      <c r="HJ35" s="78">
        <v>22875.63</v>
      </c>
      <c r="HK35" s="77">
        <v>524</v>
      </c>
      <c r="HL35" s="78">
        <v>27640.14</v>
      </c>
      <c r="HM35" s="77">
        <v>28</v>
      </c>
      <c r="HN35" s="78">
        <v>3603.6</v>
      </c>
      <c r="HO35" s="79">
        <v>111420</v>
      </c>
      <c r="HP35" s="78">
        <v>10782079.52</v>
      </c>
      <c r="HS35" s="77">
        <v>628</v>
      </c>
      <c r="HT35" s="78">
        <v>64235.51</v>
      </c>
      <c r="HU35" s="79">
        <v>6963</v>
      </c>
      <c r="HV35" s="78">
        <v>504529.55</v>
      </c>
      <c r="HW35" s="77">
        <v>22</v>
      </c>
      <c r="HX35" s="78">
        <v>11164.91</v>
      </c>
      <c r="HY35" s="77">
        <v>302</v>
      </c>
      <c r="HZ35" s="78">
        <v>68408.639999999999</v>
      </c>
      <c r="IA35" s="77">
        <v>2</v>
      </c>
      <c r="IB35" s="78">
        <v>252.12</v>
      </c>
      <c r="IG35" s="79">
        <v>2708</v>
      </c>
      <c r="IH35" s="78">
        <v>127099.58</v>
      </c>
      <c r="II35" s="77">
        <v>3</v>
      </c>
      <c r="IJ35" s="78">
        <v>11.71</v>
      </c>
      <c r="IQ35" s="77">
        <v>4</v>
      </c>
      <c r="IR35" s="78">
        <v>14.09</v>
      </c>
      <c r="IS35" s="79">
        <v>4638</v>
      </c>
      <c r="IT35" s="78">
        <v>186973.56</v>
      </c>
      <c r="IU35" s="77">
        <v>1</v>
      </c>
      <c r="IV35" s="78">
        <v>22.1</v>
      </c>
      <c r="JA35" s="79">
        <v>9891</v>
      </c>
      <c r="JB35" s="78">
        <v>1359130.29</v>
      </c>
      <c r="JC35" s="79">
        <v>2499</v>
      </c>
      <c r="JD35" s="78">
        <v>317610.18</v>
      </c>
      <c r="JG35" s="77">
        <v>799</v>
      </c>
      <c r="JH35" s="78">
        <v>106724.26</v>
      </c>
      <c r="JI35" s="79">
        <v>2840</v>
      </c>
      <c r="JJ35" s="78">
        <v>254871.8</v>
      </c>
      <c r="JK35" s="77">
        <v>17</v>
      </c>
      <c r="JL35" s="78">
        <v>773.11</v>
      </c>
      <c r="JQ35" s="77">
        <v>177</v>
      </c>
      <c r="JR35" s="78">
        <v>18321.23</v>
      </c>
      <c r="JS35" s="79">
        <v>3879</v>
      </c>
      <c r="JT35" s="78">
        <v>350505.52</v>
      </c>
      <c r="JU35" s="79">
        <v>17097</v>
      </c>
      <c r="JV35" s="78">
        <v>1315439.32</v>
      </c>
      <c r="JW35" s="77">
        <v>108</v>
      </c>
      <c r="JX35" s="78">
        <v>9698.15</v>
      </c>
      <c r="JY35" s="77">
        <v>399</v>
      </c>
      <c r="JZ35" s="78">
        <v>7415.3</v>
      </c>
      <c r="KA35" s="79">
        <v>9196</v>
      </c>
      <c r="KB35" s="78">
        <v>393840.77</v>
      </c>
      <c r="KE35" s="77">
        <v>431</v>
      </c>
      <c r="KF35" s="78">
        <v>43521.17</v>
      </c>
      <c r="KG35" s="79">
        <v>20022</v>
      </c>
      <c r="KH35" s="78">
        <v>737966.58</v>
      </c>
      <c r="KI35" s="77">
        <v>2</v>
      </c>
      <c r="KJ35" s="78">
        <v>8.3800000000000008</v>
      </c>
      <c r="KK35" s="77">
        <v>1</v>
      </c>
      <c r="KL35" s="78">
        <v>5.4</v>
      </c>
      <c r="KM35" s="79">
        <v>1140</v>
      </c>
      <c r="KN35" s="78">
        <v>591291.94999999995</v>
      </c>
      <c r="KO35" s="77">
        <v>10</v>
      </c>
      <c r="KP35" s="78">
        <v>946.56</v>
      </c>
      <c r="KQ35" s="79">
        <v>5858</v>
      </c>
      <c r="KR35" s="78">
        <v>433901.68</v>
      </c>
      <c r="KU35" s="79">
        <v>3174</v>
      </c>
      <c r="KV35" s="78">
        <v>1318916.1499999999</v>
      </c>
      <c r="LA35" s="77">
        <v>16</v>
      </c>
      <c r="LB35" s="78">
        <v>2997.72</v>
      </c>
      <c r="LC35" s="77">
        <v>3</v>
      </c>
      <c r="LD35" s="78">
        <v>4.8499999999999996</v>
      </c>
      <c r="LE35" s="79">
        <v>1487</v>
      </c>
      <c r="LF35" s="78">
        <v>138758.21</v>
      </c>
      <c r="LG35" s="77">
        <v>431</v>
      </c>
      <c r="LH35" s="78">
        <v>63236.44</v>
      </c>
      <c r="LI35" s="77">
        <v>475</v>
      </c>
      <c r="LJ35" s="78">
        <v>115874.8</v>
      </c>
      <c r="LS35" s="77">
        <v>6</v>
      </c>
      <c r="LT35" s="78">
        <v>4.43</v>
      </c>
      <c r="LU35" s="79">
        <v>7302</v>
      </c>
      <c r="LV35" s="78">
        <v>315707.09999999998</v>
      </c>
      <c r="LW35" s="77">
        <v>92</v>
      </c>
      <c r="LX35" s="78">
        <v>532.08000000000004</v>
      </c>
      <c r="LY35" s="77">
        <v>4</v>
      </c>
      <c r="LZ35" s="78">
        <v>4678.38</v>
      </c>
      <c r="MC35" s="79">
        <v>5471</v>
      </c>
      <c r="MD35" s="78">
        <v>600097.92000000004</v>
      </c>
      <c r="MK35" s="77">
        <v>2</v>
      </c>
      <c r="ML35" s="78">
        <v>21.18</v>
      </c>
      <c r="MQ35" s="79">
        <v>4325</v>
      </c>
      <c r="MR35" s="78">
        <v>327513.15999999997</v>
      </c>
      <c r="MS35" s="79">
        <v>54266</v>
      </c>
      <c r="MT35" s="78">
        <v>5338174.6100000003</v>
      </c>
      <c r="MU35" s="79">
        <v>1319</v>
      </c>
      <c r="MV35" s="78">
        <v>41010.080000000002</v>
      </c>
      <c r="MW35" s="77">
        <v>2</v>
      </c>
      <c r="MX35" s="78">
        <v>2.1</v>
      </c>
      <c r="NG35" s="79">
        <v>316504</v>
      </c>
      <c r="NH35" s="78">
        <v>38023831.640000001</v>
      </c>
      <c r="NI35" s="79">
        <v>257613</v>
      </c>
      <c r="NJ35" s="78">
        <v>35640513.43</v>
      </c>
      <c r="NK35" s="79">
        <v>15782</v>
      </c>
      <c r="NL35" s="78">
        <v>50416.639999999999</v>
      </c>
      <c r="NM35" s="77">
        <v>36</v>
      </c>
      <c r="NN35" s="78">
        <v>749.94</v>
      </c>
      <c r="NU35" s="79">
        <v>1444</v>
      </c>
      <c r="NV35" s="78">
        <v>208276.84</v>
      </c>
      <c r="NW35" s="77">
        <v>7</v>
      </c>
      <c r="NX35" s="78">
        <v>17.03</v>
      </c>
      <c r="NY35" s="77">
        <v>4</v>
      </c>
      <c r="NZ35" s="78">
        <v>18.079999999999998</v>
      </c>
      <c r="OA35" s="77">
        <v>95</v>
      </c>
      <c r="OB35" s="78">
        <v>270.83999999999997</v>
      </c>
      <c r="OC35" s="79">
        <v>3554</v>
      </c>
      <c r="OD35" s="78">
        <v>370680.88</v>
      </c>
      <c r="OE35" s="77">
        <v>42</v>
      </c>
      <c r="OF35" s="78">
        <v>2747.3</v>
      </c>
      <c r="OG35" s="77">
        <v>8</v>
      </c>
      <c r="OH35" s="78">
        <v>189.35</v>
      </c>
      <c r="OM35" s="77">
        <v>424</v>
      </c>
      <c r="ON35" s="78">
        <v>31132.13</v>
      </c>
      <c r="OO35" s="77">
        <v>331</v>
      </c>
      <c r="OP35" s="78">
        <v>18848.66</v>
      </c>
      <c r="OQ35" s="77">
        <v>135</v>
      </c>
      <c r="OR35" s="78">
        <v>714.39</v>
      </c>
      <c r="OW35" s="79">
        <v>12595</v>
      </c>
      <c r="OX35" s="78">
        <v>2053745.15</v>
      </c>
      <c r="OY35" s="79">
        <v>28536</v>
      </c>
      <c r="OZ35" s="78">
        <v>5230182.88</v>
      </c>
      <c r="PA35" s="77">
        <v>141</v>
      </c>
      <c r="PB35" s="78">
        <v>5074.57</v>
      </c>
      <c r="PC35" s="79">
        <v>2982</v>
      </c>
      <c r="PD35" s="78">
        <v>148659.82999999999</v>
      </c>
      <c r="PE35" s="77">
        <v>878</v>
      </c>
      <c r="PF35" s="78">
        <v>152060.79999999999</v>
      </c>
      <c r="PI35" s="79">
        <v>7519</v>
      </c>
      <c r="PJ35" s="78">
        <v>731921.5</v>
      </c>
      <c r="PS35" s="79">
        <v>3461</v>
      </c>
      <c r="PT35" s="78">
        <v>297270.2</v>
      </c>
      <c r="PU35" s="77">
        <v>81</v>
      </c>
      <c r="PV35" s="78">
        <v>769.52</v>
      </c>
      <c r="PW35" s="77">
        <v>56</v>
      </c>
      <c r="PX35" s="78">
        <v>7207.25</v>
      </c>
      <c r="PY35" s="79">
        <v>10133</v>
      </c>
      <c r="PZ35" s="78">
        <v>694701.28</v>
      </c>
      <c r="QA35" s="77">
        <v>34</v>
      </c>
      <c r="QB35" s="78">
        <v>249.41</v>
      </c>
      <c r="QC35" s="77">
        <v>9</v>
      </c>
      <c r="QD35" s="78">
        <v>73.900000000000006</v>
      </c>
      <c r="QE35" s="77">
        <v>1</v>
      </c>
      <c r="QF35" s="78">
        <v>4.25</v>
      </c>
      <c r="QI35" s="77">
        <v>20</v>
      </c>
      <c r="QJ35" s="78">
        <v>134.97999999999999</v>
      </c>
      <c r="QM35" s="79">
        <v>27771</v>
      </c>
      <c r="QN35" s="78">
        <v>7280124.2599999998</v>
      </c>
      <c r="QO35" s="79">
        <v>47588</v>
      </c>
      <c r="QP35" s="78">
        <v>6703316.8700000001</v>
      </c>
      <c r="QQ35" s="79">
        <v>6395</v>
      </c>
      <c r="QR35" s="78">
        <v>804395.07</v>
      </c>
      <c r="QS35" s="77">
        <v>467</v>
      </c>
      <c r="QT35" s="78">
        <v>1880977.51</v>
      </c>
      <c r="QU35" s="77">
        <v>10</v>
      </c>
      <c r="QV35" s="78">
        <v>26488.65</v>
      </c>
      <c r="QW35" s="77">
        <v>4</v>
      </c>
      <c r="QX35" s="78">
        <v>55.68</v>
      </c>
      <c r="QY35" s="77">
        <v>8</v>
      </c>
      <c r="QZ35" s="78">
        <v>815.88</v>
      </c>
      <c r="RA35" s="77">
        <v>479</v>
      </c>
      <c r="RB35" s="78">
        <v>160929.41</v>
      </c>
      <c r="RE35" s="79">
        <v>24579</v>
      </c>
      <c r="RF35" s="78">
        <v>13074616.029999999</v>
      </c>
      <c r="RI35" s="79">
        <v>12312</v>
      </c>
      <c r="RJ35" s="78">
        <v>3680329.95</v>
      </c>
      <c r="RM35" s="77">
        <v>11</v>
      </c>
      <c r="RN35" s="78">
        <v>19.25</v>
      </c>
      <c r="RO35" s="77">
        <v>14</v>
      </c>
      <c r="RP35" s="78">
        <v>12.15</v>
      </c>
      <c r="RQ35" s="77">
        <v>2</v>
      </c>
      <c r="RR35" s="78">
        <v>102.9</v>
      </c>
      <c r="SC35" s="77">
        <v>1</v>
      </c>
      <c r="SD35" s="78">
        <v>34.82</v>
      </c>
      <c r="SE35" s="77">
        <v>9</v>
      </c>
      <c r="SF35" s="78">
        <v>790.7</v>
      </c>
      <c r="SG35" s="77">
        <v>2</v>
      </c>
      <c r="SH35" s="78">
        <v>4661.0200000000004</v>
      </c>
      <c r="SO35" s="79">
        <v>109003</v>
      </c>
      <c r="SP35" s="78">
        <v>15992735.359999999</v>
      </c>
      <c r="SQ35" s="79">
        <v>2524</v>
      </c>
      <c r="SR35" s="78">
        <v>120560.17</v>
      </c>
      <c r="SW35" s="77">
        <v>52</v>
      </c>
      <c r="SX35" s="78">
        <v>11135.19</v>
      </c>
      <c r="SY35" s="77">
        <v>319</v>
      </c>
      <c r="SZ35" s="78">
        <v>13948.6</v>
      </c>
      <c r="TA35" s="79">
        <v>15209</v>
      </c>
      <c r="TB35" s="78">
        <v>357959.19</v>
      </c>
      <c r="TC35" s="77">
        <v>856</v>
      </c>
      <c r="TD35" s="78">
        <v>97477.79</v>
      </c>
      <c r="TG35" s="79">
        <v>5149</v>
      </c>
      <c r="TH35" s="78">
        <v>325342.88</v>
      </c>
      <c r="TI35" s="79">
        <v>54838</v>
      </c>
      <c r="TJ35" s="78">
        <v>9075042.5199999996</v>
      </c>
      <c r="TK35" s="77">
        <v>2</v>
      </c>
      <c r="TL35" s="78">
        <v>0.34</v>
      </c>
      <c r="TM35" s="79">
        <v>1438</v>
      </c>
      <c r="TN35" s="78">
        <v>53556.35</v>
      </c>
      <c r="TO35" s="79">
        <v>1103</v>
      </c>
      <c r="TP35" s="78">
        <v>73980.39</v>
      </c>
      <c r="TQ35" s="79">
        <v>11657</v>
      </c>
      <c r="TR35" s="78">
        <v>609668.6</v>
      </c>
      <c r="TS35" s="77">
        <v>4</v>
      </c>
      <c r="TT35" s="78">
        <v>452.88</v>
      </c>
      <c r="TU35" s="79">
        <v>86309</v>
      </c>
      <c r="TV35" s="78">
        <v>564200.81000000006</v>
      </c>
      <c r="TW35" s="79">
        <v>1613</v>
      </c>
      <c r="TX35" s="78">
        <v>134295.26</v>
      </c>
      <c r="TY35" s="77">
        <v>79</v>
      </c>
      <c r="TZ35" s="78">
        <v>620.96</v>
      </c>
      <c r="UC35" s="77">
        <v>2</v>
      </c>
      <c r="UD35" s="78">
        <v>17.989999999999998</v>
      </c>
      <c r="UE35" s="77">
        <v>2</v>
      </c>
      <c r="UF35" s="78">
        <v>30.32</v>
      </c>
      <c r="UG35" s="77">
        <v>809</v>
      </c>
      <c r="UH35" s="78">
        <v>7428.44</v>
      </c>
      <c r="UI35" s="79">
        <v>2946</v>
      </c>
      <c r="UJ35" s="78">
        <v>13043919</v>
      </c>
      <c r="UK35" s="79">
        <v>2801</v>
      </c>
      <c r="UL35" s="78">
        <v>105494.52</v>
      </c>
      <c r="UM35" s="79">
        <v>28240</v>
      </c>
      <c r="UN35" s="78">
        <v>1031555.26</v>
      </c>
      <c r="UO35" s="79">
        <v>2279</v>
      </c>
      <c r="UP35" s="78">
        <v>277578.17</v>
      </c>
      <c r="UQ35" s="79">
        <v>45162</v>
      </c>
      <c r="UR35" s="78">
        <v>2230324.13</v>
      </c>
      <c r="US35" s="79">
        <v>4790</v>
      </c>
      <c r="UT35" s="78">
        <v>399274.37</v>
      </c>
      <c r="VG35" s="79">
        <v>8060</v>
      </c>
      <c r="VH35" s="78">
        <v>336053.28</v>
      </c>
      <c r="VK35" s="77">
        <v>2</v>
      </c>
      <c r="VL35" s="78">
        <v>29.88</v>
      </c>
      <c r="VM35" s="77">
        <v>6</v>
      </c>
      <c r="VN35" s="78">
        <v>79.38</v>
      </c>
      <c r="VO35" s="77">
        <v>1</v>
      </c>
      <c r="VP35" s="78">
        <v>22.8</v>
      </c>
      <c r="WA35" s="77">
        <v>1</v>
      </c>
      <c r="WB35" s="78">
        <v>7.8</v>
      </c>
      <c r="WG35" s="77">
        <v>45</v>
      </c>
      <c r="WH35" s="78">
        <v>1250.04</v>
      </c>
      <c r="WI35" s="79">
        <v>10167</v>
      </c>
      <c r="WJ35" s="78">
        <v>485058.39</v>
      </c>
      <c r="WM35" s="79">
        <v>32842</v>
      </c>
      <c r="WN35" s="78">
        <v>529652.44999999995</v>
      </c>
      <c r="WO35" s="77">
        <v>110</v>
      </c>
      <c r="WP35" s="78">
        <v>1122.44</v>
      </c>
      <c r="WS35" s="77">
        <v>2</v>
      </c>
      <c r="WT35" s="78">
        <v>35.14</v>
      </c>
      <c r="WU35" s="79">
        <v>13613</v>
      </c>
      <c r="WV35" s="78">
        <v>728526.91</v>
      </c>
      <c r="WW35" s="79">
        <v>15462</v>
      </c>
      <c r="WX35" s="78">
        <v>1356766.22</v>
      </c>
      <c r="XC35" s="79">
        <v>15888</v>
      </c>
      <c r="XD35" s="78">
        <v>434.94</v>
      </c>
      <c r="XG35" s="79">
        <v>13807</v>
      </c>
      <c r="XH35" s="78">
        <v>2040654.08</v>
      </c>
      <c r="XI35" s="77">
        <v>14</v>
      </c>
      <c r="XJ35" s="78">
        <v>33496.71</v>
      </c>
      <c r="XM35" s="79">
        <v>2656</v>
      </c>
      <c r="XN35" s="78">
        <v>11574.25</v>
      </c>
      <c r="XO35" s="79">
        <v>8194</v>
      </c>
      <c r="XP35" s="78">
        <v>131245.70000000001</v>
      </c>
      <c r="XQ35" s="77">
        <v>168</v>
      </c>
      <c r="XR35" s="78">
        <v>17205.330000000002</v>
      </c>
      <c r="XS35" s="79">
        <v>1970</v>
      </c>
      <c r="XT35" s="78">
        <v>795297.03</v>
      </c>
      <c r="XU35" s="77">
        <v>5</v>
      </c>
      <c r="XV35" s="78">
        <v>1170</v>
      </c>
      <c r="XW35" s="79">
        <v>7048</v>
      </c>
      <c r="XX35" s="78">
        <v>198009.67</v>
      </c>
      <c r="YA35" s="77">
        <v>1</v>
      </c>
      <c r="YB35" s="78">
        <v>29.38</v>
      </c>
      <c r="YC35" s="77">
        <v>7</v>
      </c>
      <c r="YD35" s="78">
        <v>40.01</v>
      </c>
      <c r="YE35" s="77">
        <v>2</v>
      </c>
      <c r="YF35" s="78">
        <v>11.66</v>
      </c>
      <c r="YI35" s="79">
        <v>37598</v>
      </c>
      <c r="YJ35" s="78">
        <v>2183604.7799999998</v>
      </c>
      <c r="YM35" s="77">
        <v>382</v>
      </c>
      <c r="YN35" s="78">
        <v>152621.87</v>
      </c>
      <c r="YO35" s="77">
        <v>606</v>
      </c>
      <c r="YP35" s="78">
        <v>8301.7999999999993</v>
      </c>
      <c r="YS35" s="79">
        <v>16001</v>
      </c>
      <c r="YT35" s="78">
        <v>2532271.5499999998</v>
      </c>
      <c r="YU35" s="79">
        <v>3488</v>
      </c>
      <c r="YV35" s="78">
        <v>1785505.11</v>
      </c>
      <c r="YW35" s="79">
        <v>6011</v>
      </c>
      <c r="YX35" s="78">
        <v>767890.03</v>
      </c>
      <c r="YY35" s="79">
        <v>13200</v>
      </c>
      <c r="YZ35" s="78">
        <v>2208041.7200000002</v>
      </c>
      <c r="ZA35" s="79">
        <v>1126</v>
      </c>
      <c r="ZB35" s="78">
        <v>292611.61</v>
      </c>
      <c r="ZC35" s="79">
        <v>3313</v>
      </c>
      <c r="ZD35" s="78">
        <v>692889.01</v>
      </c>
      <c r="ZE35" s="79">
        <v>77497</v>
      </c>
      <c r="ZF35" s="78">
        <v>879370.19</v>
      </c>
      <c r="ZG35" s="79">
        <v>1570</v>
      </c>
      <c r="ZH35" s="78">
        <v>81447.929999999993</v>
      </c>
      <c r="ZI35" s="77">
        <v>1</v>
      </c>
      <c r="ZJ35" s="78">
        <v>7.36</v>
      </c>
      <c r="ZO35" s="77">
        <v>6</v>
      </c>
      <c r="ZP35" s="78">
        <v>120.74</v>
      </c>
      <c r="ZQ35" s="79">
        <v>174585</v>
      </c>
      <c r="ZR35" s="78">
        <v>10477456.82</v>
      </c>
      <c r="ZS35" s="79">
        <v>26263</v>
      </c>
      <c r="ZT35" s="78">
        <v>2394483.14</v>
      </c>
      <c r="AAA35" s="79">
        <v>1637</v>
      </c>
      <c r="AAB35" s="78">
        <v>38862.160000000003</v>
      </c>
      <c r="AAE35" s="79">
        <v>2178</v>
      </c>
      <c r="AAF35" s="78">
        <v>258280.68</v>
      </c>
      <c r="AAG35" s="77">
        <v>105</v>
      </c>
      <c r="AAH35" s="78">
        <v>11928.54</v>
      </c>
      <c r="AAI35" s="79">
        <v>107392</v>
      </c>
      <c r="AAJ35" s="78">
        <v>2552949.48</v>
      </c>
      <c r="AAK35" s="79">
        <v>32365</v>
      </c>
      <c r="AAL35" s="78">
        <v>1475325.33</v>
      </c>
      <c r="AAQ35" s="79">
        <v>1287</v>
      </c>
      <c r="AAR35" s="78">
        <v>107120.17</v>
      </c>
      <c r="AAS35" s="77">
        <v>573</v>
      </c>
      <c r="AAT35" s="78">
        <v>42869.29</v>
      </c>
      <c r="AAU35" s="79">
        <v>49168</v>
      </c>
      <c r="AAV35" s="78">
        <v>8563126.9000000004</v>
      </c>
      <c r="AAW35" s="79">
        <v>49057</v>
      </c>
      <c r="AAX35" s="78">
        <v>6725742.8399999999</v>
      </c>
      <c r="ABC35" s="77">
        <v>59</v>
      </c>
      <c r="ABD35" s="78">
        <v>303.89</v>
      </c>
      <c r="ABE35" s="77">
        <v>155</v>
      </c>
      <c r="ABF35" s="78">
        <v>644.74</v>
      </c>
      <c r="ABI35" s="77">
        <v>2</v>
      </c>
      <c r="ABJ35" s="78">
        <v>29.9</v>
      </c>
      <c r="ABM35" s="77">
        <v>45</v>
      </c>
      <c r="ABN35" s="78">
        <v>322.17</v>
      </c>
      <c r="ABO35" s="77">
        <v>1</v>
      </c>
      <c r="ABP35" s="78">
        <v>6.45</v>
      </c>
      <c r="ABQ35" s="77">
        <v>8</v>
      </c>
      <c r="ABR35" s="78">
        <v>53.25</v>
      </c>
      <c r="ABS35" s="77">
        <v>86</v>
      </c>
      <c r="ABT35" s="78">
        <v>441.1</v>
      </c>
      <c r="ABY35" s="77">
        <v>13</v>
      </c>
      <c r="ABZ35" s="78">
        <v>371.56</v>
      </c>
      <c r="ACA35" s="77">
        <v>962</v>
      </c>
      <c r="ACB35" s="78">
        <v>4373.37</v>
      </c>
      <c r="ACG35" s="79">
        <v>3115</v>
      </c>
      <c r="ACH35" s="78">
        <v>182674.9</v>
      </c>
      <c r="ACI35" s="77">
        <v>1</v>
      </c>
      <c r="ACJ35" s="78">
        <v>40.99</v>
      </c>
      <c r="ACM35" s="77">
        <v>1</v>
      </c>
      <c r="ACN35" s="78">
        <v>42.8</v>
      </c>
      <c r="ACO35" s="77">
        <v>384</v>
      </c>
      <c r="ACP35" s="78">
        <v>55646.31</v>
      </c>
      <c r="ACS35" s="77">
        <v>2</v>
      </c>
      <c r="ACT35" s="78">
        <v>8.44</v>
      </c>
      <c r="ADA35" s="79">
        <v>195768</v>
      </c>
      <c r="ADB35" s="78">
        <v>18866981.219999999</v>
      </c>
      <c r="ADC35" s="79">
        <v>3171</v>
      </c>
      <c r="ADD35" s="78">
        <v>177848.81</v>
      </c>
      <c r="ADE35" s="79">
        <v>1972</v>
      </c>
      <c r="ADF35" s="78">
        <v>85590.15</v>
      </c>
      <c r="ADG35" s="79">
        <v>4981</v>
      </c>
      <c r="ADH35" s="78">
        <v>74680.14</v>
      </c>
      <c r="ADI35" s="79">
        <v>3832</v>
      </c>
      <c r="ADJ35" s="78">
        <v>86951.21</v>
      </c>
      <c r="ADK35" s="77">
        <v>472</v>
      </c>
      <c r="ADL35" s="78">
        <v>13796.85</v>
      </c>
      <c r="ADQ35" s="77">
        <v>128</v>
      </c>
      <c r="ADR35" s="78">
        <v>6835.5</v>
      </c>
      <c r="ADS35" s="79">
        <v>18775</v>
      </c>
      <c r="ADT35" s="78">
        <v>661190.41</v>
      </c>
      <c r="ADU35" s="79">
        <v>5814</v>
      </c>
      <c r="ADV35" s="78">
        <v>317484.05</v>
      </c>
      <c r="ADW35" s="79">
        <v>22939</v>
      </c>
      <c r="ADX35" s="78">
        <v>286414.34000000003</v>
      </c>
      <c r="ADY35" s="77">
        <v>4</v>
      </c>
      <c r="ADZ35" s="78">
        <v>25.82</v>
      </c>
      <c r="AEC35" s="79">
        <v>11015</v>
      </c>
      <c r="AED35" s="78">
        <v>447415.59</v>
      </c>
      <c r="AEI35" s="79">
        <v>3167</v>
      </c>
      <c r="AEJ35" s="78">
        <v>100907.46</v>
      </c>
      <c r="AEK35" s="79">
        <v>48853</v>
      </c>
      <c r="AEL35" s="78">
        <v>1829723.2</v>
      </c>
      <c r="AEM35" s="77">
        <v>395</v>
      </c>
      <c r="AEN35" s="78">
        <v>18631.77</v>
      </c>
      <c r="AEO35" s="79">
        <v>16437</v>
      </c>
      <c r="AEP35" s="78">
        <v>1051220.55</v>
      </c>
      <c r="AES35" s="79">
        <v>2489</v>
      </c>
      <c r="AET35" s="78">
        <v>367911.25</v>
      </c>
      <c r="AEW35" s="77">
        <v>2</v>
      </c>
      <c r="AEX35" s="78">
        <v>98.02</v>
      </c>
      <c r="AEY35" s="79">
        <v>1009</v>
      </c>
      <c r="AEZ35" s="78">
        <v>160254.73000000001</v>
      </c>
      <c r="AFC35" s="79">
        <v>1586</v>
      </c>
      <c r="AFD35" s="78">
        <v>958878.63</v>
      </c>
      <c r="AFK35" s="79">
        <v>4926</v>
      </c>
      <c r="AFL35" s="78">
        <v>357605.65</v>
      </c>
      <c r="AFM35" s="79">
        <v>5481</v>
      </c>
      <c r="AFN35" s="78">
        <v>236013.6</v>
      </c>
      <c r="AFO35" s="77">
        <v>20</v>
      </c>
      <c r="AFP35" s="78">
        <v>839.09</v>
      </c>
      <c r="AFQ35" s="77">
        <v>3</v>
      </c>
      <c r="AFR35" s="78">
        <v>97.18</v>
      </c>
      <c r="AFS35" s="79">
        <v>1923</v>
      </c>
      <c r="AFT35" s="78">
        <v>873565.06</v>
      </c>
      <c r="AFU35" s="79">
        <v>3226</v>
      </c>
      <c r="AFV35" s="78">
        <v>2246591.06</v>
      </c>
      <c r="AGA35" s="77">
        <v>68</v>
      </c>
      <c r="AGB35" s="78">
        <v>490.13</v>
      </c>
      <c r="AGC35" s="77">
        <v>1</v>
      </c>
      <c r="AGD35" s="78">
        <v>34.65</v>
      </c>
      <c r="AGG35" s="79">
        <v>16020</v>
      </c>
      <c r="AGH35" s="78">
        <v>819249.59</v>
      </c>
      <c r="AGI35" s="79">
        <v>5268</v>
      </c>
      <c r="AGJ35" s="78">
        <v>166807.20000000001</v>
      </c>
      <c r="AGK35" s="77">
        <v>3</v>
      </c>
      <c r="AGL35" s="78">
        <v>7735.48</v>
      </c>
      <c r="AGO35" s="77">
        <v>61</v>
      </c>
      <c r="AGP35" s="78">
        <v>7233.26</v>
      </c>
      <c r="AGQ35" s="79">
        <v>6243</v>
      </c>
      <c r="AGR35" s="78">
        <v>343704.32000000001</v>
      </c>
      <c r="AGS35" s="77">
        <v>8</v>
      </c>
      <c r="AGT35" s="78">
        <v>329.3</v>
      </c>
      <c r="AGW35" s="77">
        <v>7</v>
      </c>
      <c r="AGX35" s="78">
        <v>622.28</v>
      </c>
      <c r="AHC35" s="79">
        <v>2991</v>
      </c>
      <c r="AHD35" s="78">
        <v>1060239.17</v>
      </c>
      <c r="AHG35" s="77">
        <v>140</v>
      </c>
      <c r="AHH35" s="78">
        <v>7519.08</v>
      </c>
      <c r="AHK35" s="77">
        <v>2</v>
      </c>
      <c r="AHL35" s="78">
        <v>31.82</v>
      </c>
      <c r="AHM35" s="79">
        <v>53625</v>
      </c>
      <c r="AHN35" s="78">
        <v>1697730.7</v>
      </c>
      <c r="AHO35" s="79">
        <v>4656</v>
      </c>
      <c r="AHP35" s="78">
        <v>191262.16</v>
      </c>
      <c r="AHQ35" s="77">
        <v>515</v>
      </c>
      <c r="AHR35" s="78">
        <v>55685.62</v>
      </c>
      <c r="AHS35" s="77">
        <v>2</v>
      </c>
      <c r="AHT35" s="78">
        <v>48.78</v>
      </c>
      <c r="AHW35" s="77">
        <v>149</v>
      </c>
      <c r="AHX35" s="78">
        <v>978.42</v>
      </c>
      <c r="AIC35" s="77">
        <v>10</v>
      </c>
      <c r="AID35" s="78">
        <v>22365.54</v>
      </c>
      <c r="AIG35" s="79">
        <v>260286</v>
      </c>
      <c r="AIH35" s="78">
        <v>65014298.57</v>
      </c>
      <c r="AII35" s="77">
        <v>196</v>
      </c>
      <c r="AIJ35" s="78">
        <v>243530.69</v>
      </c>
      <c r="AIK35" s="79">
        <v>13140</v>
      </c>
      <c r="AIL35" s="78">
        <v>7722421.7000000002</v>
      </c>
      <c r="AIM35" s="79">
        <v>11494</v>
      </c>
      <c r="AIN35" s="78">
        <v>4493800.22</v>
      </c>
      <c r="AIO35" s="79">
        <v>2109</v>
      </c>
      <c r="AIP35" s="78">
        <v>170429.4</v>
      </c>
      <c r="AIQ35" s="77">
        <v>173</v>
      </c>
      <c r="AIR35" s="78">
        <v>20469.03</v>
      </c>
      <c r="AIS35" s="77">
        <v>967</v>
      </c>
      <c r="AIT35" s="78">
        <v>132519.76</v>
      </c>
      <c r="AIW35" s="77">
        <v>2</v>
      </c>
      <c r="AIX35" s="78">
        <v>814.02</v>
      </c>
      <c r="AIY35" s="77">
        <v>38</v>
      </c>
      <c r="AIZ35" s="78">
        <v>34344.94</v>
      </c>
      <c r="AJA35" s="79">
        <v>2361</v>
      </c>
      <c r="AJB35" s="78">
        <v>214191.45</v>
      </c>
      <c r="AJC35" s="79">
        <v>3994</v>
      </c>
      <c r="AJD35" s="78">
        <v>245821.07</v>
      </c>
      <c r="AJE35" s="77">
        <v>43</v>
      </c>
      <c r="AJF35" s="78">
        <v>9101.8700000000008</v>
      </c>
      <c r="AJK35" s="77">
        <v>4</v>
      </c>
      <c r="AJL35" s="78">
        <v>2705.19</v>
      </c>
      <c r="AJM35" s="77">
        <v>881</v>
      </c>
      <c r="AJN35" s="78">
        <v>105623.36</v>
      </c>
      <c r="AJQ35" s="77">
        <v>89</v>
      </c>
      <c r="AJR35" s="78">
        <v>28506.19</v>
      </c>
      <c r="AKC35" s="77">
        <v>14</v>
      </c>
      <c r="AKD35" s="78">
        <v>11800.06</v>
      </c>
      <c r="AKG35" s="79">
        <v>52075</v>
      </c>
      <c r="AKH35" s="78">
        <v>490238.17</v>
      </c>
      <c r="AKK35" s="77">
        <v>35</v>
      </c>
      <c r="AKL35" s="78">
        <v>289.56</v>
      </c>
      <c r="AKO35" s="79">
        <v>7194</v>
      </c>
      <c r="AKP35" s="78">
        <v>537182.93999999994</v>
      </c>
      <c r="AKQ35" s="77">
        <v>2</v>
      </c>
      <c r="AKR35" s="78">
        <v>149.4</v>
      </c>
      <c r="AKS35" s="79">
        <v>9292</v>
      </c>
      <c r="AKT35" s="78">
        <v>186962.76</v>
      </c>
      <c r="AKW35" s="79">
        <v>9601</v>
      </c>
      <c r="AKX35" s="78">
        <v>448492.19</v>
      </c>
      <c r="ALC35" s="77">
        <v>1</v>
      </c>
      <c r="ALD35" s="78">
        <v>13.97</v>
      </c>
      <c r="ALE35" s="79">
        <v>2203</v>
      </c>
      <c r="ALF35" s="78">
        <v>347600.09</v>
      </c>
      <c r="ALG35" s="77">
        <v>1</v>
      </c>
      <c r="ALH35" s="78">
        <v>122.31</v>
      </c>
      <c r="ALO35" s="79">
        <v>108883</v>
      </c>
      <c r="ALP35" s="78">
        <v>1454407</v>
      </c>
      <c r="ALQ35" s="77">
        <v>174</v>
      </c>
      <c r="ALR35" s="78">
        <v>16071.98</v>
      </c>
      <c r="ALW35" s="77">
        <v>6</v>
      </c>
      <c r="ALX35" s="78">
        <v>15.71</v>
      </c>
      <c r="AME35" s="77">
        <v>21</v>
      </c>
      <c r="AMF35" s="78">
        <v>274.69</v>
      </c>
      <c r="AMK35" s="77">
        <v>1</v>
      </c>
      <c r="AML35" s="78">
        <v>37.200000000000003</v>
      </c>
      <c r="AMM35" s="79">
        <v>11246</v>
      </c>
      <c r="AMN35" s="78">
        <v>292976.65999999997</v>
      </c>
      <c r="AMQ35" s="79">
        <v>116925</v>
      </c>
      <c r="AMR35" s="78">
        <v>1653247.71</v>
      </c>
      <c r="AMU35" s="77">
        <v>1</v>
      </c>
      <c r="AMV35" s="78">
        <v>2.68</v>
      </c>
      <c r="AMW35" s="77">
        <v>2</v>
      </c>
      <c r="AMX35" s="78">
        <v>12.04</v>
      </c>
      <c r="ANI35" s="77">
        <v>4</v>
      </c>
      <c r="ANJ35" s="78">
        <v>58.58</v>
      </c>
      <c r="ANK35" s="77">
        <v>1</v>
      </c>
      <c r="ANL35" s="78">
        <v>5.49</v>
      </c>
      <c r="ANO35" s="79">
        <v>2156</v>
      </c>
      <c r="ANP35" s="78">
        <v>112432.57</v>
      </c>
      <c r="ANQ35" s="77">
        <v>164</v>
      </c>
      <c r="ANR35" s="78">
        <v>462.64</v>
      </c>
      <c r="ANS35" s="79">
        <v>1810</v>
      </c>
      <c r="ANT35" s="78">
        <v>120513.31</v>
      </c>
      <c r="ANW35" s="77">
        <v>118</v>
      </c>
      <c r="ANX35" s="78">
        <v>4140.5200000000004</v>
      </c>
      <c r="ANY35" s="77">
        <v>21</v>
      </c>
      <c r="ANZ35" s="78">
        <v>6589.44</v>
      </c>
      <c r="AOA35" s="79">
        <v>1364</v>
      </c>
      <c r="AOB35" s="78">
        <v>102447.33</v>
      </c>
      <c r="AOC35" s="79">
        <v>19068</v>
      </c>
      <c r="AOD35" s="78">
        <v>1831352.73</v>
      </c>
      <c r="AOE35" s="77">
        <v>254</v>
      </c>
      <c r="AOF35" s="78">
        <v>324625.65999999997</v>
      </c>
      <c r="AOG35" s="77">
        <v>2</v>
      </c>
      <c r="AOH35" s="78">
        <v>304.26</v>
      </c>
      <c r="AOI35" s="77">
        <v>1</v>
      </c>
      <c r="AOJ35" s="78">
        <v>5456</v>
      </c>
      <c r="AOQ35" s="77">
        <v>356</v>
      </c>
      <c r="AOR35" s="78">
        <v>16460.84</v>
      </c>
      <c r="AOS35" s="77">
        <v>2</v>
      </c>
      <c r="AOT35" s="78">
        <v>8.64</v>
      </c>
      <c r="AOU35" s="77">
        <v>3</v>
      </c>
      <c r="AOV35" s="78">
        <v>3.56</v>
      </c>
      <c r="AOY35" s="79">
        <v>1030</v>
      </c>
      <c r="AOZ35" s="78">
        <v>1331078.82</v>
      </c>
      <c r="APA35" s="79">
        <v>2948</v>
      </c>
      <c r="APB35" s="78">
        <v>233653.79</v>
      </c>
      <c r="APC35" s="77">
        <v>2</v>
      </c>
      <c r="APD35" s="78">
        <v>231.98</v>
      </c>
      <c r="APE35" s="77">
        <v>100</v>
      </c>
      <c r="APF35" s="78">
        <v>2446.34</v>
      </c>
      <c r="API35" s="79">
        <v>2196</v>
      </c>
      <c r="APJ35" s="78">
        <v>276167.95</v>
      </c>
      <c r="APK35" s="77">
        <v>267</v>
      </c>
      <c r="APL35" s="78">
        <v>49591.12</v>
      </c>
      <c r="APM35" s="79">
        <v>12856</v>
      </c>
      <c r="APN35" s="78">
        <v>2011225.67</v>
      </c>
      <c r="APS35" s="77">
        <v>833</v>
      </c>
      <c r="APT35" s="78">
        <v>461559.62</v>
      </c>
      <c r="APU35" s="77">
        <v>53</v>
      </c>
      <c r="APV35" s="78">
        <v>100468.81</v>
      </c>
      <c r="APW35" s="77">
        <v>429</v>
      </c>
      <c r="APX35" s="78">
        <v>1332007.51</v>
      </c>
      <c r="AQI35" s="77">
        <v>50</v>
      </c>
      <c r="AQJ35" s="78">
        <v>4919.3500000000004</v>
      </c>
      <c r="AQK35" s="77">
        <v>5</v>
      </c>
      <c r="AQL35" s="78">
        <v>43.1</v>
      </c>
      <c r="AQM35" s="77">
        <v>1</v>
      </c>
      <c r="AQN35" s="78">
        <v>2248.96</v>
      </c>
      <c r="AQO35" s="77">
        <v>750</v>
      </c>
      <c r="AQP35" s="78">
        <v>106184.72</v>
      </c>
      <c r="AQQ35" s="77">
        <v>294</v>
      </c>
      <c r="AQR35" s="78">
        <v>3201.04</v>
      </c>
      <c r="AQU35" s="77">
        <v>128</v>
      </c>
      <c r="AQV35" s="78">
        <v>1615.84</v>
      </c>
      <c r="ARA35" s="79">
        <v>14003</v>
      </c>
      <c r="ARB35" s="78">
        <v>3154443.5</v>
      </c>
      <c r="ARC35" s="79">
        <v>17903</v>
      </c>
      <c r="ARD35" s="78">
        <v>284553</v>
      </c>
      <c r="ARG35" s="77">
        <v>4</v>
      </c>
      <c r="ARH35" s="78">
        <v>35.119999999999997</v>
      </c>
      <c r="ARI35" s="79">
        <v>2373</v>
      </c>
      <c r="ARJ35" s="78">
        <v>1005706.94</v>
      </c>
      <c r="ARK35" s="77">
        <v>397</v>
      </c>
      <c r="ARL35" s="78">
        <v>179949.66</v>
      </c>
      <c r="ARM35" s="79">
        <v>1986</v>
      </c>
      <c r="ARN35" s="78">
        <v>849919.63</v>
      </c>
      <c r="ARO35" s="77">
        <v>798</v>
      </c>
      <c r="ARP35" s="78">
        <v>342468.72</v>
      </c>
      <c r="ARQ35" s="77">
        <v>654</v>
      </c>
      <c r="ARR35" s="78">
        <v>261819.88</v>
      </c>
      <c r="ARS35" s="77">
        <v>244</v>
      </c>
      <c r="ART35" s="78">
        <v>88753.55</v>
      </c>
      <c r="ARU35" s="79">
        <v>5494</v>
      </c>
      <c r="ARV35" s="78">
        <v>916332.29</v>
      </c>
      <c r="ARW35" s="77">
        <v>12</v>
      </c>
      <c r="ARX35" s="78">
        <v>820.82</v>
      </c>
      <c r="ASA35" s="77">
        <v>169</v>
      </c>
      <c r="ASB35" s="78">
        <v>49589.35</v>
      </c>
      <c r="ASC35" s="79">
        <v>3874</v>
      </c>
      <c r="ASD35" s="78">
        <v>63721.33</v>
      </c>
      <c r="ASI35" s="79">
        <v>4537</v>
      </c>
      <c r="ASJ35" s="78">
        <v>1234592.95</v>
      </c>
      <c r="ASK35" s="79">
        <v>2902</v>
      </c>
      <c r="ASL35" s="78">
        <v>1427778.98</v>
      </c>
      <c r="ASQ35" s="79">
        <v>7354</v>
      </c>
      <c r="ASR35" s="78">
        <v>4774783.24</v>
      </c>
      <c r="ASU35" s="77">
        <v>125</v>
      </c>
      <c r="ASV35" s="78">
        <v>837759.42</v>
      </c>
      <c r="ASY35" s="77">
        <v>3</v>
      </c>
      <c r="ASZ35" s="78">
        <v>21.95</v>
      </c>
      <c r="ATC35" s="77">
        <v>1</v>
      </c>
      <c r="ATD35" s="78">
        <v>23.19</v>
      </c>
      <c r="ATG35" s="79">
        <v>5296</v>
      </c>
      <c r="ATH35" s="78">
        <v>668733.26</v>
      </c>
      <c r="ATI35" s="79">
        <v>10920</v>
      </c>
      <c r="ATJ35" s="78">
        <v>1248421.05</v>
      </c>
      <c r="ATK35" s="79">
        <v>29074</v>
      </c>
      <c r="ATL35" s="78">
        <v>3589639.77</v>
      </c>
      <c r="ATM35" s="79">
        <v>7449</v>
      </c>
      <c r="ATN35" s="78">
        <v>889020.99</v>
      </c>
      <c r="ATO35" s="79">
        <v>48339</v>
      </c>
      <c r="ATP35" s="78">
        <v>1194498.29</v>
      </c>
      <c r="ATS35" s="79">
        <v>48009</v>
      </c>
      <c r="ATT35" s="78">
        <v>4078902.77</v>
      </c>
      <c r="ATU35" s="77">
        <v>102</v>
      </c>
      <c r="ATV35" s="78">
        <v>33949.49</v>
      </c>
      <c r="ATY35" s="79">
        <v>2909</v>
      </c>
      <c r="ATZ35" s="78">
        <v>261091.49</v>
      </c>
      <c r="AUE35" s="77">
        <v>1</v>
      </c>
      <c r="AUF35" s="78">
        <v>424.51</v>
      </c>
      <c r="AUI35" s="77">
        <v>2</v>
      </c>
      <c r="AUJ35" s="78">
        <v>1.2</v>
      </c>
      <c r="AUO35" s="77">
        <v>25</v>
      </c>
      <c r="AUP35" s="78">
        <v>521.95000000000005</v>
      </c>
      <c r="AUS35" s="77">
        <v>11</v>
      </c>
      <c r="AUT35" s="78">
        <v>316.11</v>
      </c>
      <c r="AUU35" s="79">
        <v>1343</v>
      </c>
      <c r="AUV35" s="78">
        <v>33680.160000000003</v>
      </c>
      <c r="AUW35" s="77">
        <v>39</v>
      </c>
      <c r="AUX35" s="78">
        <v>3368.76</v>
      </c>
      <c r="AVA35" s="79">
        <v>19344</v>
      </c>
      <c r="AVB35" s="78">
        <v>1716310.38</v>
      </c>
      <c r="AVC35" s="77">
        <v>800</v>
      </c>
      <c r="AVD35" s="78">
        <v>3298501.68</v>
      </c>
      <c r="AVE35" s="77">
        <v>6</v>
      </c>
      <c r="AVF35" s="78">
        <v>1483.11</v>
      </c>
      <c r="AVK35" s="77">
        <v>1</v>
      </c>
      <c r="AVL35" s="78">
        <v>98.54</v>
      </c>
      <c r="AVM35" s="79">
        <v>1018</v>
      </c>
      <c r="AVN35" s="78">
        <v>58469.68</v>
      </c>
      <c r="AVO35" s="77">
        <v>46</v>
      </c>
      <c r="AVP35" s="78">
        <v>2302.4499999999998</v>
      </c>
      <c r="AVS35" s="79">
        <v>13221</v>
      </c>
      <c r="AVT35" s="78">
        <v>673736.32</v>
      </c>
      <c r="AVU35" s="77">
        <v>7</v>
      </c>
      <c r="AVV35" s="78">
        <v>234.53</v>
      </c>
      <c r="AVW35" s="77">
        <v>20</v>
      </c>
      <c r="AVX35" s="78">
        <v>1123.97</v>
      </c>
      <c r="AVY35" s="77">
        <v>71</v>
      </c>
      <c r="AVZ35" s="78">
        <v>1271.23</v>
      </c>
      <c r="AWA35" s="77">
        <v>13</v>
      </c>
      <c r="AWB35" s="78">
        <v>65.92</v>
      </c>
      <c r="AWC35" s="77">
        <v>2</v>
      </c>
      <c r="AWD35" s="78">
        <v>9.01</v>
      </c>
      <c r="AWM35" s="79">
        <v>198559</v>
      </c>
      <c r="AWN35" s="78">
        <v>3492308.97</v>
      </c>
      <c r="AWO35" s="77">
        <v>7</v>
      </c>
      <c r="AWP35" s="78">
        <v>140</v>
      </c>
      <c r="AWQ35" s="79">
        <v>1892</v>
      </c>
      <c r="AWR35" s="78">
        <v>103714.14</v>
      </c>
      <c r="AWU35" s="79">
        <v>10383</v>
      </c>
      <c r="AWV35" s="78">
        <v>3337882.19</v>
      </c>
      <c r="AWW35" s="77">
        <v>22</v>
      </c>
      <c r="AWX35" s="78">
        <v>174.66</v>
      </c>
      <c r="AXA35" s="77">
        <v>2</v>
      </c>
      <c r="AXB35" s="78">
        <v>9.74</v>
      </c>
      <c r="AXC35" s="77">
        <v>199</v>
      </c>
      <c r="AXD35" s="78">
        <v>156252.94</v>
      </c>
      <c r="AXE35" s="77">
        <v>2</v>
      </c>
      <c r="AXF35" s="78">
        <v>2.06</v>
      </c>
      <c r="AXO35" s="79">
        <v>1316</v>
      </c>
      <c r="AXP35" s="78">
        <v>135013.70000000001</v>
      </c>
      <c r="AXS35" s="77">
        <v>1</v>
      </c>
      <c r="AXT35" s="78">
        <v>18.16</v>
      </c>
      <c r="AYC35" s="77">
        <v>1</v>
      </c>
      <c r="AYD35" s="78">
        <v>8.1300000000000008</v>
      </c>
      <c r="AYE35" s="77">
        <v>19</v>
      </c>
      <c r="AYF35" s="78">
        <v>199.5</v>
      </c>
      <c r="AYQ35" s="77">
        <v>9</v>
      </c>
      <c r="AYR35" s="78">
        <v>5.89</v>
      </c>
      <c r="AYW35" s="77">
        <v>9</v>
      </c>
      <c r="AYX35" s="78">
        <v>38.630000000000003</v>
      </c>
      <c r="AYY35" s="77">
        <v>21</v>
      </c>
      <c r="AYZ35" s="78">
        <v>910.34</v>
      </c>
      <c r="AZA35" s="79">
        <v>61979</v>
      </c>
      <c r="AZB35" s="78">
        <v>4701256.49</v>
      </c>
      <c r="AZC35" s="77">
        <v>194</v>
      </c>
      <c r="AZD35" s="78">
        <v>36943.410000000003</v>
      </c>
      <c r="AZE35" s="77">
        <v>155</v>
      </c>
      <c r="AZF35" s="78">
        <v>50820.74</v>
      </c>
      <c r="AZG35" s="77">
        <v>9</v>
      </c>
      <c r="AZH35" s="78">
        <v>208.21</v>
      </c>
      <c r="AZI35" s="77">
        <v>87</v>
      </c>
      <c r="AZJ35" s="78">
        <v>5326.52</v>
      </c>
      <c r="AZK35" s="77">
        <v>621</v>
      </c>
      <c r="AZL35" s="78">
        <v>8623.11</v>
      </c>
      <c r="AZO35" s="79">
        <v>13526</v>
      </c>
      <c r="AZP35" s="78">
        <v>1831147.62</v>
      </c>
      <c r="AZQ35" s="77">
        <v>188</v>
      </c>
      <c r="AZR35" s="78">
        <v>186346.01</v>
      </c>
      <c r="AZS35" s="77">
        <v>601</v>
      </c>
      <c r="AZT35" s="78">
        <v>250540.24</v>
      </c>
    </row>
    <row r="36" spans="1:1020 1025:1372" x14ac:dyDescent="0.25">
      <c r="A36" s="80">
        <v>40130</v>
      </c>
      <c r="B36" s="77" t="s">
        <v>346</v>
      </c>
      <c r="C36" s="77">
        <v>13</v>
      </c>
      <c r="D36" s="78">
        <v>40.090000000000003</v>
      </c>
      <c r="K36" s="77">
        <v>1</v>
      </c>
      <c r="L36" s="78">
        <v>94.46</v>
      </c>
      <c r="M36" s="77">
        <v>159</v>
      </c>
      <c r="N36" s="78">
        <v>977351.07</v>
      </c>
      <c r="W36" s="77">
        <v>2</v>
      </c>
      <c r="X36" s="78">
        <v>32.369999999999997</v>
      </c>
      <c r="Y36" s="79">
        <v>173451</v>
      </c>
      <c r="Z36" s="78">
        <v>9754597.1699999999</v>
      </c>
      <c r="AA36" s="77">
        <v>30</v>
      </c>
      <c r="AB36" s="78">
        <v>3684.7</v>
      </c>
      <c r="AC36" s="79">
        <v>7264</v>
      </c>
      <c r="AD36" s="78">
        <v>320778.61</v>
      </c>
      <c r="AO36" s="77">
        <v>2</v>
      </c>
      <c r="AP36" s="78">
        <v>4.1399999999999997</v>
      </c>
      <c r="AQ36" s="79">
        <v>32027</v>
      </c>
      <c r="AR36" s="78">
        <v>4950057.71</v>
      </c>
      <c r="AU36" s="79">
        <v>55372</v>
      </c>
      <c r="AV36" s="78">
        <v>1078594.3500000001</v>
      </c>
      <c r="AW36" s="77">
        <v>1</v>
      </c>
      <c r="AX36" s="78">
        <v>8.6999999999999993</v>
      </c>
      <c r="AY36" s="79">
        <v>63971</v>
      </c>
      <c r="AZ36" s="78">
        <v>6516928.1799999997</v>
      </c>
      <c r="BA36" s="79">
        <v>271814</v>
      </c>
      <c r="BB36" s="78">
        <v>22445272.960000001</v>
      </c>
      <c r="BE36" s="79">
        <v>288708</v>
      </c>
      <c r="BF36" s="78">
        <v>2604456.14</v>
      </c>
      <c r="BI36" s="79">
        <v>10504</v>
      </c>
      <c r="BJ36" s="78">
        <v>703296.09</v>
      </c>
      <c r="BK36" s="77">
        <v>2</v>
      </c>
      <c r="BL36" s="78">
        <v>488.46</v>
      </c>
      <c r="BM36" s="77">
        <v>12</v>
      </c>
      <c r="BN36" s="78">
        <v>555.16999999999996</v>
      </c>
      <c r="BO36" s="79">
        <v>5629</v>
      </c>
      <c r="BP36" s="78">
        <v>63212.66</v>
      </c>
      <c r="BS36" s="77">
        <v>14</v>
      </c>
      <c r="BT36" s="78">
        <v>6549.5</v>
      </c>
      <c r="BY36" s="77">
        <v>2</v>
      </c>
      <c r="BZ36" s="78">
        <v>1.1000000000000001</v>
      </c>
      <c r="CM36" s="77">
        <v>2</v>
      </c>
      <c r="CN36" s="78">
        <v>1749.16</v>
      </c>
      <c r="CO36" s="77">
        <v>5</v>
      </c>
      <c r="CP36" s="78">
        <v>159.16</v>
      </c>
      <c r="CQ36" s="77">
        <v>5</v>
      </c>
      <c r="CR36" s="78">
        <v>6.83</v>
      </c>
      <c r="CS36" s="77">
        <v>58</v>
      </c>
      <c r="CT36" s="78">
        <v>377.6</v>
      </c>
      <c r="CW36" s="77">
        <v>34</v>
      </c>
      <c r="CX36" s="78">
        <v>23.68</v>
      </c>
      <c r="DA36" s="79">
        <v>154842</v>
      </c>
      <c r="DB36" s="78">
        <v>5840613.3700000001</v>
      </c>
      <c r="DK36" s="79">
        <v>11770</v>
      </c>
      <c r="DL36" s="78">
        <v>1040982.53</v>
      </c>
      <c r="DM36" s="79">
        <v>189806</v>
      </c>
      <c r="DN36" s="78">
        <v>7444125.6299999999</v>
      </c>
      <c r="DS36" s="77">
        <v>8</v>
      </c>
      <c r="DT36" s="78">
        <v>109.29</v>
      </c>
      <c r="EE36" s="79">
        <v>13731</v>
      </c>
      <c r="EF36" s="78">
        <v>548696.81999999995</v>
      </c>
      <c r="EG36" s="79">
        <v>31111</v>
      </c>
      <c r="EH36" s="78">
        <v>1097045.76</v>
      </c>
      <c r="EI36" s="77">
        <v>3</v>
      </c>
      <c r="EJ36" s="78">
        <v>18.649999999999999</v>
      </c>
      <c r="EK36" s="79">
        <v>1049</v>
      </c>
      <c r="EL36" s="78">
        <v>64823.92</v>
      </c>
      <c r="ES36" s="79">
        <v>1781</v>
      </c>
      <c r="ET36" s="78">
        <v>1080656.0900000001</v>
      </c>
      <c r="EU36" s="77">
        <v>17</v>
      </c>
      <c r="EV36" s="78">
        <v>14.32</v>
      </c>
      <c r="EW36" s="79">
        <v>24324</v>
      </c>
      <c r="EX36" s="78">
        <v>1220262.01</v>
      </c>
      <c r="EY36" s="79">
        <v>15930</v>
      </c>
      <c r="EZ36" s="78">
        <v>772245.92</v>
      </c>
      <c r="FA36" s="77">
        <v>16</v>
      </c>
      <c r="FB36" s="78">
        <v>279.18</v>
      </c>
      <c r="FC36" s="77">
        <v>4</v>
      </c>
      <c r="FD36" s="78">
        <v>98.46</v>
      </c>
      <c r="FE36" s="77">
        <v>4</v>
      </c>
      <c r="FF36" s="78">
        <v>16.420000000000002</v>
      </c>
      <c r="FG36" s="79">
        <v>2296</v>
      </c>
      <c r="FH36" s="78">
        <v>330982.39</v>
      </c>
      <c r="FI36" s="77">
        <v>2</v>
      </c>
      <c r="FJ36" s="78">
        <v>13</v>
      </c>
      <c r="FK36" s="79">
        <v>2491</v>
      </c>
      <c r="FL36" s="78">
        <v>67318.77</v>
      </c>
      <c r="FM36" s="79">
        <v>10769</v>
      </c>
      <c r="FN36" s="78">
        <v>666924.76</v>
      </c>
      <c r="FO36" s="79">
        <v>47828</v>
      </c>
      <c r="FP36" s="78">
        <v>5458756.3300000001</v>
      </c>
      <c r="FQ36" s="77">
        <v>2</v>
      </c>
      <c r="FR36" s="78">
        <v>4.26</v>
      </c>
      <c r="FW36" s="77">
        <v>90</v>
      </c>
      <c r="FX36" s="78">
        <v>7676.9</v>
      </c>
      <c r="GC36" s="79">
        <v>3455</v>
      </c>
      <c r="GD36" s="78">
        <v>473445.71</v>
      </c>
      <c r="GE36" s="77">
        <v>256</v>
      </c>
      <c r="GF36" s="78">
        <v>37599.5</v>
      </c>
      <c r="GO36" s="77">
        <v>193</v>
      </c>
      <c r="GP36" s="78">
        <v>19156.57</v>
      </c>
      <c r="GQ36" s="77">
        <v>12</v>
      </c>
      <c r="GR36" s="78">
        <v>499.14</v>
      </c>
      <c r="GS36" s="79">
        <v>1741</v>
      </c>
      <c r="GT36" s="78">
        <v>179613.95</v>
      </c>
      <c r="GU36" s="77">
        <v>5</v>
      </c>
      <c r="GV36" s="78">
        <v>38.5</v>
      </c>
      <c r="GY36" s="77">
        <v>197</v>
      </c>
      <c r="GZ36" s="78">
        <v>7913.72</v>
      </c>
      <c r="HA36" s="77">
        <v>584</v>
      </c>
      <c r="HB36" s="78">
        <v>78243.64</v>
      </c>
      <c r="HC36" s="77">
        <v>437</v>
      </c>
      <c r="HD36" s="78">
        <v>74046.09</v>
      </c>
      <c r="HE36" s="79">
        <v>1741</v>
      </c>
      <c r="HF36" s="78">
        <v>255810.89</v>
      </c>
      <c r="HI36" s="77">
        <v>51</v>
      </c>
      <c r="HJ36" s="78">
        <v>14109.19</v>
      </c>
      <c r="HK36" s="77">
        <v>419</v>
      </c>
      <c r="HL36" s="78">
        <v>23439.78</v>
      </c>
      <c r="HM36" s="77">
        <v>22</v>
      </c>
      <c r="HN36" s="78">
        <v>2225.58</v>
      </c>
      <c r="HO36" s="79">
        <v>108428</v>
      </c>
      <c r="HP36" s="78">
        <v>10504280.43</v>
      </c>
      <c r="HQ36" s="77">
        <v>4</v>
      </c>
      <c r="HR36" s="78">
        <v>931.68</v>
      </c>
      <c r="HS36" s="77">
        <v>613</v>
      </c>
      <c r="HT36" s="78">
        <v>68393.78</v>
      </c>
      <c r="HU36" s="79">
        <v>6999</v>
      </c>
      <c r="HV36" s="78">
        <v>509649.37</v>
      </c>
      <c r="HW36" s="77">
        <v>40</v>
      </c>
      <c r="HX36" s="78">
        <v>24691.18</v>
      </c>
      <c r="HY36" s="77">
        <v>307</v>
      </c>
      <c r="HZ36" s="78">
        <v>56523.95</v>
      </c>
      <c r="IG36" s="79">
        <v>2682</v>
      </c>
      <c r="IH36" s="78">
        <v>124523.65</v>
      </c>
      <c r="II36" s="77">
        <v>4</v>
      </c>
      <c r="IJ36" s="78">
        <v>2.76</v>
      </c>
      <c r="IK36" s="77">
        <v>2</v>
      </c>
      <c r="IL36" s="78">
        <v>5.48</v>
      </c>
      <c r="IQ36" s="77">
        <v>7</v>
      </c>
      <c r="IR36" s="78">
        <v>27.36</v>
      </c>
      <c r="IS36" s="79">
        <v>4362</v>
      </c>
      <c r="IT36" s="78">
        <v>177822.54</v>
      </c>
      <c r="JA36" s="79">
        <v>9599</v>
      </c>
      <c r="JB36" s="78">
        <v>1299477.9099999999</v>
      </c>
      <c r="JC36" s="79">
        <v>2455</v>
      </c>
      <c r="JD36" s="78">
        <v>309857.26</v>
      </c>
      <c r="JG36" s="77">
        <v>714</v>
      </c>
      <c r="JH36" s="78">
        <v>95489.45</v>
      </c>
      <c r="JI36" s="79">
        <v>2771</v>
      </c>
      <c r="JJ36" s="78">
        <v>250344.82</v>
      </c>
      <c r="JK36" s="77">
        <v>24</v>
      </c>
      <c r="JL36" s="78">
        <v>1223.47</v>
      </c>
      <c r="JQ36" s="77">
        <v>160</v>
      </c>
      <c r="JR36" s="78">
        <v>13674.24</v>
      </c>
      <c r="JS36" s="79">
        <v>3879</v>
      </c>
      <c r="JT36" s="78">
        <v>356443.91</v>
      </c>
      <c r="JU36" s="79">
        <v>16287</v>
      </c>
      <c r="JV36" s="78">
        <v>1242747.6499999999</v>
      </c>
      <c r="JW36" s="77">
        <v>83</v>
      </c>
      <c r="JX36" s="78">
        <v>7605.91</v>
      </c>
      <c r="JY36" s="77">
        <v>406</v>
      </c>
      <c r="JZ36" s="78">
        <v>8882.33</v>
      </c>
      <c r="KA36" s="79">
        <v>8891</v>
      </c>
      <c r="KB36" s="78">
        <v>367177.29</v>
      </c>
      <c r="KC36" s="77">
        <v>4</v>
      </c>
      <c r="KD36" s="78">
        <v>461.64</v>
      </c>
      <c r="KE36" s="77">
        <v>418</v>
      </c>
      <c r="KF36" s="78">
        <v>47236.02</v>
      </c>
      <c r="KG36" s="79">
        <v>19031</v>
      </c>
      <c r="KH36" s="78">
        <v>700805.26</v>
      </c>
      <c r="KI36" s="77">
        <v>2</v>
      </c>
      <c r="KJ36" s="78">
        <v>13.82</v>
      </c>
      <c r="KM36" s="79">
        <v>1149</v>
      </c>
      <c r="KN36" s="78">
        <v>628584.76</v>
      </c>
      <c r="KO36" s="77">
        <v>10</v>
      </c>
      <c r="KP36" s="78">
        <v>933.61</v>
      </c>
      <c r="KQ36" s="79">
        <v>5802</v>
      </c>
      <c r="KR36" s="78">
        <v>438593.73</v>
      </c>
      <c r="KU36" s="79">
        <v>3085</v>
      </c>
      <c r="KV36" s="78">
        <v>1296941.74</v>
      </c>
      <c r="LA36" s="77">
        <v>13</v>
      </c>
      <c r="LB36" s="78">
        <v>3717.15</v>
      </c>
      <c r="LC36" s="77">
        <v>1</v>
      </c>
      <c r="LD36" s="78">
        <v>1.5</v>
      </c>
      <c r="LE36" s="79">
        <v>1586</v>
      </c>
      <c r="LF36" s="78">
        <v>156674.45000000001</v>
      </c>
      <c r="LG36" s="77">
        <v>452</v>
      </c>
      <c r="LH36" s="78">
        <v>80720.639999999999</v>
      </c>
      <c r="LI36" s="77">
        <v>405</v>
      </c>
      <c r="LJ36" s="78">
        <v>102845.74</v>
      </c>
      <c r="LQ36" s="77">
        <v>1</v>
      </c>
      <c r="LR36" s="78">
        <v>7.88</v>
      </c>
      <c r="LS36" s="77">
        <v>1</v>
      </c>
      <c r="LT36" s="78">
        <v>0.89</v>
      </c>
      <c r="LU36" s="79">
        <v>7733</v>
      </c>
      <c r="LV36" s="78">
        <v>335135.02</v>
      </c>
      <c r="LW36" s="77">
        <v>71</v>
      </c>
      <c r="LX36" s="78">
        <v>409.22</v>
      </c>
      <c r="LY36" s="77">
        <v>6</v>
      </c>
      <c r="LZ36" s="78">
        <v>2099</v>
      </c>
      <c r="MC36" s="79">
        <v>5268</v>
      </c>
      <c r="MD36" s="78">
        <v>577014.06000000006</v>
      </c>
      <c r="MG36" s="77">
        <v>10</v>
      </c>
      <c r="MH36" s="78">
        <v>387.27</v>
      </c>
      <c r="MQ36" s="79">
        <v>4168</v>
      </c>
      <c r="MR36" s="78">
        <v>310830.19</v>
      </c>
      <c r="MS36" s="79">
        <v>53145</v>
      </c>
      <c r="MT36" s="78">
        <v>5195517.4000000004</v>
      </c>
      <c r="MU36" s="79">
        <v>1260</v>
      </c>
      <c r="MV36" s="78">
        <v>39216.68</v>
      </c>
      <c r="NA36" s="77">
        <v>1</v>
      </c>
      <c r="NB36" s="78">
        <v>27</v>
      </c>
      <c r="NG36" s="79">
        <v>310552</v>
      </c>
      <c r="NH36" s="78">
        <v>37597243</v>
      </c>
      <c r="NI36" s="79">
        <v>254610</v>
      </c>
      <c r="NJ36" s="78">
        <v>35532504.200000003</v>
      </c>
      <c r="NK36" s="79">
        <v>15506</v>
      </c>
      <c r="NL36" s="78">
        <v>49621.1</v>
      </c>
      <c r="NM36" s="77">
        <v>26</v>
      </c>
      <c r="NN36" s="78">
        <v>445.78</v>
      </c>
      <c r="NU36" s="79">
        <v>1434</v>
      </c>
      <c r="NV36" s="78">
        <v>211684.01</v>
      </c>
      <c r="NW36" s="77">
        <v>4</v>
      </c>
      <c r="NX36" s="78">
        <v>15.84</v>
      </c>
      <c r="NY36" s="77">
        <v>1</v>
      </c>
      <c r="NZ36" s="78">
        <v>1.7</v>
      </c>
      <c r="OA36" s="77">
        <v>97</v>
      </c>
      <c r="OB36" s="78">
        <v>272.76</v>
      </c>
      <c r="OC36" s="79">
        <v>3344</v>
      </c>
      <c r="OD36" s="78">
        <v>352580.16</v>
      </c>
      <c r="OE36" s="77">
        <v>44</v>
      </c>
      <c r="OF36" s="78">
        <v>3083.48</v>
      </c>
      <c r="OM36" s="77">
        <v>435</v>
      </c>
      <c r="ON36" s="78">
        <v>35409.29</v>
      </c>
      <c r="OO36" s="77">
        <v>326</v>
      </c>
      <c r="OP36" s="78">
        <v>17478.79</v>
      </c>
      <c r="OQ36" s="77">
        <v>124</v>
      </c>
      <c r="OR36" s="78">
        <v>580.84</v>
      </c>
      <c r="OU36" s="77">
        <v>1</v>
      </c>
      <c r="OV36" s="78">
        <v>25.32</v>
      </c>
      <c r="OW36" s="79">
        <v>12442</v>
      </c>
      <c r="OX36" s="78">
        <v>2055021.9</v>
      </c>
      <c r="OY36" s="79">
        <v>28324</v>
      </c>
      <c r="OZ36" s="78">
        <v>5208178.46</v>
      </c>
      <c r="PA36" s="77">
        <v>155</v>
      </c>
      <c r="PB36" s="78">
        <v>5409.29</v>
      </c>
      <c r="PC36" s="79">
        <v>2888</v>
      </c>
      <c r="PD36" s="78">
        <v>141910.69</v>
      </c>
      <c r="PE36" s="77">
        <v>770</v>
      </c>
      <c r="PF36" s="78">
        <v>129640.8</v>
      </c>
      <c r="PG36" s="77">
        <v>1</v>
      </c>
      <c r="PH36" s="78">
        <v>19.260000000000002</v>
      </c>
      <c r="PI36" s="79">
        <v>7205</v>
      </c>
      <c r="PJ36" s="78">
        <v>692627.19</v>
      </c>
      <c r="PS36" s="79">
        <v>3494</v>
      </c>
      <c r="PT36" s="78">
        <v>305544.90000000002</v>
      </c>
      <c r="PU36" s="77">
        <v>83</v>
      </c>
      <c r="PV36" s="78">
        <v>897.69</v>
      </c>
      <c r="PW36" s="77">
        <v>59</v>
      </c>
      <c r="PX36" s="78">
        <v>7758.94</v>
      </c>
      <c r="PY36" s="79">
        <v>9822</v>
      </c>
      <c r="PZ36" s="78">
        <v>668443.03</v>
      </c>
      <c r="QA36" s="77">
        <v>21</v>
      </c>
      <c r="QB36" s="78">
        <v>130.37</v>
      </c>
      <c r="QC36" s="77">
        <v>13</v>
      </c>
      <c r="QD36" s="78">
        <v>107.5</v>
      </c>
      <c r="QI36" s="77">
        <v>5</v>
      </c>
      <c r="QJ36" s="78">
        <v>17.68</v>
      </c>
      <c r="QM36" s="79">
        <v>27674</v>
      </c>
      <c r="QN36" s="78">
        <v>7360749.1399999997</v>
      </c>
      <c r="QO36" s="79">
        <v>46459</v>
      </c>
      <c r="QP36" s="78">
        <v>6632533.25</v>
      </c>
      <c r="QQ36" s="79">
        <v>5948</v>
      </c>
      <c r="QR36" s="78">
        <v>758208.17</v>
      </c>
      <c r="QS36" s="77">
        <v>379</v>
      </c>
      <c r="QT36" s="78">
        <v>1489229.01</v>
      </c>
      <c r="QU36" s="77">
        <v>6</v>
      </c>
      <c r="QV36" s="78">
        <v>13024.19</v>
      </c>
      <c r="QW36" s="77">
        <v>10</v>
      </c>
      <c r="QX36" s="78">
        <v>93.12</v>
      </c>
      <c r="QY36" s="77">
        <v>4</v>
      </c>
      <c r="QZ36" s="78">
        <v>305.27999999999997</v>
      </c>
      <c r="RA36" s="77">
        <v>522</v>
      </c>
      <c r="RB36" s="78">
        <v>195433.02</v>
      </c>
      <c r="RE36" s="79">
        <v>23364</v>
      </c>
      <c r="RF36" s="78">
        <v>12556364.1</v>
      </c>
      <c r="RI36" s="79">
        <v>11434</v>
      </c>
      <c r="RJ36" s="78">
        <v>3396152.55</v>
      </c>
      <c r="RK36" s="77">
        <v>1</v>
      </c>
      <c r="RL36" s="78">
        <v>2.48</v>
      </c>
      <c r="RM36" s="77">
        <v>2</v>
      </c>
      <c r="RN36" s="78">
        <v>4.5</v>
      </c>
      <c r="RO36" s="77">
        <v>8</v>
      </c>
      <c r="RP36" s="78">
        <v>8.48</v>
      </c>
      <c r="RQ36" s="77">
        <v>3</v>
      </c>
      <c r="RR36" s="78">
        <v>87.14</v>
      </c>
      <c r="SA36" s="77">
        <v>2</v>
      </c>
      <c r="SB36" s="78">
        <v>97.1</v>
      </c>
      <c r="SC36" s="77">
        <v>2</v>
      </c>
      <c r="SD36" s="78">
        <v>116.86</v>
      </c>
      <c r="SE36" s="77">
        <v>4</v>
      </c>
      <c r="SF36" s="78">
        <v>489.21</v>
      </c>
      <c r="SG36" s="77">
        <v>3</v>
      </c>
      <c r="SH36" s="78">
        <v>259.89</v>
      </c>
      <c r="SO36" s="79">
        <v>109501</v>
      </c>
      <c r="SP36" s="78">
        <v>16029951.199999999</v>
      </c>
      <c r="SQ36" s="79">
        <v>2469</v>
      </c>
      <c r="SR36" s="78">
        <v>117572.15</v>
      </c>
      <c r="SW36" s="77">
        <v>52</v>
      </c>
      <c r="SX36" s="78">
        <v>9460.41</v>
      </c>
      <c r="SY36" s="77">
        <v>329</v>
      </c>
      <c r="SZ36" s="78">
        <v>17928.16</v>
      </c>
      <c r="TA36" s="79">
        <v>29727</v>
      </c>
      <c r="TB36" s="78">
        <v>687468.59</v>
      </c>
      <c r="TC36" s="77">
        <v>717</v>
      </c>
      <c r="TD36" s="78">
        <v>82974.94</v>
      </c>
      <c r="TG36" s="79">
        <v>5155</v>
      </c>
      <c r="TH36" s="78">
        <v>334199.53000000003</v>
      </c>
      <c r="TI36" s="79">
        <v>51919</v>
      </c>
      <c r="TJ36" s="78">
        <v>8662108.9399999995</v>
      </c>
      <c r="TM36" s="79">
        <v>1331</v>
      </c>
      <c r="TN36" s="78">
        <v>49015.68</v>
      </c>
      <c r="TO36" s="79">
        <v>1077</v>
      </c>
      <c r="TP36" s="78">
        <v>74158.34</v>
      </c>
      <c r="TQ36" s="79">
        <v>11078</v>
      </c>
      <c r="TR36" s="78">
        <v>558323.11</v>
      </c>
      <c r="TS36" s="77">
        <v>6</v>
      </c>
      <c r="TT36" s="78">
        <v>904.8</v>
      </c>
      <c r="TU36" s="79">
        <v>83971</v>
      </c>
      <c r="TV36" s="78">
        <v>558119.71</v>
      </c>
      <c r="TW36" s="79">
        <v>1329</v>
      </c>
      <c r="TX36" s="78">
        <v>114966.46</v>
      </c>
      <c r="TY36" s="77">
        <v>86</v>
      </c>
      <c r="TZ36" s="78">
        <v>551.71</v>
      </c>
      <c r="UE36" s="77">
        <v>3</v>
      </c>
      <c r="UF36" s="78">
        <v>48.06</v>
      </c>
      <c r="UG36" s="77">
        <v>833</v>
      </c>
      <c r="UH36" s="78">
        <v>7916.49</v>
      </c>
      <c r="UI36" s="79">
        <v>2755</v>
      </c>
      <c r="UJ36" s="78">
        <v>12095662.800000001</v>
      </c>
      <c r="UK36" s="79">
        <v>2888</v>
      </c>
      <c r="UL36" s="78">
        <v>106629.68</v>
      </c>
      <c r="UM36" s="79">
        <v>28203</v>
      </c>
      <c r="UN36" s="78">
        <v>1056181.31</v>
      </c>
      <c r="UO36" s="79">
        <v>2334</v>
      </c>
      <c r="UP36" s="78">
        <v>288218.07</v>
      </c>
      <c r="UQ36" s="79">
        <v>44991</v>
      </c>
      <c r="UR36" s="78">
        <v>2220702.2599999998</v>
      </c>
      <c r="US36" s="79">
        <v>4861</v>
      </c>
      <c r="UT36" s="78">
        <v>405009.89</v>
      </c>
      <c r="VG36" s="79">
        <v>7970</v>
      </c>
      <c r="VH36" s="78">
        <v>331186.28999999998</v>
      </c>
      <c r="VM36" s="77">
        <v>6</v>
      </c>
      <c r="VN36" s="78">
        <v>73.239999999999995</v>
      </c>
      <c r="VS36" s="77">
        <v>1</v>
      </c>
      <c r="VT36" s="78">
        <v>2.2200000000000002</v>
      </c>
      <c r="VU36" s="77">
        <v>2</v>
      </c>
      <c r="VV36" s="78">
        <v>2.38</v>
      </c>
      <c r="WA36" s="77">
        <v>1</v>
      </c>
      <c r="WB36" s="78">
        <v>1.59</v>
      </c>
      <c r="WG36" s="77">
        <v>43</v>
      </c>
      <c r="WH36" s="78">
        <v>1116.99</v>
      </c>
      <c r="WI36" s="79">
        <v>10079</v>
      </c>
      <c r="WJ36" s="78">
        <v>473957.16</v>
      </c>
      <c r="WK36" s="77">
        <v>2</v>
      </c>
      <c r="WL36" s="78">
        <v>13.26</v>
      </c>
      <c r="WM36" s="79">
        <v>31582</v>
      </c>
      <c r="WN36" s="78">
        <v>514136.8</v>
      </c>
      <c r="WO36" s="77">
        <v>78</v>
      </c>
      <c r="WP36" s="78">
        <v>802.14</v>
      </c>
      <c r="WS36" s="77">
        <v>2</v>
      </c>
      <c r="WT36" s="78">
        <v>13.26</v>
      </c>
      <c r="WU36" s="79">
        <v>13420</v>
      </c>
      <c r="WV36" s="78">
        <v>720387.69</v>
      </c>
      <c r="WW36" s="79">
        <v>14837</v>
      </c>
      <c r="WX36" s="78">
        <v>1315728.3500000001</v>
      </c>
      <c r="XC36" s="79">
        <v>8298</v>
      </c>
      <c r="XD36" s="78">
        <v>154.54</v>
      </c>
      <c r="XG36" s="79">
        <v>13738</v>
      </c>
      <c r="XH36" s="78">
        <v>1976849.78</v>
      </c>
      <c r="XI36" s="77">
        <v>9</v>
      </c>
      <c r="XJ36" s="78">
        <v>16477.32</v>
      </c>
      <c r="XM36" s="79">
        <v>2625</v>
      </c>
      <c r="XN36" s="78">
        <v>13567.76</v>
      </c>
      <c r="XO36" s="79">
        <v>8154</v>
      </c>
      <c r="XP36" s="78">
        <v>130844.28</v>
      </c>
      <c r="XQ36" s="77">
        <v>174</v>
      </c>
      <c r="XR36" s="78">
        <v>19796.919999999998</v>
      </c>
      <c r="XS36" s="79">
        <v>1945</v>
      </c>
      <c r="XT36" s="78">
        <v>781199.15</v>
      </c>
      <c r="XU36" s="77">
        <v>5</v>
      </c>
      <c r="XV36" s="78">
        <v>1170</v>
      </c>
      <c r="XW36" s="79">
        <v>7069</v>
      </c>
      <c r="XX36" s="78">
        <v>205225.19</v>
      </c>
      <c r="YA36" s="77">
        <v>1</v>
      </c>
      <c r="YB36" s="78">
        <v>9.7899999999999991</v>
      </c>
      <c r="YC36" s="77">
        <v>9</v>
      </c>
      <c r="YD36" s="78">
        <v>64.19</v>
      </c>
      <c r="YE36" s="77">
        <v>5</v>
      </c>
      <c r="YF36" s="78">
        <v>46.05</v>
      </c>
      <c r="YG36" s="77">
        <v>1</v>
      </c>
      <c r="YH36" s="78">
        <v>33.29</v>
      </c>
      <c r="YI36" s="79">
        <v>37300</v>
      </c>
      <c r="YJ36" s="78">
        <v>2181355.62</v>
      </c>
      <c r="YK36" s="77">
        <v>2</v>
      </c>
      <c r="YL36" s="78">
        <v>21.94</v>
      </c>
      <c r="YM36" s="77">
        <v>379</v>
      </c>
      <c r="YN36" s="78">
        <v>147224.29999999999</v>
      </c>
      <c r="YO36" s="77">
        <v>625</v>
      </c>
      <c r="YP36" s="78">
        <v>9414.57</v>
      </c>
      <c r="YS36" s="79">
        <v>1240</v>
      </c>
      <c r="YT36" s="78">
        <v>216712.48</v>
      </c>
      <c r="YU36" s="79">
        <v>3203</v>
      </c>
      <c r="YV36" s="78">
        <v>1629835.29</v>
      </c>
      <c r="YW36" s="79">
        <v>5793</v>
      </c>
      <c r="YX36" s="78">
        <v>750058.41</v>
      </c>
      <c r="YY36" s="79">
        <v>13002</v>
      </c>
      <c r="YZ36" s="78">
        <v>2166408.54</v>
      </c>
      <c r="ZA36" s="79">
        <v>1234</v>
      </c>
      <c r="ZB36" s="78">
        <v>321280.75</v>
      </c>
      <c r="ZC36" s="79">
        <v>3420</v>
      </c>
      <c r="ZD36" s="78">
        <v>728680.52</v>
      </c>
      <c r="ZE36" s="79">
        <v>75362</v>
      </c>
      <c r="ZF36" s="78">
        <v>852281.49</v>
      </c>
      <c r="ZG36" s="79">
        <v>1446</v>
      </c>
      <c r="ZH36" s="78">
        <v>73945.899999999994</v>
      </c>
      <c r="ZI36" s="77">
        <v>7</v>
      </c>
      <c r="ZJ36" s="78">
        <v>45.69</v>
      </c>
      <c r="ZM36" s="77">
        <v>4</v>
      </c>
      <c r="ZN36" s="78">
        <v>405.7</v>
      </c>
      <c r="ZQ36" s="79">
        <v>182081</v>
      </c>
      <c r="ZR36" s="78">
        <v>11158626.640000001</v>
      </c>
      <c r="ZS36" s="79">
        <v>28462</v>
      </c>
      <c r="ZT36" s="78">
        <v>2584183.14</v>
      </c>
      <c r="AAA36" s="79">
        <v>1557</v>
      </c>
      <c r="AAB36" s="78">
        <v>37083.26</v>
      </c>
      <c r="AAE36" s="79">
        <v>2188</v>
      </c>
      <c r="AAF36" s="78">
        <v>270203.01</v>
      </c>
      <c r="AAG36" s="77">
        <v>130</v>
      </c>
      <c r="AAH36" s="78">
        <v>12411.93</v>
      </c>
      <c r="AAI36" s="79">
        <v>106635</v>
      </c>
      <c r="AAJ36" s="78">
        <v>2530164.0299999998</v>
      </c>
      <c r="AAK36" s="79">
        <v>32470</v>
      </c>
      <c r="AAL36" s="78">
        <v>1567621.16</v>
      </c>
      <c r="AAQ36" s="79">
        <v>1263</v>
      </c>
      <c r="AAR36" s="78">
        <v>105636.32</v>
      </c>
      <c r="AAS36" s="77">
        <v>505</v>
      </c>
      <c r="AAT36" s="78">
        <v>36128.589999999997</v>
      </c>
      <c r="AAU36" s="79">
        <v>48751</v>
      </c>
      <c r="AAV36" s="78">
        <v>8545995.0299999993</v>
      </c>
      <c r="AAW36" s="79">
        <v>47672</v>
      </c>
      <c r="AAX36" s="78">
        <v>6480445.2800000003</v>
      </c>
      <c r="ABC36" s="77">
        <v>45</v>
      </c>
      <c r="ABD36" s="78">
        <v>147.08000000000001</v>
      </c>
      <c r="ABE36" s="77">
        <v>147</v>
      </c>
      <c r="ABF36" s="78">
        <v>769.95</v>
      </c>
      <c r="ABM36" s="77">
        <v>35</v>
      </c>
      <c r="ABN36" s="78">
        <v>342.23</v>
      </c>
      <c r="ABS36" s="77">
        <v>70</v>
      </c>
      <c r="ABT36" s="78">
        <v>369.45</v>
      </c>
      <c r="ABY36" s="77">
        <v>6</v>
      </c>
      <c r="ABZ36" s="78">
        <v>195.25</v>
      </c>
      <c r="ACA36" s="77">
        <v>941</v>
      </c>
      <c r="ACB36" s="78">
        <v>3994.22</v>
      </c>
      <c r="ACC36" s="77">
        <v>1</v>
      </c>
      <c r="ACD36" s="78">
        <v>8.7799999999999994</v>
      </c>
      <c r="ACG36" s="79">
        <v>2855</v>
      </c>
      <c r="ACH36" s="78">
        <v>174147.8</v>
      </c>
      <c r="ACM36" s="77">
        <v>1</v>
      </c>
      <c r="ACN36" s="78">
        <v>17.600000000000001</v>
      </c>
      <c r="ACO36" s="77">
        <v>382</v>
      </c>
      <c r="ACP36" s="78">
        <v>55043.19</v>
      </c>
      <c r="ADA36" s="79">
        <v>188001</v>
      </c>
      <c r="ADB36" s="78">
        <v>18103762.449999999</v>
      </c>
      <c r="ADC36" s="79">
        <v>3067</v>
      </c>
      <c r="ADD36" s="78">
        <v>172455.91</v>
      </c>
      <c r="ADE36" s="79">
        <v>1998</v>
      </c>
      <c r="ADF36" s="78">
        <v>88821.61</v>
      </c>
      <c r="ADG36" s="79">
        <v>5001</v>
      </c>
      <c r="ADH36" s="78">
        <v>72260.23</v>
      </c>
      <c r="ADI36" s="79">
        <v>3870</v>
      </c>
      <c r="ADJ36" s="78">
        <v>88512.43</v>
      </c>
      <c r="ADK36" s="77">
        <v>456</v>
      </c>
      <c r="ADL36" s="78">
        <v>14024.01</v>
      </c>
      <c r="ADO36" s="77">
        <v>1</v>
      </c>
      <c r="ADP36" s="78">
        <v>5.31</v>
      </c>
      <c r="ADQ36" s="77">
        <v>156</v>
      </c>
      <c r="ADR36" s="78">
        <v>8641.68</v>
      </c>
      <c r="ADS36" s="79">
        <v>16800</v>
      </c>
      <c r="ADT36" s="78">
        <v>591764.67000000004</v>
      </c>
      <c r="ADU36" s="79">
        <v>5419</v>
      </c>
      <c r="ADV36" s="78">
        <v>291411.59000000003</v>
      </c>
      <c r="ADW36" s="79">
        <v>22355</v>
      </c>
      <c r="ADX36" s="78">
        <v>276984.46999999997</v>
      </c>
      <c r="AEC36" s="79">
        <v>11641</v>
      </c>
      <c r="AED36" s="78">
        <v>483389.43</v>
      </c>
      <c r="AEI36" s="79">
        <v>3017</v>
      </c>
      <c r="AEJ36" s="78">
        <v>95555.9</v>
      </c>
      <c r="AEK36" s="79">
        <v>46993</v>
      </c>
      <c r="AEL36" s="78">
        <v>1742471.75</v>
      </c>
      <c r="AEM36" s="77">
        <v>404</v>
      </c>
      <c r="AEN36" s="78">
        <v>20046.48</v>
      </c>
      <c r="AEO36" s="79">
        <v>16056</v>
      </c>
      <c r="AEP36" s="78">
        <v>1028718.42</v>
      </c>
      <c r="AES36" s="79">
        <v>2448</v>
      </c>
      <c r="AET36" s="78">
        <v>376732.89</v>
      </c>
      <c r="AEW36" s="77">
        <v>1</v>
      </c>
      <c r="AEX36" s="78">
        <v>70.2</v>
      </c>
      <c r="AEY36" s="79">
        <v>1003</v>
      </c>
      <c r="AEZ36" s="78">
        <v>174185.63</v>
      </c>
      <c r="AFA36" s="77">
        <v>2</v>
      </c>
      <c r="AFB36" s="78">
        <v>8.76</v>
      </c>
      <c r="AFC36" s="79">
        <v>1687</v>
      </c>
      <c r="AFD36" s="78">
        <v>1022603.6</v>
      </c>
      <c r="AFK36" s="79">
        <v>4763</v>
      </c>
      <c r="AFL36" s="78">
        <v>342074.57</v>
      </c>
      <c r="AFM36" s="79">
        <v>5408</v>
      </c>
      <c r="AFN36" s="78">
        <v>234750.49</v>
      </c>
      <c r="AFO36" s="77">
        <v>27</v>
      </c>
      <c r="AFP36" s="78">
        <v>1432.17</v>
      </c>
      <c r="AFQ36" s="77">
        <v>2</v>
      </c>
      <c r="AFR36" s="78">
        <v>61.32</v>
      </c>
      <c r="AFS36" s="79">
        <v>1870</v>
      </c>
      <c r="AFT36" s="78">
        <v>881535.99</v>
      </c>
      <c r="AFU36" s="79">
        <v>3169</v>
      </c>
      <c r="AFV36" s="78">
        <v>2211179.2000000002</v>
      </c>
      <c r="AGA36" s="77">
        <v>76</v>
      </c>
      <c r="AGB36" s="78">
        <v>542.14</v>
      </c>
      <c r="AGG36" s="79">
        <v>16146</v>
      </c>
      <c r="AGH36" s="78">
        <v>816297.83</v>
      </c>
      <c r="AGI36" s="79">
        <v>5186</v>
      </c>
      <c r="AGJ36" s="78">
        <v>162207.07</v>
      </c>
      <c r="AGK36" s="77">
        <v>3</v>
      </c>
      <c r="AGL36" s="78">
        <v>1787.43</v>
      </c>
      <c r="AGO36" s="77">
        <v>50</v>
      </c>
      <c r="AGP36" s="78">
        <v>7377.23</v>
      </c>
      <c r="AGQ36" s="79">
        <v>6075</v>
      </c>
      <c r="AGR36" s="78">
        <v>336846.43</v>
      </c>
      <c r="AGS36" s="77">
        <v>8</v>
      </c>
      <c r="AGT36" s="78">
        <v>265.93</v>
      </c>
      <c r="AGW36" s="77">
        <v>4</v>
      </c>
      <c r="AGX36" s="78">
        <v>238.71</v>
      </c>
      <c r="AHC36" s="79">
        <v>2845</v>
      </c>
      <c r="AHD36" s="78">
        <v>1026361.48</v>
      </c>
      <c r="AHG36" s="77">
        <v>127</v>
      </c>
      <c r="AHH36" s="78">
        <v>6663.68</v>
      </c>
      <c r="AHK36" s="77">
        <v>2</v>
      </c>
      <c r="AHL36" s="78">
        <v>54.19</v>
      </c>
      <c r="AHM36" s="79">
        <v>52454</v>
      </c>
      <c r="AHN36" s="78">
        <v>1659677.07</v>
      </c>
      <c r="AHO36" s="79">
        <v>4755</v>
      </c>
      <c r="AHP36" s="78">
        <v>196822.05</v>
      </c>
      <c r="AHQ36" s="77">
        <v>469</v>
      </c>
      <c r="AHR36" s="78">
        <v>51807.94</v>
      </c>
      <c r="AHS36" s="77">
        <v>5</v>
      </c>
      <c r="AHT36" s="78">
        <v>562.80999999999995</v>
      </c>
      <c r="AHW36" s="77">
        <v>131</v>
      </c>
      <c r="AHX36" s="78">
        <v>897.94</v>
      </c>
      <c r="AIC36" s="77">
        <v>13</v>
      </c>
      <c r="AID36" s="78">
        <v>16314.65</v>
      </c>
      <c r="AIG36" s="79">
        <v>263290</v>
      </c>
      <c r="AIH36" s="78">
        <v>66782939.619999997</v>
      </c>
      <c r="AII36" s="77">
        <v>182</v>
      </c>
      <c r="AIJ36" s="78">
        <v>189904.55</v>
      </c>
      <c r="AIK36" s="79">
        <v>12544</v>
      </c>
      <c r="AIL36" s="78">
        <v>7376267.1100000003</v>
      </c>
      <c r="AIM36" s="79">
        <v>11587</v>
      </c>
      <c r="AIN36" s="78">
        <v>4403189.1399999997</v>
      </c>
      <c r="AIO36" s="79">
        <v>2148</v>
      </c>
      <c r="AIP36" s="78">
        <v>176944.64000000001</v>
      </c>
      <c r="AIQ36" s="77">
        <v>174</v>
      </c>
      <c r="AIR36" s="78">
        <v>21236.28</v>
      </c>
      <c r="AIS36" s="77">
        <v>949</v>
      </c>
      <c r="AIT36" s="78">
        <v>124505.37</v>
      </c>
      <c r="AIW36" s="77">
        <v>8</v>
      </c>
      <c r="AIX36" s="78">
        <v>4624</v>
      </c>
      <c r="AIY36" s="77">
        <v>31</v>
      </c>
      <c r="AIZ36" s="78">
        <v>23485.85</v>
      </c>
      <c r="AJA36" s="79">
        <v>2321</v>
      </c>
      <c r="AJB36" s="78">
        <v>217791.48</v>
      </c>
      <c r="AJC36" s="79">
        <v>3657</v>
      </c>
      <c r="AJD36" s="78">
        <v>230072.95999999999</v>
      </c>
      <c r="AJE36" s="77">
        <v>49</v>
      </c>
      <c r="AJF36" s="78">
        <v>10886.77</v>
      </c>
      <c r="AJG36" s="77">
        <v>2</v>
      </c>
      <c r="AJH36" s="78">
        <v>19.72</v>
      </c>
      <c r="AJK36" s="77">
        <v>1</v>
      </c>
      <c r="AJL36" s="78">
        <v>91.25</v>
      </c>
      <c r="AJM36" s="77">
        <v>841</v>
      </c>
      <c r="AJN36" s="78">
        <v>104090.45</v>
      </c>
      <c r="AJQ36" s="77">
        <v>107</v>
      </c>
      <c r="AJR36" s="78">
        <v>37516.28</v>
      </c>
      <c r="AKC36" s="77">
        <v>4</v>
      </c>
      <c r="AKD36" s="78">
        <v>3043.77</v>
      </c>
      <c r="AKE36" s="77">
        <v>1</v>
      </c>
      <c r="AKF36" s="78">
        <v>47.91</v>
      </c>
      <c r="AKG36" s="79">
        <v>51376</v>
      </c>
      <c r="AKH36" s="78">
        <v>480144.88</v>
      </c>
      <c r="AKK36" s="77">
        <v>30</v>
      </c>
      <c r="AKL36" s="78">
        <v>182.32</v>
      </c>
      <c r="AKO36" s="79">
        <v>7172</v>
      </c>
      <c r="AKP36" s="78">
        <v>530365.79</v>
      </c>
      <c r="AKQ36" s="77">
        <v>3</v>
      </c>
      <c r="AKR36" s="78">
        <v>39.61</v>
      </c>
      <c r="AKS36" s="79">
        <v>8725</v>
      </c>
      <c r="AKT36" s="78">
        <v>173986.22</v>
      </c>
      <c r="AKU36" s="77">
        <v>9</v>
      </c>
      <c r="AKV36" s="78">
        <v>8.43</v>
      </c>
      <c r="AKW36" s="79">
        <v>9617</v>
      </c>
      <c r="AKX36" s="78">
        <v>449884.59</v>
      </c>
      <c r="ALC36" s="77">
        <v>8</v>
      </c>
      <c r="ALD36" s="78">
        <v>86.64</v>
      </c>
      <c r="ALE36" s="79">
        <v>2197</v>
      </c>
      <c r="ALF36" s="78">
        <v>354937.89</v>
      </c>
      <c r="ALO36" s="79">
        <v>103935</v>
      </c>
      <c r="ALP36" s="78">
        <v>1356279.02</v>
      </c>
      <c r="ALQ36" s="77">
        <v>166</v>
      </c>
      <c r="ALR36" s="78">
        <v>18575.419999999998</v>
      </c>
      <c r="AME36" s="77">
        <v>20</v>
      </c>
      <c r="AMF36" s="78">
        <v>296.79000000000002</v>
      </c>
      <c r="AMM36" s="79">
        <v>10837</v>
      </c>
      <c r="AMN36" s="78">
        <v>270905</v>
      </c>
      <c r="AMQ36" s="79">
        <v>114620</v>
      </c>
      <c r="AMR36" s="78">
        <v>1613586.16</v>
      </c>
      <c r="AMU36" s="77">
        <v>2</v>
      </c>
      <c r="AMV36" s="78">
        <v>24</v>
      </c>
      <c r="AMW36" s="77">
        <v>2</v>
      </c>
      <c r="AMX36" s="78">
        <v>9.24</v>
      </c>
      <c r="ANI36" s="77">
        <v>1</v>
      </c>
      <c r="ANJ36" s="78">
        <v>15.32</v>
      </c>
      <c r="ANO36" s="79">
        <v>2347</v>
      </c>
      <c r="ANP36" s="78">
        <v>121892.37</v>
      </c>
      <c r="ANQ36" s="77">
        <v>143</v>
      </c>
      <c r="ANR36" s="78">
        <v>431.7</v>
      </c>
      <c r="ANS36" s="79">
        <v>1895</v>
      </c>
      <c r="ANT36" s="78">
        <v>132200.28</v>
      </c>
      <c r="ANW36" s="77">
        <v>166</v>
      </c>
      <c r="ANX36" s="78">
        <v>5817.61</v>
      </c>
      <c r="ANY36" s="77">
        <v>12</v>
      </c>
      <c r="ANZ36" s="78">
        <v>5671.75</v>
      </c>
      <c r="AOA36" s="79">
        <v>1483</v>
      </c>
      <c r="AOB36" s="78">
        <v>113744.88</v>
      </c>
      <c r="AOC36" s="79">
        <v>18444</v>
      </c>
      <c r="AOD36" s="78">
        <v>1760764.58</v>
      </c>
      <c r="AOE36" s="77">
        <v>236</v>
      </c>
      <c r="AOF36" s="78">
        <v>291821.15999999997</v>
      </c>
      <c r="AOG36" s="77">
        <v>1</v>
      </c>
      <c r="AOH36" s="78">
        <v>152.13</v>
      </c>
      <c r="AOI36" s="77">
        <v>1</v>
      </c>
      <c r="AOJ36" s="78">
        <v>545.6</v>
      </c>
      <c r="AOQ36" s="77">
        <v>332</v>
      </c>
      <c r="AOR36" s="78">
        <v>14442.91</v>
      </c>
      <c r="AOY36" s="79">
        <v>1087</v>
      </c>
      <c r="AOZ36" s="78">
        <v>1355693.19</v>
      </c>
      <c r="APA36" s="79">
        <v>2923</v>
      </c>
      <c r="APB36" s="78">
        <v>232657.95</v>
      </c>
      <c r="APE36" s="77">
        <v>131</v>
      </c>
      <c r="APF36" s="78">
        <v>3736.55</v>
      </c>
      <c r="API36" s="79">
        <v>2027</v>
      </c>
      <c r="APJ36" s="78">
        <v>251330.03</v>
      </c>
      <c r="APK36" s="77">
        <v>261</v>
      </c>
      <c r="APL36" s="78">
        <v>46804</v>
      </c>
      <c r="APM36" s="79">
        <v>12362</v>
      </c>
      <c r="APN36" s="78">
        <v>1924327.64</v>
      </c>
      <c r="APS36" s="77">
        <v>819</v>
      </c>
      <c r="APT36" s="78">
        <v>493077.19</v>
      </c>
      <c r="APU36" s="77">
        <v>56</v>
      </c>
      <c r="APV36" s="78">
        <v>111258.48</v>
      </c>
      <c r="APW36" s="77">
        <v>350</v>
      </c>
      <c r="APX36" s="78">
        <v>1116891.45</v>
      </c>
      <c r="AQA36" s="77">
        <v>3</v>
      </c>
      <c r="AQB36" s="78">
        <v>851.79</v>
      </c>
      <c r="AQI36" s="77">
        <v>46</v>
      </c>
      <c r="AQJ36" s="78">
        <v>4123.46</v>
      </c>
      <c r="AQK36" s="77">
        <v>6</v>
      </c>
      <c r="AQL36" s="78">
        <v>51.72</v>
      </c>
      <c r="AQO36" s="77">
        <v>708</v>
      </c>
      <c r="AQP36" s="78">
        <v>97827.9</v>
      </c>
      <c r="AQQ36" s="77">
        <v>304</v>
      </c>
      <c r="AQR36" s="78">
        <v>3075.83</v>
      </c>
      <c r="AQS36" s="77">
        <v>4</v>
      </c>
      <c r="AQT36" s="78">
        <v>72.16</v>
      </c>
      <c r="AQU36" s="77">
        <v>141</v>
      </c>
      <c r="AQV36" s="78">
        <v>1628.87</v>
      </c>
      <c r="ARA36" s="79">
        <v>13836</v>
      </c>
      <c r="ARB36" s="78">
        <v>3168659.74</v>
      </c>
      <c r="ARC36" s="79">
        <v>17508</v>
      </c>
      <c r="ARD36" s="78">
        <v>281909.71000000002</v>
      </c>
      <c r="ARG36" s="77">
        <v>4</v>
      </c>
      <c r="ARH36" s="78">
        <v>67.959999999999994</v>
      </c>
      <c r="ARI36" s="79">
        <v>2272</v>
      </c>
      <c r="ARJ36" s="78">
        <v>973401.7</v>
      </c>
      <c r="ARK36" s="77">
        <v>337</v>
      </c>
      <c r="ARL36" s="78">
        <v>149726.92000000001</v>
      </c>
      <c r="ARM36" s="79">
        <v>1949</v>
      </c>
      <c r="ARN36" s="78">
        <v>916346.16</v>
      </c>
      <c r="ARO36" s="77">
        <v>914</v>
      </c>
      <c r="ARP36" s="78">
        <v>386421.09</v>
      </c>
      <c r="ARQ36" s="77">
        <v>651</v>
      </c>
      <c r="ARR36" s="78">
        <v>251420.09</v>
      </c>
      <c r="ARS36" s="77">
        <v>266</v>
      </c>
      <c r="ART36" s="78">
        <v>107269.37</v>
      </c>
      <c r="ARU36" s="79">
        <v>5735</v>
      </c>
      <c r="ARV36" s="78">
        <v>976443.51</v>
      </c>
      <c r="ARW36" s="77">
        <v>12</v>
      </c>
      <c r="ARX36" s="78">
        <v>542.28</v>
      </c>
      <c r="ASA36" s="77">
        <v>151</v>
      </c>
      <c r="ASB36" s="78">
        <v>42810.720000000001</v>
      </c>
      <c r="ASC36" s="79">
        <v>3546</v>
      </c>
      <c r="ASD36" s="78">
        <v>58356.08</v>
      </c>
      <c r="ASI36" s="79">
        <v>4316</v>
      </c>
      <c r="ASJ36" s="78">
        <v>1162663.97</v>
      </c>
      <c r="ASK36" s="79">
        <v>2890</v>
      </c>
      <c r="ASL36" s="78">
        <v>1436217.74</v>
      </c>
      <c r="ASQ36" s="79">
        <v>7161</v>
      </c>
      <c r="ASR36" s="78">
        <v>5098119.4000000004</v>
      </c>
      <c r="ASU36" s="77">
        <v>89</v>
      </c>
      <c r="ASV36" s="78">
        <v>599716.07999999996</v>
      </c>
      <c r="ASY36" s="77">
        <v>1</v>
      </c>
      <c r="ASZ36" s="78">
        <v>27.6</v>
      </c>
      <c r="ATC36" s="77">
        <v>1</v>
      </c>
      <c r="ATD36" s="78">
        <v>23.19</v>
      </c>
      <c r="ATG36" s="79">
        <v>5221</v>
      </c>
      <c r="ATH36" s="78">
        <v>639218.93999999994</v>
      </c>
      <c r="ATI36" s="79">
        <v>10815</v>
      </c>
      <c r="ATJ36" s="78">
        <v>1257029.43</v>
      </c>
      <c r="ATK36" s="79">
        <v>28903</v>
      </c>
      <c r="ATL36" s="78">
        <v>3556912.43</v>
      </c>
      <c r="ATM36" s="79">
        <v>7322</v>
      </c>
      <c r="ATN36" s="78">
        <v>892169.33</v>
      </c>
      <c r="ATO36" s="79">
        <v>47357</v>
      </c>
      <c r="ATP36" s="78">
        <v>1164468.21</v>
      </c>
      <c r="ATS36" s="79">
        <v>46606</v>
      </c>
      <c r="ATT36" s="78">
        <v>3914936.1</v>
      </c>
      <c r="ATU36" s="77">
        <v>100</v>
      </c>
      <c r="ATV36" s="78">
        <v>33457.910000000003</v>
      </c>
      <c r="ATY36" s="79">
        <v>2604</v>
      </c>
      <c r="ATZ36" s="78">
        <v>226240.43</v>
      </c>
      <c r="AUA36" s="77">
        <v>1</v>
      </c>
      <c r="AUB36" s="78">
        <v>21.33</v>
      </c>
      <c r="AUO36" s="77">
        <v>15</v>
      </c>
      <c r="AUP36" s="78">
        <v>387.16</v>
      </c>
      <c r="AUS36" s="77">
        <v>8</v>
      </c>
      <c r="AUT36" s="78">
        <v>359.09</v>
      </c>
      <c r="AUU36" s="79">
        <v>1360</v>
      </c>
      <c r="AUV36" s="78">
        <v>35934.730000000003</v>
      </c>
      <c r="AUW36" s="77">
        <v>58</v>
      </c>
      <c r="AUX36" s="78">
        <v>5298.39</v>
      </c>
      <c r="AVA36" s="79">
        <v>17448</v>
      </c>
      <c r="AVB36" s="78">
        <v>1545012.96</v>
      </c>
      <c r="AVC36" s="77">
        <v>795</v>
      </c>
      <c r="AVD36" s="78">
        <v>3274715.55</v>
      </c>
      <c r="AVE36" s="77">
        <v>5</v>
      </c>
      <c r="AVF36" s="78">
        <v>926.22</v>
      </c>
      <c r="AVM36" s="77">
        <v>970</v>
      </c>
      <c r="AVN36" s="78">
        <v>56008.2</v>
      </c>
      <c r="AVO36" s="77">
        <v>36</v>
      </c>
      <c r="AVP36" s="78">
        <v>1251.49</v>
      </c>
      <c r="AVS36" s="79">
        <v>12606</v>
      </c>
      <c r="AVT36" s="78">
        <v>636490.31000000006</v>
      </c>
      <c r="AVU36" s="77">
        <v>9</v>
      </c>
      <c r="AVV36" s="78">
        <v>206.87</v>
      </c>
      <c r="AVW36" s="77">
        <v>17</v>
      </c>
      <c r="AVX36" s="78">
        <v>766.8</v>
      </c>
      <c r="AVY36" s="77">
        <v>72</v>
      </c>
      <c r="AVZ36" s="78">
        <v>991.07</v>
      </c>
      <c r="AWA36" s="77">
        <v>15</v>
      </c>
      <c r="AWB36" s="78">
        <v>80.44</v>
      </c>
      <c r="AWC36" s="77">
        <v>7</v>
      </c>
      <c r="AWD36" s="78">
        <v>33.57</v>
      </c>
      <c r="AWM36" s="79">
        <v>192084</v>
      </c>
      <c r="AWN36" s="78">
        <v>3391226.06</v>
      </c>
      <c r="AWO36" s="77">
        <v>5</v>
      </c>
      <c r="AWP36" s="78">
        <v>61.34</v>
      </c>
      <c r="AWQ36" s="79">
        <v>1898</v>
      </c>
      <c r="AWR36" s="78">
        <v>104882.79</v>
      </c>
      <c r="AWU36" s="79">
        <v>10071</v>
      </c>
      <c r="AWV36" s="78">
        <v>3279404.1</v>
      </c>
      <c r="AWW36" s="77">
        <v>29</v>
      </c>
      <c r="AWX36" s="78">
        <v>302.72000000000003</v>
      </c>
      <c r="AXC36" s="77">
        <v>166</v>
      </c>
      <c r="AXD36" s="78">
        <v>124788.58</v>
      </c>
      <c r="AXO36" s="79">
        <v>1133</v>
      </c>
      <c r="AXP36" s="78">
        <v>119037.38</v>
      </c>
      <c r="AXS36" s="77">
        <v>1</v>
      </c>
      <c r="AXT36" s="78">
        <v>20.05</v>
      </c>
      <c r="AYC36" s="77">
        <v>7</v>
      </c>
      <c r="AYD36" s="78">
        <v>56.91</v>
      </c>
      <c r="AYE36" s="77">
        <v>7</v>
      </c>
      <c r="AYF36" s="78">
        <v>67.790000000000006</v>
      </c>
      <c r="AYQ36" s="77">
        <v>4</v>
      </c>
      <c r="AYR36" s="78">
        <v>3.32</v>
      </c>
      <c r="AYW36" s="77">
        <v>9</v>
      </c>
      <c r="AYX36" s="78">
        <v>30.46</v>
      </c>
      <c r="AYY36" s="77">
        <v>53</v>
      </c>
      <c r="AYZ36" s="78">
        <v>3262.12</v>
      </c>
      <c r="AZA36" s="79">
        <v>60611</v>
      </c>
      <c r="AZB36" s="78">
        <v>4661721.24</v>
      </c>
      <c r="AZC36" s="77">
        <v>184</v>
      </c>
      <c r="AZD36" s="78">
        <v>41453.410000000003</v>
      </c>
      <c r="AZE36" s="77">
        <v>132</v>
      </c>
      <c r="AZF36" s="78">
        <v>37848.85</v>
      </c>
      <c r="AZG36" s="77">
        <v>8</v>
      </c>
      <c r="AZH36" s="78">
        <v>252.99</v>
      </c>
      <c r="AZI36" s="77">
        <v>98</v>
      </c>
      <c r="AZJ36" s="78">
        <v>6367.91</v>
      </c>
      <c r="AZK36" s="77">
        <v>552</v>
      </c>
      <c r="AZL36" s="78">
        <v>6935.54</v>
      </c>
      <c r="AZO36" s="79">
        <v>13357</v>
      </c>
      <c r="AZP36" s="78">
        <v>1804234.75</v>
      </c>
      <c r="AZQ36" s="77">
        <v>192</v>
      </c>
      <c r="AZR36" s="78">
        <v>193370.26</v>
      </c>
      <c r="AZS36" s="77">
        <v>606</v>
      </c>
      <c r="AZT36" s="78">
        <v>290584.45</v>
      </c>
    </row>
    <row r="37" spans="1:1020 1025:1372" x14ac:dyDescent="0.25">
      <c r="A37" s="80">
        <v>40123</v>
      </c>
      <c r="B37" s="77" t="s">
        <v>346</v>
      </c>
      <c r="C37" s="77">
        <v>15</v>
      </c>
      <c r="D37" s="78">
        <v>37.29</v>
      </c>
      <c r="I37" s="77">
        <v>2</v>
      </c>
      <c r="J37" s="78">
        <v>14.3</v>
      </c>
      <c r="M37" s="77">
        <v>172</v>
      </c>
      <c r="N37" s="78">
        <v>1038139.79</v>
      </c>
      <c r="W37" s="77">
        <v>2</v>
      </c>
      <c r="X37" s="78">
        <v>21.56</v>
      </c>
      <c r="Y37" s="79">
        <v>189268</v>
      </c>
      <c r="Z37" s="78">
        <v>10782664.17</v>
      </c>
      <c r="AA37" s="77">
        <v>21</v>
      </c>
      <c r="AB37" s="78">
        <v>2662.15</v>
      </c>
      <c r="AC37" s="79">
        <v>7750</v>
      </c>
      <c r="AD37" s="78">
        <v>316359.71999999997</v>
      </c>
      <c r="AK37" s="77">
        <v>2</v>
      </c>
      <c r="AL37" s="78">
        <v>7.4</v>
      </c>
      <c r="AQ37" s="79">
        <v>31972</v>
      </c>
      <c r="AR37" s="78">
        <v>4869514.4400000004</v>
      </c>
      <c r="AU37" s="79">
        <v>60771</v>
      </c>
      <c r="AV37" s="78">
        <v>1178255.56</v>
      </c>
      <c r="AW37" s="77">
        <v>2</v>
      </c>
      <c r="AX37" s="78">
        <v>59.64</v>
      </c>
      <c r="AY37" s="79">
        <v>71905</v>
      </c>
      <c r="AZ37" s="78">
        <v>7269200</v>
      </c>
      <c r="BA37" s="79">
        <v>269135</v>
      </c>
      <c r="BB37" s="78">
        <v>21966182.420000002</v>
      </c>
      <c r="BE37" s="79">
        <v>309634</v>
      </c>
      <c r="BF37" s="78">
        <v>2791159.19</v>
      </c>
      <c r="BI37" s="79">
        <v>10801</v>
      </c>
      <c r="BJ37" s="78">
        <v>700700.34</v>
      </c>
      <c r="BK37" s="77">
        <v>2</v>
      </c>
      <c r="BL37" s="78">
        <v>46.1</v>
      </c>
      <c r="BM37" s="77">
        <v>6</v>
      </c>
      <c r="BN37" s="78">
        <v>360.51</v>
      </c>
      <c r="BO37" s="79">
        <v>6077</v>
      </c>
      <c r="BP37" s="78">
        <v>69630.06</v>
      </c>
      <c r="BS37" s="77">
        <v>11</v>
      </c>
      <c r="BT37" s="78">
        <v>6726.21</v>
      </c>
      <c r="BW37" s="77">
        <v>3</v>
      </c>
      <c r="BX37" s="78">
        <v>14.5</v>
      </c>
      <c r="BY37" s="77">
        <v>4</v>
      </c>
      <c r="BZ37" s="78">
        <v>42.23</v>
      </c>
      <c r="CC37" s="77">
        <v>1</v>
      </c>
      <c r="CD37" s="78">
        <v>1.41</v>
      </c>
      <c r="CM37" s="77">
        <v>4</v>
      </c>
      <c r="CN37" s="78">
        <v>5480.04</v>
      </c>
      <c r="CO37" s="77">
        <v>4</v>
      </c>
      <c r="CP37" s="78">
        <v>110.22</v>
      </c>
      <c r="CQ37" s="77">
        <v>20</v>
      </c>
      <c r="CR37" s="78">
        <v>31.7</v>
      </c>
      <c r="CS37" s="77">
        <v>68</v>
      </c>
      <c r="CT37" s="78">
        <v>228.46</v>
      </c>
      <c r="CU37" s="77">
        <v>6</v>
      </c>
      <c r="CV37" s="78">
        <v>23.74</v>
      </c>
      <c r="CW37" s="77">
        <v>34</v>
      </c>
      <c r="CX37" s="78">
        <v>38.53</v>
      </c>
      <c r="CY37" s="77">
        <v>2</v>
      </c>
      <c r="CZ37" s="78">
        <v>0.74</v>
      </c>
      <c r="DA37" s="79">
        <v>175792</v>
      </c>
      <c r="DB37" s="78">
        <v>6532591.6900000004</v>
      </c>
      <c r="DK37" s="79">
        <v>12913</v>
      </c>
      <c r="DL37" s="78">
        <v>1133566.77</v>
      </c>
      <c r="DM37" s="79">
        <v>203638</v>
      </c>
      <c r="DN37" s="78">
        <v>7930375.6699999999</v>
      </c>
      <c r="DS37" s="77">
        <v>17</v>
      </c>
      <c r="DT37" s="78">
        <v>251.95</v>
      </c>
      <c r="DU37" s="77">
        <v>3</v>
      </c>
      <c r="DV37" s="78">
        <v>5.85</v>
      </c>
      <c r="DW37" s="77">
        <v>2</v>
      </c>
      <c r="DX37" s="78">
        <v>29</v>
      </c>
      <c r="EE37" s="79">
        <v>14849</v>
      </c>
      <c r="EF37" s="78">
        <v>564560.41</v>
      </c>
      <c r="EG37" s="79">
        <v>36013</v>
      </c>
      <c r="EH37" s="78">
        <v>1234761.76</v>
      </c>
      <c r="EI37" s="77">
        <v>2</v>
      </c>
      <c r="EJ37" s="78">
        <v>3.92</v>
      </c>
      <c r="EK37" s="79">
        <v>1102</v>
      </c>
      <c r="EL37" s="78">
        <v>69753.27</v>
      </c>
      <c r="ES37" s="79">
        <v>1813</v>
      </c>
      <c r="ET37" s="78">
        <v>1119543.68</v>
      </c>
      <c r="EU37" s="77">
        <v>13</v>
      </c>
      <c r="EV37" s="78">
        <v>10.69</v>
      </c>
      <c r="EW37" s="79">
        <v>25687</v>
      </c>
      <c r="EX37" s="78">
        <v>1260475.1599999999</v>
      </c>
      <c r="EY37" s="79">
        <v>16022</v>
      </c>
      <c r="EZ37" s="78">
        <v>757372.54</v>
      </c>
      <c r="FA37" s="77">
        <v>7</v>
      </c>
      <c r="FB37" s="78">
        <v>116.21</v>
      </c>
      <c r="FC37" s="77">
        <v>1</v>
      </c>
      <c r="FD37" s="78">
        <v>8.5299999999999994</v>
      </c>
      <c r="FE37" s="77">
        <v>11</v>
      </c>
      <c r="FF37" s="78">
        <v>75.83</v>
      </c>
      <c r="FG37" s="79">
        <v>2044</v>
      </c>
      <c r="FH37" s="78">
        <v>300114.96000000002</v>
      </c>
      <c r="FI37" s="77">
        <v>5</v>
      </c>
      <c r="FJ37" s="78">
        <v>12.39</v>
      </c>
      <c r="FK37" s="79">
        <v>2702</v>
      </c>
      <c r="FL37" s="78">
        <v>68344.02</v>
      </c>
      <c r="FM37" s="79">
        <v>9936</v>
      </c>
      <c r="FN37" s="78">
        <v>586276.05000000005</v>
      </c>
      <c r="FO37" s="79">
        <v>49356</v>
      </c>
      <c r="FP37" s="78">
        <v>5483956.3499999996</v>
      </c>
      <c r="FW37" s="77">
        <v>83</v>
      </c>
      <c r="FX37" s="78">
        <v>6615.27</v>
      </c>
      <c r="FY37" s="77">
        <v>1</v>
      </c>
      <c r="FZ37" s="78">
        <v>17.54</v>
      </c>
      <c r="GC37" s="79">
        <v>3860</v>
      </c>
      <c r="GD37" s="78">
        <v>530696.03</v>
      </c>
      <c r="GE37" s="77">
        <v>77</v>
      </c>
      <c r="GF37" s="78">
        <v>11253.7</v>
      </c>
      <c r="GK37" s="77">
        <v>1</v>
      </c>
      <c r="GL37" s="78">
        <v>3.36</v>
      </c>
      <c r="GO37" s="77">
        <v>255</v>
      </c>
      <c r="GP37" s="78">
        <v>22169.34</v>
      </c>
      <c r="GQ37" s="77">
        <v>11</v>
      </c>
      <c r="GR37" s="78">
        <v>543.34</v>
      </c>
      <c r="GS37" s="79">
        <v>1891</v>
      </c>
      <c r="GT37" s="78">
        <v>196129.75</v>
      </c>
      <c r="GU37" s="77">
        <v>5</v>
      </c>
      <c r="GV37" s="78">
        <v>27.5</v>
      </c>
      <c r="GY37" s="77">
        <v>184</v>
      </c>
      <c r="GZ37" s="78">
        <v>6965.12</v>
      </c>
      <c r="HA37" s="77">
        <v>610</v>
      </c>
      <c r="HB37" s="78">
        <v>81518.320000000007</v>
      </c>
      <c r="HC37" s="77">
        <v>435</v>
      </c>
      <c r="HD37" s="78">
        <v>78380.81</v>
      </c>
      <c r="HE37" s="79">
        <v>1656</v>
      </c>
      <c r="HF37" s="78">
        <v>233753.88</v>
      </c>
      <c r="HI37" s="77">
        <v>68</v>
      </c>
      <c r="HJ37" s="78">
        <v>21527.8</v>
      </c>
      <c r="HK37" s="77">
        <v>555</v>
      </c>
      <c r="HL37" s="78">
        <v>33185.160000000003</v>
      </c>
      <c r="HM37" s="77">
        <v>21</v>
      </c>
      <c r="HN37" s="78">
        <v>2081.67</v>
      </c>
      <c r="HO37" s="79">
        <v>106967</v>
      </c>
      <c r="HP37" s="78">
        <v>10363943.73</v>
      </c>
      <c r="HQ37" s="77">
        <v>9</v>
      </c>
      <c r="HR37" s="78">
        <v>1515.74</v>
      </c>
      <c r="HS37" s="77">
        <v>611</v>
      </c>
      <c r="HT37" s="78">
        <v>62312.3</v>
      </c>
      <c r="HU37" s="79">
        <v>7344</v>
      </c>
      <c r="HV37" s="78">
        <v>526654.89</v>
      </c>
      <c r="HW37" s="77">
        <v>27</v>
      </c>
      <c r="HX37" s="78">
        <v>15253.42</v>
      </c>
      <c r="HY37" s="77">
        <v>373</v>
      </c>
      <c r="HZ37" s="78">
        <v>58852.66</v>
      </c>
      <c r="IA37" s="77">
        <v>2</v>
      </c>
      <c r="IB37" s="78">
        <v>329.58</v>
      </c>
      <c r="IG37" s="79">
        <v>2715</v>
      </c>
      <c r="IH37" s="78">
        <v>123609.16</v>
      </c>
      <c r="IM37" s="77">
        <v>1</v>
      </c>
      <c r="IN37" s="78">
        <v>2.1800000000000002</v>
      </c>
      <c r="IQ37" s="77">
        <v>10</v>
      </c>
      <c r="IR37" s="78">
        <v>25.54</v>
      </c>
      <c r="IS37" s="79">
        <v>4528</v>
      </c>
      <c r="IT37" s="78">
        <v>193578.3</v>
      </c>
      <c r="JA37" s="79">
        <v>9541</v>
      </c>
      <c r="JB37" s="78">
        <v>1300084.02</v>
      </c>
      <c r="JC37" s="79">
        <v>2656</v>
      </c>
      <c r="JD37" s="78">
        <v>339511.15</v>
      </c>
      <c r="JG37" s="77">
        <v>757</v>
      </c>
      <c r="JH37" s="78">
        <v>102780.83</v>
      </c>
      <c r="JI37" s="79">
        <v>2973</v>
      </c>
      <c r="JJ37" s="78">
        <v>268177.51</v>
      </c>
      <c r="JK37" s="77">
        <v>11</v>
      </c>
      <c r="JL37" s="78">
        <v>703.22</v>
      </c>
      <c r="JQ37" s="77">
        <v>159</v>
      </c>
      <c r="JR37" s="78">
        <v>13494.49</v>
      </c>
      <c r="JS37" s="79">
        <v>3932</v>
      </c>
      <c r="JT37" s="78">
        <v>325487.83</v>
      </c>
      <c r="JU37" s="79">
        <v>14824</v>
      </c>
      <c r="JV37" s="78">
        <v>1098812.05</v>
      </c>
      <c r="JW37" s="77">
        <v>82</v>
      </c>
      <c r="JX37" s="78">
        <v>7112.35</v>
      </c>
      <c r="JY37" s="77">
        <v>453</v>
      </c>
      <c r="JZ37" s="78">
        <v>8604.86</v>
      </c>
      <c r="KA37" s="79">
        <v>9579</v>
      </c>
      <c r="KB37" s="78">
        <v>397325.87</v>
      </c>
      <c r="KE37" s="77">
        <v>506</v>
      </c>
      <c r="KF37" s="78">
        <v>59117.88</v>
      </c>
      <c r="KG37" s="79">
        <v>20826</v>
      </c>
      <c r="KH37" s="78">
        <v>770739.26</v>
      </c>
      <c r="KI37" s="77">
        <v>2</v>
      </c>
      <c r="KJ37" s="78">
        <v>1.04</v>
      </c>
      <c r="KM37" s="79">
        <v>1066</v>
      </c>
      <c r="KN37" s="78">
        <v>574787.75</v>
      </c>
      <c r="KO37" s="77">
        <v>12</v>
      </c>
      <c r="KP37" s="78">
        <v>784.51</v>
      </c>
      <c r="KQ37" s="79">
        <v>5724</v>
      </c>
      <c r="KR37" s="78">
        <v>424528.64000000001</v>
      </c>
      <c r="KU37" s="79">
        <v>3261</v>
      </c>
      <c r="KV37" s="78">
        <v>1338728.6499999999</v>
      </c>
      <c r="LA37" s="77">
        <v>12</v>
      </c>
      <c r="LB37" s="78">
        <v>4676.3999999999996</v>
      </c>
      <c r="LC37" s="77">
        <v>4</v>
      </c>
      <c r="LD37" s="78">
        <v>17.760000000000002</v>
      </c>
      <c r="LE37" s="79">
        <v>1537</v>
      </c>
      <c r="LF37" s="78">
        <v>141965.46</v>
      </c>
      <c r="LG37" s="77">
        <v>553</v>
      </c>
      <c r="LH37" s="78">
        <v>87235.61</v>
      </c>
      <c r="LI37" s="77">
        <v>488</v>
      </c>
      <c r="LJ37" s="78">
        <v>110867.64</v>
      </c>
      <c r="LS37" s="77">
        <v>7</v>
      </c>
      <c r="LT37" s="78">
        <v>6.23</v>
      </c>
      <c r="LU37" s="79">
        <v>7167</v>
      </c>
      <c r="LV37" s="78">
        <v>309839.45</v>
      </c>
      <c r="LW37" s="77">
        <v>74</v>
      </c>
      <c r="LX37" s="78">
        <v>445.21</v>
      </c>
      <c r="MC37" s="79">
        <v>5272</v>
      </c>
      <c r="MD37" s="78">
        <v>566195.98</v>
      </c>
      <c r="MO37" s="77">
        <v>5</v>
      </c>
      <c r="MP37" s="78">
        <v>46.82</v>
      </c>
      <c r="MQ37" s="79">
        <v>4481</v>
      </c>
      <c r="MR37" s="78">
        <v>340309.84</v>
      </c>
      <c r="MS37" s="79">
        <v>57265</v>
      </c>
      <c r="MT37" s="78">
        <v>5587953.9100000001</v>
      </c>
      <c r="MU37" s="79">
        <v>1337</v>
      </c>
      <c r="MV37" s="78">
        <v>37306.68</v>
      </c>
      <c r="NG37" s="79">
        <v>324817</v>
      </c>
      <c r="NH37" s="78">
        <v>38553360.43</v>
      </c>
      <c r="NI37" s="79">
        <v>268669</v>
      </c>
      <c r="NJ37" s="78">
        <v>36609413.890000001</v>
      </c>
      <c r="NK37" s="79">
        <v>16091</v>
      </c>
      <c r="NL37" s="78">
        <v>52386.37</v>
      </c>
      <c r="NM37" s="77">
        <v>34</v>
      </c>
      <c r="NN37" s="78">
        <v>1008.82</v>
      </c>
      <c r="NO37" s="77">
        <v>2</v>
      </c>
      <c r="NP37" s="78">
        <v>18.36</v>
      </c>
      <c r="NQ37" s="77">
        <v>2</v>
      </c>
      <c r="NR37" s="78">
        <v>201.48</v>
      </c>
      <c r="NU37" s="79">
        <v>1487</v>
      </c>
      <c r="NV37" s="78">
        <v>208359.76</v>
      </c>
      <c r="NW37" s="77">
        <v>9</v>
      </c>
      <c r="NX37" s="78">
        <v>23.25</v>
      </c>
      <c r="NY37" s="77">
        <v>4</v>
      </c>
      <c r="NZ37" s="78">
        <v>11.23</v>
      </c>
      <c r="OA37" s="77">
        <v>120</v>
      </c>
      <c r="OB37" s="78">
        <v>327.27</v>
      </c>
      <c r="OC37" s="79">
        <v>3456</v>
      </c>
      <c r="OD37" s="78">
        <v>361685.86</v>
      </c>
      <c r="OE37" s="77">
        <v>57</v>
      </c>
      <c r="OF37" s="78">
        <v>4368.5200000000004</v>
      </c>
      <c r="OG37" s="77">
        <v>5</v>
      </c>
      <c r="OH37" s="78">
        <v>161.85</v>
      </c>
      <c r="OK37" s="77">
        <v>2</v>
      </c>
      <c r="OL37" s="78">
        <v>12.88</v>
      </c>
      <c r="OM37" s="77">
        <v>410</v>
      </c>
      <c r="ON37" s="78">
        <v>31626.99</v>
      </c>
      <c r="OO37" s="77">
        <v>360</v>
      </c>
      <c r="OP37" s="78">
        <v>18240.099999999999</v>
      </c>
      <c r="OQ37" s="77">
        <v>110</v>
      </c>
      <c r="OR37" s="78">
        <v>619.28</v>
      </c>
      <c r="OU37" s="77">
        <v>1</v>
      </c>
      <c r="OV37" s="78">
        <v>16.43</v>
      </c>
      <c r="OW37" s="79">
        <v>12041</v>
      </c>
      <c r="OX37" s="78">
        <v>1959195.97</v>
      </c>
      <c r="OY37" s="79">
        <v>29993</v>
      </c>
      <c r="OZ37" s="78">
        <v>5382299.4900000002</v>
      </c>
      <c r="PA37" s="77">
        <v>155</v>
      </c>
      <c r="PB37" s="78">
        <v>5443.43</v>
      </c>
      <c r="PC37" s="79">
        <v>3264</v>
      </c>
      <c r="PD37" s="78">
        <v>152933.44</v>
      </c>
      <c r="PE37" s="77">
        <v>690</v>
      </c>
      <c r="PF37" s="78">
        <v>116816.01</v>
      </c>
      <c r="PI37" s="79">
        <v>7038</v>
      </c>
      <c r="PJ37" s="78">
        <v>673872.6</v>
      </c>
      <c r="PS37" s="79">
        <v>3402</v>
      </c>
      <c r="PT37" s="78">
        <v>282827.96999999997</v>
      </c>
      <c r="PU37" s="77">
        <v>98</v>
      </c>
      <c r="PV37" s="78">
        <v>808.15</v>
      </c>
      <c r="PW37" s="77">
        <v>74</v>
      </c>
      <c r="PX37" s="78">
        <v>9498.36</v>
      </c>
      <c r="PY37" s="79">
        <v>10265</v>
      </c>
      <c r="PZ37" s="78">
        <v>700831.64</v>
      </c>
      <c r="QA37" s="77">
        <v>35</v>
      </c>
      <c r="QB37" s="78">
        <v>285.25</v>
      </c>
      <c r="QC37" s="77">
        <v>17</v>
      </c>
      <c r="QD37" s="78">
        <v>147.94999999999999</v>
      </c>
      <c r="QI37" s="77">
        <v>6</v>
      </c>
      <c r="QJ37" s="78">
        <v>25.39</v>
      </c>
      <c r="QM37" s="79">
        <v>27757</v>
      </c>
      <c r="QN37" s="78">
        <v>7288154.0599999996</v>
      </c>
      <c r="QO37" s="79">
        <v>48636</v>
      </c>
      <c r="QP37" s="78">
        <v>6834145.29</v>
      </c>
      <c r="QQ37" s="79">
        <v>5810</v>
      </c>
      <c r="QR37" s="78">
        <v>733644.74</v>
      </c>
      <c r="QS37" s="77">
        <v>422</v>
      </c>
      <c r="QT37" s="78">
        <v>1631168.31</v>
      </c>
      <c r="QU37" s="77">
        <v>8</v>
      </c>
      <c r="QV37" s="78">
        <v>21060.92</v>
      </c>
      <c r="QW37" s="77">
        <v>10</v>
      </c>
      <c r="QX37" s="78">
        <v>119.26</v>
      </c>
      <c r="QY37" s="77">
        <v>6</v>
      </c>
      <c r="QZ37" s="78">
        <v>603.55999999999995</v>
      </c>
      <c r="RA37" s="77">
        <v>511</v>
      </c>
      <c r="RB37" s="78">
        <v>184901.43</v>
      </c>
      <c r="RE37" s="79">
        <v>24144</v>
      </c>
      <c r="RF37" s="78">
        <v>12757751.789999999</v>
      </c>
      <c r="RI37" s="79">
        <v>12123</v>
      </c>
      <c r="RJ37" s="78">
        <v>3504680.08</v>
      </c>
      <c r="RM37" s="77">
        <v>14</v>
      </c>
      <c r="RN37" s="78">
        <v>25.26</v>
      </c>
      <c r="RO37" s="77">
        <v>22</v>
      </c>
      <c r="RP37" s="78">
        <v>46.6</v>
      </c>
      <c r="SE37" s="77">
        <v>18</v>
      </c>
      <c r="SF37" s="78">
        <v>1335.82</v>
      </c>
      <c r="SG37" s="77">
        <v>2</v>
      </c>
      <c r="SH37" s="78">
        <v>1118.6600000000001</v>
      </c>
      <c r="SM37" s="77">
        <v>1</v>
      </c>
      <c r="SN37" s="78">
        <v>22.86</v>
      </c>
      <c r="SO37" s="79">
        <v>123391</v>
      </c>
      <c r="SP37" s="78">
        <v>18021425.359999999</v>
      </c>
      <c r="SQ37" s="79">
        <v>2824</v>
      </c>
      <c r="SR37" s="78">
        <v>135777.07999999999</v>
      </c>
      <c r="SW37" s="77">
        <v>94</v>
      </c>
      <c r="SX37" s="78">
        <v>14612.95</v>
      </c>
      <c r="SY37" s="77">
        <v>312</v>
      </c>
      <c r="SZ37" s="78">
        <v>16047.29</v>
      </c>
      <c r="TA37" s="79">
        <v>51739</v>
      </c>
      <c r="TB37" s="78">
        <v>1151356.76</v>
      </c>
      <c r="TC37" s="77">
        <v>695</v>
      </c>
      <c r="TD37" s="78">
        <v>72741.350000000006</v>
      </c>
      <c r="TG37" s="79">
        <v>5123</v>
      </c>
      <c r="TH37" s="78">
        <v>341089.34</v>
      </c>
      <c r="TI37" s="79">
        <v>52104</v>
      </c>
      <c r="TJ37" s="78">
        <v>8577195.3100000005</v>
      </c>
      <c r="TK37" s="77">
        <v>3</v>
      </c>
      <c r="TL37" s="78">
        <v>1.19</v>
      </c>
      <c r="TM37" s="79">
        <v>1338</v>
      </c>
      <c r="TN37" s="78">
        <v>49903.24</v>
      </c>
      <c r="TO37" s="79">
        <v>1227</v>
      </c>
      <c r="TP37" s="78">
        <v>81602.06</v>
      </c>
      <c r="TQ37" s="79">
        <v>11670</v>
      </c>
      <c r="TR37" s="78">
        <v>499564.64</v>
      </c>
      <c r="TS37" s="77">
        <v>9</v>
      </c>
      <c r="TT37" s="78">
        <v>2089.1999999999998</v>
      </c>
      <c r="TU37" s="79">
        <v>96043</v>
      </c>
      <c r="TV37" s="78">
        <v>613784.69999999995</v>
      </c>
      <c r="TW37" s="79">
        <v>1171</v>
      </c>
      <c r="TX37" s="78">
        <v>106628.62</v>
      </c>
      <c r="TY37" s="77">
        <v>74</v>
      </c>
      <c r="TZ37" s="78">
        <v>499.48</v>
      </c>
      <c r="UC37" s="77">
        <v>2</v>
      </c>
      <c r="UD37" s="78">
        <v>19.239999999999998</v>
      </c>
      <c r="UE37" s="77">
        <v>2</v>
      </c>
      <c r="UF37" s="78">
        <v>31.84</v>
      </c>
      <c r="UG37" s="77">
        <v>861</v>
      </c>
      <c r="UH37" s="78">
        <v>8119.71</v>
      </c>
      <c r="UI37" s="79">
        <v>2917</v>
      </c>
      <c r="UJ37" s="78">
        <v>12978449.220000001</v>
      </c>
      <c r="UK37" s="79">
        <v>3122</v>
      </c>
      <c r="UL37" s="78">
        <v>114766.37</v>
      </c>
      <c r="UM37" s="79">
        <v>27597</v>
      </c>
      <c r="UN37" s="78">
        <v>941449.73</v>
      </c>
      <c r="UO37" s="79">
        <v>2134</v>
      </c>
      <c r="UP37" s="78">
        <v>246474.56</v>
      </c>
      <c r="UQ37" s="79">
        <v>51831</v>
      </c>
      <c r="UR37" s="78">
        <v>2543038.48</v>
      </c>
      <c r="US37" s="79">
        <v>5412</v>
      </c>
      <c r="UT37" s="78">
        <v>444546.61</v>
      </c>
      <c r="VG37" s="79">
        <v>8946</v>
      </c>
      <c r="VH37" s="78">
        <v>391236.21</v>
      </c>
      <c r="VK37" s="77">
        <v>2</v>
      </c>
      <c r="VL37" s="78">
        <v>37.36</v>
      </c>
      <c r="VM37" s="77">
        <v>4</v>
      </c>
      <c r="VN37" s="78">
        <v>52.92</v>
      </c>
      <c r="VO37" s="77">
        <v>1</v>
      </c>
      <c r="VP37" s="78">
        <v>1.04</v>
      </c>
      <c r="VQ37" s="77">
        <v>1</v>
      </c>
      <c r="VR37" s="78">
        <v>120</v>
      </c>
      <c r="VS37" s="77">
        <v>2</v>
      </c>
      <c r="VT37" s="78">
        <v>6.46</v>
      </c>
      <c r="WG37" s="77">
        <v>34</v>
      </c>
      <c r="WH37" s="78">
        <v>1263.54</v>
      </c>
      <c r="WI37" s="79">
        <v>11138</v>
      </c>
      <c r="WJ37" s="78">
        <v>538542.17000000004</v>
      </c>
      <c r="WM37" s="79">
        <v>34211</v>
      </c>
      <c r="WN37" s="78">
        <v>564232.1</v>
      </c>
      <c r="WO37" s="77">
        <v>107</v>
      </c>
      <c r="WP37" s="78">
        <v>1128.5899999999999</v>
      </c>
      <c r="WS37" s="77">
        <v>3</v>
      </c>
      <c r="WT37" s="78">
        <v>12.63</v>
      </c>
      <c r="WU37" s="79">
        <v>14861</v>
      </c>
      <c r="WV37" s="78">
        <v>815931.39</v>
      </c>
      <c r="WW37" s="79">
        <v>15157</v>
      </c>
      <c r="WX37" s="78">
        <v>1293202.07</v>
      </c>
      <c r="XC37" s="79">
        <v>1253</v>
      </c>
      <c r="XD37" s="78">
        <v>22.77</v>
      </c>
      <c r="XG37" s="79">
        <v>15082</v>
      </c>
      <c r="XH37" s="78">
        <v>2184906.83</v>
      </c>
      <c r="XI37" s="77">
        <v>24</v>
      </c>
      <c r="XJ37" s="78">
        <v>59767.45</v>
      </c>
      <c r="XM37" s="79">
        <v>2894</v>
      </c>
      <c r="XN37" s="78">
        <v>12742.99</v>
      </c>
      <c r="XO37" s="79">
        <v>9446</v>
      </c>
      <c r="XP37" s="78">
        <v>149350.70000000001</v>
      </c>
      <c r="XQ37" s="77">
        <v>211</v>
      </c>
      <c r="XR37" s="78">
        <v>22423.74</v>
      </c>
      <c r="XS37" s="79">
        <v>2097</v>
      </c>
      <c r="XT37" s="78">
        <v>814473.3</v>
      </c>
      <c r="XU37" s="77">
        <v>2</v>
      </c>
      <c r="XV37" s="78">
        <v>468</v>
      </c>
      <c r="XW37" s="79">
        <v>7115</v>
      </c>
      <c r="XX37" s="78">
        <v>205448</v>
      </c>
      <c r="YA37" s="77">
        <v>2</v>
      </c>
      <c r="YB37" s="78">
        <v>58.76</v>
      </c>
      <c r="YC37" s="77">
        <v>5</v>
      </c>
      <c r="YD37" s="78">
        <v>26.65</v>
      </c>
      <c r="YE37" s="77">
        <v>2</v>
      </c>
      <c r="YF37" s="78">
        <v>13.52</v>
      </c>
      <c r="YI37" s="79">
        <v>39582</v>
      </c>
      <c r="YJ37" s="78">
        <v>2301879.86</v>
      </c>
      <c r="YK37" s="77">
        <v>3</v>
      </c>
      <c r="YL37" s="78">
        <v>79.41</v>
      </c>
      <c r="YM37" s="77">
        <v>382</v>
      </c>
      <c r="YN37" s="78">
        <v>152613.56</v>
      </c>
      <c r="YO37" s="77">
        <v>630</v>
      </c>
      <c r="YP37" s="78">
        <v>8116.41</v>
      </c>
      <c r="YU37" s="79">
        <v>3343</v>
      </c>
      <c r="YV37" s="78">
        <v>1693662.44</v>
      </c>
      <c r="YW37" s="79">
        <v>5978</v>
      </c>
      <c r="YX37" s="78">
        <v>760692.09</v>
      </c>
      <c r="YY37" s="79">
        <v>13588</v>
      </c>
      <c r="YZ37" s="78">
        <v>2234222.4</v>
      </c>
      <c r="ZA37" s="79">
        <v>1379</v>
      </c>
      <c r="ZB37" s="78">
        <v>350108.22</v>
      </c>
      <c r="ZC37" s="79">
        <v>3885</v>
      </c>
      <c r="ZD37" s="78">
        <v>841058.37</v>
      </c>
      <c r="ZE37" s="79">
        <v>82430</v>
      </c>
      <c r="ZF37" s="78">
        <v>922786.2</v>
      </c>
      <c r="ZG37" s="79">
        <v>1569</v>
      </c>
      <c r="ZH37" s="78">
        <v>86644.96</v>
      </c>
      <c r="ZI37" s="77">
        <v>4</v>
      </c>
      <c r="ZJ37" s="78">
        <v>21.96</v>
      </c>
      <c r="ZK37" s="77">
        <v>1</v>
      </c>
      <c r="ZL37" s="78">
        <v>3.05</v>
      </c>
      <c r="ZO37" s="77">
        <v>2</v>
      </c>
      <c r="ZP37" s="78">
        <v>49</v>
      </c>
      <c r="ZQ37" s="79">
        <v>187078</v>
      </c>
      <c r="ZR37" s="78">
        <v>10867449.199999999</v>
      </c>
      <c r="ZS37" s="79">
        <v>26826</v>
      </c>
      <c r="ZT37" s="78">
        <v>2430265.2400000002</v>
      </c>
      <c r="AAA37" s="79">
        <v>1788</v>
      </c>
      <c r="AAB37" s="78">
        <v>42485.25</v>
      </c>
      <c r="AAE37" s="79">
        <v>2392</v>
      </c>
      <c r="AAF37" s="78">
        <v>293479.78999999998</v>
      </c>
      <c r="AAG37" s="77">
        <v>101</v>
      </c>
      <c r="AAH37" s="78">
        <v>10267.99</v>
      </c>
      <c r="AAI37" s="79">
        <v>112856</v>
      </c>
      <c r="AAJ37" s="78">
        <v>2662167.25</v>
      </c>
      <c r="AAK37" s="79">
        <v>33879</v>
      </c>
      <c r="AAL37" s="78">
        <v>1543395.86</v>
      </c>
      <c r="AAQ37" s="79">
        <v>1268</v>
      </c>
      <c r="AAR37" s="78">
        <v>99621.02</v>
      </c>
      <c r="AAS37" s="77">
        <v>620</v>
      </c>
      <c r="AAT37" s="78">
        <v>46116.02</v>
      </c>
      <c r="AAU37" s="79">
        <v>51981</v>
      </c>
      <c r="AAV37" s="78">
        <v>8918818.2200000007</v>
      </c>
      <c r="AAW37" s="79">
        <v>54947</v>
      </c>
      <c r="AAX37" s="78">
        <v>7475444.8399999999</v>
      </c>
      <c r="ABC37" s="77">
        <v>58</v>
      </c>
      <c r="ABD37" s="78">
        <v>249.15</v>
      </c>
      <c r="ABE37" s="77">
        <v>162</v>
      </c>
      <c r="ABF37" s="78">
        <v>830.99</v>
      </c>
      <c r="ABM37" s="77">
        <v>37</v>
      </c>
      <c r="ABN37" s="78">
        <v>316.14999999999998</v>
      </c>
      <c r="ABO37" s="77">
        <v>2</v>
      </c>
      <c r="ABP37" s="78">
        <v>5.19</v>
      </c>
      <c r="ABQ37" s="77">
        <v>7</v>
      </c>
      <c r="ABR37" s="78">
        <v>48.92</v>
      </c>
      <c r="ABS37" s="77">
        <v>119</v>
      </c>
      <c r="ABT37" s="78">
        <v>692.09</v>
      </c>
      <c r="ABU37" s="77">
        <v>2</v>
      </c>
      <c r="ABV37" s="78">
        <v>20.16</v>
      </c>
      <c r="ABY37" s="77">
        <v>6</v>
      </c>
      <c r="ABZ37" s="78">
        <v>481.76</v>
      </c>
      <c r="ACA37" s="77">
        <v>984</v>
      </c>
      <c r="ACB37" s="78">
        <v>4230.53</v>
      </c>
      <c r="ACG37" s="79">
        <v>2244</v>
      </c>
      <c r="ACH37" s="78">
        <v>127409.17</v>
      </c>
      <c r="ACM37" s="77">
        <v>2</v>
      </c>
      <c r="ACN37" s="78">
        <v>34.24</v>
      </c>
      <c r="ACO37" s="77">
        <v>379</v>
      </c>
      <c r="ACP37" s="78">
        <v>54725.41</v>
      </c>
      <c r="ADA37" s="79">
        <v>209489</v>
      </c>
      <c r="ADB37" s="78">
        <v>19953431.170000002</v>
      </c>
      <c r="ADC37" s="79">
        <v>3513</v>
      </c>
      <c r="ADD37" s="78">
        <v>187881.08</v>
      </c>
      <c r="ADE37" s="79">
        <v>1958</v>
      </c>
      <c r="ADF37" s="78">
        <v>89543.17</v>
      </c>
      <c r="ADG37" s="79">
        <v>4478</v>
      </c>
      <c r="ADH37" s="78">
        <v>72145.929999999993</v>
      </c>
      <c r="ADI37" s="79">
        <v>4088</v>
      </c>
      <c r="ADJ37" s="78">
        <v>90419.16</v>
      </c>
      <c r="ADK37" s="77">
        <v>592</v>
      </c>
      <c r="ADL37" s="78">
        <v>17543.62</v>
      </c>
      <c r="ADQ37" s="77">
        <v>120</v>
      </c>
      <c r="ADR37" s="78">
        <v>5489.29</v>
      </c>
      <c r="ADS37" s="79">
        <v>15365</v>
      </c>
      <c r="ADT37" s="78">
        <v>529146.72</v>
      </c>
      <c r="ADU37" s="79">
        <v>5112</v>
      </c>
      <c r="ADV37" s="78">
        <v>269909.25</v>
      </c>
      <c r="ADW37" s="79">
        <v>23073</v>
      </c>
      <c r="ADX37" s="78">
        <v>287280.45</v>
      </c>
      <c r="ADY37" s="77">
        <v>6</v>
      </c>
      <c r="ADZ37" s="78">
        <v>107.52</v>
      </c>
      <c r="AEA37" s="77">
        <v>2</v>
      </c>
      <c r="AEB37" s="78">
        <v>47.64</v>
      </c>
      <c r="AEC37" s="79">
        <v>12282</v>
      </c>
      <c r="AED37" s="78">
        <v>501728.94</v>
      </c>
      <c r="AEI37" s="79">
        <v>3538</v>
      </c>
      <c r="AEJ37" s="78">
        <v>113931.09</v>
      </c>
      <c r="AEK37" s="79">
        <v>53462</v>
      </c>
      <c r="AEL37" s="78">
        <v>1951659.39</v>
      </c>
      <c r="AEM37" s="77">
        <v>367</v>
      </c>
      <c r="AEN37" s="78">
        <v>18963.11</v>
      </c>
      <c r="AEO37" s="79">
        <v>16414</v>
      </c>
      <c r="AEP37" s="78">
        <v>1050347.3500000001</v>
      </c>
      <c r="AEQ37" s="77">
        <v>1</v>
      </c>
      <c r="AER37" s="78">
        <v>20.97</v>
      </c>
      <c r="AES37" s="79">
        <v>2709</v>
      </c>
      <c r="AET37" s="78">
        <v>391872.89</v>
      </c>
      <c r="AEW37" s="77">
        <v>4</v>
      </c>
      <c r="AEX37" s="78">
        <v>172.44</v>
      </c>
      <c r="AEY37" s="77">
        <v>985</v>
      </c>
      <c r="AEZ37" s="78">
        <v>161283.15</v>
      </c>
      <c r="AFA37" s="77">
        <v>2</v>
      </c>
      <c r="AFB37" s="78">
        <v>5.4</v>
      </c>
      <c r="AFC37" s="79">
        <v>1431</v>
      </c>
      <c r="AFD37" s="78">
        <v>881494.65</v>
      </c>
      <c r="AFK37" s="79">
        <v>5197</v>
      </c>
      <c r="AFL37" s="78">
        <v>370223.46</v>
      </c>
      <c r="AFM37" s="79">
        <v>5481</v>
      </c>
      <c r="AFN37" s="78">
        <v>239425.35</v>
      </c>
      <c r="AFO37" s="77">
        <v>21</v>
      </c>
      <c r="AFP37" s="78">
        <v>1460.32</v>
      </c>
      <c r="AFQ37" s="77">
        <v>1</v>
      </c>
      <c r="AFR37" s="78">
        <v>34.950000000000003</v>
      </c>
      <c r="AFS37" s="79">
        <v>2067</v>
      </c>
      <c r="AFT37" s="78">
        <v>950522.13</v>
      </c>
      <c r="AFU37" s="79">
        <v>3195</v>
      </c>
      <c r="AFV37" s="78">
        <v>2149324.08</v>
      </c>
      <c r="AGA37" s="77">
        <v>82</v>
      </c>
      <c r="AGB37" s="78">
        <v>581.77</v>
      </c>
      <c r="AGG37" s="79">
        <v>17776</v>
      </c>
      <c r="AGH37" s="78">
        <v>924870.88</v>
      </c>
      <c r="AGI37" s="79">
        <v>5715</v>
      </c>
      <c r="AGJ37" s="78">
        <v>181247.01</v>
      </c>
      <c r="AGK37" s="77">
        <v>7</v>
      </c>
      <c r="AGL37" s="78">
        <v>6375.09</v>
      </c>
      <c r="AGO37" s="77">
        <v>48</v>
      </c>
      <c r="AGP37" s="78">
        <v>6042.38</v>
      </c>
      <c r="AGQ37" s="79">
        <v>6494</v>
      </c>
      <c r="AGR37" s="78">
        <v>360800.76</v>
      </c>
      <c r="AGS37" s="77">
        <v>11</v>
      </c>
      <c r="AGT37" s="78">
        <v>433.6</v>
      </c>
      <c r="AGW37" s="77">
        <v>4</v>
      </c>
      <c r="AGX37" s="78">
        <v>186.12</v>
      </c>
      <c r="AGY37" s="77">
        <v>1</v>
      </c>
      <c r="AGZ37" s="78">
        <v>24.55</v>
      </c>
      <c r="AHC37" s="79">
        <v>3119</v>
      </c>
      <c r="AHD37" s="78">
        <v>1089893.81</v>
      </c>
      <c r="AHG37" s="77">
        <v>122</v>
      </c>
      <c r="AHH37" s="78">
        <v>6136.58</v>
      </c>
      <c r="AHK37" s="77">
        <v>2</v>
      </c>
      <c r="AHL37" s="78">
        <v>45.46</v>
      </c>
      <c r="AHM37" s="79">
        <v>55523</v>
      </c>
      <c r="AHN37" s="78">
        <v>1761166.51</v>
      </c>
      <c r="AHO37" s="79">
        <v>5258</v>
      </c>
      <c r="AHP37" s="78">
        <v>213469.7</v>
      </c>
      <c r="AHQ37" s="77">
        <v>464</v>
      </c>
      <c r="AHR37" s="78">
        <v>43978.97</v>
      </c>
      <c r="AHS37" s="77">
        <v>3</v>
      </c>
      <c r="AHT37" s="78">
        <v>78.7</v>
      </c>
      <c r="AHW37" s="77">
        <v>131</v>
      </c>
      <c r="AHX37" s="78">
        <v>904.57</v>
      </c>
      <c r="AIC37" s="77">
        <v>15</v>
      </c>
      <c r="AID37" s="78">
        <v>23061.13</v>
      </c>
      <c r="AIG37" s="79">
        <v>279578</v>
      </c>
      <c r="AIH37" s="78">
        <v>68777212.950000003</v>
      </c>
      <c r="AII37" s="77">
        <v>199</v>
      </c>
      <c r="AIJ37" s="78">
        <v>259337.66</v>
      </c>
      <c r="AIK37" s="79">
        <v>13016</v>
      </c>
      <c r="AIL37" s="78">
        <v>7551752.6100000003</v>
      </c>
      <c r="AIM37" s="79">
        <v>12726</v>
      </c>
      <c r="AIN37" s="78">
        <v>4746406.66</v>
      </c>
      <c r="AIO37" s="79">
        <v>2022</v>
      </c>
      <c r="AIP37" s="78">
        <v>163295.9</v>
      </c>
      <c r="AIQ37" s="77">
        <v>175</v>
      </c>
      <c r="AIR37" s="78">
        <v>20920.95</v>
      </c>
      <c r="AIS37" s="77">
        <v>965</v>
      </c>
      <c r="AIT37" s="78">
        <v>128412.93</v>
      </c>
      <c r="AIY37" s="77">
        <v>49</v>
      </c>
      <c r="AIZ37" s="78">
        <v>40287.81</v>
      </c>
      <c r="AJA37" s="79">
        <v>2486</v>
      </c>
      <c r="AJB37" s="78">
        <v>227450.9</v>
      </c>
      <c r="AJC37" s="79">
        <v>3567</v>
      </c>
      <c r="AJD37" s="78">
        <v>224924.66</v>
      </c>
      <c r="AJE37" s="77">
        <v>60</v>
      </c>
      <c r="AJF37" s="78">
        <v>11419.37</v>
      </c>
      <c r="AJK37" s="77">
        <v>4</v>
      </c>
      <c r="AJL37" s="78">
        <v>1624.37</v>
      </c>
      <c r="AJM37" s="77">
        <v>988</v>
      </c>
      <c r="AJN37" s="78">
        <v>118026.88</v>
      </c>
      <c r="AJO37" s="77">
        <v>1</v>
      </c>
      <c r="AJP37" s="78">
        <v>3</v>
      </c>
      <c r="AJQ37" s="77">
        <v>83</v>
      </c>
      <c r="AJR37" s="78">
        <v>27701.27</v>
      </c>
      <c r="AKC37" s="77">
        <v>1</v>
      </c>
      <c r="AKD37" s="78">
        <v>785.29</v>
      </c>
      <c r="AKE37" s="77">
        <v>1</v>
      </c>
      <c r="AKF37" s="78">
        <v>47.91</v>
      </c>
      <c r="AKG37" s="79">
        <v>53258</v>
      </c>
      <c r="AKH37" s="78">
        <v>499287.98</v>
      </c>
      <c r="AKK37" s="77">
        <v>31</v>
      </c>
      <c r="AKL37" s="78">
        <v>313.31</v>
      </c>
      <c r="AKO37" s="79">
        <v>7856</v>
      </c>
      <c r="AKP37" s="78">
        <v>564088.02</v>
      </c>
      <c r="AKQ37" s="77">
        <v>9</v>
      </c>
      <c r="AKR37" s="78">
        <v>46.44</v>
      </c>
      <c r="AKS37" s="79">
        <v>9017</v>
      </c>
      <c r="AKT37" s="78">
        <v>176137.72</v>
      </c>
      <c r="AKU37" s="77">
        <v>5</v>
      </c>
      <c r="AKV37" s="78">
        <v>6.43</v>
      </c>
      <c r="AKW37" s="79">
        <v>9850</v>
      </c>
      <c r="AKX37" s="78">
        <v>457131.63</v>
      </c>
      <c r="ALC37" s="77">
        <v>2</v>
      </c>
      <c r="ALD37" s="78">
        <v>25.08</v>
      </c>
      <c r="ALE37" s="79">
        <v>2259</v>
      </c>
      <c r="ALF37" s="78">
        <v>363234.34</v>
      </c>
      <c r="ALI37" s="77">
        <v>1</v>
      </c>
      <c r="ALJ37" s="78">
        <v>3.87</v>
      </c>
      <c r="ALO37" s="79">
        <v>117426</v>
      </c>
      <c r="ALP37" s="78">
        <v>1518462.48</v>
      </c>
      <c r="ALQ37" s="77">
        <v>198</v>
      </c>
      <c r="ALR37" s="78">
        <v>21056.19</v>
      </c>
      <c r="ALS37" s="77">
        <v>1</v>
      </c>
      <c r="ALT37" s="78">
        <v>32.299999999999997</v>
      </c>
      <c r="ALW37" s="77">
        <v>1</v>
      </c>
      <c r="ALX37" s="78">
        <v>1.4</v>
      </c>
      <c r="AME37" s="77">
        <v>19</v>
      </c>
      <c r="AMF37" s="78">
        <v>263.61</v>
      </c>
      <c r="AMM37" s="79">
        <v>11808</v>
      </c>
      <c r="AMN37" s="78">
        <v>300686.53000000003</v>
      </c>
      <c r="AMO37" s="77">
        <v>3</v>
      </c>
      <c r="AMP37" s="78">
        <v>8451.9</v>
      </c>
      <c r="AMQ37" s="79">
        <v>116974</v>
      </c>
      <c r="AMR37" s="78">
        <v>1661605.71</v>
      </c>
      <c r="AMY37" s="77">
        <v>3</v>
      </c>
      <c r="AMZ37" s="78">
        <v>8.8699999999999992</v>
      </c>
      <c r="ANC37" s="77">
        <v>4</v>
      </c>
      <c r="AND37" s="78">
        <v>130.62</v>
      </c>
      <c r="ANO37" s="79">
        <v>2491</v>
      </c>
      <c r="ANP37" s="78">
        <v>125819.54</v>
      </c>
      <c r="ANQ37" s="77">
        <v>167</v>
      </c>
      <c r="ANR37" s="78">
        <v>462.35</v>
      </c>
      <c r="ANS37" s="79">
        <v>2038</v>
      </c>
      <c r="ANT37" s="78">
        <v>137764.75</v>
      </c>
      <c r="ANW37" s="77">
        <v>163</v>
      </c>
      <c r="ANX37" s="78">
        <v>5564.54</v>
      </c>
      <c r="ANY37" s="77">
        <v>23</v>
      </c>
      <c r="ANZ37" s="78">
        <v>10019.280000000001</v>
      </c>
      <c r="AOA37" s="79">
        <v>1717</v>
      </c>
      <c r="AOB37" s="78">
        <v>128211.99</v>
      </c>
      <c r="AOC37" s="79">
        <v>19833</v>
      </c>
      <c r="AOD37" s="78">
        <v>1870939.95</v>
      </c>
      <c r="AOE37" s="77">
        <v>221</v>
      </c>
      <c r="AOF37" s="78">
        <v>278767.05</v>
      </c>
      <c r="AOG37" s="77">
        <v>2</v>
      </c>
      <c r="AOH37" s="78">
        <v>730.2</v>
      </c>
      <c r="AOO37" s="77">
        <v>1</v>
      </c>
      <c r="AOP37" s="78">
        <v>41.2</v>
      </c>
      <c r="AOQ37" s="77">
        <v>361</v>
      </c>
      <c r="AOR37" s="78">
        <v>15503.99</v>
      </c>
      <c r="AOS37" s="77">
        <v>1</v>
      </c>
      <c r="AOT37" s="78">
        <v>4.32</v>
      </c>
      <c r="AOU37" s="77">
        <v>1</v>
      </c>
      <c r="AOV37" s="78">
        <v>2.84</v>
      </c>
      <c r="AOY37" s="79">
        <v>1033</v>
      </c>
      <c r="AOZ37" s="78">
        <v>1305060.33</v>
      </c>
      <c r="APA37" s="79">
        <v>3106</v>
      </c>
      <c r="APB37" s="78">
        <v>254197.33</v>
      </c>
      <c r="APC37" s="77">
        <v>2</v>
      </c>
      <c r="APD37" s="78">
        <v>115.99</v>
      </c>
      <c r="APE37" s="77">
        <v>171</v>
      </c>
      <c r="APF37" s="78">
        <v>4133.5200000000004</v>
      </c>
      <c r="API37" s="79">
        <v>2131</v>
      </c>
      <c r="APJ37" s="78">
        <v>250562.12</v>
      </c>
      <c r="APK37" s="77">
        <v>270</v>
      </c>
      <c r="APL37" s="78">
        <v>43419.839999999997</v>
      </c>
      <c r="APM37" s="79">
        <v>12266</v>
      </c>
      <c r="APN37" s="78">
        <v>1921463.15</v>
      </c>
      <c r="APS37" s="77">
        <v>747</v>
      </c>
      <c r="APT37" s="78">
        <v>385336.02</v>
      </c>
      <c r="APU37" s="77">
        <v>49</v>
      </c>
      <c r="APV37" s="78">
        <v>68981.14</v>
      </c>
      <c r="APW37" s="77">
        <v>414</v>
      </c>
      <c r="APX37" s="78">
        <v>1338191.69</v>
      </c>
      <c r="AQA37" s="77">
        <v>1</v>
      </c>
      <c r="AQB37" s="78">
        <v>170.36</v>
      </c>
      <c r="AQI37" s="77">
        <v>60</v>
      </c>
      <c r="AQJ37" s="78">
        <v>7241.57</v>
      </c>
      <c r="AQK37" s="77">
        <v>8</v>
      </c>
      <c r="AQL37" s="78">
        <v>89.19</v>
      </c>
      <c r="AQO37" s="77">
        <v>798</v>
      </c>
      <c r="AQP37" s="78">
        <v>110629.79</v>
      </c>
      <c r="AQQ37" s="77">
        <v>282</v>
      </c>
      <c r="AQR37" s="78">
        <v>2889.88</v>
      </c>
      <c r="AQU37" s="77">
        <v>163</v>
      </c>
      <c r="AQV37" s="78">
        <v>1918.99</v>
      </c>
      <c r="AQW37" s="77">
        <v>1</v>
      </c>
      <c r="AQX37" s="78">
        <v>28.4</v>
      </c>
      <c r="ARA37" s="79">
        <v>14573</v>
      </c>
      <c r="ARB37" s="78">
        <v>3233646.9</v>
      </c>
      <c r="ARC37" s="79">
        <v>19094</v>
      </c>
      <c r="ARD37" s="78">
        <v>303806.81</v>
      </c>
      <c r="ARG37" s="77">
        <v>3</v>
      </c>
      <c r="ARH37" s="78">
        <v>52.68</v>
      </c>
      <c r="ARI37" s="79">
        <v>2406</v>
      </c>
      <c r="ARJ37" s="78">
        <v>1016565.29</v>
      </c>
      <c r="ARK37" s="77">
        <v>374</v>
      </c>
      <c r="ARL37" s="78">
        <v>153519.74</v>
      </c>
      <c r="ARM37" s="79">
        <v>1990</v>
      </c>
      <c r="ARN37" s="78">
        <v>894471.61</v>
      </c>
      <c r="ARO37" s="77">
        <v>812</v>
      </c>
      <c r="ARP37" s="78">
        <v>364726.06</v>
      </c>
      <c r="ARQ37" s="77">
        <v>665</v>
      </c>
      <c r="ARR37" s="78">
        <v>246271.8</v>
      </c>
      <c r="ARS37" s="77">
        <v>272</v>
      </c>
      <c r="ART37" s="78">
        <v>104095.37</v>
      </c>
      <c r="ARU37" s="79">
        <v>6511</v>
      </c>
      <c r="ARV37" s="78">
        <v>1084284.8</v>
      </c>
      <c r="ARW37" s="77">
        <v>5</v>
      </c>
      <c r="ARX37" s="78">
        <v>99.45</v>
      </c>
      <c r="ASA37" s="77">
        <v>122</v>
      </c>
      <c r="ASB37" s="78">
        <v>34269.97</v>
      </c>
      <c r="ASC37" s="79">
        <v>3802</v>
      </c>
      <c r="ASD37" s="78">
        <v>61543.45</v>
      </c>
      <c r="ASI37" s="79">
        <v>4263</v>
      </c>
      <c r="ASJ37" s="78">
        <v>1119580.1499999999</v>
      </c>
      <c r="ASK37" s="79">
        <v>3153</v>
      </c>
      <c r="ASL37" s="78">
        <v>1539150.29</v>
      </c>
      <c r="ASQ37" s="79">
        <v>6742</v>
      </c>
      <c r="ASR37" s="78">
        <v>4339893.5999999996</v>
      </c>
      <c r="ASU37" s="77">
        <v>107</v>
      </c>
      <c r="ASV37" s="78">
        <v>729376.46</v>
      </c>
      <c r="ASY37" s="77">
        <v>6</v>
      </c>
      <c r="ASZ37" s="78">
        <v>153.4</v>
      </c>
      <c r="ATG37" s="79">
        <v>5276</v>
      </c>
      <c r="ATH37" s="78">
        <v>653180.71</v>
      </c>
      <c r="ATI37" s="79">
        <v>11186</v>
      </c>
      <c r="ATJ37" s="78">
        <v>1256679.52</v>
      </c>
      <c r="ATK37" s="79">
        <v>29737</v>
      </c>
      <c r="ATL37" s="78">
        <v>3599020.56</v>
      </c>
      <c r="ATM37" s="79">
        <v>7535</v>
      </c>
      <c r="ATN37" s="78">
        <v>886428.81</v>
      </c>
      <c r="ATO37" s="79">
        <v>52936</v>
      </c>
      <c r="ATP37" s="78">
        <v>1308330.67</v>
      </c>
      <c r="ATS37" s="79">
        <v>50999</v>
      </c>
      <c r="ATT37" s="78">
        <v>4121859.7</v>
      </c>
      <c r="ATU37" s="77">
        <v>102</v>
      </c>
      <c r="ATV37" s="78">
        <v>37202.39</v>
      </c>
      <c r="ATY37" s="79">
        <v>2568</v>
      </c>
      <c r="ATZ37" s="78">
        <v>212457.49</v>
      </c>
      <c r="AUE37" s="77">
        <v>1</v>
      </c>
      <c r="AUF37" s="78">
        <v>235.84</v>
      </c>
      <c r="AUI37" s="77">
        <v>2</v>
      </c>
      <c r="AUJ37" s="78">
        <v>1.2</v>
      </c>
      <c r="AUK37" s="77">
        <v>2</v>
      </c>
      <c r="AUL37" s="78">
        <v>39.9</v>
      </c>
      <c r="AUO37" s="77">
        <v>29</v>
      </c>
      <c r="AUP37" s="78">
        <v>511.39</v>
      </c>
      <c r="AUS37" s="77">
        <v>2</v>
      </c>
      <c r="AUT37" s="78">
        <v>33.090000000000003</v>
      </c>
      <c r="AUU37" s="79">
        <v>1465</v>
      </c>
      <c r="AUV37" s="78">
        <v>37944.86</v>
      </c>
      <c r="AUW37" s="77">
        <v>42</v>
      </c>
      <c r="AUX37" s="78">
        <v>2806.43</v>
      </c>
      <c r="AVA37" s="79">
        <v>17057</v>
      </c>
      <c r="AVB37" s="78">
        <v>1511587.07</v>
      </c>
      <c r="AVC37" s="77">
        <v>899</v>
      </c>
      <c r="AVD37" s="78">
        <v>3685227.17</v>
      </c>
      <c r="AVM37" s="79">
        <v>1067</v>
      </c>
      <c r="AVN37" s="78">
        <v>59379.56</v>
      </c>
      <c r="AVO37" s="77">
        <v>43</v>
      </c>
      <c r="AVP37" s="78">
        <v>1613.41</v>
      </c>
      <c r="AVS37" s="79">
        <v>12293</v>
      </c>
      <c r="AVT37" s="78">
        <v>640118.43999999994</v>
      </c>
      <c r="AVU37" s="77">
        <v>8</v>
      </c>
      <c r="AVV37" s="78">
        <v>213.1</v>
      </c>
      <c r="AVW37" s="77">
        <v>19</v>
      </c>
      <c r="AVX37" s="78">
        <v>1047.5999999999999</v>
      </c>
      <c r="AVY37" s="77">
        <v>73</v>
      </c>
      <c r="AVZ37" s="78">
        <v>1750.21</v>
      </c>
      <c r="AWA37" s="77">
        <v>42</v>
      </c>
      <c r="AWB37" s="78">
        <v>205.64</v>
      </c>
      <c r="AWG37" s="77">
        <v>1</v>
      </c>
      <c r="AWH37" s="78">
        <v>3.97</v>
      </c>
      <c r="AWM37" s="79">
        <v>199616</v>
      </c>
      <c r="AWN37" s="78">
        <v>3487623.14</v>
      </c>
      <c r="AWO37" s="77">
        <v>3</v>
      </c>
      <c r="AWP37" s="78">
        <v>22.75</v>
      </c>
      <c r="AWQ37" s="79">
        <v>2304</v>
      </c>
      <c r="AWR37" s="78">
        <v>124082.89</v>
      </c>
      <c r="AWU37" s="79">
        <v>10351</v>
      </c>
      <c r="AWV37" s="78">
        <v>3353024.58</v>
      </c>
      <c r="AWW37" s="77">
        <v>26</v>
      </c>
      <c r="AWX37" s="78">
        <v>224.49</v>
      </c>
      <c r="AXA37" s="77">
        <v>4</v>
      </c>
      <c r="AXB37" s="78">
        <v>16.89</v>
      </c>
      <c r="AXC37" s="77">
        <v>207</v>
      </c>
      <c r="AXD37" s="78">
        <v>160110.29999999999</v>
      </c>
      <c r="AXO37" s="77">
        <v>910</v>
      </c>
      <c r="AXP37" s="78">
        <v>93416.5</v>
      </c>
      <c r="AXU37" s="77">
        <v>2</v>
      </c>
      <c r="AXV37" s="78">
        <v>30.04</v>
      </c>
      <c r="AYC37" s="77">
        <v>4</v>
      </c>
      <c r="AYD37" s="78">
        <v>32.520000000000003</v>
      </c>
      <c r="AYE37" s="77">
        <v>14</v>
      </c>
      <c r="AYF37" s="78">
        <v>143.1</v>
      </c>
      <c r="AYG37" s="77">
        <v>2</v>
      </c>
      <c r="AYH37" s="78">
        <v>27.44</v>
      </c>
      <c r="AYQ37" s="77">
        <v>8</v>
      </c>
      <c r="AYR37" s="78">
        <v>8.34</v>
      </c>
      <c r="AYS37" s="77">
        <v>1</v>
      </c>
      <c r="AYT37" s="78">
        <v>0.78</v>
      </c>
      <c r="AYW37" s="77">
        <v>6</v>
      </c>
      <c r="AYX37" s="78">
        <v>23.22</v>
      </c>
      <c r="AYY37" s="77">
        <v>27</v>
      </c>
      <c r="AYZ37" s="78">
        <v>1785.79</v>
      </c>
      <c r="AZA37" s="79">
        <v>60079</v>
      </c>
      <c r="AZB37" s="78">
        <v>4555681.83</v>
      </c>
      <c r="AZC37" s="77">
        <v>199</v>
      </c>
      <c r="AZD37" s="78">
        <v>44598.8</v>
      </c>
      <c r="AZE37" s="77">
        <v>173</v>
      </c>
      <c r="AZF37" s="78">
        <v>58222.12</v>
      </c>
      <c r="AZG37" s="77">
        <v>10</v>
      </c>
      <c r="AZH37" s="78">
        <v>176.71</v>
      </c>
      <c r="AZI37" s="77">
        <v>110</v>
      </c>
      <c r="AZJ37" s="78">
        <v>5759.09</v>
      </c>
      <c r="AZK37" s="77">
        <v>662</v>
      </c>
      <c r="AZL37" s="78">
        <v>8484.66</v>
      </c>
      <c r="AZO37" s="79">
        <v>14871</v>
      </c>
      <c r="AZP37" s="78">
        <v>1988594.14</v>
      </c>
      <c r="AZQ37" s="77">
        <v>192</v>
      </c>
      <c r="AZR37" s="78">
        <v>180320.72</v>
      </c>
      <c r="AZS37" s="77">
        <v>588</v>
      </c>
      <c r="AZT37" s="78">
        <v>264405.31</v>
      </c>
    </row>
    <row r="38" spans="1:1020 1025:1372" x14ac:dyDescent="0.25">
      <c r="A38" s="80">
        <v>40116</v>
      </c>
      <c r="B38" s="77" t="s">
        <v>346</v>
      </c>
      <c r="C38" s="77">
        <v>10</v>
      </c>
      <c r="D38" s="78">
        <v>13.25</v>
      </c>
      <c r="K38" s="77">
        <v>1</v>
      </c>
      <c r="L38" s="78">
        <v>75.58</v>
      </c>
      <c r="M38" s="77">
        <v>190</v>
      </c>
      <c r="N38" s="78">
        <v>1131795.02</v>
      </c>
      <c r="S38" s="77">
        <v>1</v>
      </c>
      <c r="T38" s="78">
        <v>6.37</v>
      </c>
      <c r="U38" s="77">
        <v>1</v>
      </c>
      <c r="V38" s="78">
        <v>9.9</v>
      </c>
      <c r="W38" s="77">
        <v>4</v>
      </c>
      <c r="X38" s="78">
        <v>43.16</v>
      </c>
      <c r="Y38" s="79">
        <v>176516</v>
      </c>
      <c r="Z38" s="78">
        <v>9808314.5899999999</v>
      </c>
      <c r="AA38" s="77">
        <v>28</v>
      </c>
      <c r="AB38" s="78">
        <v>3133.28</v>
      </c>
      <c r="AC38" s="79">
        <v>7757</v>
      </c>
      <c r="AD38" s="78">
        <v>312554.17</v>
      </c>
      <c r="AQ38" s="79">
        <v>30527</v>
      </c>
      <c r="AR38" s="78">
        <v>4546944.5599999996</v>
      </c>
      <c r="AU38" s="79">
        <v>57418</v>
      </c>
      <c r="AV38" s="78">
        <v>1125402.1200000001</v>
      </c>
      <c r="AY38" s="79">
        <v>65413</v>
      </c>
      <c r="AZ38" s="78">
        <v>6660073.0199999996</v>
      </c>
      <c r="BA38" s="79">
        <v>261415</v>
      </c>
      <c r="BB38" s="78">
        <v>21398737.27</v>
      </c>
      <c r="BE38" s="79">
        <v>301425</v>
      </c>
      <c r="BF38" s="78">
        <v>2713209.42</v>
      </c>
      <c r="BI38" s="79">
        <v>10931</v>
      </c>
      <c r="BJ38" s="78">
        <v>716846.21</v>
      </c>
      <c r="BK38" s="77">
        <v>4</v>
      </c>
      <c r="BL38" s="78">
        <v>208.92</v>
      </c>
      <c r="BM38" s="77">
        <v>14</v>
      </c>
      <c r="BN38" s="78">
        <v>1108.3800000000001</v>
      </c>
      <c r="BO38" s="79">
        <v>5682</v>
      </c>
      <c r="BP38" s="78">
        <v>62633.91</v>
      </c>
      <c r="BS38" s="77">
        <v>9</v>
      </c>
      <c r="BT38" s="78">
        <v>3986.66</v>
      </c>
      <c r="BY38" s="77">
        <v>2</v>
      </c>
      <c r="BZ38" s="78">
        <v>1.66</v>
      </c>
      <c r="CC38" s="77">
        <v>1</v>
      </c>
      <c r="CD38" s="78">
        <v>4.1100000000000003</v>
      </c>
      <c r="CM38" s="77">
        <v>6</v>
      </c>
      <c r="CN38" s="78">
        <v>3026.72</v>
      </c>
      <c r="CO38" s="77">
        <v>7</v>
      </c>
      <c r="CP38" s="78">
        <v>349.38</v>
      </c>
      <c r="CQ38" s="77">
        <v>4</v>
      </c>
      <c r="CR38" s="78">
        <v>11.84</v>
      </c>
      <c r="CS38" s="77">
        <v>48</v>
      </c>
      <c r="CT38" s="78">
        <v>204.53</v>
      </c>
      <c r="CU38" s="77">
        <v>1</v>
      </c>
      <c r="CV38" s="78">
        <v>9.49</v>
      </c>
      <c r="CW38" s="77">
        <v>22</v>
      </c>
      <c r="CX38" s="78">
        <v>23.26</v>
      </c>
      <c r="CY38" s="77">
        <v>1</v>
      </c>
      <c r="CZ38" s="78">
        <v>2</v>
      </c>
      <c r="DA38" s="79">
        <v>163285</v>
      </c>
      <c r="DB38" s="78">
        <v>6174755.9199999999</v>
      </c>
      <c r="DK38" s="79">
        <v>11784</v>
      </c>
      <c r="DL38" s="78">
        <v>1048261.95</v>
      </c>
      <c r="DM38" s="79">
        <v>206212</v>
      </c>
      <c r="DN38" s="78">
        <v>8077802.6500000004</v>
      </c>
      <c r="DQ38" s="77">
        <v>2</v>
      </c>
      <c r="DR38" s="78">
        <v>2.2400000000000002</v>
      </c>
      <c r="DS38" s="77">
        <v>16</v>
      </c>
      <c r="DT38" s="78">
        <v>247.46</v>
      </c>
      <c r="DU38" s="77">
        <v>1</v>
      </c>
      <c r="DV38" s="78">
        <v>3.6</v>
      </c>
      <c r="EE38" s="79">
        <v>13896</v>
      </c>
      <c r="EF38" s="78">
        <v>534737.05000000005</v>
      </c>
      <c r="EG38" s="79">
        <v>32088</v>
      </c>
      <c r="EH38" s="78">
        <v>1134742.8500000001</v>
      </c>
      <c r="EI38" s="77">
        <v>2</v>
      </c>
      <c r="EJ38" s="78">
        <v>11.17</v>
      </c>
      <c r="EK38" s="79">
        <v>1116</v>
      </c>
      <c r="EL38" s="78">
        <v>70966.820000000007</v>
      </c>
      <c r="ES38" s="79">
        <v>1814</v>
      </c>
      <c r="ET38" s="78">
        <v>1126875.71</v>
      </c>
      <c r="EU38" s="77">
        <v>9</v>
      </c>
      <c r="EV38" s="78">
        <v>6.74</v>
      </c>
      <c r="EW38" s="79">
        <v>24684</v>
      </c>
      <c r="EX38" s="78">
        <v>1239120.78</v>
      </c>
      <c r="EY38" s="79">
        <v>15785</v>
      </c>
      <c r="EZ38" s="78">
        <v>758768.59</v>
      </c>
      <c r="FA38" s="77">
        <v>17</v>
      </c>
      <c r="FB38" s="78">
        <v>154.52000000000001</v>
      </c>
      <c r="FC38" s="77">
        <v>1</v>
      </c>
      <c r="FD38" s="78">
        <v>10.16</v>
      </c>
      <c r="FE38" s="77">
        <v>1</v>
      </c>
      <c r="FF38" s="78">
        <v>0.48</v>
      </c>
      <c r="FG38" s="79">
        <v>2233</v>
      </c>
      <c r="FH38" s="78">
        <v>333024</v>
      </c>
      <c r="FI38" s="77">
        <v>1</v>
      </c>
      <c r="FJ38" s="78">
        <v>1.5</v>
      </c>
      <c r="FK38" s="79">
        <v>2485</v>
      </c>
      <c r="FL38" s="78">
        <v>69871.75</v>
      </c>
      <c r="FM38" s="79">
        <v>9701</v>
      </c>
      <c r="FN38" s="78">
        <v>599924.19999999995</v>
      </c>
      <c r="FO38" s="79">
        <v>47809</v>
      </c>
      <c r="FP38" s="78">
        <v>5328220.26</v>
      </c>
      <c r="FW38" s="77">
        <v>82</v>
      </c>
      <c r="FX38" s="78">
        <v>7271.64</v>
      </c>
      <c r="GC38" s="79">
        <v>3692</v>
      </c>
      <c r="GD38" s="78">
        <v>513963.98</v>
      </c>
      <c r="GE38" s="77">
        <v>12</v>
      </c>
      <c r="GF38" s="78">
        <v>1698.11</v>
      </c>
      <c r="GG38" s="77">
        <v>1</v>
      </c>
      <c r="GH38" s="78">
        <v>3.15</v>
      </c>
      <c r="GK38" s="77">
        <v>1</v>
      </c>
      <c r="GL38" s="78">
        <v>3.36</v>
      </c>
      <c r="GO38" s="77">
        <v>240</v>
      </c>
      <c r="GP38" s="78">
        <v>20664.41</v>
      </c>
      <c r="GQ38" s="77">
        <v>8</v>
      </c>
      <c r="GR38" s="78">
        <v>282.7</v>
      </c>
      <c r="GS38" s="79">
        <v>1857</v>
      </c>
      <c r="GT38" s="78">
        <v>200159.94</v>
      </c>
      <c r="GU38" s="77">
        <v>13</v>
      </c>
      <c r="GV38" s="78">
        <v>95.66</v>
      </c>
      <c r="GY38" s="77">
        <v>165</v>
      </c>
      <c r="GZ38" s="78">
        <v>6254.35</v>
      </c>
      <c r="HA38" s="77">
        <v>607</v>
      </c>
      <c r="HB38" s="78">
        <v>76382.44</v>
      </c>
      <c r="HC38" s="77">
        <v>432</v>
      </c>
      <c r="HD38" s="78">
        <v>69520.55</v>
      </c>
      <c r="HE38" s="79">
        <v>1676</v>
      </c>
      <c r="HF38" s="78">
        <v>240141.39</v>
      </c>
      <c r="HG38" s="77">
        <v>1</v>
      </c>
      <c r="HH38" s="78">
        <v>15.2</v>
      </c>
      <c r="HI38" s="77">
        <v>63</v>
      </c>
      <c r="HJ38" s="78">
        <v>17250.02</v>
      </c>
      <c r="HK38" s="77">
        <v>491</v>
      </c>
      <c r="HL38" s="78">
        <v>27965.24</v>
      </c>
      <c r="HM38" s="77">
        <v>34</v>
      </c>
      <c r="HN38" s="78">
        <v>2597.2600000000002</v>
      </c>
      <c r="HO38" s="79">
        <v>102461</v>
      </c>
      <c r="HP38" s="78">
        <v>9931842.6400000006</v>
      </c>
      <c r="HQ38" s="77">
        <v>4</v>
      </c>
      <c r="HR38" s="78">
        <v>358.66</v>
      </c>
      <c r="HS38" s="77">
        <v>662</v>
      </c>
      <c r="HT38" s="78">
        <v>68719.429999999993</v>
      </c>
      <c r="HU38" s="79">
        <v>7528</v>
      </c>
      <c r="HV38" s="78">
        <v>542033.62</v>
      </c>
      <c r="HW38" s="77">
        <v>42</v>
      </c>
      <c r="HX38" s="78">
        <v>9326.4699999999993</v>
      </c>
      <c r="HY38" s="77">
        <v>305</v>
      </c>
      <c r="HZ38" s="78">
        <v>42324.22</v>
      </c>
      <c r="IG38" s="79">
        <v>2558</v>
      </c>
      <c r="IH38" s="78">
        <v>120462.98</v>
      </c>
      <c r="II38" s="77">
        <v>8</v>
      </c>
      <c r="IJ38" s="78">
        <v>1.0900000000000001</v>
      </c>
      <c r="IK38" s="77">
        <v>4</v>
      </c>
      <c r="IL38" s="78">
        <v>5.56</v>
      </c>
      <c r="IQ38" s="77">
        <v>3</v>
      </c>
      <c r="IR38" s="78">
        <v>5.25</v>
      </c>
      <c r="IS38" s="79">
        <v>4298</v>
      </c>
      <c r="IT38" s="78">
        <v>172795.41</v>
      </c>
      <c r="IW38" s="77">
        <v>2</v>
      </c>
      <c r="IX38" s="78">
        <v>3.9</v>
      </c>
      <c r="JA38" s="79">
        <v>9272</v>
      </c>
      <c r="JB38" s="78">
        <v>1252941.8700000001</v>
      </c>
      <c r="JC38" s="79">
        <v>2390</v>
      </c>
      <c r="JD38" s="78">
        <v>288894.49</v>
      </c>
      <c r="JE38" s="77">
        <v>1</v>
      </c>
      <c r="JF38" s="78">
        <v>20.440000000000001</v>
      </c>
      <c r="JG38" s="77">
        <v>752</v>
      </c>
      <c r="JH38" s="78">
        <v>97264.27</v>
      </c>
      <c r="JI38" s="79">
        <v>2662</v>
      </c>
      <c r="JJ38" s="78">
        <v>246083.09</v>
      </c>
      <c r="JK38" s="77">
        <v>18</v>
      </c>
      <c r="JL38" s="78">
        <v>965.51</v>
      </c>
      <c r="JQ38" s="77">
        <v>184</v>
      </c>
      <c r="JR38" s="78">
        <v>18224.689999999999</v>
      </c>
      <c r="JS38" s="79">
        <v>3481</v>
      </c>
      <c r="JT38" s="78">
        <v>289285.07</v>
      </c>
      <c r="JU38" s="79">
        <v>15108</v>
      </c>
      <c r="JV38" s="78">
        <v>1122480.1499999999</v>
      </c>
      <c r="JW38" s="77">
        <v>84</v>
      </c>
      <c r="JX38" s="78">
        <v>7931.29</v>
      </c>
      <c r="JY38" s="77">
        <v>408</v>
      </c>
      <c r="JZ38" s="78">
        <v>10671.38</v>
      </c>
      <c r="KA38" s="79">
        <v>9271</v>
      </c>
      <c r="KB38" s="78">
        <v>388865.54</v>
      </c>
      <c r="KC38" s="77">
        <v>1</v>
      </c>
      <c r="KD38" s="78">
        <v>10.97</v>
      </c>
      <c r="KE38" s="77">
        <v>441</v>
      </c>
      <c r="KF38" s="78">
        <v>47169.88</v>
      </c>
      <c r="KG38" s="79">
        <v>19109</v>
      </c>
      <c r="KH38" s="78">
        <v>694109.52</v>
      </c>
      <c r="KI38" s="77">
        <v>3</v>
      </c>
      <c r="KJ38" s="78">
        <v>31.11</v>
      </c>
      <c r="KM38" s="79">
        <v>1167</v>
      </c>
      <c r="KN38" s="78">
        <v>622831.28</v>
      </c>
      <c r="KO38" s="77">
        <v>8</v>
      </c>
      <c r="KP38" s="78">
        <v>729.93</v>
      </c>
      <c r="KQ38" s="79">
        <v>5555</v>
      </c>
      <c r="KR38" s="78">
        <v>411431.73</v>
      </c>
      <c r="KU38" s="79">
        <v>3211</v>
      </c>
      <c r="KV38" s="78">
        <v>1338685.96</v>
      </c>
      <c r="LA38" s="77">
        <v>11</v>
      </c>
      <c r="LB38" s="78">
        <v>8273.61</v>
      </c>
      <c r="LC38" s="77">
        <v>10</v>
      </c>
      <c r="LD38" s="78">
        <v>32</v>
      </c>
      <c r="LE38" s="79">
        <v>1484</v>
      </c>
      <c r="LF38" s="78">
        <v>134107.25</v>
      </c>
      <c r="LG38" s="77">
        <v>498</v>
      </c>
      <c r="LH38" s="78">
        <v>76279.69</v>
      </c>
      <c r="LI38" s="77">
        <v>438</v>
      </c>
      <c r="LJ38" s="78">
        <v>100600.06</v>
      </c>
      <c r="LS38" s="77">
        <v>2</v>
      </c>
      <c r="LT38" s="78">
        <v>1.78</v>
      </c>
      <c r="LU38" s="79">
        <v>7095</v>
      </c>
      <c r="LV38" s="78">
        <v>312112.94</v>
      </c>
      <c r="LW38" s="77">
        <v>75</v>
      </c>
      <c r="LX38" s="78">
        <v>420.75</v>
      </c>
      <c r="LY38" s="77">
        <v>7</v>
      </c>
      <c r="LZ38" s="78">
        <v>2918.5</v>
      </c>
      <c r="MC38" s="79">
        <v>5279</v>
      </c>
      <c r="MD38" s="78">
        <v>586445.06000000006</v>
      </c>
      <c r="MG38" s="77">
        <v>1</v>
      </c>
      <c r="MH38" s="78">
        <v>29.79</v>
      </c>
      <c r="MQ38" s="79">
        <v>4332</v>
      </c>
      <c r="MR38" s="78">
        <v>330188.19</v>
      </c>
      <c r="MS38" s="79">
        <v>54279</v>
      </c>
      <c r="MT38" s="78">
        <v>5289985.12</v>
      </c>
      <c r="MU38" s="79">
        <v>1324</v>
      </c>
      <c r="MV38" s="78">
        <v>41279.19</v>
      </c>
      <c r="MY38" s="77">
        <v>4</v>
      </c>
      <c r="MZ38" s="78">
        <v>23.52</v>
      </c>
      <c r="NA38" s="77">
        <v>4</v>
      </c>
      <c r="NB38" s="78">
        <v>236.6</v>
      </c>
      <c r="NG38" s="79">
        <v>312519</v>
      </c>
      <c r="NH38" s="78">
        <v>38026987.509999998</v>
      </c>
      <c r="NI38" s="79">
        <v>256242</v>
      </c>
      <c r="NJ38" s="78">
        <v>35942036.460000001</v>
      </c>
      <c r="NK38" s="79">
        <v>15183</v>
      </c>
      <c r="NL38" s="78">
        <v>48018.13</v>
      </c>
      <c r="NM38" s="77">
        <v>46</v>
      </c>
      <c r="NN38" s="78">
        <v>766.96</v>
      </c>
      <c r="NU38" s="79">
        <v>1398</v>
      </c>
      <c r="NV38" s="78">
        <v>207838.93</v>
      </c>
      <c r="NW38" s="77">
        <v>9</v>
      </c>
      <c r="NX38" s="78">
        <v>36.25</v>
      </c>
      <c r="NY38" s="77">
        <v>4</v>
      </c>
      <c r="NZ38" s="78">
        <v>6.93</v>
      </c>
      <c r="OA38" s="77">
        <v>155</v>
      </c>
      <c r="OB38" s="78">
        <v>420.97</v>
      </c>
      <c r="OC38" s="79">
        <v>3578</v>
      </c>
      <c r="OD38" s="78">
        <v>373056.24</v>
      </c>
      <c r="OE38" s="77">
        <v>38</v>
      </c>
      <c r="OF38" s="78">
        <v>2751.86</v>
      </c>
      <c r="OG38" s="77">
        <v>2</v>
      </c>
      <c r="OH38" s="78">
        <v>52.62</v>
      </c>
      <c r="OM38" s="77">
        <v>423</v>
      </c>
      <c r="ON38" s="78">
        <v>33713.019999999997</v>
      </c>
      <c r="OO38" s="77">
        <v>335</v>
      </c>
      <c r="OP38" s="78">
        <v>18055.29</v>
      </c>
      <c r="OQ38" s="77">
        <v>118</v>
      </c>
      <c r="OR38" s="78">
        <v>651.74</v>
      </c>
      <c r="OU38" s="77">
        <v>1</v>
      </c>
      <c r="OV38" s="78">
        <v>16.43</v>
      </c>
      <c r="OW38" s="79">
        <v>11611</v>
      </c>
      <c r="OX38" s="78">
        <v>1915501.7</v>
      </c>
      <c r="OY38" s="79">
        <v>28742</v>
      </c>
      <c r="OZ38" s="78">
        <v>5279263.7</v>
      </c>
      <c r="PA38" s="77">
        <v>160</v>
      </c>
      <c r="PB38" s="78">
        <v>5734.88</v>
      </c>
      <c r="PC38" s="79">
        <v>3157</v>
      </c>
      <c r="PD38" s="78">
        <v>151960.82</v>
      </c>
      <c r="PE38" s="77">
        <v>513</v>
      </c>
      <c r="PF38" s="78">
        <v>81523.78</v>
      </c>
      <c r="PI38" s="79">
        <v>6894</v>
      </c>
      <c r="PJ38" s="78">
        <v>664747.51</v>
      </c>
      <c r="PS38" s="79">
        <v>3557</v>
      </c>
      <c r="PT38" s="78">
        <v>314379.89</v>
      </c>
      <c r="PU38" s="77">
        <v>74</v>
      </c>
      <c r="PV38" s="78">
        <v>673.56</v>
      </c>
      <c r="PW38" s="77">
        <v>59</v>
      </c>
      <c r="PX38" s="78">
        <v>7129.98</v>
      </c>
      <c r="PY38" s="79">
        <v>9665</v>
      </c>
      <c r="PZ38" s="78">
        <v>669658.18000000005</v>
      </c>
      <c r="QA38" s="77">
        <v>40</v>
      </c>
      <c r="QB38" s="78">
        <v>247.65</v>
      </c>
      <c r="QC38" s="77">
        <v>29</v>
      </c>
      <c r="QD38" s="78">
        <v>374.01</v>
      </c>
      <c r="QE38" s="77">
        <v>2</v>
      </c>
      <c r="QF38" s="78">
        <v>8.0399999999999991</v>
      </c>
      <c r="QI38" s="77">
        <v>17</v>
      </c>
      <c r="QJ38" s="78">
        <v>106.69</v>
      </c>
      <c r="QM38" s="79">
        <v>26674</v>
      </c>
      <c r="QN38" s="78">
        <v>7088678.7699999996</v>
      </c>
      <c r="QO38" s="79">
        <v>46848</v>
      </c>
      <c r="QP38" s="78">
        <v>6682799.2699999996</v>
      </c>
      <c r="QQ38" s="79">
        <v>5416</v>
      </c>
      <c r="QR38" s="78">
        <v>684982.85</v>
      </c>
      <c r="QS38" s="77">
        <v>579</v>
      </c>
      <c r="QT38" s="78">
        <v>2272907.02</v>
      </c>
      <c r="QU38" s="77">
        <v>8</v>
      </c>
      <c r="QV38" s="78">
        <v>22301.47</v>
      </c>
      <c r="QW38" s="77">
        <v>14</v>
      </c>
      <c r="QX38" s="78">
        <v>152.4</v>
      </c>
      <c r="QY38" s="77">
        <v>5</v>
      </c>
      <c r="QZ38" s="78">
        <v>503.1</v>
      </c>
      <c r="RA38" s="77">
        <v>463</v>
      </c>
      <c r="RB38" s="78">
        <v>190400.86</v>
      </c>
      <c r="RE38" s="79">
        <v>23838</v>
      </c>
      <c r="RF38" s="78">
        <v>12721604.779999999</v>
      </c>
      <c r="RI38" s="79">
        <v>11982</v>
      </c>
      <c r="RJ38" s="78">
        <v>3515991.01</v>
      </c>
      <c r="RM38" s="77">
        <v>7</v>
      </c>
      <c r="RN38" s="78">
        <v>14.24</v>
      </c>
      <c r="RO38" s="77">
        <v>19</v>
      </c>
      <c r="RP38" s="78">
        <v>31.95</v>
      </c>
      <c r="RQ38" s="77">
        <v>2</v>
      </c>
      <c r="RR38" s="78">
        <v>471.04</v>
      </c>
      <c r="RW38" s="77">
        <v>1</v>
      </c>
      <c r="RX38" s="78">
        <v>4.3</v>
      </c>
      <c r="SA38" s="77">
        <v>3</v>
      </c>
      <c r="SB38" s="78">
        <v>102.88</v>
      </c>
      <c r="SE38" s="77">
        <v>10</v>
      </c>
      <c r="SF38" s="78">
        <v>423.96</v>
      </c>
      <c r="SG38" s="77">
        <v>10</v>
      </c>
      <c r="SH38" s="78">
        <v>4567.78</v>
      </c>
      <c r="SM38" s="77">
        <v>2</v>
      </c>
      <c r="SN38" s="78">
        <v>45.72</v>
      </c>
      <c r="SO38" s="79">
        <v>120783</v>
      </c>
      <c r="SP38" s="78">
        <v>17595968.41</v>
      </c>
      <c r="SQ38" s="79">
        <v>2432</v>
      </c>
      <c r="SR38" s="78">
        <v>114948.35</v>
      </c>
      <c r="SW38" s="77">
        <v>64</v>
      </c>
      <c r="SX38" s="78">
        <v>10682.47</v>
      </c>
      <c r="SY38" s="77">
        <v>337</v>
      </c>
      <c r="SZ38" s="78">
        <v>16099.45</v>
      </c>
      <c r="TA38" s="79">
        <v>114429</v>
      </c>
      <c r="TB38" s="78">
        <v>2559574.4700000002</v>
      </c>
      <c r="TC38" s="77">
        <v>640</v>
      </c>
      <c r="TD38" s="78">
        <v>67936.06</v>
      </c>
      <c r="TG38" s="79">
        <v>4923</v>
      </c>
      <c r="TH38" s="78">
        <v>325186.84000000003</v>
      </c>
      <c r="TI38" s="79">
        <v>50526</v>
      </c>
      <c r="TJ38" s="78">
        <v>8420165.8100000005</v>
      </c>
      <c r="TK38" s="77">
        <v>4</v>
      </c>
      <c r="TL38" s="78">
        <v>1.76</v>
      </c>
      <c r="TM38" s="79">
        <v>1365</v>
      </c>
      <c r="TN38" s="78">
        <v>51525.04</v>
      </c>
      <c r="TO38" s="79">
        <v>1333</v>
      </c>
      <c r="TP38" s="78">
        <v>87211.57</v>
      </c>
      <c r="TQ38" s="79">
        <v>10463</v>
      </c>
      <c r="TR38" s="78">
        <v>440151.45</v>
      </c>
      <c r="TS38" s="77">
        <v>3</v>
      </c>
      <c r="TT38" s="78">
        <v>270</v>
      </c>
      <c r="TU38" s="79">
        <v>92101</v>
      </c>
      <c r="TV38" s="78">
        <v>597202.29</v>
      </c>
      <c r="TW38" s="77">
        <v>968</v>
      </c>
      <c r="TX38" s="78">
        <v>85428.72</v>
      </c>
      <c r="TY38" s="77">
        <v>110</v>
      </c>
      <c r="TZ38" s="78">
        <v>821.91</v>
      </c>
      <c r="UE38" s="77">
        <v>5</v>
      </c>
      <c r="UF38" s="78">
        <v>76.180000000000007</v>
      </c>
      <c r="UG38" s="77">
        <v>733</v>
      </c>
      <c r="UH38" s="78">
        <v>6652.38</v>
      </c>
      <c r="UI38" s="79">
        <v>3095</v>
      </c>
      <c r="UJ38" s="78">
        <v>13728602.619999999</v>
      </c>
      <c r="UK38" s="79">
        <v>2718</v>
      </c>
      <c r="UL38" s="78">
        <v>108724.95</v>
      </c>
      <c r="UM38" s="79">
        <v>22631</v>
      </c>
      <c r="UN38" s="78">
        <v>679015.59</v>
      </c>
      <c r="UO38" s="79">
        <v>2028</v>
      </c>
      <c r="UP38" s="78">
        <v>241069.19</v>
      </c>
      <c r="UQ38" s="79">
        <v>46383</v>
      </c>
      <c r="UR38" s="78">
        <v>2302588.2200000002</v>
      </c>
      <c r="US38" s="79">
        <v>4803</v>
      </c>
      <c r="UT38" s="78">
        <v>395275.76</v>
      </c>
      <c r="VG38" s="79">
        <v>8232</v>
      </c>
      <c r="VH38" s="78">
        <v>353492.29</v>
      </c>
      <c r="VI38" s="77">
        <v>2</v>
      </c>
      <c r="VJ38" s="78">
        <v>68.92</v>
      </c>
      <c r="VK38" s="77">
        <v>2</v>
      </c>
      <c r="VL38" s="78">
        <v>12.46</v>
      </c>
      <c r="VM38" s="77">
        <v>2</v>
      </c>
      <c r="VN38" s="78">
        <v>26.46</v>
      </c>
      <c r="VS38" s="77">
        <v>1</v>
      </c>
      <c r="VT38" s="78">
        <v>0.31</v>
      </c>
      <c r="VU38" s="77">
        <v>2</v>
      </c>
      <c r="VV38" s="78">
        <v>2.08</v>
      </c>
      <c r="WA38" s="77">
        <v>2</v>
      </c>
      <c r="WB38" s="78">
        <v>9.65</v>
      </c>
      <c r="WG38" s="77">
        <v>33</v>
      </c>
      <c r="WH38" s="78">
        <v>859.61</v>
      </c>
      <c r="WI38" s="79">
        <v>10603</v>
      </c>
      <c r="WJ38" s="78">
        <v>498042.76</v>
      </c>
      <c r="WM38" s="79">
        <v>31458</v>
      </c>
      <c r="WN38" s="78">
        <v>511031.12</v>
      </c>
      <c r="WO38" s="77">
        <v>98</v>
      </c>
      <c r="WP38" s="78">
        <v>1069.1099999999999</v>
      </c>
      <c r="WS38" s="77">
        <v>8</v>
      </c>
      <c r="WT38" s="78">
        <v>93.08</v>
      </c>
      <c r="WU38" s="79">
        <v>13969</v>
      </c>
      <c r="WV38" s="78">
        <v>779343.89</v>
      </c>
      <c r="WW38" s="79">
        <v>15065</v>
      </c>
      <c r="WX38" s="78">
        <v>1310859.54</v>
      </c>
      <c r="XC38" s="77">
        <v>313</v>
      </c>
      <c r="XD38" s="78">
        <v>23.27</v>
      </c>
      <c r="XG38" s="79">
        <v>14672</v>
      </c>
      <c r="XH38" s="78">
        <v>2130295.2999999998</v>
      </c>
      <c r="XI38" s="77">
        <v>9</v>
      </c>
      <c r="XJ38" s="78">
        <v>13669.05</v>
      </c>
      <c r="XM38" s="79">
        <v>2871</v>
      </c>
      <c r="XN38" s="78">
        <v>12477.54</v>
      </c>
      <c r="XO38" s="79">
        <v>8091</v>
      </c>
      <c r="XP38" s="78">
        <v>127598.89</v>
      </c>
      <c r="XQ38" s="77">
        <v>193</v>
      </c>
      <c r="XR38" s="78">
        <v>20049.28</v>
      </c>
      <c r="XS38" s="79">
        <v>2030</v>
      </c>
      <c r="XT38" s="78">
        <v>777874.67</v>
      </c>
      <c r="XU38" s="77">
        <v>3</v>
      </c>
      <c r="XV38" s="78">
        <v>702</v>
      </c>
      <c r="XW38" s="79">
        <v>6804</v>
      </c>
      <c r="XX38" s="78">
        <v>197078.16</v>
      </c>
      <c r="YA38" s="77">
        <v>1</v>
      </c>
      <c r="YB38" s="78">
        <v>29.38</v>
      </c>
      <c r="YC38" s="77">
        <v>2</v>
      </c>
      <c r="YD38" s="78">
        <v>12</v>
      </c>
      <c r="YE38" s="77">
        <v>1</v>
      </c>
      <c r="YF38" s="78">
        <v>6.68</v>
      </c>
      <c r="YI38" s="79">
        <v>38075</v>
      </c>
      <c r="YJ38" s="78">
        <v>2210191.4</v>
      </c>
      <c r="YM38" s="77">
        <v>418</v>
      </c>
      <c r="YN38" s="78">
        <v>160940.78</v>
      </c>
      <c r="YO38" s="77">
        <v>547</v>
      </c>
      <c r="YP38" s="78">
        <v>6893.41</v>
      </c>
      <c r="YU38" s="79">
        <v>3080</v>
      </c>
      <c r="YV38" s="78">
        <v>1560774.57</v>
      </c>
      <c r="YW38" s="79">
        <v>5679</v>
      </c>
      <c r="YX38" s="78">
        <v>732732.15</v>
      </c>
      <c r="YY38" s="79">
        <v>13518</v>
      </c>
      <c r="YZ38" s="78">
        <v>2291419.11</v>
      </c>
      <c r="ZA38" s="79">
        <v>1481</v>
      </c>
      <c r="ZB38" s="78">
        <v>392470.58</v>
      </c>
      <c r="ZC38" s="79">
        <v>3648</v>
      </c>
      <c r="ZD38" s="78">
        <v>742528.61</v>
      </c>
      <c r="ZE38" s="79">
        <v>78502</v>
      </c>
      <c r="ZF38" s="78">
        <v>892956.59</v>
      </c>
      <c r="ZG38" s="79">
        <v>1576</v>
      </c>
      <c r="ZH38" s="78">
        <v>82127.44</v>
      </c>
      <c r="ZI38" s="77">
        <v>2</v>
      </c>
      <c r="ZJ38" s="78">
        <v>19.100000000000001</v>
      </c>
      <c r="ZM38" s="77">
        <v>4</v>
      </c>
      <c r="ZN38" s="78">
        <v>336.96</v>
      </c>
      <c r="ZQ38" s="79">
        <v>184547</v>
      </c>
      <c r="ZR38" s="78">
        <v>11101418.01</v>
      </c>
      <c r="ZS38" s="79">
        <v>28663</v>
      </c>
      <c r="ZT38" s="78">
        <v>2591923.7000000002</v>
      </c>
      <c r="AAA38" s="79">
        <v>1807</v>
      </c>
      <c r="AAB38" s="78">
        <v>42975.54</v>
      </c>
      <c r="AAC38" s="77">
        <v>3</v>
      </c>
      <c r="AAD38" s="78">
        <v>9</v>
      </c>
      <c r="AAE38" s="79">
        <v>2316</v>
      </c>
      <c r="AAF38" s="78">
        <v>288720.62</v>
      </c>
      <c r="AAG38" s="77">
        <v>110</v>
      </c>
      <c r="AAH38" s="78">
        <v>12830.92</v>
      </c>
      <c r="AAI38" s="79">
        <v>107735</v>
      </c>
      <c r="AAJ38" s="78">
        <v>2560027.9700000002</v>
      </c>
      <c r="AAK38" s="79">
        <v>32813</v>
      </c>
      <c r="AAL38" s="78">
        <v>1552804.08</v>
      </c>
      <c r="AAQ38" s="79">
        <v>1283</v>
      </c>
      <c r="AAR38" s="78">
        <v>104651.94</v>
      </c>
      <c r="AAS38" s="77">
        <v>516</v>
      </c>
      <c r="AAT38" s="78">
        <v>37772</v>
      </c>
      <c r="AAU38" s="79">
        <v>49757</v>
      </c>
      <c r="AAV38" s="78">
        <v>8775795.9900000002</v>
      </c>
      <c r="AAW38" s="79">
        <v>50572</v>
      </c>
      <c r="AAX38" s="78">
        <v>7016382.3799999999</v>
      </c>
      <c r="ABC38" s="77">
        <v>53</v>
      </c>
      <c r="ABD38" s="78">
        <v>205.41</v>
      </c>
      <c r="ABE38" s="77">
        <v>151</v>
      </c>
      <c r="ABF38" s="78">
        <v>810.74</v>
      </c>
      <c r="ABI38" s="77">
        <v>1</v>
      </c>
      <c r="ABJ38" s="78">
        <v>5.75</v>
      </c>
      <c r="ABM38" s="77">
        <v>47</v>
      </c>
      <c r="ABN38" s="78">
        <v>324.92</v>
      </c>
      <c r="ABQ38" s="77">
        <v>13</v>
      </c>
      <c r="ABR38" s="78">
        <v>119.33</v>
      </c>
      <c r="ABS38" s="77">
        <v>69</v>
      </c>
      <c r="ABT38" s="78">
        <v>365.56</v>
      </c>
      <c r="ABY38" s="77">
        <v>4</v>
      </c>
      <c r="ABZ38" s="78">
        <v>229.99</v>
      </c>
      <c r="ACA38" s="77">
        <v>948</v>
      </c>
      <c r="ACB38" s="78">
        <v>4161.08</v>
      </c>
      <c r="ACG38" s="79">
        <v>1978</v>
      </c>
      <c r="ACH38" s="78">
        <v>117849.06</v>
      </c>
      <c r="ACO38" s="77">
        <v>379</v>
      </c>
      <c r="ACP38" s="78">
        <v>52565.54</v>
      </c>
      <c r="ACU38" s="77">
        <v>1</v>
      </c>
      <c r="ACV38" s="78">
        <v>41.63</v>
      </c>
      <c r="ADA38" s="79">
        <v>190215</v>
      </c>
      <c r="ADB38" s="78">
        <v>18226625.550000001</v>
      </c>
      <c r="ADC38" s="79">
        <v>3214</v>
      </c>
      <c r="ADD38" s="78">
        <v>179835.84</v>
      </c>
      <c r="ADE38" s="79">
        <v>1756</v>
      </c>
      <c r="ADF38" s="78">
        <v>78398.84</v>
      </c>
      <c r="ADG38" s="79">
        <v>4643</v>
      </c>
      <c r="ADH38" s="78">
        <v>73837.899999999994</v>
      </c>
      <c r="ADI38" s="79">
        <v>3733</v>
      </c>
      <c r="ADJ38" s="78">
        <v>83401.39</v>
      </c>
      <c r="ADK38" s="77">
        <v>494</v>
      </c>
      <c r="ADL38" s="78">
        <v>14298.82</v>
      </c>
      <c r="ADQ38" s="77">
        <v>117</v>
      </c>
      <c r="ADR38" s="78">
        <v>6307.1</v>
      </c>
      <c r="ADS38" s="79">
        <v>15283</v>
      </c>
      <c r="ADT38" s="78">
        <v>530394.39</v>
      </c>
      <c r="ADU38" s="79">
        <v>5160</v>
      </c>
      <c r="ADV38" s="78">
        <v>275810.84999999998</v>
      </c>
      <c r="ADW38" s="79">
        <v>23113</v>
      </c>
      <c r="ADX38" s="78">
        <v>290029.24</v>
      </c>
      <c r="ADY38" s="77">
        <v>4</v>
      </c>
      <c r="ADZ38" s="78">
        <v>43.5</v>
      </c>
      <c r="AEC38" s="79">
        <v>11529</v>
      </c>
      <c r="AED38" s="78">
        <v>481228.85</v>
      </c>
      <c r="AEI38" s="79">
        <v>3359</v>
      </c>
      <c r="AEJ38" s="78">
        <v>107047.64</v>
      </c>
      <c r="AEK38" s="79">
        <v>49562</v>
      </c>
      <c r="AEL38" s="78">
        <v>1847316.32</v>
      </c>
      <c r="AEM38" s="77">
        <v>338</v>
      </c>
      <c r="AEN38" s="78">
        <v>16522.29</v>
      </c>
      <c r="AEO38" s="79">
        <v>16256</v>
      </c>
      <c r="AEP38" s="78">
        <v>1039815.82</v>
      </c>
      <c r="AES38" s="79">
        <v>2838</v>
      </c>
      <c r="AET38" s="78">
        <v>418471.67</v>
      </c>
      <c r="AEW38" s="77">
        <v>1</v>
      </c>
      <c r="AEX38" s="78">
        <v>25.92</v>
      </c>
      <c r="AEY38" s="79">
        <v>1109</v>
      </c>
      <c r="AEZ38" s="78">
        <v>180762.47</v>
      </c>
      <c r="AFA38" s="77">
        <v>2</v>
      </c>
      <c r="AFB38" s="78">
        <v>5.4</v>
      </c>
      <c r="AFC38" s="79">
        <v>1446</v>
      </c>
      <c r="AFD38" s="78">
        <v>885573.36</v>
      </c>
      <c r="AFG38" s="77">
        <v>2</v>
      </c>
      <c r="AFH38" s="78">
        <v>371.96</v>
      </c>
      <c r="AFK38" s="79">
        <v>4668</v>
      </c>
      <c r="AFL38" s="78">
        <v>332638.78999999998</v>
      </c>
      <c r="AFM38" s="79">
        <v>5319</v>
      </c>
      <c r="AFN38" s="78">
        <v>231779.5</v>
      </c>
      <c r="AFO38" s="77">
        <v>18</v>
      </c>
      <c r="AFP38" s="78">
        <v>1247.43</v>
      </c>
      <c r="AFQ38" s="77">
        <v>2</v>
      </c>
      <c r="AFR38" s="78">
        <v>101.81</v>
      </c>
      <c r="AFS38" s="79">
        <v>1931</v>
      </c>
      <c r="AFT38" s="78">
        <v>997544.05</v>
      </c>
      <c r="AFU38" s="79">
        <v>3145</v>
      </c>
      <c r="AFV38" s="78">
        <v>2263434.04</v>
      </c>
      <c r="AGA38" s="77">
        <v>75</v>
      </c>
      <c r="AGB38" s="78">
        <v>547.66999999999996</v>
      </c>
      <c r="AGG38" s="79">
        <v>16656</v>
      </c>
      <c r="AGH38" s="78">
        <v>864040.87</v>
      </c>
      <c r="AGI38" s="79">
        <v>5371</v>
      </c>
      <c r="AGJ38" s="78">
        <v>167553</v>
      </c>
      <c r="AGK38" s="77">
        <v>11</v>
      </c>
      <c r="AGL38" s="78">
        <v>5878.48</v>
      </c>
      <c r="AGO38" s="77">
        <v>49</v>
      </c>
      <c r="AGP38" s="78">
        <v>5301.19</v>
      </c>
      <c r="AGQ38" s="79">
        <v>6115</v>
      </c>
      <c r="AGR38" s="78">
        <v>330998.78000000003</v>
      </c>
      <c r="AGS38" s="77">
        <v>6</v>
      </c>
      <c r="AGT38" s="78">
        <v>88.25</v>
      </c>
      <c r="AGW38" s="77">
        <v>8</v>
      </c>
      <c r="AGX38" s="78">
        <v>606.73</v>
      </c>
      <c r="AHC38" s="79">
        <v>2968</v>
      </c>
      <c r="AHD38" s="78">
        <v>1022796.06</v>
      </c>
      <c r="AHG38" s="77">
        <v>128</v>
      </c>
      <c r="AHH38" s="78">
        <v>6832.1</v>
      </c>
      <c r="AHK38" s="77">
        <v>2</v>
      </c>
      <c r="AHL38" s="78">
        <v>34.1</v>
      </c>
      <c r="AHM38" s="79">
        <v>54492</v>
      </c>
      <c r="AHN38" s="78">
        <v>1727931.85</v>
      </c>
      <c r="AHO38" s="79">
        <v>4738</v>
      </c>
      <c r="AHP38" s="78">
        <v>194250.34</v>
      </c>
      <c r="AHQ38" s="77">
        <v>490</v>
      </c>
      <c r="AHR38" s="78">
        <v>51614.46</v>
      </c>
      <c r="AHS38" s="77">
        <v>8</v>
      </c>
      <c r="AHT38" s="78">
        <v>421.28</v>
      </c>
      <c r="AHU38" s="77">
        <v>1</v>
      </c>
      <c r="AHV38" s="78">
        <v>4.54</v>
      </c>
      <c r="AHW38" s="77">
        <v>120</v>
      </c>
      <c r="AHX38" s="78">
        <v>808.89</v>
      </c>
      <c r="AIC38" s="77">
        <v>8</v>
      </c>
      <c r="AID38" s="78">
        <v>4728.87</v>
      </c>
      <c r="AIG38" s="79">
        <v>232510</v>
      </c>
      <c r="AIH38" s="78">
        <v>53300884.640000001</v>
      </c>
      <c r="AII38" s="77">
        <v>219</v>
      </c>
      <c r="AIJ38" s="78">
        <v>275092.25</v>
      </c>
      <c r="AIK38" s="79">
        <v>12597</v>
      </c>
      <c r="AIL38" s="78">
        <v>7255188.4400000004</v>
      </c>
      <c r="AIM38" s="79">
        <v>12625</v>
      </c>
      <c r="AIN38" s="78">
        <v>4619252.93</v>
      </c>
      <c r="AIO38" s="79">
        <v>1984</v>
      </c>
      <c r="AIP38" s="78">
        <v>170391.61</v>
      </c>
      <c r="AIQ38" s="77">
        <v>155</v>
      </c>
      <c r="AIR38" s="78">
        <v>20023.080000000002</v>
      </c>
      <c r="AIS38" s="77">
        <v>939</v>
      </c>
      <c r="AIT38" s="78">
        <v>130788.7</v>
      </c>
      <c r="AIW38" s="77">
        <v>2</v>
      </c>
      <c r="AIX38" s="78">
        <v>281.39999999999998</v>
      </c>
      <c r="AIY38" s="77">
        <v>57</v>
      </c>
      <c r="AIZ38" s="78">
        <v>48540.84</v>
      </c>
      <c r="AJA38" s="79">
        <v>2328</v>
      </c>
      <c r="AJB38" s="78">
        <v>217450.39</v>
      </c>
      <c r="AJC38" s="79">
        <v>3587</v>
      </c>
      <c r="AJD38" s="78">
        <v>222554.41</v>
      </c>
      <c r="AJE38" s="77">
        <v>69</v>
      </c>
      <c r="AJF38" s="78">
        <v>15437.08</v>
      </c>
      <c r="AJK38" s="77">
        <v>2</v>
      </c>
      <c r="AJL38" s="78">
        <v>1511.28</v>
      </c>
      <c r="AJM38" s="77">
        <v>884</v>
      </c>
      <c r="AJN38" s="78">
        <v>102447.72</v>
      </c>
      <c r="AJQ38" s="77">
        <v>98</v>
      </c>
      <c r="AJR38" s="78">
        <v>33214.54</v>
      </c>
      <c r="AJS38" s="77">
        <v>2</v>
      </c>
      <c r="AJT38" s="78">
        <v>52.44</v>
      </c>
      <c r="AKC38" s="77">
        <v>10</v>
      </c>
      <c r="AKD38" s="78">
        <v>12976.69</v>
      </c>
      <c r="AKE38" s="77">
        <v>2</v>
      </c>
      <c r="AKF38" s="78">
        <v>526.97</v>
      </c>
      <c r="AKG38" s="79">
        <v>51752</v>
      </c>
      <c r="AKH38" s="78">
        <v>485272.55</v>
      </c>
      <c r="AKK38" s="77">
        <v>34</v>
      </c>
      <c r="AKL38" s="78">
        <v>331.23</v>
      </c>
      <c r="AKO38" s="79">
        <v>7133</v>
      </c>
      <c r="AKP38" s="78">
        <v>514838.77</v>
      </c>
      <c r="AKQ38" s="77">
        <v>4</v>
      </c>
      <c r="AKR38" s="78">
        <v>13.52</v>
      </c>
      <c r="AKS38" s="79">
        <v>8252</v>
      </c>
      <c r="AKT38" s="78">
        <v>163128.92000000001</v>
      </c>
      <c r="AKU38" s="77">
        <v>2</v>
      </c>
      <c r="AKV38" s="78">
        <v>2.04</v>
      </c>
      <c r="AKW38" s="79">
        <v>9239</v>
      </c>
      <c r="AKX38" s="78">
        <v>432576.63</v>
      </c>
      <c r="ALC38" s="77">
        <v>1</v>
      </c>
      <c r="ALD38" s="78">
        <v>11.63</v>
      </c>
      <c r="ALE38" s="79">
        <v>2359</v>
      </c>
      <c r="ALF38" s="78">
        <v>389935.99</v>
      </c>
      <c r="ALO38" s="79">
        <v>105821</v>
      </c>
      <c r="ALP38" s="78">
        <v>1390153.4</v>
      </c>
      <c r="ALQ38" s="77">
        <v>151</v>
      </c>
      <c r="ALR38" s="78">
        <v>18206.990000000002</v>
      </c>
      <c r="ALU38" s="77">
        <v>2</v>
      </c>
      <c r="ALV38" s="78">
        <v>1.36</v>
      </c>
      <c r="ALW38" s="77">
        <v>6</v>
      </c>
      <c r="ALX38" s="78">
        <v>7.72</v>
      </c>
      <c r="AME38" s="77">
        <v>16</v>
      </c>
      <c r="AMF38" s="78">
        <v>238.57</v>
      </c>
      <c r="AMM38" s="79">
        <v>11193</v>
      </c>
      <c r="AMN38" s="78">
        <v>280718.74</v>
      </c>
      <c r="AMQ38" s="79">
        <v>115555</v>
      </c>
      <c r="AMR38" s="78">
        <v>1612939.54</v>
      </c>
      <c r="AMU38" s="77">
        <v>1</v>
      </c>
      <c r="AMV38" s="78">
        <v>0.39</v>
      </c>
      <c r="AMW38" s="77">
        <v>1</v>
      </c>
      <c r="AMX38" s="78">
        <v>1.49</v>
      </c>
      <c r="AMY38" s="77">
        <v>2</v>
      </c>
      <c r="AMZ38" s="78">
        <v>4.5</v>
      </c>
      <c r="ANI38" s="77">
        <v>3</v>
      </c>
      <c r="ANJ38" s="78">
        <v>25.46</v>
      </c>
      <c r="ANO38" s="79">
        <v>2761</v>
      </c>
      <c r="ANP38" s="78">
        <v>141626.01999999999</v>
      </c>
      <c r="ANQ38" s="77">
        <v>155</v>
      </c>
      <c r="ANR38" s="78">
        <v>432.84</v>
      </c>
      <c r="ANS38" s="79">
        <v>1777</v>
      </c>
      <c r="ANT38" s="78">
        <v>118726.57</v>
      </c>
      <c r="ANW38" s="77">
        <v>121</v>
      </c>
      <c r="ANX38" s="78">
        <v>2904.13</v>
      </c>
      <c r="ANY38" s="77">
        <v>20</v>
      </c>
      <c r="ANZ38" s="78">
        <v>5000.53</v>
      </c>
      <c r="AOA38" s="79">
        <v>1746</v>
      </c>
      <c r="AOB38" s="78">
        <v>133531.31</v>
      </c>
      <c r="AOC38" s="79">
        <v>18565</v>
      </c>
      <c r="AOD38" s="78">
        <v>1771594.26</v>
      </c>
      <c r="AOE38" s="77">
        <v>247</v>
      </c>
      <c r="AOF38" s="78">
        <v>295729.45</v>
      </c>
      <c r="AOG38" s="77">
        <v>2</v>
      </c>
      <c r="AOH38" s="78">
        <v>608.54</v>
      </c>
      <c r="AOI38" s="77">
        <v>2</v>
      </c>
      <c r="AOJ38" s="78">
        <v>1091.2</v>
      </c>
      <c r="AOQ38" s="77">
        <v>342</v>
      </c>
      <c r="AOR38" s="78">
        <v>16740.560000000001</v>
      </c>
      <c r="AOY38" s="79">
        <v>1085</v>
      </c>
      <c r="AOZ38" s="78">
        <v>1410606.77</v>
      </c>
      <c r="APA38" s="79">
        <v>2920</v>
      </c>
      <c r="APB38" s="78">
        <v>241162.44</v>
      </c>
      <c r="APE38" s="77">
        <v>183</v>
      </c>
      <c r="APF38" s="78">
        <v>4763.8500000000004</v>
      </c>
      <c r="API38" s="79">
        <v>2063</v>
      </c>
      <c r="APJ38" s="78">
        <v>255648.7</v>
      </c>
      <c r="APK38" s="77">
        <v>272</v>
      </c>
      <c r="APL38" s="78">
        <v>48994.39</v>
      </c>
      <c r="APM38" s="79">
        <v>12151</v>
      </c>
      <c r="APN38" s="78">
        <v>1913358.49</v>
      </c>
      <c r="APS38" s="77">
        <v>781</v>
      </c>
      <c r="APT38" s="78">
        <v>469488.81</v>
      </c>
      <c r="APU38" s="77">
        <v>45</v>
      </c>
      <c r="APV38" s="78">
        <v>67100.41</v>
      </c>
      <c r="APW38" s="77">
        <v>394</v>
      </c>
      <c r="APX38" s="78">
        <v>1215426.08</v>
      </c>
      <c r="AQI38" s="77">
        <v>55</v>
      </c>
      <c r="AQJ38" s="78">
        <v>4678.5</v>
      </c>
      <c r="AQK38" s="77">
        <v>11</v>
      </c>
      <c r="AQL38" s="78">
        <v>111.18</v>
      </c>
      <c r="AQO38" s="77">
        <v>800</v>
      </c>
      <c r="AQP38" s="78">
        <v>112027.42</v>
      </c>
      <c r="AQQ38" s="77">
        <v>346</v>
      </c>
      <c r="AQR38" s="78">
        <v>3730.68</v>
      </c>
      <c r="AQS38" s="77">
        <v>3</v>
      </c>
      <c r="AQT38" s="78">
        <v>64.69</v>
      </c>
      <c r="AQU38" s="77">
        <v>159</v>
      </c>
      <c r="AQV38" s="78">
        <v>1923.74</v>
      </c>
      <c r="ARA38" s="79">
        <v>14285</v>
      </c>
      <c r="ARB38" s="78">
        <v>3254276.63</v>
      </c>
      <c r="ARC38" s="79">
        <v>18665</v>
      </c>
      <c r="ARD38" s="78">
        <v>308108.40999999997</v>
      </c>
      <c r="ARG38" s="77">
        <v>6</v>
      </c>
      <c r="ARH38" s="78">
        <v>52.68</v>
      </c>
      <c r="ARI38" s="79">
        <v>2453</v>
      </c>
      <c r="ARJ38" s="78">
        <v>1032805.29</v>
      </c>
      <c r="ARK38" s="77">
        <v>348</v>
      </c>
      <c r="ARL38" s="78">
        <v>158705.92000000001</v>
      </c>
      <c r="ARM38" s="79">
        <v>2048</v>
      </c>
      <c r="ARN38" s="78">
        <v>885342.54</v>
      </c>
      <c r="ARO38" s="77">
        <v>854</v>
      </c>
      <c r="ARP38" s="78">
        <v>374819.92</v>
      </c>
      <c r="ARQ38" s="77">
        <v>615</v>
      </c>
      <c r="ARR38" s="78">
        <v>253305.56</v>
      </c>
      <c r="ARS38" s="77">
        <v>250</v>
      </c>
      <c r="ART38" s="78">
        <v>98081.09</v>
      </c>
      <c r="ARU38" s="79">
        <v>6245</v>
      </c>
      <c r="ARV38" s="78">
        <v>1058254.67</v>
      </c>
      <c r="ARW38" s="77">
        <v>8</v>
      </c>
      <c r="ARX38" s="78">
        <v>549.19000000000005</v>
      </c>
      <c r="ASA38" s="77">
        <v>166</v>
      </c>
      <c r="ASB38" s="78">
        <v>47552.19</v>
      </c>
      <c r="ASC38" s="79">
        <v>3853</v>
      </c>
      <c r="ASD38" s="78">
        <v>62973.78</v>
      </c>
      <c r="ASI38" s="79">
        <v>4197</v>
      </c>
      <c r="ASJ38" s="78">
        <v>1126019.48</v>
      </c>
      <c r="ASK38" s="79">
        <v>3089</v>
      </c>
      <c r="ASL38" s="78">
        <v>1523682.89</v>
      </c>
      <c r="ASQ38" s="79">
        <v>7189</v>
      </c>
      <c r="ASR38" s="78">
        <v>4742556.5199999996</v>
      </c>
      <c r="ASU38" s="77">
        <v>98</v>
      </c>
      <c r="ASV38" s="78">
        <v>677286.85</v>
      </c>
      <c r="ASY38" s="77">
        <v>10</v>
      </c>
      <c r="ASZ38" s="78">
        <v>123.4</v>
      </c>
      <c r="ATE38" s="77">
        <v>2</v>
      </c>
      <c r="ATF38" s="78">
        <v>18.78</v>
      </c>
      <c r="ATG38" s="79">
        <v>5136</v>
      </c>
      <c r="ATH38" s="78">
        <v>643034.93999999994</v>
      </c>
      <c r="ATI38" s="79">
        <v>10945</v>
      </c>
      <c r="ATJ38" s="78">
        <v>1238740.07</v>
      </c>
      <c r="ATK38" s="79">
        <v>28320</v>
      </c>
      <c r="ATL38" s="78">
        <v>3525617.11</v>
      </c>
      <c r="ATM38" s="79">
        <v>7156</v>
      </c>
      <c r="ATN38" s="78">
        <v>877338.58</v>
      </c>
      <c r="ATO38" s="79">
        <v>50761</v>
      </c>
      <c r="ATP38" s="78">
        <v>1254395.8700000001</v>
      </c>
      <c r="ATS38" s="79">
        <v>47350</v>
      </c>
      <c r="ATT38" s="78">
        <v>3864479.2</v>
      </c>
      <c r="ATU38" s="77">
        <v>115</v>
      </c>
      <c r="ATV38" s="78">
        <v>41948.87</v>
      </c>
      <c r="ATY38" s="79">
        <v>2482</v>
      </c>
      <c r="ATZ38" s="78">
        <v>215778.84</v>
      </c>
      <c r="AUG38" s="77">
        <v>2</v>
      </c>
      <c r="AUH38" s="78">
        <v>4.2</v>
      </c>
      <c r="AUO38" s="77">
        <v>18</v>
      </c>
      <c r="AUP38" s="78">
        <v>162.49</v>
      </c>
      <c r="AUQ38" s="77">
        <v>3</v>
      </c>
      <c r="AUR38" s="78">
        <v>2.88</v>
      </c>
      <c r="AUS38" s="77">
        <v>7</v>
      </c>
      <c r="AUT38" s="78">
        <v>109.43</v>
      </c>
      <c r="AUU38" s="79">
        <v>1356</v>
      </c>
      <c r="AUV38" s="78">
        <v>36703.440000000002</v>
      </c>
      <c r="AUW38" s="77">
        <v>19</v>
      </c>
      <c r="AUX38" s="78">
        <v>1350.19</v>
      </c>
      <c r="AVA38" s="79">
        <v>15419</v>
      </c>
      <c r="AVB38" s="78">
        <v>1377282.71</v>
      </c>
      <c r="AVC38" s="77">
        <v>874</v>
      </c>
      <c r="AVD38" s="78">
        <v>3551807.99</v>
      </c>
      <c r="AVE38" s="77">
        <v>1</v>
      </c>
      <c r="AVF38" s="78">
        <v>95.6</v>
      </c>
      <c r="AVM38" s="79">
        <v>1020</v>
      </c>
      <c r="AVN38" s="78">
        <v>52253</v>
      </c>
      <c r="AVO38" s="77">
        <v>31</v>
      </c>
      <c r="AVP38" s="78">
        <v>1742.37</v>
      </c>
      <c r="AVS38" s="79">
        <v>12027</v>
      </c>
      <c r="AVT38" s="78">
        <v>627659.72</v>
      </c>
      <c r="AVU38" s="77">
        <v>6</v>
      </c>
      <c r="AVV38" s="78">
        <v>348.06</v>
      </c>
      <c r="AVW38" s="77">
        <v>12</v>
      </c>
      <c r="AVX38" s="78">
        <v>686.33</v>
      </c>
      <c r="AVY38" s="77">
        <v>64</v>
      </c>
      <c r="AVZ38" s="78">
        <v>1795.45</v>
      </c>
      <c r="AWA38" s="77">
        <v>24</v>
      </c>
      <c r="AWB38" s="78">
        <v>112.15</v>
      </c>
      <c r="AWC38" s="77">
        <v>4</v>
      </c>
      <c r="AWD38" s="78">
        <v>19.48</v>
      </c>
      <c r="AWM38" s="79">
        <v>184653</v>
      </c>
      <c r="AWN38" s="78">
        <v>3233917.61</v>
      </c>
      <c r="AWO38" s="77">
        <v>6</v>
      </c>
      <c r="AWP38" s="78">
        <v>59.68</v>
      </c>
      <c r="AWQ38" s="79">
        <v>1909</v>
      </c>
      <c r="AWR38" s="78">
        <v>96905.38</v>
      </c>
      <c r="AWS38" s="77">
        <v>2</v>
      </c>
      <c r="AWT38" s="78">
        <v>6.28</v>
      </c>
      <c r="AWU38" s="79">
        <v>10238</v>
      </c>
      <c r="AWV38" s="78">
        <v>3346104.71</v>
      </c>
      <c r="AWW38" s="77">
        <v>36</v>
      </c>
      <c r="AWX38" s="78">
        <v>403.13</v>
      </c>
      <c r="AXC38" s="77">
        <v>204</v>
      </c>
      <c r="AXD38" s="78">
        <v>169177.86</v>
      </c>
      <c r="AXO38" s="77">
        <v>620</v>
      </c>
      <c r="AXP38" s="78">
        <v>63344.09</v>
      </c>
      <c r="AXY38" s="77">
        <v>2</v>
      </c>
      <c r="AXZ38" s="78">
        <v>19.46</v>
      </c>
      <c r="AYC38" s="77">
        <v>4</v>
      </c>
      <c r="AYD38" s="78">
        <v>32.520000000000003</v>
      </c>
      <c r="AYE38" s="77">
        <v>11</v>
      </c>
      <c r="AYF38" s="78">
        <v>114.56</v>
      </c>
      <c r="AYG38" s="77">
        <v>4</v>
      </c>
      <c r="AYH38" s="78">
        <v>58.32</v>
      </c>
      <c r="AYQ38" s="77">
        <v>1</v>
      </c>
      <c r="AYR38" s="78">
        <v>0.6</v>
      </c>
      <c r="AYY38" s="77">
        <v>50</v>
      </c>
      <c r="AYZ38" s="78">
        <v>3393.45</v>
      </c>
      <c r="AZA38" s="79">
        <v>60692</v>
      </c>
      <c r="AZB38" s="78">
        <v>4709137.79</v>
      </c>
      <c r="AZC38" s="77">
        <v>187</v>
      </c>
      <c r="AZD38" s="78">
        <v>37656.879999999997</v>
      </c>
      <c r="AZE38" s="77">
        <v>231</v>
      </c>
      <c r="AZF38" s="78">
        <v>77294.64</v>
      </c>
      <c r="AZG38" s="77">
        <v>25</v>
      </c>
      <c r="AZH38" s="78">
        <v>403.57</v>
      </c>
      <c r="AZI38" s="77">
        <v>128</v>
      </c>
      <c r="AZJ38" s="78">
        <v>8394.48</v>
      </c>
      <c r="AZK38" s="77">
        <v>577</v>
      </c>
      <c r="AZL38" s="78">
        <v>7902.23</v>
      </c>
      <c r="AZM38" s="77">
        <v>3</v>
      </c>
      <c r="AZN38" s="78">
        <v>658.56</v>
      </c>
      <c r="AZO38" s="79">
        <v>14697</v>
      </c>
      <c r="AZP38" s="78">
        <v>1983132.33</v>
      </c>
      <c r="AZQ38" s="77">
        <v>183</v>
      </c>
      <c r="AZR38" s="78">
        <v>180494.49</v>
      </c>
      <c r="AZS38" s="77">
        <v>554</v>
      </c>
      <c r="AZT38" s="78">
        <v>230440.24</v>
      </c>
    </row>
    <row r="39" spans="1:1020 1025:1372" x14ac:dyDescent="0.25">
      <c r="A39" s="80">
        <v>40109</v>
      </c>
      <c r="B39" s="77" t="s">
        <v>346</v>
      </c>
      <c r="C39" s="77">
        <v>10</v>
      </c>
      <c r="D39" s="78">
        <v>61.45</v>
      </c>
      <c r="K39" s="77">
        <v>3</v>
      </c>
      <c r="L39" s="78">
        <v>226.74</v>
      </c>
      <c r="M39" s="77">
        <v>167</v>
      </c>
      <c r="N39" s="78">
        <v>1002018.71</v>
      </c>
      <c r="U39" s="77">
        <v>1</v>
      </c>
      <c r="V39" s="78">
        <v>7.85</v>
      </c>
      <c r="Y39" s="79">
        <v>173955</v>
      </c>
      <c r="Z39" s="78">
        <v>9769207.2400000002</v>
      </c>
      <c r="AA39" s="77">
        <v>28</v>
      </c>
      <c r="AB39" s="78">
        <v>3410.97</v>
      </c>
      <c r="AC39" s="79">
        <v>8468</v>
      </c>
      <c r="AD39" s="78">
        <v>322883.15999999997</v>
      </c>
      <c r="AQ39" s="79">
        <v>29945</v>
      </c>
      <c r="AR39" s="78">
        <v>4378808.99</v>
      </c>
      <c r="AU39" s="79">
        <v>55197</v>
      </c>
      <c r="AV39" s="78">
        <v>1079512.22</v>
      </c>
      <c r="AW39" s="77">
        <v>1</v>
      </c>
      <c r="AX39" s="78">
        <v>12.67</v>
      </c>
      <c r="AY39" s="79">
        <v>64364</v>
      </c>
      <c r="AZ39" s="78">
        <v>6545933.6200000001</v>
      </c>
      <c r="BA39" s="79">
        <v>264633</v>
      </c>
      <c r="BB39" s="78">
        <v>21819664.030000001</v>
      </c>
      <c r="BE39" s="79">
        <v>302332</v>
      </c>
      <c r="BF39" s="78">
        <v>2730478.58</v>
      </c>
      <c r="BI39" s="79">
        <v>11153</v>
      </c>
      <c r="BJ39" s="78">
        <v>734557.87</v>
      </c>
      <c r="BK39" s="77">
        <v>1</v>
      </c>
      <c r="BL39" s="78">
        <v>153.69999999999999</v>
      </c>
      <c r="BM39" s="77">
        <v>8</v>
      </c>
      <c r="BN39" s="78">
        <v>221.92</v>
      </c>
      <c r="BO39" s="79">
        <v>5518</v>
      </c>
      <c r="BP39" s="78">
        <v>59956.14</v>
      </c>
      <c r="BS39" s="77">
        <v>14</v>
      </c>
      <c r="BT39" s="78">
        <v>8640.84</v>
      </c>
      <c r="BW39" s="77">
        <v>4</v>
      </c>
      <c r="BX39" s="78">
        <v>69.599999999999994</v>
      </c>
      <c r="BY39" s="77">
        <v>1</v>
      </c>
      <c r="BZ39" s="78">
        <v>2.4500000000000002</v>
      </c>
      <c r="CG39" s="77">
        <v>1</v>
      </c>
      <c r="CH39" s="78">
        <v>46.57</v>
      </c>
      <c r="CM39" s="77">
        <v>2</v>
      </c>
      <c r="CN39" s="78">
        <v>1770.04</v>
      </c>
      <c r="CO39" s="77">
        <v>2</v>
      </c>
      <c r="CP39" s="78">
        <v>71.180000000000007</v>
      </c>
      <c r="CS39" s="77">
        <v>70</v>
      </c>
      <c r="CT39" s="78">
        <v>239.35</v>
      </c>
      <c r="CU39" s="77">
        <v>5</v>
      </c>
      <c r="CV39" s="78">
        <v>27.79</v>
      </c>
      <c r="CW39" s="77">
        <v>29</v>
      </c>
      <c r="CX39" s="78">
        <v>30</v>
      </c>
      <c r="DA39" s="79">
        <v>158525</v>
      </c>
      <c r="DB39" s="78">
        <v>6019705.25</v>
      </c>
      <c r="DE39" s="77">
        <v>2</v>
      </c>
      <c r="DF39" s="78">
        <v>5.08</v>
      </c>
      <c r="DK39" s="79">
        <v>11675</v>
      </c>
      <c r="DL39" s="78">
        <v>1024541.44</v>
      </c>
      <c r="DM39" s="79">
        <v>209827</v>
      </c>
      <c r="DN39" s="78">
        <v>8247197.3899999997</v>
      </c>
      <c r="DQ39" s="77">
        <v>2</v>
      </c>
      <c r="DR39" s="78">
        <v>2.2400000000000002</v>
      </c>
      <c r="DS39" s="77">
        <v>10</v>
      </c>
      <c r="DT39" s="78">
        <v>144.59</v>
      </c>
      <c r="DU39" s="77">
        <v>2</v>
      </c>
      <c r="DV39" s="78">
        <v>3.9</v>
      </c>
      <c r="EA39" s="77">
        <v>2</v>
      </c>
      <c r="EB39" s="78">
        <v>38.880000000000003</v>
      </c>
      <c r="EE39" s="79">
        <v>13164</v>
      </c>
      <c r="EF39" s="78">
        <v>512858.34</v>
      </c>
      <c r="EG39" s="79">
        <v>31219</v>
      </c>
      <c r="EH39" s="78">
        <v>1091502.8500000001</v>
      </c>
      <c r="EI39" s="77">
        <v>4</v>
      </c>
      <c r="EJ39" s="78">
        <v>8.4700000000000006</v>
      </c>
      <c r="EK39" s="79">
        <v>1174</v>
      </c>
      <c r="EL39" s="78">
        <v>72433.899999999994</v>
      </c>
      <c r="ES39" s="79">
        <v>1680</v>
      </c>
      <c r="ET39" s="78">
        <v>994924.08</v>
      </c>
      <c r="EU39" s="77">
        <v>5</v>
      </c>
      <c r="EV39" s="78">
        <v>2.2599999999999998</v>
      </c>
      <c r="EW39" s="79">
        <v>24158</v>
      </c>
      <c r="EX39" s="78">
        <v>1219640.6399999999</v>
      </c>
      <c r="EY39" s="79">
        <v>15671</v>
      </c>
      <c r="EZ39" s="78">
        <v>753259.09</v>
      </c>
      <c r="FA39" s="77">
        <v>17</v>
      </c>
      <c r="FB39" s="78">
        <v>186.05</v>
      </c>
      <c r="FG39" s="79">
        <v>2186</v>
      </c>
      <c r="FH39" s="78">
        <v>338048.27</v>
      </c>
      <c r="FI39" s="77">
        <v>3</v>
      </c>
      <c r="FJ39" s="78">
        <v>5.09</v>
      </c>
      <c r="FK39" s="79">
        <v>2500</v>
      </c>
      <c r="FL39" s="78">
        <v>72556.600000000006</v>
      </c>
      <c r="FM39" s="79">
        <v>8516</v>
      </c>
      <c r="FN39" s="78">
        <v>531910.94999999995</v>
      </c>
      <c r="FO39" s="79">
        <v>47698</v>
      </c>
      <c r="FP39" s="78">
        <v>5386108.3600000003</v>
      </c>
      <c r="FW39" s="77">
        <v>61</v>
      </c>
      <c r="FX39" s="78">
        <v>6256.41</v>
      </c>
      <c r="GC39" s="79">
        <v>3357</v>
      </c>
      <c r="GD39" s="78">
        <v>463171.67</v>
      </c>
      <c r="GO39" s="77">
        <v>244</v>
      </c>
      <c r="GP39" s="78">
        <v>23313.5</v>
      </c>
      <c r="GQ39" s="77">
        <v>24</v>
      </c>
      <c r="GR39" s="78">
        <v>758.85</v>
      </c>
      <c r="GS39" s="79">
        <v>1735</v>
      </c>
      <c r="GT39" s="78">
        <v>183732.41</v>
      </c>
      <c r="GU39" s="77">
        <v>12</v>
      </c>
      <c r="GV39" s="78">
        <v>93.5</v>
      </c>
      <c r="GY39" s="77">
        <v>101</v>
      </c>
      <c r="GZ39" s="78">
        <v>3135.5</v>
      </c>
      <c r="HA39" s="77">
        <v>534</v>
      </c>
      <c r="HB39" s="78">
        <v>67077.259999999995</v>
      </c>
      <c r="HC39" s="77">
        <v>389</v>
      </c>
      <c r="HD39" s="78">
        <v>69651.509999999995</v>
      </c>
      <c r="HE39" s="79">
        <v>1717</v>
      </c>
      <c r="HF39" s="78">
        <v>230178.73</v>
      </c>
      <c r="HI39" s="77">
        <v>73</v>
      </c>
      <c r="HJ39" s="78">
        <v>20329.18</v>
      </c>
      <c r="HK39" s="77">
        <v>497</v>
      </c>
      <c r="HL39" s="78">
        <v>27299.37</v>
      </c>
      <c r="HM39" s="77">
        <v>16</v>
      </c>
      <c r="HN39" s="78">
        <v>1637.64</v>
      </c>
      <c r="HO39" s="79">
        <v>103695</v>
      </c>
      <c r="HP39" s="78">
        <v>10110591.18</v>
      </c>
      <c r="HQ39" s="77">
        <v>7</v>
      </c>
      <c r="HR39" s="78">
        <v>793.02</v>
      </c>
      <c r="HS39" s="77">
        <v>530</v>
      </c>
      <c r="HT39" s="78">
        <v>55984.01</v>
      </c>
      <c r="HU39" s="79">
        <v>7245</v>
      </c>
      <c r="HV39" s="78">
        <v>516085.22</v>
      </c>
      <c r="HW39" s="77">
        <v>45</v>
      </c>
      <c r="HX39" s="78">
        <v>12466.56</v>
      </c>
      <c r="HY39" s="77">
        <v>334</v>
      </c>
      <c r="HZ39" s="78">
        <v>63004.639999999999</v>
      </c>
      <c r="IG39" s="79">
        <v>2654</v>
      </c>
      <c r="IH39" s="78">
        <v>125280.31</v>
      </c>
      <c r="IQ39" s="77">
        <v>3</v>
      </c>
      <c r="IR39" s="78">
        <v>3.44</v>
      </c>
      <c r="IS39" s="79">
        <v>4306</v>
      </c>
      <c r="IT39" s="78">
        <v>178737.45</v>
      </c>
      <c r="IU39" s="77">
        <v>1</v>
      </c>
      <c r="IV39" s="78">
        <v>8.0399999999999991</v>
      </c>
      <c r="JA39" s="79">
        <v>9561</v>
      </c>
      <c r="JB39" s="78">
        <v>1279424.31</v>
      </c>
      <c r="JC39" s="79">
        <v>2508</v>
      </c>
      <c r="JD39" s="78">
        <v>324247.31</v>
      </c>
      <c r="JG39" s="77">
        <v>717</v>
      </c>
      <c r="JH39" s="78">
        <v>99165.05</v>
      </c>
      <c r="JI39" s="79">
        <v>2714</v>
      </c>
      <c r="JJ39" s="78">
        <v>254395.98</v>
      </c>
      <c r="JK39" s="77">
        <v>16</v>
      </c>
      <c r="JL39" s="78">
        <v>1767.27</v>
      </c>
      <c r="JO39" s="77">
        <v>1</v>
      </c>
      <c r="JP39" s="78">
        <v>281.2</v>
      </c>
      <c r="JQ39" s="77">
        <v>161</v>
      </c>
      <c r="JR39" s="78">
        <v>15830.55</v>
      </c>
      <c r="JS39" s="79">
        <v>3482</v>
      </c>
      <c r="JT39" s="78">
        <v>294242.09000000003</v>
      </c>
      <c r="JU39" s="79">
        <v>11935</v>
      </c>
      <c r="JV39" s="78">
        <v>891407.02</v>
      </c>
      <c r="JW39" s="77">
        <v>103</v>
      </c>
      <c r="JX39" s="78">
        <v>8625.84</v>
      </c>
      <c r="JY39" s="77">
        <v>450</v>
      </c>
      <c r="JZ39" s="78">
        <v>8836.5300000000007</v>
      </c>
      <c r="KA39" s="79">
        <v>9086</v>
      </c>
      <c r="KB39" s="78">
        <v>372797.9</v>
      </c>
      <c r="KE39" s="77">
        <v>428</v>
      </c>
      <c r="KF39" s="78">
        <v>48455.58</v>
      </c>
      <c r="KG39" s="79">
        <v>19365</v>
      </c>
      <c r="KH39" s="78">
        <v>717896.65</v>
      </c>
      <c r="KM39" s="79">
        <v>1084</v>
      </c>
      <c r="KN39" s="78">
        <v>574035</v>
      </c>
      <c r="KO39" s="77">
        <v>13</v>
      </c>
      <c r="KP39" s="78">
        <v>3029.34</v>
      </c>
      <c r="KQ39" s="79">
        <v>5695</v>
      </c>
      <c r="KR39" s="78">
        <v>423985.48</v>
      </c>
      <c r="KU39" s="79">
        <v>3157</v>
      </c>
      <c r="KV39" s="78">
        <v>1285448.6100000001</v>
      </c>
      <c r="LA39" s="77">
        <v>14</v>
      </c>
      <c r="LB39" s="78">
        <v>3788.71</v>
      </c>
      <c r="LC39" s="77">
        <v>4</v>
      </c>
      <c r="LD39" s="78">
        <v>4.4000000000000004</v>
      </c>
      <c r="LE39" s="79">
        <v>1392</v>
      </c>
      <c r="LF39" s="78">
        <v>129200.98</v>
      </c>
      <c r="LG39" s="77">
        <v>438</v>
      </c>
      <c r="LH39" s="78">
        <v>71591.520000000004</v>
      </c>
      <c r="LI39" s="77">
        <v>438</v>
      </c>
      <c r="LJ39" s="78">
        <v>97739.1</v>
      </c>
      <c r="LQ39" s="77">
        <v>1</v>
      </c>
      <c r="LR39" s="78">
        <v>7.88</v>
      </c>
      <c r="LS39" s="77">
        <v>1</v>
      </c>
      <c r="LT39" s="78">
        <v>0.52</v>
      </c>
      <c r="LU39" s="79">
        <v>7752</v>
      </c>
      <c r="LV39" s="78">
        <v>338849.15</v>
      </c>
      <c r="LW39" s="77">
        <v>93</v>
      </c>
      <c r="LX39" s="78">
        <v>495.16</v>
      </c>
      <c r="LY39" s="77">
        <v>3</v>
      </c>
      <c r="LZ39" s="78">
        <v>1367.25</v>
      </c>
      <c r="MA39" s="77">
        <v>2</v>
      </c>
      <c r="MB39" s="78">
        <v>244.26</v>
      </c>
      <c r="MC39" s="79">
        <v>5278</v>
      </c>
      <c r="MD39" s="78">
        <v>599885.06999999995</v>
      </c>
      <c r="MG39" s="77">
        <v>4</v>
      </c>
      <c r="MH39" s="78">
        <v>119.16</v>
      </c>
      <c r="MO39" s="77">
        <v>5</v>
      </c>
      <c r="MP39" s="78">
        <v>52.85</v>
      </c>
      <c r="MQ39" s="79">
        <v>4052</v>
      </c>
      <c r="MR39" s="78">
        <v>313170.24</v>
      </c>
      <c r="MS39" s="79">
        <v>53273</v>
      </c>
      <c r="MT39" s="78">
        <v>5184711.4000000004</v>
      </c>
      <c r="MU39" s="79">
        <v>1380</v>
      </c>
      <c r="MV39" s="78">
        <v>38487.440000000002</v>
      </c>
      <c r="NA39" s="77">
        <v>4</v>
      </c>
      <c r="NB39" s="78">
        <v>22.96</v>
      </c>
      <c r="NE39" s="77">
        <v>1</v>
      </c>
      <c r="NF39" s="78">
        <v>0.36</v>
      </c>
      <c r="NG39" s="79">
        <v>304883</v>
      </c>
      <c r="NH39" s="78">
        <v>37018278.07</v>
      </c>
      <c r="NI39" s="79">
        <v>250224</v>
      </c>
      <c r="NJ39" s="78">
        <v>34941382.020000003</v>
      </c>
      <c r="NK39" s="79">
        <v>15175</v>
      </c>
      <c r="NL39" s="78">
        <v>48697.39</v>
      </c>
      <c r="NM39" s="77">
        <v>29</v>
      </c>
      <c r="NN39" s="78">
        <v>506.44</v>
      </c>
      <c r="NU39" s="79">
        <v>1459</v>
      </c>
      <c r="NV39" s="78">
        <v>215349.3</v>
      </c>
      <c r="NW39" s="77">
        <v>8</v>
      </c>
      <c r="NX39" s="78">
        <v>29.09</v>
      </c>
      <c r="NY39" s="77">
        <v>3</v>
      </c>
      <c r="NZ39" s="78">
        <v>5.94</v>
      </c>
      <c r="OA39" s="77">
        <v>120</v>
      </c>
      <c r="OB39" s="78">
        <v>333.34</v>
      </c>
      <c r="OC39" s="79">
        <v>3327</v>
      </c>
      <c r="OD39" s="78">
        <v>348936.28</v>
      </c>
      <c r="OE39" s="77">
        <v>45</v>
      </c>
      <c r="OF39" s="78">
        <v>2850.55</v>
      </c>
      <c r="OG39" s="77">
        <v>4</v>
      </c>
      <c r="OH39" s="78">
        <v>67.400000000000006</v>
      </c>
      <c r="OK39" s="77">
        <v>2</v>
      </c>
      <c r="OL39" s="78">
        <v>17.48</v>
      </c>
      <c r="OM39" s="77">
        <v>409</v>
      </c>
      <c r="ON39" s="78">
        <v>30529.27</v>
      </c>
      <c r="OO39" s="77">
        <v>333</v>
      </c>
      <c r="OP39" s="78">
        <v>17800.48</v>
      </c>
      <c r="OQ39" s="77">
        <v>130</v>
      </c>
      <c r="OR39" s="78">
        <v>516</v>
      </c>
      <c r="OW39" s="79">
        <v>12345</v>
      </c>
      <c r="OX39" s="78">
        <v>2040727.78</v>
      </c>
      <c r="OY39" s="79">
        <v>27534</v>
      </c>
      <c r="OZ39" s="78">
        <v>5116398.76</v>
      </c>
      <c r="PA39" s="77">
        <v>124</v>
      </c>
      <c r="PB39" s="78">
        <v>4471.04</v>
      </c>
      <c r="PC39" s="79">
        <v>3131</v>
      </c>
      <c r="PD39" s="78">
        <v>149783.34</v>
      </c>
      <c r="PE39" s="77">
        <v>410</v>
      </c>
      <c r="PF39" s="78">
        <v>69145.91</v>
      </c>
      <c r="PI39" s="79">
        <v>7269</v>
      </c>
      <c r="PJ39" s="78">
        <v>712515.89</v>
      </c>
      <c r="PS39" s="79">
        <v>3293</v>
      </c>
      <c r="PT39" s="78">
        <v>278260.52</v>
      </c>
      <c r="PU39" s="77">
        <v>95</v>
      </c>
      <c r="PV39" s="78">
        <v>1024.73</v>
      </c>
      <c r="PW39" s="77">
        <v>69</v>
      </c>
      <c r="PX39" s="78">
        <v>8209.56</v>
      </c>
      <c r="PY39" s="79">
        <v>9809</v>
      </c>
      <c r="PZ39" s="78">
        <v>665250.14</v>
      </c>
      <c r="QA39" s="77">
        <v>54</v>
      </c>
      <c r="QB39" s="78">
        <v>284.33999999999997</v>
      </c>
      <c r="QC39" s="77">
        <v>24</v>
      </c>
      <c r="QD39" s="78">
        <v>248.82</v>
      </c>
      <c r="QI39" s="77">
        <v>15</v>
      </c>
      <c r="QJ39" s="78">
        <v>107.25</v>
      </c>
      <c r="QM39" s="79">
        <v>26725</v>
      </c>
      <c r="QN39" s="78">
        <v>7202867.6900000004</v>
      </c>
      <c r="QO39" s="79">
        <v>45193</v>
      </c>
      <c r="QP39" s="78">
        <v>6447191.4699999997</v>
      </c>
      <c r="QQ39" s="79">
        <v>5355</v>
      </c>
      <c r="QR39" s="78">
        <v>675153.38</v>
      </c>
      <c r="QS39" s="77">
        <v>526</v>
      </c>
      <c r="QT39" s="78">
        <v>2068783.41</v>
      </c>
      <c r="QU39" s="77">
        <v>2</v>
      </c>
      <c r="QV39" s="78">
        <v>5554.74</v>
      </c>
      <c r="QW39" s="77">
        <v>5</v>
      </c>
      <c r="QX39" s="78">
        <v>50.69</v>
      </c>
      <c r="QY39" s="77">
        <v>6</v>
      </c>
      <c r="QZ39" s="78">
        <v>502.5</v>
      </c>
      <c r="RA39" s="77">
        <v>496</v>
      </c>
      <c r="RB39" s="78">
        <v>185417.05</v>
      </c>
      <c r="RE39" s="79">
        <v>23322</v>
      </c>
      <c r="RF39" s="78">
        <v>12353747.789999999</v>
      </c>
      <c r="RI39" s="79">
        <v>12011</v>
      </c>
      <c r="RJ39" s="78">
        <v>3573521.22</v>
      </c>
      <c r="RM39" s="77">
        <v>4</v>
      </c>
      <c r="RN39" s="78">
        <v>7.88</v>
      </c>
      <c r="RO39" s="77">
        <v>15</v>
      </c>
      <c r="RP39" s="78">
        <v>24.23</v>
      </c>
      <c r="RQ39" s="77">
        <v>3</v>
      </c>
      <c r="RR39" s="78">
        <v>358</v>
      </c>
      <c r="RY39" s="77">
        <v>1</v>
      </c>
      <c r="RZ39" s="78">
        <v>23.34</v>
      </c>
      <c r="SE39" s="77">
        <v>14</v>
      </c>
      <c r="SF39" s="78">
        <v>2248.04</v>
      </c>
      <c r="SG39" s="77">
        <v>8</v>
      </c>
      <c r="SH39" s="78">
        <v>1367.36</v>
      </c>
      <c r="SO39" s="79">
        <v>123213</v>
      </c>
      <c r="SP39" s="78">
        <v>17771571.109999999</v>
      </c>
      <c r="SQ39" s="79">
        <v>2485</v>
      </c>
      <c r="SR39" s="78">
        <v>115755.07</v>
      </c>
      <c r="SW39" s="77">
        <v>74</v>
      </c>
      <c r="SX39" s="78">
        <v>12450.1</v>
      </c>
      <c r="SY39" s="77">
        <v>327</v>
      </c>
      <c r="SZ39" s="78">
        <v>15052.4</v>
      </c>
      <c r="TA39" s="79">
        <v>243842</v>
      </c>
      <c r="TB39" s="78">
        <v>5446566.1299999999</v>
      </c>
      <c r="TC39" s="77">
        <v>663</v>
      </c>
      <c r="TD39" s="78">
        <v>72951.64</v>
      </c>
      <c r="TG39" s="79">
        <v>5109</v>
      </c>
      <c r="TH39" s="78">
        <v>333079.01</v>
      </c>
      <c r="TI39" s="79">
        <v>51178</v>
      </c>
      <c r="TJ39" s="78">
        <v>8520040.1099999994</v>
      </c>
      <c r="TK39" s="77">
        <v>1</v>
      </c>
      <c r="TL39" s="78">
        <v>0.17</v>
      </c>
      <c r="TM39" s="79">
        <v>1312</v>
      </c>
      <c r="TN39" s="78">
        <v>47961.84</v>
      </c>
      <c r="TO39" s="79">
        <v>1236</v>
      </c>
      <c r="TP39" s="78">
        <v>81954.820000000007</v>
      </c>
      <c r="TQ39" s="79">
        <v>9685</v>
      </c>
      <c r="TR39" s="78">
        <v>396649.02</v>
      </c>
      <c r="TS39" s="77">
        <v>4</v>
      </c>
      <c r="TT39" s="78">
        <v>452.88</v>
      </c>
      <c r="TU39" s="79">
        <v>86419</v>
      </c>
      <c r="TV39" s="78">
        <v>567793.46</v>
      </c>
      <c r="TW39" s="77">
        <v>955</v>
      </c>
      <c r="TX39" s="78">
        <v>88936.75</v>
      </c>
      <c r="TY39" s="77">
        <v>81</v>
      </c>
      <c r="TZ39" s="78">
        <v>548.65</v>
      </c>
      <c r="UA39" s="77">
        <v>2</v>
      </c>
      <c r="UB39" s="78">
        <v>114.2</v>
      </c>
      <c r="UE39" s="77">
        <v>1</v>
      </c>
      <c r="UF39" s="78">
        <v>12.31</v>
      </c>
      <c r="UG39" s="77">
        <v>832</v>
      </c>
      <c r="UH39" s="78">
        <v>7895.3</v>
      </c>
      <c r="UI39" s="79">
        <v>2935</v>
      </c>
      <c r="UJ39" s="78">
        <v>13065428.99</v>
      </c>
      <c r="UK39" s="79">
        <v>2724</v>
      </c>
      <c r="UL39" s="78">
        <v>106448.05</v>
      </c>
      <c r="UM39" s="79">
        <v>21229</v>
      </c>
      <c r="UN39" s="78">
        <v>594942.97</v>
      </c>
      <c r="UO39" s="79">
        <v>2087</v>
      </c>
      <c r="UP39" s="78">
        <v>251227.19</v>
      </c>
      <c r="UQ39" s="79">
        <v>44197</v>
      </c>
      <c r="UR39" s="78">
        <v>2172473.6</v>
      </c>
      <c r="US39" s="79">
        <v>4902</v>
      </c>
      <c r="UT39" s="78">
        <v>403642.88</v>
      </c>
      <c r="VG39" s="79">
        <v>8184</v>
      </c>
      <c r="VH39" s="78">
        <v>348704.22</v>
      </c>
      <c r="VI39" s="77">
        <v>2</v>
      </c>
      <c r="VJ39" s="78">
        <v>6.58</v>
      </c>
      <c r="VM39" s="77">
        <v>4</v>
      </c>
      <c r="VN39" s="78">
        <v>48.86</v>
      </c>
      <c r="VU39" s="77">
        <v>3</v>
      </c>
      <c r="VV39" s="78">
        <v>7.53</v>
      </c>
      <c r="WG39" s="77">
        <v>33</v>
      </c>
      <c r="WH39" s="78">
        <v>1213.04</v>
      </c>
      <c r="WI39" s="79">
        <v>10218</v>
      </c>
      <c r="WJ39" s="78">
        <v>492505.29</v>
      </c>
      <c r="WK39" s="77">
        <v>3</v>
      </c>
      <c r="WL39" s="78">
        <v>20.52</v>
      </c>
      <c r="WM39" s="79">
        <v>30619</v>
      </c>
      <c r="WN39" s="78">
        <v>495868.81</v>
      </c>
      <c r="WO39" s="77">
        <v>94</v>
      </c>
      <c r="WP39" s="78">
        <v>991.59</v>
      </c>
      <c r="WS39" s="77">
        <v>1</v>
      </c>
      <c r="WT39" s="78">
        <v>2.7</v>
      </c>
      <c r="WU39" s="79">
        <v>13576</v>
      </c>
      <c r="WV39" s="78">
        <v>743006.79</v>
      </c>
      <c r="WW39" s="79">
        <v>15033</v>
      </c>
      <c r="WX39" s="78">
        <v>1291447.6399999999</v>
      </c>
      <c r="WY39" s="77">
        <v>2</v>
      </c>
      <c r="WZ39" s="78">
        <v>74.36</v>
      </c>
      <c r="XC39" s="77">
        <v>72</v>
      </c>
      <c r="XD39" s="78">
        <v>1.21</v>
      </c>
      <c r="XG39" s="79">
        <v>14363</v>
      </c>
      <c r="XH39" s="78">
        <v>2066403.89</v>
      </c>
      <c r="XI39" s="77">
        <v>26</v>
      </c>
      <c r="XJ39" s="78">
        <v>52568.53</v>
      </c>
      <c r="XM39" s="79">
        <v>2794</v>
      </c>
      <c r="XN39" s="78">
        <v>12307.4</v>
      </c>
      <c r="XO39" s="79">
        <v>7801</v>
      </c>
      <c r="XP39" s="78">
        <v>125594.68</v>
      </c>
      <c r="XQ39" s="77">
        <v>142</v>
      </c>
      <c r="XR39" s="78">
        <v>14415.14</v>
      </c>
      <c r="XS39" s="79">
        <v>1961</v>
      </c>
      <c r="XT39" s="78">
        <v>762300.81</v>
      </c>
      <c r="XU39" s="77">
        <v>3</v>
      </c>
      <c r="XV39" s="78">
        <v>918.04</v>
      </c>
      <c r="XW39" s="79">
        <v>6626</v>
      </c>
      <c r="XX39" s="78">
        <v>194374.99</v>
      </c>
      <c r="YC39" s="77">
        <v>3</v>
      </c>
      <c r="YD39" s="78">
        <v>15.99</v>
      </c>
      <c r="YE39" s="77">
        <v>6</v>
      </c>
      <c r="YF39" s="78">
        <v>59.78</v>
      </c>
      <c r="YI39" s="79">
        <v>36441</v>
      </c>
      <c r="YJ39" s="78">
        <v>2132652.1800000002</v>
      </c>
      <c r="YM39" s="77">
        <v>378</v>
      </c>
      <c r="YN39" s="78">
        <v>153820.1</v>
      </c>
      <c r="YO39" s="77">
        <v>539</v>
      </c>
      <c r="YP39" s="78">
        <v>7160.34</v>
      </c>
      <c r="YU39" s="79">
        <v>2840</v>
      </c>
      <c r="YV39" s="78">
        <v>1455614.65</v>
      </c>
      <c r="YW39" s="79">
        <v>5724</v>
      </c>
      <c r="YX39" s="78">
        <v>747672.05</v>
      </c>
      <c r="YY39" s="79">
        <v>12966</v>
      </c>
      <c r="YZ39" s="78">
        <v>2161746.5099999998</v>
      </c>
      <c r="ZA39" s="79">
        <v>1520</v>
      </c>
      <c r="ZB39" s="78">
        <v>389920.98</v>
      </c>
      <c r="ZC39" s="79">
        <v>3605</v>
      </c>
      <c r="ZD39" s="78">
        <v>749784.39</v>
      </c>
      <c r="ZE39" s="79">
        <v>78194</v>
      </c>
      <c r="ZF39" s="78">
        <v>894993.38</v>
      </c>
      <c r="ZG39" s="79">
        <v>1453</v>
      </c>
      <c r="ZH39" s="78">
        <v>77599</v>
      </c>
      <c r="ZI39" s="77">
        <v>5</v>
      </c>
      <c r="ZJ39" s="78">
        <v>27.65</v>
      </c>
      <c r="ZM39" s="77">
        <v>3</v>
      </c>
      <c r="ZN39" s="78">
        <v>131.18</v>
      </c>
      <c r="ZO39" s="77">
        <v>3</v>
      </c>
      <c r="ZP39" s="78">
        <v>74.08</v>
      </c>
      <c r="ZQ39" s="79">
        <v>175967</v>
      </c>
      <c r="ZR39" s="78">
        <v>10709635.539999999</v>
      </c>
      <c r="ZS39" s="79">
        <v>27262</v>
      </c>
      <c r="ZT39" s="78">
        <v>2504496.04</v>
      </c>
      <c r="AAA39" s="79">
        <v>1883</v>
      </c>
      <c r="AAB39" s="78">
        <v>42148.639999999999</v>
      </c>
      <c r="AAE39" s="79">
        <v>2137</v>
      </c>
      <c r="AAF39" s="78">
        <v>274274.71000000002</v>
      </c>
      <c r="AAG39" s="77">
        <v>122</v>
      </c>
      <c r="AAH39" s="78">
        <v>13159.57</v>
      </c>
      <c r="AAI39" s="79">
        <v>110143</v>
      </c>
      <c r="AAJ39" s="78">
        <v>2612681.23</v>
      </c>
      <c r="AAK39" s="79">
        <v>31823</v>
      </c>
      <c r="AAL39" s="78">
        <v>1511794.72</v>
      </c>
      <c r="AAQ39" s="79">
        <v>1228</v>
      </c>
      <c r="AAR39" s="78">
        <v>100626.17</v>
      </c>
      <c r="AAS39" s="77">
        <v>566</v>
      </c>
      <c r="AAT39" s="78">
        <v>41392.410000000003</v>
      </c>
      <c r="AAU39" s="79">
        <v>48105</v>
      </c>
      <c r="AAV39" s="78">
        <v>8438223.6500000004</v>
      </c>
      <c r="AAW39" s="79">
        <v>48884</v>
      </c>
      <c r="AAX39" s="78">
        <v>6738673.1699999999</v>
      </c>
      <c r="ABC39" s="77">
        <v>45</v>
      </c>
      <c r="ABD39" s="78">
        <v>299.47000000000003</v>
      </c>
      <c r="ABE39" s="77">
        <v>175</v>
      </c>
      <c r="ABF39" s="78">
        <v>840.13</v>
      </c>
      <c r="ABM39" s="77">
        <v>40</v>
      </c>
      <c r="ABN39" s="78">
        <v>309.68</v>
      </c>
      <c r="ABQ39" s="77">
        <v>3</v>
      </c>
      <c r="ABR39" s="78">
        <v>14.53</v>
      </c>
      <c r="ABS39" s="77">
        <v>75</v>
      </c>
      <c r="ABT39" s="78">
        <v>399.97</v>
      </c>
      <c r="ABY39" s="77">
        <v>6</v>
      </c>
      <c r="ABZ39" s="78">
        <v>290.70999999999998</v>
      </c>
      <c r="ACA39" s="77">
        <v>974</v>
      </c>
      <c r="ACB39" s="78">
        <v>4429.12</v>
      </c>
      <c r="ACG39" s="79">
        <v>1953</v>
      </c>
      <c r="ACH39" s="78">
        <v>119381</v>
      </c>
      <c r="ACO39" s="77">
        <v>545</v>
      </c>
      <c r="ACP39" s="78">
        <v>75128.17</v>
      </c>
      <c r="ADA39" s="79">
        <v>184741</v>
      </c>
      <c r="ADB39" s="78">
        <v>17677303.710000001</v>
      </c>
      <c r="ADC39" s="79">
        <v>3292</v>
      </c>
      <c r="ADD39" s="78">
        <v>177669.75</v>
      </c>
      <c r="ADE39" s="79">
        <v>1811</v>
      </c>
      <c r="ADF39" s="78">
        <v>82384.320000000007</v>
      </c>
      <c r="ADG39" s="79">
        <v>4569</v>
      </c>
      <c r="ADH39" s="78">
        <v>76578.62</v>
      </c>
      <c r="ADI39" s="79">
        <v>3792</v>
      </c>
      <c r="ADJ39" s="78">
        <v>83910.31</v>
      </c>
      <c r="ADK39" s="77">
        <v>503</v>
      </c>
      <c r="ADL39" s="78">
        <v>16090.98</v>
      </c>
      <c r="ADQ39" s="77">
        <v>119</v>
      </c>
      <c r="ADR39" s="78">
        <v>6117.39</v>
      </c>
      <c r="ADS39" s="79">
        <v>16323</v>
      </c>
      <c r="ADT39" s="78">
        <v>565278.78</v>
      </c>
      <c r="ADU39" s="79">
        <v>5311</v>
      </c>
      <c r="ADV39" s="78">
        <v>286648.62</v>
      </c>
      <c r="ADW39" s="79">
        <v>23571</v>
      </c>
      <c r="ADX39" s="78">
        <v>295394.73</v>
      </c>
      <c r="AEA39" s="77">
        <v>1</v>
      </c>
      <c r="AEB39" s="78">
        <v>4.5599999999999996</v>
      </c>
      <c r="AEC39" s="79">
        <v>11125</v>
      </c>
      <c r="AED39" s="78">
        <v>461869.43</v>
      </c>
      <c r="AEI39" s="79">
        <v>3268</v>
      </c>
      <c r="AEJ39" s="78">
        <v>103479.69</v>
      </c>
      <c r="AEK39" s="79">
        <v>47663</v>
      </c>
      <c r="AEL39" s="78">
        <v>1765149.72</v>
      </c>
      <c r="AEM39" s="77">
        <v>274</v>
      </c>
      <c r="AEN39" s="78">
        <v>14732.47</v>
      </c>
      <c r="AEO39" s="79">
        <v>15683</v>
      </c>
      <c r="AEP39" s="78">
        <v>1003617.44</v>
      </c>
      <c r="AES39" s="79">
        <v>2667</v>
      </c>
      <c r="AET39" s="78">
        <v>389459.88</v>
      </c>
      <c r="AEY39" s="77">
        <v>983</v>
      </c>
      <c r="AEZ39" s="78">
        <v>151342.92000000001</v>
      </c>
      <c r="AFC39" s="79">
        <v>1306</v>
      </c>
      <c r="AFD39" s="78">
        <v>775373.71</v>
      </c>
      <c r="AFK39" s="79">
        <v>4237</v>
      </c>
      <c r="AFL39" s="78">
        <v>294847.48</v>
      </c>
      <c r="AFM39" s="79">
        <v>5272</v>
      </c>
      <c r="AFN39" s="78">
        <v>229995.37</v>
      </c>
      <c r="AFO39" s="77">
        <v>27</v>
      </c>
      <c r="AFP39" s="78">
        <v>1995.14</v>
      </c>
      <c r="AFS39" s="79">
        <v>1839</v>
      </c>
      <c r="AFT39" s="78">
        <v>898405.75</v>
      </c>
      <c r="AFU39" s="79">
        <v>3067</v>
      </c>
      <c r="AFV39" s="78">
        <v>2210376.0099999998</v>
      </c>
      <c r="AGA39" s="77">
        <v>56</v>
      </c>
      <c r="AGB39" s="78">
        <v>433.93</v>
      </c>
      <c r="AGG39" s="79">
        <v>16437</v>
      </c>
      <c r="AGH39" s="78">
        <v>858796.95</v>
      </c>
      <c r="AGI39" s="79">
        <v>5267</v>
      </c>
      <c r="AGJ39" s="78">
        <v>166127.76999999999</v>
      </c>
      <c r="AGK39" s="77">
        <v>11</v>
      </c>
      <c r="AGL39" s="78">
        <v>5252.6</v>
      </c>
      <c r="AGO39" s="77">
        <v>51</v>
      </c>
      <c r="AGP39" s="78">
        <v>7229.25</v>
      </c>
      <c r="AGQ39" s="79">
        <v>6064</v>
      </c>
      <c r="AGR39" s="78">
        <v>333106.62</v>
      </c>
      <c r="AGS39" s="77">
        <v>3</v>
      </c>
      <c r="AGT39" s="78">
        <v>19.57</v>
      </c>
      <c r="AGW39" s="77">
        <v>7</v>
      </c>
      <c r="AGX39" s="78">
        <v>291.93</v>
      </c>
      <c r="AHC39" s="79">
        <v>2934</v>
      </c>
      <c r="AHD39" s="78">
        <v>1053447.26</v>
      </c>
      <c r="AHG39" s="77">
        <v>97</v>
      </c>
      <c r="AHH39" s="78">
        <v>5063.18</v>
      </c>
      <c r="AHK39" s="77">
        <v>2</v>
      </c>
      <c r="AHL39" s="78">
        <v>22.14</v>
      </c>
      <c r="AHM39" s="79">
        <v>53902</v>
      </c>
      <c r="AHN39" s="78">
        <v>1710542.73</v>
      </c>
      <c r="AHO39" s="79">
        <v>4575</v>
      </c>
      <c r="AHP39" s="78">
        <v>190025.74</v>
      </c>
      <c r="AHQ39" s="77">
        <v>459</v>
      </c>
      <c r="AHR39" s="78">
        <v>57733.71</v>
      </c>
      <c r="AHS39" s="77">
        <v>3</v>
      </c>
      <c r="AHT39" s="78">
        <v>99.83</v>
      </c>
      <c r="AHW39" s="77">
        <v>150</v>
      </c>
      <c r="AHX39" s="78">
        <v>1067.3499999999999</v>
      </c>
      <c r="AIA39" s="77">
        <v>1</v>
      </c>
      <c r="AIB39" s="78">
        <v>8.19</v>
      </c>
      <c r="AIC39" s="77">
        <v>15</v>
      </c>
      <c r="AID39" s="78">
        <v>14302.43</v>
      </c>
      <c r="AIG39" s="79">
        <v>208554</v>
      </c>
      <c r="AIH39" s="78">
        <v>44029732.229999997</v>
      </c>
      <c r="AII39" s="77">
        <v>201</v>
      </c>
      <c r="AIJ39" s="78">
        <v>243002.51</v>
      </c>
      <c r="AIK39" s="79">
        <v>12246</v>
      </c>
      <c r="AIL39" s="78">
        <v>6985867.0999999996</v>
      </c>
      <c r="AIM39" s="79">
        <v>12618</v>
      </c>
      <c r="AIN39" s="78">
        <v>4608201.0999999996</v>
      </c>
      <c r="AIO39" s="79">
        <v>1891</v>
      </c>
      <c r="AIP39" s="78">
        <v>161914.32999999999</v>
      </c>
      <c r="AIQ39" s="77">
        <v>152</v>
      </c>
      <c r="AIR39" s="78">
        <v>17826.75</v>
      </c>
      <c r="AIS39" s="77">
        <v>939</v>
      </c>
      <c r="AIT39" s="78">
        <v>126361.38</v>
      </c>
      <c r="AIY39" s="77">
        <v>36</v>
      </c>
      <c r="AIZ39" s="78">
        <v>27843.56</v>
      </c>
      <c r="AJA39" s="79">
        <v>2371</v>
      </c>
      <c r="AJB39" s="78">
        <v>214848.75</v>
      </c>
      <c r="AJC39" s="79">
        <v>3669</v>
      </c>
      <c r="AJD39" s="78">
        <v>231787.17</v>
      </c>
      <c r="AJE39" s="77">
        <v>55</v>
      </c>
      <c r="AJF39" s="78">
        <v>10792.76</v>
      </c>
      <c r="AJK39" s="77">
        <v>5</v>
      </c>
      <c r="AJL39" s="78">
        <v>2193.94</v>
      </c>
      <c r="AJM39" s="77">
        <v>904</v>
      </c>
      <c r="AJN39" s="78">
        <v>113170.93</v>
      </c>
      <c r="AJQ39" s="77">
        <v>99</v>
      </c>
      <c r="AJR39" s="78">
        <v>51963.16</v>
      </c>
      <c r="AKC39" s="77">
        <v>4</v>
      </c>
      <c r="AKD39" s="78">
        <v>4807.8</v>
      </c>
      <c r="AKG39" s="79">
        <v>51326</v>
      </c>
      <c r="AKH39" s="78">
        <v>480857.68</v>
      </c>
      <c r="AKK39" s="77">
        <v>20</v>
      </c>
      <c r="AKL39" s="78">
        <v>165.52</v>
      </c>
      <c r="AKO39" s="79">
        <v>7090</v>
      </c>
      <c r="AKP39" s="78">
        <v>513711.71</v>
      </c>
      <c r="AKQ39" s="77">
        <v>5</v>
      </c>
      <c r="AKR39" s="78">
        <v>22.83</v>
      </c>
      <c r="AKS39" s="79">
        <v>8583</v>
      </c>
      <c r="AKT39" s="78">
        <v>172021.08</v>
      </c>
      <c r="AKU39" s="77">
        <v>3</v>
      </c>
      <c r="AKV39" s="78">
        <v>4.2</v>
      </c>
      <c r="AKW39" s="79">
        <v>9197</v>
      </c>
      <c r="AKX39" s="78">
        <v>428309.17</v>
      </c>
      <c r="ALC39" s="77">
        <v>2</v>
      </c>
      <c r="ALD39" s="78">
        <v>24.5</v>
      </c>
      <c r="ALE39" s="79">
        <v>2273</v>
      </c>
      <c r="ALF39" s="78">
        <v>389512.79</v>
      </c>
      <c r="ALO39" s="79">
        <v>100619</v>
      </c>
      <c r="ALP39" s="78">
        <v>1327638.46</v>
      </c>
      <c r="ALQ39" s="77">
        <v>136</v>
      </c>
      <c r="ALR39" s="78">
        <v>13632.51</v>
      </c>
      <c r="ALU39" s="77">
        <v>1</v>
      </c>
      <c r="ALV39" s="78">
        <v>0.83</v>
      </c>
      <c r="ALW39" s="77">
        <v>1</v>
      </c>
      <c r="ALX39" s="78">
        <v>2.12</v>
      </c>
      <c r="AME39" s="77">
        <v>26</v>
      </c>
      <c r="AMF39" s="78">
        <v>305.58999999999997</v>
      </c>
      <c r="AMM39" s="79">
        <v>10951</v>
      </c>
      <c r="AMN39" s="78">
        <v>278865.24</v>
      </c>
      <c r="AMQ39" s="79">
        <v>117604</v>
      </c>
      <c r="AMR39" s="78">
        <v>1622936.29</v>
      </c>
      <c r="AMW39" s="77">
        <v>2</v>
      </c>
      <c r="AMX39" s="78">
        <v>13.24</v>
      </c>
      <c r="ANG39" s="77">
        <v>2</v>
      </c>
      <c r="ANH39" s="78">
        <v>15.32</v>
      </c>
      <c r="ANI39" s="77">
        <v>1</v>
      </c>
      <c r="ANJ39" s="78">
        <v>7.09</v>
      </c>
      <c r="ANO39" s="79">
        <v>3026</v>
      </c>
      <c r="ANP39" s="78">
        <v>150917.99</v>
      </c>
      <c r="ANQ39" s="77">
        <v>158</v>
      </c>
      <c r="ANR39" s="78">
        <v>413.42</v>
      </c>
      <c r="ANS39" s="79">
        <v>1908</v>
      </c>
      <c r="ANT39" s="78">
        <v>128183.67999999999</v>
      </c>
      <c r="ANW39" s="77">
        <v>151</v>
      </c>
      <c r="ANX39" s="78">
        <v>4507.04</v>
      </c>
      <c r="ANY39" s="77">
        <v>20</v>
      </c>
      <c r="ANZ39" s="78">
        <v>8290.34</v>
      </c>
      <c r="AOA39" s="79">
        <v>1884</v>
      </c>
      <c r="AOB39" s="78">
        <v>141316.97</v>
      </c>
      <c r="AOC39" s="79">
        <v>17704</v>
      </c>
      <c r="AOD39" s="78">
        <v>1696008.08</v>
      </c>
      <c r="AOE39" s="77">
        <v>248</v>
      </c>
      <c r="AOF39" s="78">
        <v>287755.09000000003</v>
      </c>
      <c r="AOQ39" s="77">
        <v>365</v>
      </c>
      <c r="AOR39" s="78">
        <v>17820.689999999999</v>
      </c>
      <c r="AOS39" s="77">
        <v>2</v>
      </c>
      <c r="AOT39" s="78">
        <v>8.64</v>
      </c>
      <c r="AOU39" s="77">
        <v>1</v>
      </c>
      <c r="AOV39" s="78">
        <v>2.84</v>
      </c>
      <c r="AOY39" s="79">
        <v>1008</v>
      </c>
      <c r="AOZ39" s="78">
        <v>1264416.6399999999</v>
      </c>
      <c r="APA39" s="79">
        <v>2961</v>
      </c>
      <c r="APB39" s="78">
        <v>236198.88</v>
      </c>
      <c r="APC39" s="77">
        <v>2</v>
      </c>
      <c r="APD39" s="78">
        <v>231.98</v>
      </c>
      <c r="APE39" s="77">
        <v>280</v>
      </c>
      <c r="APF39" s="78">
        <v>6027.98</v>
      </c>
      <c r="API39" s="79">
        <v>2136</v>
      </c>
      <c r="APJ39" s="78">
        <v>268369.03000000003</v>
      </c>
      <c r="APK39" s="77">
        <v>288</v>
      </c>
      <c r="APL39" s="78">
        <v>50291.58</v>
      </c>
      <c r="APM39" s="79">
        <v>12591</v>
      </c>
      <c r="APN39" s="78">
        <v>1959326.65</v>
      </c>
      <c r="APS39" s="77">
        <v>724</v>
      </c>
      <c r="APT39" s="78">
        <v>422538.73</v>
      </c>
      <c r="APU39" s="77">
        <v>59</v>
      </c>
      <c r="APV39" s="78">
        <v>120857.17</v>
      </c>
      <c r="APW39" s="77">
        <v>383</v>
      </c>
      <c r="APX39" s="78">
        <v>1149868.33</v>
      </c>
      <c r="AQI39" s="77">
        <v>63</v>
      </c>
      <c r="AQJ39" s="78">
        <v>6600.14</v>
      </c>
      <c r="AQK39" s="77">
        <v>6</v>
      </c>
      <c r="AQL39" s="78">
        <v>50.61</v>
      </c>
      <c r="AQO39" s="77">
        <v>725</v>
      </c>
      <c r="AQP39" s="78">
        <v>98326.97</v>
      </c>
      <c r="AQQ39" s="77">
        <v>316</v>
      </c>
      <c r="AQR39" s="78">
        <v>3310.38</v>
      </c>
      <c r="AQS39" s="77">
        <v>1</v>
      </c>
      <c r="AQT39" s="78">
        <v>15</v>
      </c>
      <c r="AQU39" s="77">
        <v>138</v>
      </c>
      <c r="AQV39" s="78">
        <v>1744.81</v>
      </c>
      <c r="AQW39" s="77">
        <v>1</v>
      </c>
      <c r="AQX39" s="78">
        <v>8.52</v>
      </c>
      <c r="ARA39" s="79">
        <v>13961</v>
      </c>
      <c r="ARB39" s="78">
        <v>3181599.71</v>
      </c>
      <c r="ARC39" s="79">
        <v>17872</v>
      </c>
      <c r="ARD39" s="78">
        <v>291299.90000000002</v>
      </c>
      <c r="ARG39" s="77">
        <v>1</v>
      </c>
      <c r="ARH39" s="78">
        <v>17.559999999999999</v>
      </c>
      <c r="ARI39" s="79">
        <v>2373</v>
      </c>
      <c r="ARJ39" s="78">
        <v>1019278.93</v>
      </c>
      <c r="ARK39" s="77">
        <v>352</v>
      </c>
      <c r="ARL39" s="78">
        <v>156411.39000000001</v>
      </c>
      <c r="ARM39" s="79">
        <v>1997</v>
      </c>
      <c r="ARN39" s="78">
        <v>904220.49</v>
      </c>
      <c r="ARO39" s="77">
        <v>801</v>
      </c>
      <c r="ARP39" s="78">
        <v>344705.73</v>
      </c>
      <c r="ARQ39" s="77">
        <v>651</v>
      </c>
      <c r="ARR39" s="78">
        <v>250586.99</v>
      </c>
      <c r="ARS39" s="77">
        <v>252</v>
      </c>
      <c r="ART39" s="78">
        <v>104544.17</v>
      </c>
      <c r="ARU39" s="79">
        <v>6303</v>
      </c>
      <c r="ARV39" s="78">
        <v>1049811.42</v>
      </c>
      <c r="ARW39" s="77">
        <v>11</v>
      </c>
      <c r="ARX39" s="78">
        <v>755.4</v>
      </c>
      <c r="ASA39" s="77">
        <v>168</v>
      </c>
      <c r="ASB39" s="78">
        <v>52576.31</v>
      </c>
      <c r="ASC39" s="79">
        <v>3764</v>
      </c>
      <c r="ASD39" s="78">
        <v>59768.800000000003</v>
      </c>
      <c r="ASI39" s="79">
        <v>4250</v>
      </c>
      <c r="ASJ39" s="78">
        <v>1132044.73</v>
      </c>
      <c r="ASK39" s="79">
        <v>2946</v>
      </c>
      <c r="ASL39" s="78">
        <v>1487174.74</v>
      </c>
      <c r="ASQ39" s="79">
        <v>6365</v>
      </c>
      <c r="ASR39" s="78">
        <v>3988476.59</v>
      </c>
      <c r="ASU39" s="77">
        <v>133</v>
      </c>
      <c r="ASV39" s="78">
        <v>928469.85</v>
      </c>
      <c r="ASY39" s="77">
        <v>3</v>
      </c>
      <c r="ASZ39" s="78">
        <v>21.53</v>
      </c>
      <c r="ATG39" s="79">
        <v>5068</v>
      </c>
      <c r="ATH39" s="78">
        <v>641013.91</v>
      </c>
      <c r="ATI39" s="79">
        <v>10723</v>
      </c>
      <c r="ATJ39" s="78">
        <v>1196465.05</v>
      </c>
      <c r="ATK39" s="79">
        <v>28120</v>
      </c>
      <c r="ATL39" s="78">
        <v>3473506.62</v>
      </c>
      <c r="ATM39" s="79">
        <v>7142</v>
      </c>
      <c r="ATN39" s="78">
        <v>872309.32</v>
      </c>
      <c r="ATO39" s="79">
        <v>48066</v>
      </c>
      <c r="ATP39" s="78">
        <v>1189596.44</v>
      </c>
      <c r="ATS39" s="79">
        <v>45134</v>
      </c>
      <c r="ATT39" s="78">
        <v>3655814.66</v>
      </c>
      <c r="ATU39" s="77">
        <v>130</v>
      </c>
      <c r="ATV39" s="78">
        <v>43358.97</v>
      </c>
      <c r="ATY39" s="79">
        <v>2554</v>
      </c>
      <c r="ATZ39" s="78">
        <v>225409.81</v>
      </c>
      <c r="AUE39" s="77">
        <v>3</v>
      </c>
      <c r="AUF39" s="78">
        <v>518.84</v>
      </c>
      <c r="AUO39" s="77">
        <v>25</v>
      </c>
      <c r="AUP39" s="78">
        <v>454.7</v>
      </c>
      <c r="AUQ39" s="77">
        <v>5</v>
      </c>
      <c r="AUR39" s="78">
        <v>4.66</v>
      </c>
      <c r="AUS39" s="77">
        <v>18</v>
      </c>
      <c r="AUT39" s="78">
        <v>887.86</v>
      </c>
      <c r="AUU39" s="79">
        <v>1263</v>
      </c>
      <c r="AUV39" s="78">
        <v>33696.480000000003</v>
      </c>
      <c r="AUW39" s="77">
        <v>18</v>
      </c>
      <c r="AUX39" s="78">
        <v>1771.63</v>
      </c>
      <c r="AVA39" s="79">
        <v>13962</v>
      </c>
      <c r="AVB39" s="78">
        <v>1259247.56</v>
      </c>
      <c r="AVC39" s="77">
        <v>783</v>
      </c>
      <c r="AVD39" s="78">
        <v>3187853.66</v>
      </c>
      <c r="AVE39" s="77">
        <v>1</v>
      </c>
      <c r="AVF39" s="78">
        <v>367.1</v>
      </c>
      <c r="AVI39" s="77">
        <v>1</v>
      </c>
      <c r="AVJ39" s="78">
        <v>10.19</v>
      </c>
      <c r="AVM39" s="77">
        <v>980</v>
      </c>
      <c r="AVN39" s="78">
        <v>50203.5</v>
      </c>
      <c r="AVO39" s="77">
        <v>31</v>
      </c>
      <c r="AVP39" s="78">
        <v>1152.6400000000001</v>
      </c>
      <c r="AVS39" s="79">
        <v>12653</v>
      </c>
      <c r="AVT39" s="78">
        <v>645551.28</v>
      </c>
      <c r="AVU39" s="77">
        <v>5</v>
      </c>
      <c r="AVV39" s="78">
        <v>157.05000000000001</v>
      </c>
      <c r="AVW39" s="77">
        <v>27</v>
      </c>
      <c r="AVX39" s="78">
        <v>1108.71</v>
      </c>
      <c r="AVY39" s="77">
        <v>66</v>
      </c>
      <c r="AVZ39" s="78">
        <v>1380.96</v>
      </c>
      <c r="AWA39" s="77">
        <v>23</v>
      </c>
      <c r="AWB39" s="78">
        <v>141.46</v>
      </c>
      <c r="AWC39" s="77">
        <v>2</v>
      </c>
      <c r="AWD39" s="78">
        <v>9.44</v>
      </c>
      <c r="AWG39" s="77">
        <v>1</v>
      </c>
      <c r="AWH39" s="78">
        <v>3.71</v>
      </c>
      <c r="AWM39" s="79">
        <v>176951</v>
      </c>
      <c r="AWN39" s="78">
        <v>3138237.16</v>
      </c>
      <c r="AWO39" s="77">
        <v>7</v>
      </c>
      <c r="AWP39" s="78">
        <v>172.87</v>
      </c>
      <c r="AWQ39" s="79">
        <v>1912</v>
      </c>
      <c r="AWR39" s="78">
        <v>105204.75</v>
      </c>
      <c r="AWU39" s="79">
        <v>10251</v>
      </c>
      <c r="AWV39" s="78">
        <v>3285152.19</v>
      </c>
      <c r="AWW39" s="77">
        <v>32</v>
      </c>
      <c r="AWX39" s="78">
        <v>274.75</v>
      </c>
      <c r="AXC39" s="77">
        <v>190</v>
      </c>
      <c r="AXD39" s="78">
        <v>151082.17000000001</v>
      </c>
      <c r="AXO39" s="77">
        <v>526</v>
      </c>
      <c r="AXP39" s="78">
        <v>53599.91</v>
      </c>
      <c r="AXY39" s="77">
        <v>1</v>
      </c>
      <c r="AXZ39" s="78">
        <v>9.73</v>
      </c>
      <c r="AYC39" s="77">
        <v>4</v>
      </c>
      <c r="AYD39" s="78">
        <v>29.81</v>
      </c>
      <c r="AYE39" s="77">
        <v>10</v>
      </c>
      <c r="AYF39" s="78">
        <v>113.63</v>
      </c>
      <c r="AYQ39" s="77">
        <v>8</v>
      </c>
      <c r="AYR39" s="78">
        <v>6.08</v>
      </c>
      <c r="AYW39" s="77">
        <v>11</v>
      </c>
      <c r="AYX39" s="78">
        <v>59.42</v>
      </c>
      <c r="AYY39" s="77">
        <v>54</v>
      </c>
      <c r="AYZ39" s="78">
        <v>3069.89</v>
      </c>
      <c r="AZA39" s="79">
        <v>59050</v>
      </c>
      <c r="AZB39" s="78">
        <v>4504718.0199999996</v>
      </c>
      <c r="AZC39" s="77">
        <v>226</v>
      </c>
      <c r="AZD39" s="78">
        <v>44542.62</v>
      </c>
      <c r="AZE39" s="77">
        <v>161</v>
      </c>
      <c r="AZF39" s="78">
        <v>51404.17</v>
      </c>
      <c r="AZG39" s="77">
        <v>5</v>
      </c>
      <c r="AZH39" s="78">
        <v>109.75</v>
      </c>
      <c r="AZI39" s="77">
        <v>124</v>
      </c>
      <c r="AZJ39" s="78">
        <v>7557.79</v>
      </c>
      <c r="AZK39" s="77">
        <v>632</v>
      </c>
      <c r="AZL39" s="78">
        <v>8201.93</v>
      </c>
      <c r="AZO39" s="79">
        <v>14414</v>
      </c>
      <c r="AZP39" s="78">
        <v>1935838.06</v>
      </c>
      <c r="AZQ39" s="77">
        <v>233</v>
      </c>
      <c r="AZR39" s="78">
        <v>229374.95</v>
      </c>
      <c r="AZS39" s="77">
        <v>579</v>
      </c>
      <c r="AZT39" s="78">
        <v>249836.81</v>
      </c>
    </row>
    <row r="40" spans="1:1020 1025:1372" x14ac:dyDescent="0.25">
      <c r="A40" s="80">
        <v>40102</v>
      </c>
      <c r="B40" s="77" t="s">
        <v>346</v>
      </c>
      <c r="C40" s="77">
        <v>17</v>
      </c>
      <c r="D40" s="78">
        <v>27.68</v>
      </c>
      <c r="K40" s="77">
        <v>3</v>
      </c>
      <c r="L40" s="78">
        <v>226.74</v>
      </c>
      <c r="M40" s="77">
        <v>171</v>
      </c>
      <c r="N40" s="78">
        <v>1036139</v>
      </c>
      <c r="S40" s="77">
        <v>4</v>
      </c>
      <c r="T40" s="78">
        <v>84.66</v>
      </c>
      <c r="W40" s="77">
        <v>1</v>
      </c>
      <c r="X40" s="78">
        <v>10.79</v>
      </c>
      <c r="Y40" s="79">
        <v>175117</v>
      </c>
      <c r="Z40" s="78">
        <v>9899664.3499999996</v>
      </c>
      <c r="AA40" s="77">
        <v>36</v>
      </c>
      <c r="AB40" s="78">
        <v>4455.37</v>
      </c>
      <c r="AC40" s="79">
        <v>8643</v>
      </c>
      <c r="AD40" s="78">
        <v>325562.71000000002</v>
      </c>
      <c r="AG40" s="77">
        <v>1</v>
      </c>
      <c r="AH40" s="78">
        <v>3.7</v>
      </c>
      <c r="AK40" s="77">
        <v>1</v>
      </c>
      <c r="AL40" s="78">
        <v>3.75</v>
      </c>
      <c r="AM40" s="77">
        <v>1</v>
      </c>
      <c r="AN40" s="78">
        <v>42.45</v>
      </c>
      <c r="AO40" s="77">
        <v>2</v>
      </c>
      <c r="AP40" s="78">
        <v>4.1399999999999997</v>
      </c>
      <c r="AQ40" s="79">
        <v>32143</v>
      </c>
      <c r="AR40" s="78">
        <v>4906148.17</v>
      </c>
      <c r="AU40" s="79">
        <v>56194</v>
      </c>
      <c r="AV40" s="78">
        <v>1086107.6499999999</v>
      </c>
      <c r="AY40" s="79">
        <v>65765</v>
      </c>
      <c r="AZ40" s="78">
        <v>6680182.9299999997</v>
      </c>
      <c r="BA40" s="79">
        <v>251262</v>
      </c>
      <c r="BB40" s="78">
        <v>20767970.149999999</v>
      </c>
      <c r="BE40" s="79">
        <v>289396</v>
      </c>
      <c r="BF40" s="78">
        <v>2606347.5699999998</v>
      </c>
      <c r="BI40" s="79">
        <v>10702</v>
      </c>
      <c r="BJ40" s="78">
        <v>718097.25</v>
      </c>
      <c r="BM40" s="77">
        <v>7</v>
      </c>
      <c r="BN40" s="78">
        <v>800.44</v>
      </c>
      <c r="BO40" s="79">
        <v>5688</v>
      </c>
      <c r="BP40" s="78">
        <v>62686.04</v>
      </c>
      <c r="BS40" s="77">
        <v>22</v>
      </c>
      <c r="BT40" s="78">
        <v>18906.82</v>
      </c>
      <c r="BW40" s="77">
        <v>3</v>
      </c>
      <c r="BX40" s="78">
        <v>118.9</v>
      </c>
      <c r="BY40" s="77">
        <v>1</v>
      </c>
      <c r="BZ40" s="78">
        <v>2.76</v>
      </c>
      <c r="CM40" s="77">
        <v>4</v>
      </c>
      <c r="CN40" s="78">
        <v>3918.06</v>
      </c>
      <c r="CO40" s="77">
        <v>6</v>
      </c>
      <c r="CP40" s="78">
        <v>302.79000000000002</v>
      </c>
      <c r="CQ40" s="77">
        <v>2</v>
      </c>
      <c r="CR40" s="78">
        <v>3.59</v>
      </c>
      <c r="CS40" s="77">
        <v>50</v>
      </c>
      <c r="CT40" s="78">
        <v>190</v>
      </c>
      <c r="CU40" s="77">
        <v>2</v>
      </c>
      <c r="CV40" s="78">
        <v>8.26</v>
      </c>
      <c r="CW40" s="77">
        <v>28</v>
      </c>
      <c r="CX40" s="78">
        <v>30.61</v>
      </c>
      <c r="DA40" s="79">
        <v>160116</v>
      </c>
      <c r="DB40" s="78">
        <v>6057852.2800000003</v>
      </c>
      <c r="DI40" s="77">
        <v>1</v>
      </c>
      <c r="DJ40" s="78">
        <v>1.44</v>
      </c>
      <c r="DK40" s="79">
        <v>12001</v>
      </c>
      <c r="DL40" s="78">
        <v>1083765.8899999999</v>
      </c>
      <c r="DM40" s="79">
        <v>196734</v>
      </c>
      <c r="DN40" s="78">
        <v>7742547.7800000003</v>
      </c>
      <c r="DS40" s="77">
        <v>7</v>
      </c>
      <c r="DT40" s="78">
        <v>129.09</v>
      </c>
      <c r="DU40" s="77">
        <v>1</v>
      </c>
      <c r="DV40" s="78">
        <v>1.95</v>
      </c>
      <c r="EE40" s="79">
        <v>13367</v>
      </c>
      <c r="EF40" s="78">
        <v>535437.46</v>
      </c>
      <c r="EG40" s="79">
        <v>31225</v>
      </c>
      <c r="EH40" s="78">
        <v>1100868.6499999999</v>
      </c>
      <c r="EI40" s="77">
        <v>2</v>
      </c>
      <c r="EJ40" s="78">
        <v>8.32</v>
      </c>
      <c r="EK40" s="79">
        <v>1072</v>
      </c>
      <c r="EL40" s="78">
        <v>68504.11</v>
      </c>
      <c r="EQ40" s="77">
        <v>1</v>
      </c>
      <c r="ER40" s="78">
        <v>33.380000000000003</v>
      </c>
      <c r="ES40" s="79">
        <v>1628</v>
      </c>
      <c r="ET40" s="78">
        <v>960204.41</v>
      </c>
      <c r="EU40" s="77">
        <v>10</v>
      </c>
      <c r="EV40" s="78">
        <v>11.06</v>
      </c>
      <c r="EW40" s="79">
        <v>24919</v>
      </c>
      <c r="EX40" s="78">
        <v>1262896.47</v>
      </c>
      <c r="EY40" s="79">
        <v>15629</v>
      </c>
      <c r="EZ40" s="78">
        <v>746231.35</v>
      </c>
      <c r="FA40" s="77">
        <v>12</v>
      </c>
      <c r="FB40" s="78">
        <v>132.83000000000001</v>
      </c>
      <c r="FC40" s="77">
        <v>3</v>
      </c>
      <c r="FD40" s="78">
        <v>50.96</v>
      </c>
      <c r="FE40" s="77">
        <v>4</v>
      </c>
      <c r="FF40" s="78">
        <v>30.34</v>
      </c>
      <c r="FG40" s="79">
        <v>2214</v>
      </c>
      <c r="FH40" s="78">
        <v>315744.84999999998</v>
      </c>
      <c r="FK40" s="79">
        <v>2408</v>
      </c>
      <c r="FL40" s="78">
        <v>60601.62</v>
      </c>
      <c r="FM40" s="79">
        <v>7437</v>
      </c>
      <c r="FN40" s="78">
        <v>477097.08</v>
      </c>
      <c r="FO40" s="79">
        <v>47474</v>
      </c>
      <c r="FP40" s="78">
        <v>5339044.37</v>
      </c>
      <c r="FW40" s="77">
        <v>63</v>
      </c>
      <c r="FX40" s="78">
        <v>5065.68</v>
      </c>
      <c r="GC40" s="79">
        <v>3267</v>
      </c>
      <c r="GD40" s="78">
        <v>452356.82</v>
      </c>
      <c r="GO40" s="77">
        <v>276</v>
      </c>
      <c r="GP40" s="78">
        <v>26499.08</v>
      </c>
      <c r="GQ40" s="77">
        <v>16</v>
      </c>
      <c r="GR40" s="78">
        <v>701.39</v>
      </c>
      <c r="GS40" s="79">
        <v>1639</v>
      </c>
      <c r="GT40" s="78">
        <v>164497.76999999999</v>
      </c>
      <c r="GU40" s="77">
        <v>8</v>
      </c>
      <c r="GV40" s="78">
        <v>55</v>
      </c>
      <c r="GY40" s="77">
        <v>97</v>
      </c>
      <c r="GZ40" s="78">
        <v>3484.02</v>
      </c>
      <c r="HA40" s="77">
        <v>547</v>
      </c>
      <c r="HB40" s="78">
        <v>64297.07</v>
      </c>
      <c r="HC40" s="77">
        <v>422</v>
      </c>
      <c r="HD40" s="78">
        <v>70380.789999999994</v>
      </c>
      <c r="HE40" s="79">
        <v>1779</v>
      </c>
      <c r="HF40" s="78">
        <v>253154.62</v>
      </c>
      <c r="HI40" s="77">
        <v>61</v>
      </c>
      <c r="HJ40" s="78">
        <v>18152.560000000001</v>
      </c>
      <c r="HK40" s="77">
        <v>517</v>
      </c>
      <c r="HL40" s="78">
        <v>24833.91</v>
      </c>
      <c r="HM40" s="77">
        <v>21</v>
      </c>
      <c r="HN40" s="78">
        <v>863.93</v>
      </c>
      <c r="HO40" s="79">
        <v>95913</v>
      </c>
      <c r="HP40" s="78">
        <v>9387243.2699999996</v>
      </c>
      <c r="HQ40" s="77">
        <v>2</v>
      </c>
      <c r="HR40" s="78">
        <v>166.7</v>
      </c>
      <c r="HS40" s="77">
        <v>458</v>
      </c>
      <c r="HT40" s="78">
        <v>45534.55</v>
      </c>
      <c r="HU40" s="79">
        <v>6408</v>
      </c>
      <c r="HV40" s="78">
        <v>457571.77</v>
      </c>
      <c r="HW40" s="77">
        <v>18</v>
      </c>
      <c r="HX40" s="78">
        <v>3516.34</v>
      </c>
      <c r="HY40" s="77">
        <v>329</v>
      </c>
      <c r="HZ40" s="78">
        <v>64815.39</v>
      </c>
      <c r="IA40" s="77">
        <v>1</v>
      </c>
      <c r="IB40" s="78">
        <v>90.44</v>
      </c>
      <c r="IE40" s="77">
        <v>1</v>
      </c>
      <c r="IF40" s="78">
        <v>6.4</v>
      </c>
      <c r="IG40" s="79">
        <v>2452</v>
      </c>
      <c r="IH40" s="78">
        <v>114773.74</v>
      </c>
      <c r="II40" s="77">
        <v>3</v>
      </c>
      <c r="IJ40" s="78">
        <v>0.42</v>
      </c>
      <c r="IK40" s="77">
        <v>1</v>
      </c>
      <c r="IL40" s="78">
        <v>1.9</v>
      </c>
      <c r="IQ40" s="77">
        <v>1</v>
      </c>
      <c r="IR40" s="78">
        <v>2.44</v>
      </c>
      <c r="IS40" s="79">
        <v>4203</v>
      </c>
      <c r="IT40" s="78">
        <v>170628.03</v>
      </c>
      <c r="IW40" s="77">
        <v>2</v>
      </c>
      <c r="IX40" s="78">
        <v>1.3</v>
      </c>
      <c r="JA40" s="79">
        <v>9615</v>
      </c>
      <c r="JB40" s="78">
        <v>1308659.23</v>
      </c>
      <c r="JC40" s="79">
        <v>2439</v>
      </c>
      <c r="JD40" s="78">
        <v>312411.28000000003</v>
      </c>
      <c r="JG40" s="77">
        <v>782</v>
      </c>
      <c r="JH40" s="78">
        <v>109339.26</v>
      </c>
      <c r="JI40" s="79">
        <v>2665</v>
      </c>
      <c r="JJ40" s="78">
        <v>246731.33</v>
      </c>
      <c r="JK40" s="77">
        <v>17</v>
      </c>
      <c r="JL40" s="78">
        <v>873.49</v>
      </c>
      <c r="JQ40" s="77">
        <v>181</v>
      </c>
      <c r="JR40" s="78">
        <v>15764.1</v>
      </c>
      <c r="JS40" s="79">
        <v>3308</v>
      </c>
      <c r="JT40" s="78">
        <v>283157.8</v>
      </c>
      <c r="JU40" s="79">
        <v>9363</v>
      </c>
      <c r="JV40" s="78">
        <v>680622.95</v>
      </c>
      <c r="JW40" s="77">
        <v>98</v>
      </c>
      <c r="JX40" s="78">
        <v>8886.7199999999993</v>
      </c>
      <c r="JY40" s="77">
        <v>435</v>
      </c>
      <c r="JZ40" s="78">
        <v>8890.81</v>
      </c>
      <c r="KA40" s="79">
        <v>9093</v>
      </c>
      <c r="KB40" s="78">
        <v>384638.38</v>
      </c>
      <c r="KC40" s="77">
        <v>2</v>
      </c>
      <c r="KD40" s="78">
        <v>17.22</v>
      </c>
      <c r="KE40" s="77">
        <v>468</v>
      </c>
      <c r="KF40" s="78">
        <v>53311.32</v>
      </c>
      <c r="KG40" s="79">
        <v>18985</v>
      </c>
      <c r="KH40" s="78">
        <v>698804.59</v>
      </c>
      <c r="KM40" s="79">
        <v>1165</v>
      </c>
      <c r="KN40" s="78">
        <v>615050.85</v>
      </c>
      <c r="KO40" s="77">
        <v>7</v>
      </c>
      <c r="KP40" s="78">
        <v>490.68</v>
      </c>
      <c r="KQ40" s="79">
        <v>5700</v>
      </c>
      <c r="KR40" s="78">
        <v>431117.08</v>
      </c>
      <c r="KU40" s="79">
        <v>3181</v>
      </c>
      <c r="KV40" s="78">
        <v>1318039.5</v>
      </c>
      <c r="LA40" s="77">
        <v>9</v>
      </c>
      <c r="LB40" s="78">
        <v>3237.51</v>
      </c>
      <c r="LC40" s="77">
        <v>2</v>
      </c>
      <c r="LD40" s="78">
        <v>12.78</v>
      </c>
      <c r="LE40" s="79">
        <v>1430</v>
      </c>
      <c r="LF40" s="78">
        <v>129464.08</v>
      </c>
      <c r="LG40" s="77">
        <v>519</v>
      </c>
      <c r="LH40" s="78">
        <v>73238.039999999994</v>
      </c>
      <c r="LI40" s="77">
        <v>421</v>
      </c>
      <c r="LJ40" s="78">
        <v>109913.76</v>
      </c>
      <c r="LK40" s="77">
        <v>1</v>
      </c>
      <c r="LL40" s="78">
        <v>0.27</v>
      </c>
      <c r="LO40" s="77">
        <v>1</v>
      </c>
      <c r="LP40" s="78">
        <v>151.36000000000001</v>
      </c>
      <c r="LS40" s="77">
        <v>5</v>
      </c>
      <c r="LT40" s="78">
        <v>4.03</v>
      </c>
      <c r="LU40" s="79">
        <v>7244</v>
      </c>
      <c r="LV40" s="78">
        <v>317558.68</v>
      </c>
      <c r="LW40" s="77">
        <v>70</v>
      </c>
      <c r="LX40" s="78">
        <v>426.26</v>
      </c>
      <c r="LY40" s="77">
        <v>3</v>
      </c>
      <c r="LZ40" s="78">
        <v>1367.25</v>
      </c>
      <c r="MC40" s="79">
        <v>5104</v>
      </c>
      <c r="MD40" s="78">
        <v>564004.68000000005</v>
      </c>
      <c r="MG40" s="77">
        <v>2</v>
      </c>
      <c r="MH40" s="78">
        <v>59.58</v>
      </c>
      <c r="MQ40" s="79">
        <v>4276</v>
      </c>
      <c r="MR40" s="78">
        <v>319191.58</v>
      </c>
      <c r="MS40" s="79">
        <v>53932</v>
      </c>
      <c r="MT40" s="78">
        <v>5214829.38</v>
      </c>
      <c r="MU40" s="79">
        <v>1274</v>
      </c>
      <c r="MV40" s="78">
        <v>37387.089999999997</v>
      </c>
      <c r="NA40" s="77">
        <v>1</v>
      </c>
      <c r="NB40" s="78">
        <v>2.5499999999999998</v>
      </c>
      <c r="NG40" s="79">
        <v>309089</v>
      </c>
      <c r="NH40" s="78">
        <v>37596442.759999998</v>
      </c>
      <c r="NI40" s="79">
        <v>255318</v>
      </c>
      <c r="NJ40" s="78">
        <v>35746511.57</v>
      </c>
      <c r="NK40" s="79">
        <v>15314</v>
      </c>
      <c r="NL40" s="78">
        <v>48396.98</v>
      </c>
      <c r="NM40" s="77">
        <v>45</v>
      </c>
      <c r="NN40" s="78">
        <v>905.5</v>
      </c>
      <c r="NU40" s="79">
        <v>1387</v>
      </c>
      <c r="NV40" s="78">
        <v>190016.63</v>
      </c>
      <c r="NW40" s="77">
        <v>7</v>
      </c>
      <c r="NX40" s="78">
        <v>56.75</v>
      </c>
      <c r="NY40" s="77">
        <v>3</v>
      </c>
      <c r="NZ40" s="78">
        <v>6.22</v>
      </c>
      <c r="OA40" s="77">
        <v>97</v>
      </c>
      <c r="OB40" s="78">
        <v>271.25</v>
      </c>
      <c r="OC40" s="79">
        <v>3439</v>
      </c>
      <c r="OD40" s="78">
        <v>365499.94</v>
      </c>
      <c r="OE40" s="77">
        <v>42</v>
      </c>
      <c r="OF40" s="78">
        <v>2939.12</v>
      </c>
      <c r="OG40" s="77">
        <v>8</v>
      </c>
      <c r="OH40" s="78">
        <v>203.12</v>
      </c>
      <c r="OM40" s="77">
        <v>369</v>
      </c>
      <c r="ON40" s="78">
        <v>26623.34</v>
      </c>
      <c r="OO40" s="77">
        <v>365</v>
      </c>
      <c r="OP40" s="78">
        <v>22730.49</v>
      </c>
      <c r="OQ40" s="77">
        <v>112</v>
      </c>
      <c r="OR40" s="78">
        <v>698.18</v>
      </c>
      <c r="OW40" s="79">
        <v>12062</v>
      </c>
      <c r="OX40" s="78">
        <v>1986896.34</v>
      </c>
      <c r="OY40" s="79">
        <v>28128</v>
      </c>
      <c r="OZ40" s="78">
        <v>5187474.8099999996</v>
      </c>
      <c r="PA40" s="77">
        <v>159</v>
      </c>
      <c r="PB40" s="78">
        <v>5235.6099999999997</v>
      </c>
      <c r="PC40" s="79">
        <v>3203</v>
      </c>
      <c r="PD40" s="78">
        <v>156304.93</v>
      </c>
      <c r="PE40" s="77">
        <v>327</v>
      </c>
      <c r="PF40" s="78">
        <v>60913.440000000002</v>
      </c>
      <c r="PI40" s="79">
        <v>7241</v>
      </c>
      <c r="PJ40" s="78">
        <v>709785.66</v>
      </c>
      <c r="PQ40" s="77">
        <v>2</v>
      </c>
      <c r="PR40" s="78">
        <v>9</v>
      </c>
      <c r="PS40" s="79">
        <v>3389</v>
      </c>
      <c r="PT40" s="78">
        <v>302524.27</v>
      </c>
      <c r="PU40" s="77">
        <v>58</v>
      </c>
      <c r="PV40" s="78">
        <v>621.27</v>
      </c>
      <c r="PW40" s="77">
        <v>80</v>
      </c>
      <c r="PX40" s="78">
        <v>9548.52</v>
      </c>
      <c r="PY40" s="79">
        <v>9690</v>
      </c>
      <c r="PZ40" s="78">
        <v>664471.66</v>
      </c>
      <c r="QA40" s="77">
        <v>32</v>
      </c>
      <c r="QB40" s="78">
        <v>225.69</v>
      </c>
      <c r="QC40" s="77">
        <v>17</v>
      </c>
      <c r="QD40" s="78">
        <v>143.38999999999999</v>
      </c>
      <c r="QI40" s="77">
        <v>8</v>
      </c>
      <c r="QJ40" s="78">
        <v>44.29</v>
      </c>
      <c r="QM40" s="79">
        <v>26689</v>
      </c>
      <c r="QN40" s="78">
        <v>7120165.1799999997</v>
      </c>
      <c r="QO40" s="79">
        <v>46045</v>
      </c>
      <c r="QP40" s="78">
        <v>6597853.5800000001</v>
      </c>
      <c r="QQ40" s="79">
        <v>5172</v>
      </c>
      <c r="QR40" s="78">
        <v>656294.17000000004</v>
      </c>
      <c r="QS40" s="77">
        <v>374</v>
      </c>
      <c r="QT40" s="78">
        <v>1531557.49</v>
      </c>
      <c r="QU40" s="77">
        <v>3</v>
      </c>
      <c r="QV40" s="78">
        <v>6099.56</v>
      </c>
      <c r="QW40" s="77">
        <v>12</v>
      </c>
      <c r="QX40" s="78">
        <v>133.27000000000001</v>
      </c>
      <c r="QY40" s="77">
        <v>2</v>
      </c>
      <c r="QZ40" s="78">
        <v>104.28</v>
      </c>
      <c r="RA40" s="77">
        <v>452</v>
      </c>
      <c r="RB40" s="78">
        <v>169964.05</v>
      </c>
      <c r="RE40" s="79">
        <v>23959</v>
      </c>
      <c r="RF40" s="78">
        <v>12874165.029999999</v>
      </c>
      <c r="RI40" s="79">
        <v>11723</v>
      </c>
      <c r="RJ40" s="78">
        <v>3434743.22</v>
      </c>
      <c r="RM40" s="77">
        <v>4</v>
      </c>
      <c r="RN40" s="78">
        <v>2.1</v>
      </c>
      <c r="RO40" s="77">
        <v>10</v>
      </c>
      <c r="RP40" s="78">
        <v>17.16</v>
      </c>
      <c r="SA40" s="77">
        <v>2</v>
      </c>
      <c r="SB40" s="78">
        <v>97.1</v>
      </c>
      <c r="SE40" s="77">
        <v>10</v>
      </c>
      <c r="SF40" s="78">
        <v>187.1</v>
      </c>
      <c r="SG40" s="77">
        <v>3</v>
      </c>
      <c r="SH40" s="78">
        <v>1056.94</v>
      </c>
      <c r="SM40" s="77">
        <v>2</v>
      </c>
      <c r="SN40" s="78">
        <v>42.11</v>
      </c>
      <c r="SO40" s="79">
        <v>123242</v>
      </c>
      <c r="SP40" s="78">
        <v>17790116.98</v>
      </c>
      <c r="SQ40" s="79">
        <v>2358</v>
      </c>
      <c r="SR40" s="78">
        <v>109623.28</v>
      </c>
      <c r="SW40" s="77">
        <v>87</v>
      </c>
      <c r="SX40" s="78">
        <v>16649.22</v>
      </c>
      <c r="SY40" s="77">
        <v>325</v>
      </c>
      <c r="SZ40" s="78">
        <v>16655</v>
      </c>
      <c r="TA40" s="79">
        <v>517003</v>
      </c>
      <c r="TB40" s="78">
        <v>11665467.140000001</v>
      </c>
      <c r="TC40" s="77">
        <v>656</v>
      </c>
      <c r="TD40" s="78">
        <v>70369.91</v>
      </c>
      <c r="TG40" s="79">
        <v>4954</v>
      </c>
      <c r="TH40" s="78">
        <v>315383.2</v>
      </c>
      <c r="TI40" s="79">
        <v>49679</v>
      </c>
      <c r="TJ40" s="78">
        <v>8221317.4000000004</v>
      </c>
      <c r="TK40" s="77">
        <v>3</v>
      </c>
      <c r="TL40" s="78">
        <v>0.73</v>
      </c>
      <c r="TM40" s="79">
        <v>1384</v>
      </c>
      <c r="TN40" s="78">
        <v>53789.84</v>
      </c>
      <c r="TO40" s="79">
        <v>1312</v>
      </c>
      <c r="TP40" s="78">
        <v>85113.87</v>
      </c>
      <c r="TQ40" s="79">
        <v>9943</v>
      </c>
      <c r="TR40" s="78">
        <v>411637.64</v>
      </c>
      <c r="TS40" s="77">
        <v>4</v>
      </c>
      <c r="TT40" s="78">
        <v>452.88</v>
      </c>
      <c r="TU40" s="79">
        <v>87842</v>
      </c>
      <c r="TV40" s="78">
        <v>581753.14</v>
      </c>
      <c r="TW40" s="77">
        <v>939</v>
      </c>
      <c r="TX40" s="78">
        <v>86943.13</v>
      </c>
      <c r="TY40" s="77">
        <v>68</v>
      </c>
      <c r="TZ40" s="78">
        <v>377.88</v>
      </c>
      <c r="UE40" s="77">
        <v>4</v>
      </c>
      <c r="UF40" s="78">
        <v>35.86</v>
      </c>
      <c r="UG40" s="77">
        <v>788</v>
      </c>
      <c r="UH40" s="78">
        <v>7833.19</v>
      </c>
      <c r="UI40" s="79">
        <v>2762</v>
      </c>
      <c r="UJ40" s="78">
        <v>12302801.210000001</v>
      </c>
      <c r="UK40" s="79">
        <v>2637</v>
      </c>
      <c r="UL40" s="78">
        <v>102986.49</v>
      </c>
      <c r="UM40" s="79">
        <v>21581</v>
      </c>
      <c r="UN40" s="78">
        <v>587383.80000000005</v>
      </c>
      <c r="UO40" s="79">
        <v>2152</v>
      </c>
      <c r="UP40" s="78">
        <v>254209.56</v>
      </c>
      <c r="UQ40" s="79">
        <v>44865</v>
      </c>
      <c r="UR40" s="78">
        <v>2189949.2999999998</v>
      </c>
      <c r="US40" s="79">
        <v>4831</v>
      </c>
      <c r="UT40" s="78">
        <v>393312.78</v>
      </c>
      <c r="VE40" s="77">
        <v>4</v>
      </c>
      <c r="VF40" s="78">
        <v>354.34</v>
      </c>
      <c r="VG40" s="79">
        <v>8097</v>
      </c>
      <c r="VH40" s="78">
        <v>360982.44</v>
      </c>
      <c r="VM40" s="77">
        <v>1</v>
      </c>
      <c r="VN40" s="78">
        <v>13.23</v>
      </c>
      <c r="VU40" s="77">
        <v>3</v>
      </c>
      <c r="VV40" s="78">
        <v>4.9400000000000004</v>
      </c>
      <c r="WG40" s="77">
        <v>44</v>
      </c>
      <c r="WH40" s="78">
        <v>1159.54</v>
      </c>
      <c r="WI40" s="79">
        <v>10499</v>
      </c>
      <c r="WJ40" s="78">
        <v>497862.25</v>
      </c>
      <c r="WK40" s="77">
        <v>4</v>
      </c>
      <c r="WL40" s="78">
        <v>40.119999999999997</v>
      </c>
      <c r="WM40" s="79">
        <v>31001</v>
      </c>
      <c r="WN40" s="78">
        <v>505287.74</v>
      </c>
      <c r="WO40" s="77">
        <v>87</v>
      </c>
      <c r="WP40" s="78">
        <v>927.66</v>
      </c>
      <c r="WS40" s="77">
        <v>6</v>
      </c>
      <c r="WT40" s="78">
        <v>83.85</v>
      </c>
      <c r="WU40" s="79">
        <v>13376</v>
      </c>
      <c r="WV40" s="78">
        <v>727201.95</v>
      </c>
      <c r="WW40" s="79">
        <v>14748</v>
      </c>
      <c r="WX40" s="78">
        <v>1279679.8600000001</v>
      </c>
      <c r="WY40" s="77">
        <v>1</v>
      </c>
      <c r="WZ40" s="78">
        <v>37.18</v>
      </c>
      <c r="XA40" s="77">
        <v>2</v>
      </c>
      <c r="XB40" s="78">
        <v>37.119999999999997</v>
      </c>
      <c r="XC40" s="77">
        <v>14</v>
      </c>
      <c r="XD40" s="78">
        <v>0.14000000000000001</v>
      </c>
      <c r="XG40" s="79">
        <v>13823</v>
      </c>
      <c r="XH40" s="78">
        <v>1983362.53</v>
      </c>
      <c r="XI40" s="77">
        <v>16</v>
      </c>
      <c r="XJ40" s="78">
        <v>43188.39</v>
      </c>
      <c r="XM40" s="79">
        <v>2674</v>
      </c>
      <c r="XN40" s="78">
        <v>11478.7</v>
      </c>
      <c r="XO40" s="79">
        <v>7766</v>
      </c>
      <c r="XP40" s="78">
        <v>121975.35</v>
      </c>
      <c r="XQ40" s="77">
        <v>187</v>
      </c>
      <c r="XR40" s="78">
        <v>20423.599999999999</v>
      </c>
      <c r="XS40" s="79">
        <v>2072</v>
      </c>
      <c r="XT40" s="78">
        <v>820674.46</v>
      </c>
      <c r="XU40" s="77">
        <v>5</v>
      </c>
      <c r="XV40" s="78">
        <v>1170</v>
      </c>
      <c r="XW40" s="79">
        <v>6776</v>
      </c>
      <c r="XX40" s="78">
        <v>194329.61</v>
      </c>
      <c r="YC40" s="77">
        <v>4</v>
      </c>
      <c r="YD40" s="78">
        <v>29.43</v>
      </c>
      <c r="YI40" s="79">
        <v>37238</v>
      </c>
      <c r="YJ40" s="78">
        <v>2176646.35</v>
      </c>
      <c r="YK40" s="77">
        <v>2</v>
      </c>
      <c r="YL40" s="78">
        <v>21.94</v>
      </c>
      <c r="YM40" s="77">
        <v>367</v>
      </c>
      <c r="YN40" s="78">
        <v>146286.28</v>
      </c>
      <c r="YO40" s="77">
        <v>545</v>
      </c>
      <c r="YP40" s="78">
        <v>6808.21</v>
      </c>
      <c r="YU40" s="79">
        <v>2843</v>
      </c>
      <c r="YV40" s="78">
        <v>1422714.8799999999</v>
      </c>
      <c r="YW40" s="79">
        <v>5748</v>
      </c>
      <c r="YX40" s="78">
        <v>737749.75</v>
      </c>
      <c r="YY40" s="79">
        <v>13341</v>
      </c>
      <c r="YZ40" s="78">
        <v>2260128.5099999998</v>
      </c>
      <c r="ZA40" s="79">
        <v>1711</v>
      </c>
      <c r="ZB40" s="78">
        <v>447351.92</v>
      </c>
      <c r="ZC40" s="79">
        <v>3610</v>
      </c>
      <c r="ZD40" s="78">
        <v>765384.75</v>
      </c>
      <c r="ZE40" s="79">
        <v>78896</v>
      </c>
      <c r="ZF40" s="78">
        <v>902831.23</v>
      </c>
      <c r="ZG40" s="79">
        <v>1451</v>
      </c>
      <c r="ZH40" s="78">
        <v>76278.570000000007</v>
      </c>
      <c r="ZI40" s="77">
        <v>1</v>
      </c>
      <c r="ZJ40" s="78">
        <v>7.96</v>
      </c>
      <c r="ZO40" s="77">
        <v>3</v>
      </c>
      <c r="ZP40" s="78">
        <v>55.31</v>
      </c>
      <c r="ZQ40" s="79">
        <v>181512</v>
      </c>
      <c r="ZR40" s="78">
        <v>11063122.789999999</v>
      </c>
      <c r="ZS40" s="79">
        <v>28717</v>
      </c>
      <c r="ZT40" s="78">
        <v>2569535.7000000002</v>
      </c>
      <c r="AAA40" s="79">
        <v>1823</v>
      </c>
      <c r="AAB40" s="78">
        <v>42083.1</v>
      </c>
      <c r="AAE40" s="79">
        <v>2061</v>
      </c>
      <c r="AAF40" s="78">
        <v>249939.06</v>
      </c>
      <c r="AAG40" s="77">
        <v>112</v>
      </c>
      <c r="AAH40" s="78">
        <v>10950.58</v>
      </c>
      <c r="AAI40" s="79">
        <v>111433</v>
      </c>
      <c r="AAJ40" s="78">
        <v>2665812.92</v>
      </c>
      <c r="AAK40" s="79">
        <v>32207</v>
      </c>
      <c r="AAL40" s="78">
        <v>1512075.23</v>
      </c>
      <c r="AAQ40" s="79">
        <v>1231</v>
      </c>
      <c r="AAR40" s="78">
        <v>98061.1</v>
      </c>
      <c r="AAS40" s="77">
        <v>540</v>
      </c>
      <c r="AAT40" s="78">
        <v>42593.97</v>
      </c>
      <c r="AAU40" s="79">
        <v>49462</v>
      </c>
      <c r="AAV40" s="78">
        <v>8711694.0700000003</v>
      </c>
      <c r="AAW40" s="79">
        <v>48510</v>
      </c>
      <c r="AAX40" s="78">
        <v>6656492.9199999999</v>
      </c>
      <c r="ABC40" s="77">
        <v>59</v>
      </c>
      <c r="ABD40" s="78">
        <v>205.82</v>
      </c>
      <c r="ABE40" s="77">
        <v>133</v>
      </c>
      <c r="ABF40" s="78">
        <v>576.08000000000004</v>
      </c>
      <c r="ABI40" s="77">
        <v>3</v>
      </c>
      <c r="ABJ40" s="78">
        <v>26.47</v>
      </c>
      <c r="ABM40" s="77">
        <v>39</v>
      </c>
      <c r="ABN40" s="78">
        <v>360.82</v>
      </c>
      <c r="ABO40" s="77">
        <v>2</v>
      </c>
      <c r="ABP40" s="78">
        <v>11.02</v>
      </c>
      <c r="ABQ40" s="77">
        <v>2</v>
      </c>
      <c r="ABR40" s="78">
        <v>22.01</v>
      </c>
      <c r="ABS40" s="77">
        <v>52</v>
      </c>
      <c r="ABT40" s="78">
        <v>351.31</v>
      </c>
      <c r="ABY40" s="77">
        <v>8</v>
      </c>
      <c r="ABZ40" s="78">
        <v>266.01</v>
      </c>
      <c r="ACA40" s="77">
        <v>903</v>
      </c>
      <c r="ACB40" s="78">
        <v>4000.35</v>
      </c>
      <c r="ACE40" s="77">
        <v>1</v>
      </c>
      <c r="ACF40" s="78">
        <v>16.239999999999998</v>
      </c>
      <c r="ACG40" s="79">
        <v>1993</v>
      </c>
      <c r="ACH40" s="78">
        <v>129148.03</v>
      </c>
      <c r="ACI40" s="77">
        <v>1</v>
      </c>
      <c r="ACJ40" s="78">
        <v>40.99</v>
      </c>
      <c r="ACO40" s="77">
        <v>441</v>
      </c>
      <c r="ACP40" s="78">
        <v>62733.08</v>
      </c>
      <c r="ADA40" s="79">
        <v>186972</v>
      </c>
      <c r="ADB40" s="78">
        <v>17879378.510000002</v>
      </c>
      <c r="ADC40" s="79">
        <v>3185</v>
      </c>
      <c r="ADD40" s="78">
        <v>170764.06</v>
      </c>
      <c r="ADE40" s="79">
        <v>1924</v>
      </c>
      <c r="ADF40" s="78">
        <v>86137.83</v>
      </c>
      <c r="ADG40" s="79">
        <v>4742</v>
      </c>
      <c r="ADH40" s="78">
        <v>69699.8</v>
      </c>
      <c r="ADI40" s="79">
        <v>3762</v>
      </c>
      <c r="ADJ40" s="78">
        <v>84357.97</v>
      </c>
      <c r="ADK40" s="77">
        <v>475</v>
      </c>
      <c r="ADL40" s="78">
        <v>11825.72</v>
      </c>
      <c r="ADO40" s="77">
        <v>2</v>
      </c>
      <c r="ADP40" s="78">
        <v>578.4</v>
      </c>
      <c r="ADQ40" s="77">
        <v>116</v>
      </c>
      <c r="ADR40" s="78">
        <v>6565.55</v>
      </c>
      <c r="ADS40" s="79">
        <v>16086</v>
      </c>
      <c r="ADT40" s="78">
        <v>570869.29</v>
      </c>
      <c r="ADU40" s="79">
        <v>5076</v>
      </c>
      <c r="ADV40" s="78">
        <v>269462.8</v>
      </c>
      <c r="ADW40" s="79">
        <v>23322</v>
      </c>
      <c r="ADX40" s="78">
        <v>291966.88</v>
      </c>
      <c r="ADY40" s="77">
        <v>4</v>
      </c>
      <c r="ADZ40" s="78">
        <v>43.5</v>
      </c>
      <c r="AEC40" s="79">
        <v>11134</v>
      </c>
      <c r="AED40" s="78">
        <v>453029.35</v>
      </c>
      <c r="AEI40" s="79">
        <v>3526</v>
      </c>
      <c r="AEJ40" s="78">
        <v>113888.01</v>
      </c>
      <c r="AEK40" s="79">
        <v>48989</v>
      </c>
      <c r="AEL40" s="78">
        <v>1807226.51</v>
      </c>
      <c r="AEM40" s="77">
        <v>294</v>
      </c>
      <c r="AEN40" s="78">
        <v>14372.49</v>
      </c>
      <c r="AEO40" s="79">
        <v>16202</v>
      </c>
      <c r="AEP40" s="78">
        <v>1038135.37</v>
      </c>
      <c r="AES40" s="79">
        <v>2644</v>
      </c>
      <c r="AET40" s="78">
        <v>394712.44</v>
      </c>
      <c r="AEW40" s="77">
        <v>1</v>
      </c>
      <c r="AEX40" s="78">
        <v>72.39</v>
      </c>
      <c r="AEY40" s="77">
        <v>950</v>
      </c>
      <c r="AEZ40" s="78">
        <v>156149.6</v>
      </c>
      <c r="AFA40" s="77">
        <v>2</v>
      </c>
      <c r="AFB40" s="78">
        <v>5.4</v>
      </c>
      <c r="AFC40" s="79">
        <v>1297</v>
      </c>
      <c r="AFD40" s="78">
        <v>771089.24</v>
      </c>
      <c r="AFG40" s="77">
        <v>5</v>
      </c>
      <c r="AFH40" s="78">
        <v>970.8</v>
      </c>
      <c r="AFK40" s="79">
        <v>4398</v>
      </c>
      <c r="AFL40" s="78">
        <v>302099.89</v>
      </c>
      <c r="AFM40" s="79">
        <v>5225</v>
      </c>
      <c r="AFN40" s="78">
        <v>225268.05</v>
      </c>
      <c r="AFO40" s="77">
        <v>16</v>
      </c>
      <c r="AFP40" s="78">
        <v>824.35</v>
      </c>
      <c r="AFQ40" s="77">
        <v>1</v>
      </c>
      <c r="AFR40" s="78">
        <v>31.25</v>
      </c>
      <c r="AFS40" s="79">
        <v>1909</v>
      </c>
      <c r="AFT40" s="78">
        <v>943822.85</v>
      </c>
      <c r="AFU40" s="79">
        <v>3096</v>
      </c>
      <c r="AFV40" s="78">
        <v>2222907.42</v>
      </c>
      <c r="AGA40" s="77">
        <v>70</v>
      </c>
      <c r="AGB40" s="78">
        <v>613.79</v>
      </c>
      <c r="AGG40" s="79">
        <v>16150</v>
      </c>
      <c r="AGH40" s="78">
        <v>823639.08</v>
      </c>
      <c r="AGI40" s="79">
        <v>5200</v>
      </c>
      <c r="AGJ40" s="78">
        <v>162872.87</v>
      </c>
      <c r="AGK40" s="77">
        <v>13</v>
      </c>
      <c r="AGL40" s="78">
        <v>7628.41</v>
      </c>
      <c r="AGO40" s="77">
        <v>46</v>
      </c>
      <c r="AGP40" s="78">
        <v>9016.66</v>
      </c>
      <c r="AGQ40" s="79">
        <v>6121</v>
      </c>
      <c r="AGR40" s="78">
        <v>332624.90999999997</v>
      </c>
      <c r="AGS40" s="77">
        <v>16</v>
      </c>
      <c r="AGT40" s="78">
        <v>729.11</v>
      </c>
      <c r="AGW40" s="77">
        <v>2</v>
      </c>
      <c r="AGX40" s="78">
        <v>144.72</v>
      </c>
      <c r="AHC40" s="79">
        <v>3037</v>
      </c>
      <c r="AHD40" s="78">
        <v>1042328.22</v>
      </c>
      <c r="AHG40" s="77">
        <v>146</v>
      </c>
      <c r="AHH40" s="78">
        <v>7977.24</v>
      </c>
      <c r="AHK40" s="77">
        <v>6</v>
      </c>
      <c r="AHL40" s="78">
        <v>120.69</v>
      </c>
      <c r="AHM40" s="79">
        <v>53380</v>
      </c>
      <c r="AHN40" s="78">
        <v>1697683.89</v>
      </c>
      <c r="AHO40" s="79">
        <v>4818</v>
      </c>
      <c r="AHP40" s="78">
        <v>199078.56</v>
      </c>
      <c r="AHQ40" s="77">
        <v>445</v>
      </c>
      <c r="AHR40" s="78">
        <v>46184.87</v>
      </c>
      <c r="AHS40" s="77">
        <v>11</v>
      </c>
      <c r="AHT40" s="78">
        <v>745.83</v>
      </c>
      <c r="AHW40" s="77">
        <v>137</v>
      </c>
      <c r="AHX40" s="78">
        <v>950.73</v>
      </c>
      <c r="AIA40" s="77">
        <v>7</v>
      </c>
      <c r="AIB40" s="78">
        <v>100.11</v>
      </c>
      <c r="AIC40" s="77">
        <v>21</v>
      </c>
      <c r="AID40" s="78">
        <v>21134.27</v>
      </c>
      <c r="AIE40" s="77">
        <v>1</v>
      </c>
      <c r="AIF40" s="78">
        <v>29.68</v>
      </c>
      <c r="AIG40" s="79">
        <v>205755</v>
      </c>
      <c r="AIH40" s="78">
        <v>42198641.969999999</v>
      </c>
      <c r="AII40" s="77">
        <v>189</v>
      </c>
      <c r="AIJ40" s="78">
        <v>238406.31</v>
      </c>
      <c r="AIK40" s="79">
        <v>11769</v>
      </c>
      <c r="AIL40" s="78">
        <v>6837024.9299999997</v>
      </c>
      <c r="AIM40" s="79">
        <v>12324</v>
      </c>
      <c r="AIN40" s="78">
        <v>4631687.2300000004</v>
      </c>
      <c r="AIO40" s="79">
        <v>1928</v>
      </c>
      <c r="AIP40" s="78">
        <v>158871.71</v>
      </c>
      <c r="AIQ40" s="77">
        <v>176</v>
      </c>
      <c r="AIR40" s="78">
        <v>19455.55</v>
      </c>
      <c r="AIS40" s="77">
        <v>944</v>
      </c>
      <c r="AIT40" s="78">
        <v>129368.59</v>
      </c>
      <c r="AIY40" s="77">
        <v>51</v>
      </c>
      <c r="AIZ40" s="78">
        <v>50771.47</v>
      </c>
      <c r="AJA40" s="79">
        <v>2278</v>
      </c>
      <c r="AJB40" s="78">
        <v>209848.85</v>
      </c>
      <c r="AJC40" s="79">
        <v>3630</v>
      </c>
      <c r="AJD40" s="78">
        <v>220541.47</v>
      </c>
      <c r="AJE40" s="77">
        <v>63</v>
      </c>
      <c r="AJF40" s="78">
        <v>15949.96</v>
      </c>
      <c r="AJK40" s="77">
        <v>4</v>
      </c>
      <c r="AJL40" s="78">
        <v>2690.08</v>
      </c>
      <c r="AJM40" s="77">
        <v>887</v>
      </c>
      <c r="AJN40" s="78">
        <v>108645.92</v>
      </c>
      <c r="AJQ40" s="77">
        <v>101</v>
      </c>
      <c r="AJR40" s="78">
        <v>31083.74</v>
      </c>
      <c r="AJS40" s="77">
        <v>2</v>
      </c>
      <c r="AJT40" s="78">
        <v>164.16</v>
      </c>
      <c r="AKC40" s="77">
        <v>4</v>
      </c>
      <c r="AKD40" s="78">
        <v>1433.95</v>
      </c>
      <c r="AKE40" s="77">
        <v>4</v>
      </c>
      <c r="AKF40" s="78">
        <v>191.64</v>
      </c>
      <c r="AKG40" s="79">
        <v>51378</v>
      </c>
      <c r="AKH40" s="78">
        <v>483275.11</v>
      </c>
      <c r="AKK40" s="77">
        <v>22</v>
      </c>
      <c r="AKL40" s="78">
        <v>206.84</v>
      </c>
      <c r="AKO40" s="79">
        <v>7358</v>
      </c>
      <c r="AKP40" s="78">
        <v>548510.46</v>
      </c>
      <c r="AKS40" s="79">
        <v>8710</v>
      </c>
      <c r="AKT40" s="78">
        <v>171051.76</v>
      </c>
      <c r="AKU40" s="77">
        <v>4</v>
      </c>
      <c r="AKV40" s="78">
        <v>6.46</v>
      </c>
      <c r="AKW40" s="79">
        <v>9103</v>
      </c>
      <c r="AKX40" s="78">
        <v>421229.6</v>
      </c>
      <c r="ALE40" s="79">
        <v>2274</v>
      </c>
      <c r="ALF40" s="78">
        <v>367227.82</v>
      </c>
      <c r="ALO40" s="79">
        <v>100531</v>
      </c>
      <c r="ALP40" s="78">
        <v>1326166.7</v>
      </c>
      <c r="ALQ40" s="77">
        <v>170</v>
      </c>
      <c r="ALR40" s="78">
        <v>18592.84</v>
      </c>
      <c r="ALS40" s="77">
        <v>1</v>
      </c>
      <c r="ALT40" s="78">
        <v>32.299999999999997</v>
      </c>
      <c r="ALW40" s="77">
        <v>5</v>
      </c>
      <c r="ALX40" s="78">
        <v>7.59</v>
      </c>
      <c r="AME40" s="77">
        <v>33</v>
      </c>
      <c r="AMF40" s="78">
        <v>389.11</v>
      </c>
      <c r="AMM40" s="79">
        <v>10532</v>
      </c>
      <c r="AMN40" s="78">
        <v>268751.78000000003</v>
      </c>
      <c r="AMQ40" s="79">
        <v>116903</v>
      </c>
      <c r="AMR40" s="78">
        <v>1619924.49</v>
      </c>
      <c r="AMY40" s="77">
        <v>1</v>
      </c>
      <c r="AMZ40" s="78">
        <v>1.93</v>
      </c>
      <c r="ANC40" s="77">
        <v>3</v>
      </c>
      <c r="AND40" s="78">
        <v>79.41</v>
      </c>
      <c r="ANI40" s="77">
        <v>4</v>
      </c>
      <c r="ANJ40" s="78">
        <v>245.4</v>
      </c>
      <c r="ANO40" s="79">
        <v>3145</v>
      </c>
      <c r="ANP40" s="78">
        <v>152279.10999999999</v>
      </c>
      <c r="ANQ40" s="77">
        <v>142</v>
      </c>
      <c r="ANR40" s="78">
        <v>421.86</v>
      </c>
      <c r="ANS40" s="79">
        <v>1785</v>
      </c>
      <c r="ANT40" s="78">
        <v>123073.79</v>
      </c>
      <c r="ANW40" s="77">
        <v>161</v>
      </c>
      <c r="ANX40" s="78">
        <v>4863.7</v>
      </c>
      <c r="ANY40" s="77">
        <v>27</v>
      </c>
      <c r="ANZ40" s="78">
        <v>10850.32</v>
      </c>
      <c r="AOA40" s="79">
        <v>1923</v>
      </c>
      <c r="AOB40" s="78">
        <v>144859.48000000001</v>
      </c>
      <c r="AOC40" s="79">
        <v>17796</v>
      </c>
      <c r="AOD40" s="78">
        <v>1705877.27</v>
      </c>
      <c r="AOE40" s="77">
        <v>209</v>
      </c>
      <c r="AOF40" s="78">
        <v>251081.88</v>
      </c>
      <c r="AOI40" s="77">
        <v>5</v>
      </c>
      <c r="AOJ40" s="78">
        <v>2946.36</v>
      </c>
      <c r="AOQ40" s="77">
        <v>342</v>
      </c>
      <c r="AOR40" s="78">
        <v>13714.91</v>
      </c>
      <c r="AOU40" s="77">
        <v>1</v>
      </c>
      <c r="AOV40" s="78">
        <v>2.84</v>
      </c>
      <c r="AOY40" s="79">
        <v>1134</v>
      </c>
      <c r="AOZ40" s="78">
        <v>1478129.29</v>
      </c>
      <c r="APA40" s="79">
        <v>2899</v>
      </c>
      <c r="APB40" s="78">
        <v>237526.24</v>
      </c>
      <c r="APE40" s="77">
        <v>315</v>
      </c>
      <c r="APF40" s="78">
        <v>7380.64</v>
      </c>
      <c r="API40" s="79">
        <v>2149</v>
      </c>
      <c r="APJ40" s="78">
        <v>258009.07</v>
      </c>
      <c r="APK40" s="77">
        <v>277</v>
      </c>
      <c r="APL40" s="78">
        <v>48198.83</v>
      </c>
      <c r="APM40" s="79">
        <v>12024</v>
      </c>
      <c r="APN40" s="78">
        <v>1891132.57</v>
      </c>
      <c r="APS40" s="77">
        <v>665</v>
      </c>
      <c r="APT40" s="78">
        <v>367756.12</v>
      </c>
      <c r="APU40" s="77">
        <v>65</v>
      </c>
      <c r="APV40" s="78">
        <v>132163.21</v>
      </c>
      <c r="APW40" s="77">
        <v>386</v>
      </c>
      <c r="APX40" s="78">
        <v>1185740.28</v>
      </c>
      <c r="APY40" s="77">
        <v>1</v>
      </c>
      <c r="APZ40" s="78">
        <v>21.6</v>
      </c>
      <c r="AQA40" s="77">
        <v>1</v>
      </c>
      <c r="AQB40" s="78">
        <v>170.36</v>
      </c>
      <c r="AQI40" s="77">
        <v>35</v>
      </c>
      <c r="AQJ40" s="78">
        <v>3649.72</v>
      </c>
      <c r="AQK40" s="77">
        <v>6</v>
      </c>
      <c r="AQL40" s="78">
        <v>51.72</v>
      </c>
      <c r="AQO40" s="77">
        <v>735</v>
      </c>
      <c r="AQP40" s="78">
        <v>103305.33</v>
      </c>
      <c r="AQQ40" s="77">
        <v>297</v>
      </c>
      <c r="AQR40" s="78">
        <v>3208.85</v>
      </c>
      <c r="AQU40" s="77">
        <v>163</v>
      </c>
      <c r="AQV40" s="78">
        <v>1877.03</v>
      </c>
      <c r="ARA40" s="79">
        <v>13459</v>
      </c>
      <c r="ARB40" s="78">
        <v>3042078.84</v>
      </c>
      <c r="ARC40" s="79">
        <v>17871</v>
      </c>
      <c r="ARD40" s="78">
        <v>292104.13</v>
      </c>
      <c r="ARE40" s="77">
        <v>1</v>
      </c>
      <c r="ARF40" s="78">
        <v>2.37</v>
      </c>
      <c r="ARG40" s="77">
        <v>4</v>
      </c>
      <c r="ARH40" s="78">
        <v>70.239999999999995</v>
      </c>
      <c r="ARI40" s="79">
        <v>2473</v>
      </c>
      <c r="ARJ40" s="78">
        <v>1051640.05</v>
      </c>
      <c r="ARK40" s="77">
        <v>374</v>
      </c>
      <c r="ARL40" s="78">
        <v>169637.74</v>
      </c>
      <c r="ARM40" s="79">
        <v>2000</v>
      </c>
      <c r="ARN40" s="78">
        <v>900913.48</v>
      </c>
      <c r="ARO40" s="77">
        <v>828</v>
      </c>
      <c r="ARP40" s="78">
        <v>357286.91</v>
      </c>
      <c r="ARQ40" s="77">
        <v>603</v>
      </c>
      <c r="ARR40" s="78">
        <v>229287.92</v>
      </c>
      <c r="ARS40" s="77">
        <v>228</v>
      </c>
      <c r="ART40" s="78">
        <v>94286.080000000002</v>
      </c>
      <c r="ARU40" s="79">
        <v>6816</v>
      </c>
      <c r="ARV40" s="78">
        <v>1141342.57</v>
      </c>
      <c r="ARW40" s="77">
        <v>9</v>
      </c>
      <c r="ARX40" s="78">
        <v>413.36</v>
      </c>
      <c r="ASA40" s="77">
        <v>151</v>
      </c>
      <c r="ASB40" s="78">
        <v>49730.67</v>
      </c>
      <c r="ASC40" s="79">
        <v>3880</v>
      </c>
      <c r="ASD40" s="78">
        <v>63193.919999999998</v>
      </c>
      <c r="ASI40" s="79">
        <v>4232</v>
      </c>
      <c r="ASJ40" s="78">
        <v>1148759.81</v>
      </c>
      <c r="ASK40" s="79">
        <v>2915</v>
      </c>
      <c r="ASL40" s="78">
        <v>1443548.33</v>
      </c>
      <c r="ASQ40" s="79">
        <v>6256</v>
      </c>
      <c r="ASR40" s="78">
        <v>3779995.1</v>
      </c>
      <c r="ASU40" s="77">
        <v>112</v>
      </c>
      <c r="ASV40" s="78">
        <v>786807.32</v>
      </c>
      <c r="ASY40" s="77">
        <v>7</v>
      </c>
      <c r="ASZ40" s="78">
        <v>63.64</v>
      </c>
      <c r="ATE40" s="77">
        <v>4</v>
      </c>
      <c r="ATF40" s="78">
        <v>37.56</v>
      </c>
      <c r="ATG40" s="79">
        <v>5178</v>
      </c>
      <c r="ATH40" s="78">
        <v>635040.43999999994</v>
      </c>
      <c r="ATI40" s="79">
        <v>10919</v>
      </c>
      <c r="ATJ40" s="78">
        <v>1222420.21</v>
      </c>
      <c r="ATK40" s="79">
        <v>28359</v>
      </c>
      <c r="ATL40" s="78">
        <v>3492241.09</v>
      </c>
      <c r="ATM40" s="79">
        <v>6969</v>
      </c>
      <c r="ATN40" s="78">
        <v>851078.18</v>
      </c>
      <c r="ATO40" s="79">
        <v>47983</v>
      </c>
      <c r="ATP40" s="78">
        <v>1180238.43</v>
      </c>
      <c r="ATS40" s="79">
        <v>45481</v>
      </c>
      <c r="ATT40" s="78">
        <v>3705807.45</v>
      </c>
      <c r="ATU40" s="77">
        <v>95</v>
      </c>
      <c r="ATV40" s="78">
        <v>36453.360000000001</v>
      </c>
      <c r="ATY40" s="79">
        <v>2777</v>
      </c>
      <c r="ATZ40" s="78">
        <v>246848.68</v>
      </c>
      <c r="AUE40" s="77">
        <v>1</v>
      </c>
      <c r="AUF40" s="78">
        <v>1334.78</v>
      </c>
      <c r="AUO40" s="77">
        <v>18</v>
      </c>
      <c r="AUP40" s="78">
        <v>123.11</v>
      </c>
      <c r="AUS40" s="77">
        <v>9</v>
      </c>
      <c r="AUT40" s="78">
        <v>266.83999999999997</v>
      </c>
      <c r="AUU40" s="79">
        <v>1291</v>
      </c>
      <c r="AUV40" s="78">
        <v>33255.82</v>
      </c>
      <c r="AUW40" s="77">
        <v>18</v>
      </c>
      <c r="AUX40" s="78">
        <v>2265.54</v>
      </c>
      <c r="AVA40" s="79">
        <v>14060</v>
      </c>
      <c r="AVB40" s="78">
        <v>1239674.1100000001</v>
      </c>
      <c r="AVC40" s="77">
        <v>823</v>
      </c>
      <c r="AVD40" s="78">
        <v>3351860.76</v>
      </c>
      <c r="AVE40" s="77">
        <v>1</v>
      </c>
      <c r="AVF40" s="78">
        <v>2</v>
      </c>
      <c r="AVM40" s="79">
        <v>1067</v>
      </c>
      <c r="AVN40" s="78">
        <v>58453.62</v>
      </c>
      <c r="AVO40" s="77">
        <v>43</v>
      </c>
      <c r="AVP40" s="78">
        <v>2015.26</v>
      </c>
      <c r="AVS40" s="79">
        <v>12958</v>
      </c>
      <c r="AVT40" s="78">
        <v>659545.98</v>
      </c>
      <c r="AVU40" s="77">
        <v>6</v>
      </c>
      <c r="AVV40" s="78">
        <v>484.3</v>
      </c>
      <c r="AVW40" s="77">
        <v>12</v>
      </c>
      <c r="AVX40" s="78">
        <v>723.93</v>
      </c>
      <c r="AVY40" s="77">
        <v>80</v>
      </c>
      <c r="AVZ40" s="78">
        <v>1910.8</v>
      </c>
      <c r="AWA40" s="77">
        <v>26</v>
      </c>
      <c r="AWB40" s="78">
        <v>132.6</v>
      </c>
      <c r="AWC40" s="77">
        <v>8</v>
      </c>
      <c r="AWD40" s="78">
        <v>57.93</v>
      </c>
      <c r="AWM40" s="79">
        <v>177427</v>
      </c>
      <c r="AWN40" s="78">
        <v>3157702.06</v>
      </c>
      <c r="AWO40" s="77">
        <v>7</v>
      </c>
      <c r="AWP40" s="78">
        <v>144.88</v>
      </c>
      <c r="AWQ40" s="79">
        <v>1911</v>
      </c>
      <c r="AWR40" s="78">
        <v>100880.05</v>
      </c>
      <c r="AWU40" s="79">
        <v>10084</v>
      </c>
      <c r="AWV40" s="78">
        <v>3242483.22</v>
      </c>
      <c r="AWW40" s="77">
        <v>23</v>
      </c>
      <c r="AWX40" s="78">
        <v>183.47</v>
      </c>
      <c r="AXC40" s="77">
        <v>202</v>
      </c>
      <c r="AXD40" s="78">
        <v>173610.38</v>
      </c>
      <c r="AXO40" s="77">
        <v>416</v>
      </c>
      <c r="AXP40" s="78">
        <v>40812.69</v>
      </c>
      <c r="AXS40" s="77">
        <v>2</v>
      </c>
      <c r="AXT40" s="78">
        <v>36.32</v>
      </c>
      <c r="AXY40" s="77">
        <v>1</v>
      </c>
      <c r="AXZ40" s="78">
        <v>9.73</v>
      </c>
      <c r="AYC40" s="77">
        <v>8</v>
      </c>
      <c r="AYD40" s="78">
        <v>60.04</v>
      </c>
      <c r="AYE40" s="77">
        <v>16</v>
      </c>
      <c r="AYF40" s="78">
        <v>191.02</v>
      </c>
      <c r="AYG40" s="77">
        <v>2</v>
      </c>
      <c r="AYH40" s="78">
        <v>16.600000000000001</v>
      </c>
      <c r="AYQ40" s="77">
        <v>8</v>
      </c>
      <c r="AYR40" s="78">
        <v>5.33</v>
      </c>
      <c r="AYS40" s="77">
        <v>2</v>
      </c>
      <c r="AYT40" s="78">
        <v>3.12</v>
      </c>
      <c r="AYW40" s="77">
        <v>3</v>
      </c>
      <c r="AYX40" s="78">
        <v>9.42</v>
      </c>
      <c r="AYY40" s="77">
        <v>52</v>
      </c>
      <c r="AYZ40" s="78">
        <v>3167.8</v>
      </c>
      <c r="AZA40" s="79">
        <v>60297</v>
      </c>
      <c r="AZB40" s="78">
        <v>4630788.2</v>
      </c>
      <c r="AZC40" s="77">
        <v>199</v>
      </c>
      <c r="AZD40" s="78">
        <v>43606.6</v>
      </c>
      <c r="AZE40" s="77">
        <v>198</v>
      </c>
      <c r="AZF40" s="78">
        <v>65175.11</v>
      </c>
      <c r="AZG40" s="77">
        <v>8</v>
      </c>
      <c r="AZH40" s="78">
        <v>203.54</v>
      </c>
      <c r="AZI40" s="77">
        <v>137</v>
      </c>
      <c r="AZJ40" s="78">
        <v>9473.9699999999993</v>
      </c>
      <c r="AZK40" s="77">
        <v>603</v>
      </c>
      <c r="AZL40" s="78">
        <v>8651.49</v>
      </c>
      <c r="AZO40" s="79">
        <v>13940</v>
      </c>
      <c r="AZP40" s="78">
        <v>1866217.06</v>
      </c>
      <c r="AZQ40" s="77">
        <v>228</v>
      </c>
      <c r="AZR40" s="78">
        <v>219612.76</v>
      </c>
      <c r="AZS40" s="77">
        <v>626</v>
      </c>
      <c r="AZT40" s="78">
        <v>276948.21999999997</v>
      </c>
    </row>
    <row r="41" spans="1:1020 1025:1372" x14ac:dyDescent="0.25">
      <c r="A41" s="80">
        <v>40095</v>
      </c>
      <c r="B41" s="77" t="s">
        <v>346</v>
      </c>
      <c r="C41" s="77">
        <v>21</v>
      </c>
      <c r="D41" s="78">
        <v>70.290000000000006</v>
      </c>
      <c r="M41" s="77">
        <v>202</v>
      </c>
      <c r="N41" s="78">
        <v>1243856.23</v>
      </c>
      <c r="S41" s="77">
        <v>3</v>
      </c>
      <c r="T41" s="78">
        <v>71.37</v>
      </c>
      <c r="W41" s="77">
        <v>4</v>
      </c>
      <c r="X41" s="78">
        <v>40.78</v>
      </c>
      <c r="Y41" s="79">
        <v>182039</v>
      </c>
      <c r="Z41" s="78">
        <v>10263530.48</v>
      </c>
      <c r="AA41" s="77">
        <v>32</v>
      </c>
      <c r="AB41" s="78">
        <v>3930.35</v>
      </c>
      <c r="AC41" s="79">
        <v>8845</v>
      </c>
      <c r="AD41" s="78">
        <v>334323.18</v>
      </c>
      <c r="AE41" s="77">
        <v>1</v>
      </c>
      <c r="AF41" s="78">
        <v>3.7</v>
      </c>
      <c r="AQ41" s="79">
        <v>33100</v>
      </c>
      <c r="AR41" s="78">
        <v>4988389.67</v>
      </c>
      <c r="AU41" s="79">
        <v>58112</v>
      </c>
      <c r="AV41" s="78">
        <v>1135492.76</v>
      </c>
      <c r="AW41" s="77">
        <v>1</v>
      </c>
      <c r="AX41" s="78">
        <v>8.6999999999999993</v>
      </c>
      <c r="AY41" s="79">
        <v>68518</v>
      </c>
      <c r="AZ41" s="78">
        <v>6947332.04</v>
      </c>
      <c r="BA41" s="79">
        <v>246801</v>
      </c>
      <c r="BB41" s="78">
        <v>20409605.52</v>
      </c>
      <c r="BC41" s="77">
        <v>2</v>
      </c>
      <c r="BD41" s="78">
        <v>18.3</v>
      </c>
      <c r="BE41" s="79">
        <v>284454</v>
      </c>
      <c r="BF41" s="78">
        <v>2554671.84</v>
      </c>
      <c r="BI41" s="79">
        <v>10833</v>
      </c>
      <c r="BJ41" s="78">
        <v>729658.73</v>
      </c>
      <c r="BK41" s="77">
        <v>1</v>
      </c>
      <c r="BL41" s="78">
        <v>34.56</v>
      </c>
      <c r="BM41" s="77">
        <v>10</v>
      </c>
      <c r="BN41" s="78">
        <v>3593.4</v>
      </c>
      <c r="BO41" s="79">
        <v>5760</v>
      </c>
      <c r="BP41" s="78">
        <v>63320.28</v>
      </c>
      <c r="BS41" s="77">
        <v>20</v>
      </c>
      <c r="BT41" s="78">
        <v>9515.2999999999993</v>
      </c>
      <c r="BW41" s="77">
        <v>1</v>
      </c>
      <c r="BX41" s="78">
        <v>2.9</v>
      </c>
      <c r="CG41" s="77">
        <v>1</v>
      </c>
      <c r="CH41" s="78">
        <v>23.28</v>
      </c>
      <c r="CO41" s="77">
        <v>3</v>
      </c>
      <c r="CP41" s="78">
        <v>63.93</v>
      </c>
      <c r="CQ41" s="77">
        <v>24</v>
      </c>
      <c r="CR41" s="78">
        <v>42.68</v>
      </c>
      <c r="CS41" s="77">
        <v>50</v>
      </c>
      <c r="CT41" s="78">
        <v>181.99</v>
      </c>
      <c r="CW41" s="77">
        <v>31</v>
      </c>
      <c r="CX41" s="78">
        <v>26.43</v>
      </c>
      <c r="DA41" s="79">
        <v>168825</v>
      </c>
      <c r="DB41" s="78">
        <v>6361271.3200000003</v>
      </c>
      <c r="DK41" s="79">
        <v>12307</v>
      </c>
      <c r="DL41" s="78">
        <v>1090965.45</v>
      </c>
      <c r="DM41" s="79">
        <v>191025</v>
      </c>
      <c r="DN41" s="78">
        <v>7542312.6600000001</v>
      </c>
      <c r="DS41" s="77">
        <v>17</v>
      </c>
      <c r="DT41" s="78">
        <v>312.04000000000002</v>
      </c>
      <c r="DU41" s="77">
        <v>3</v>
      </c>
      <c r="DV41" s="78">
        <v>4.9800000000000004</v>
      </c>
      <c r="DW41" s="77">
        <v>2</v>
      </c>
      <c r="DX41" s="78">
        <v>29</v>
      </c>
      <c r="EE41" s="79">
        <v>13258</v>
      </c>
      <c r="EF41" s="78">
        <v>521533.29</v>
      </c>
      <c r="EG41" s="79">
        <v>32581</v>
      </c>
      <c r="EH41" s="78">
        <v>1129017.47</v>
      </c>
      <c r="EI41" s="77">
        <v>2</v>
      </c>
      <c r="EJ41" s="78">
        <v>17.68</v>
      </c>
      <c r="EK41" s="79">
        <v>1262</v>
      </c>
      <c r="EL41" s="78">
        <v>74711.77</v>
      </c>
      <c r="ES41" s="79">
        <v>1631</v>
      </c>
      <c r="ET41" s="78">
        <v>970596.94</v>
      </c>
      <c r="EU41" s="77">
        <v>3</v>
      </c>
      <c r="EV41" s="78">
        <v>0.54</v>
      </c>
      <c r="EW41" s="79">
        <v>25563</v>
      </c>
      <c r="EX41" s="78">
        <v>1266895.44</v>
      </c>
      <c r="EY41" s="79">
        <v>15987</v>
      </c>
      <c r="EZ41" s="78">
        <v>756428.54</v>
      </c>
      <c r="FA41" s="77">
        <v>15</v>
      </c>
      <c r="FB41" s="78">
        <v>238.9</v>
      </c>
      <c r="FC41" s="77">
        <v>2</v>
      </c>
      <c r="FD41" s="78">
        <v>17.059999999999999</v>
      </c>
      <c r="FE41" s="77">
        <v>11</v>
      </c>
      <c r="FF41" s="78">
        <v>5.28</v>
      </c>
      <c r="FG41" s="79">
        <v>2231</v>
      </c>
      <c r="FH41" s="78">
        <v>350516.22</v>
      </c>
      <c r="FI41" s="77">
        <v>5</v>
      </c>
      <c r="FJ41" s="78">
        <v>7.49</v>
      </c>
      <c r="FK41" s="79">
        <v>2711</v>
      </c>
      <c r="FL41" s="78">
        <v>71422.320000000007</v>
      </c>
      <c r="FM41" s="79">
        <v>6071</v>
      </c>
      <c r="FN41" s="78">
        <v>369625.3</v>
      </c>
      <c r="FO41" s="79">
        <v>48242</v>
      </c>
      <c r="FP41" s="78">
        <v>5348798.68</v>
      </c>
      <c r="FS41" s="77">
        <v>2</v>
      </c>
      <c r="FT41" s="78">
        <v>9.1199999999999992</v>
      </c>
      <c r="FW41" s="77">
        <v>85</v>
      </c>
      <c r="FX41" s="78">
        <v>6625.09</v>
      </c>
      <c r="GC41" s="79">
        <v>3469</v>
      </c>
      <c r="GD41" s="78">
        <v>477681.29</v>
      </c>
      <c r="GO41" s="77">
        <v>242</v>
      </c>
      <c r="GP41" s="78">
        <v>18259.830000000002</v>
      </c>
      <c r="GQ41" s="77">
        <v>15</v>
      </c>
      <c r="GR41" s="78">
        <v>981.74</v>
      </c>
      <c r="GS41" s="79">
        <v>1693</v>
      </c>
      <c r="GT41" s="78">
        <v>180682.77</v>
      </c>
      <c r="GU41" s="77">
        <v>12</v>
      </c>
      <c r="GV41" s="78">
        <v>104.5</v>
      </c>
      <c r="GY41" s="77">
        <v>102</v>
      </c>
      <c r="GZ41" s="78">
        <v>2815.94</v>
      </c>
      <c r="HA41" s="77">
        <v>649</v>
      </c>
      <c r="HB41" s="78">
        <v>76927.7</v>
      </c>
      <c r="HC41" s="77">
        <v>402</v>
      </c>
      <c r="HD41" s="78">
        <v>73151.31</v>
      </c>
      <c r="HE41" s="79">
        <v>1889</v>
      </c>
      <c r="HF41" s="78">
        <v>263963.73</v>
      </c>
      <c r="HI41" s="77">
        <v>75</v>
      </c>
      <c r="HJ41" s="78">
        <v>26344.38</v>
      </c>
      <c r="HK41" s="77">
        <v>512</v>
      </c>
      <c r="HL41" s="78">
        <v>26349.29</v>
      </c>
      <c r="HM41" s="77">
        <v>30</v>
      </c>
      <c r="HN41" s="78">
        <v>1771.82</v>
      </c>
      <c r="HO41" s="79">
        <v>92852</v>
      </c>
      <c r="HP41" s="78">
        <v>9121800.7100000009</v>
      </c>
      <c r="HQ41" s="77">
        <v>12</v>
      </c>
      <c r="HR41" s="78">
        <v>2009.82</v>
      </c>
      <c r="HS41" s="77">
        <v>355</v>
      </c>
      <c r="HT41" s="78">
        <v>33596.57</v>
      </c>
      <c r="HU41" s="79">
        <v>6118</v>
      </c>
      <c r="HV41" s="78">
        <v>439971.31</v>
      </c>
      <c r="HW41" s="77">
        <v>35</v>
      </c>
      <c r="HX41" s="78">
        <v>9095.81</v>
      </c>
      <c r="HY41" s="77">
        <v>294</v>
      </c>
      <c r="HZ41" s="78">
        <v>56492.63</v>
      </c>
      <c r="IE41" s="77">
        <v>1</v>
      </c>
      <c r="IF41" s="78">
        <v>10.02</v>
      </c>
      <c r="IG41" s="79">
        <v>2728</v>
      </c>
      <c r="IH41" s="78">
        <v>129068.45</v>
      </c>
      <c r="II41" s="77">
        <v>5</v>
      </c>
      <c r="IJ41" s="78">
        <v>33.369999999999997</v>
      </c>
      <c r="IK41" s="77">
        <v>2</v>
      </c>
      <c r="IL41" s="78">
        <v>4.59</v>
      </c>
      <c r="IM41" s="77">
        <v>3</v>
      </c>
      <c r="IN41" s="78">
        <v>3.9</v>
      </c>
      <c r="IQ41" s="77">
        <v>9</v>
      </c>
      <c r="IR41" s="78">
        <v>30.39</v>
      </c>
      <c r="IS41" s="79">
        <v>4586</v>
      </c>
      <c r="IT41" s="78">
        <v>189197.43</v>
      </c>
      <c r="JA41" s="79">
        <v>9650</v>
      </c>
      <c r="JB41" s="78">
        <v>1315084.81</v>
      </c>
      <c r="JC41" s="79">
        <v>2518</v>
      </c>
      <c r="JD41" s="78">
        <v>308991.32</v>
      </c>
      <c r="JG41" s="77">
        <v>787</v>
      </c>
      <c r="JH41" s="78">
        <v>106815.48</v>
      </c>
      <c r="JI41" s="79">
        <v>2965</v>
      </c>
      <c r="JJ41" s="78">
        <v>268767.96000000002</v>
      </c>
      <c r="JK41" s="77">
        <v>20</v>
      </c>
      <c r="JL41" s="78">
        <v>1276.8</v>
      </c>
      <c r="JO41" s="77">
        <v>2</v>
      </c>
      <c r="JP41" s="78">
        <v>696</v>
      </c>
      <c r="JQ41" s="77">
        <v>199</v>
      </c>
      <c r="JR41" s="78">
        <v>15696.32</v>
      </c>
      <c r="JS41" s="79">
        <v>3751</v>
      </c>
      <c r="JT41" s="78">
        <v>339382.25</v>
      </c>
      <c r="JU41" s="79">
        <v>7053</v>
      </c>
      <c r="JV41" s="78">
        <v>495645.68</v>
      </c>
      <c r="JW41" s="77">
        <v>100</v>
      </c>
      <c r="JX41" s="78">
        <v>8676.02</v>
      </c>
      <c r="JY41" s="77">
        <v>437</v>
      </c>
      <c r="JZ41" s="78">
        <v>9426.7999999999993</v>
      </c>
      <c r="KA41" s="79">
        <v>9294</v>
      </c>
      <c r="KB41" s="78">
        <v>391936.02</v>
      </c>
      <c r="KC41" s="77">
        <v>2</v>
      </c>
      <c r="KD41" s="78">
        <v>42.9</v>
      </c>
      <c r="KE41" s="77">
        <v>470</v>
      </c>
      <c r="KF41" s="78">
        <v>46363.85</v>
      </c>
      <c r="KG41" s="79">
        <v>19925</v>
      </c>
      <c r="KH41" s="78">
        <v>731405.34</v>
      </c>
      <c r="KI41" s="77">
        <v>2</v>
      </c>
      <c r="KJ41" s="78">
        <v>1.04</v>
      </c>
      <c r="KM41" s="79">
        <v>1137</v>
      </c>
      <c r="KN41" s="78">
        <v>621622.53</v>
      </c>
      <c r="KO41" s="77">
        <v>12</v>
      </c>
      <c r="KP41" s="78">
        <v>817.44</v>
      </c>
      <c r="KQ41" s="79">
        <v>5609</v>
      </c>
      <c r="KR41" s="78">
        <v>412069.16</v>
      </c>
      <c r="KU41" s="79">
        <v>3149</v>
      </c>
      <c r="KV41" s="78">
        <v>1313793.3799999999</v>
      </c>
      <c r="LA41" s="77">
        <v>9</v>
      </c>
      <c r="LB41" s="78">
        <v>2757.97</v>
      </c>
      <c r="LC41" s="77">
        <v>5</v>
      </c>
      <c r="LD41" s="78">
        <v>10.16</v>
      </c>
      <c r="LE41" s="79">
        <v>1533</v>
      </c>
      <c r="LF41" s="78">
        <v>135659.04999999999</v>
      </c>
      <c r="LG41" s="77">
        <v>568</v>
      </c>
      <c r="LH41" s="78">
        <v>95887.33</v>
      </c>
      <c r="LI41" s="77">
        <v>385</v>
      </c>
      <c r="LJ41" s="78">
        <v>91433.12</v>
      </c>
      <c r="LK41" s="77">
        <v>4</v>
      </c>
      <c r="LL41" s="78">
        <v>9</v>
      </c>
      <c r="LO41" s="77">
        <v>2</v>
      </c>
      <c r="LP41" s="78">
        <v>302.72000000000003</v>
      </c>
      <c r="LS41" s="77">
        <v>3</v>
      </c>
      <c r="LT41" s="78">
        <v>2.67</v>
      </c>
      <c r="LU41" s="79">
        <v>7434</v>
      </c>
      <c r="LV41" s="78">
        <v>327475.82</v>
      </c>
      <c r="LW41" s="77">
        <v>67</v>
      </c>
      <c r="LX41" s="78">
        <v>348.87</v>
      </c>
      <c r="MC41" s="79">
        <v>5307</v>
      </c>
      <c r="MD41" s="78">
        <v>585003.21</v>
      </c>
      <c r="MK41" s="77">
        <v>2</v>
      </c>
      <c r="ML41" s="78">
        <v>24.18</v>
      </c>
      <c r="MO41" s="77">
        <v>4</v>
      </c>
      <c r="MP41" s="78">
        <v>45</v>
      </c>
      <c r="MQ41" s="79">
        <v>4522</v>
      </c>
      <c r="MR41" s="78">
        <v>340668.64</v>
      </c>
      <c r="MS41" s="79">
        <v>55188</v>
      </c>
      <c r="MT41" s="78">
        <v>5359520.37</v>
      </c>
      <c r="MU41" s="79">
        <v>1355</v>
      </c>
      <c r="MV41" s="78">
        <v>40183.25</v>
      </c>
      <c r="MW41" s="77">
        <v>1</v>
      </c>
      <c r="MX41" s="78">
        <v>6.98</v>
      </c>
      <c r="NA41" s="77">
        <v>4</v>
      </c>
      <c r="NB41" s="78">
        <v>20.56</v>
      </c>
      <c r="NG41" s="79">
        <v>321048</v>
      </c>
      <c r="NH41" s="78">
        <v>39254561.93</v>
      </c>
      <c r="NI41" s="79">
        <v>264067</v>
      </c>
      <c r="NJ41" s="78">
        <v>36949336.899999999</v>
      </c>
      <c r="NK41" s="79">
        <v>15994</v>
      </c>
      <c r="NL41" s="78">
        <v>50694.9</v>
      </c>
      <c r="NM41" s="77">
        <v>37</v>
      </c>
      <c r="NN41" s="78">
        <v>811.62</v>
      </c>
      <c r="NO41" s="77">
        <v>2</v>
      </c>
      <c r="NP41" s="78">
        <v>12.24</v>
      </c>
      <c r="NU41" s="79">
        <v>1581</v>
      </c>
      <c r="NV41" s="78">
        <v>226650.93</v>
      </c>
      <c r="NW41" s="77">
        <v>9</v>
      </c>
      <c r="NX41" s="78">
        <v>55.83</v>
      </c>
      <c r="NY41" s="77">
        <v>3</v>
      </c>
      <c r="NZ41" s="78">
        <v>15.26</v>
      </c>
      <c r="OA41" s="77">
        <v>112</v>
      </c>
      <c r="OB41" s="78">
        <v>328.9</v>
      </c>
      <c r="OC41" s="79">
        <v>3416</v>
      </c>
      <c r="OD41" s="78">
        <v>364938.37</v>
      </c>
      <c r="OE41" s="77">
        <v>67</v>
      </c>
      <c r="OF41" s="78">
        <v>4347.28</v>
      </c>
      <c r="OG41" s="77">
        <v>12</v>
      </c>
      <c r="OH41" s="78">
        <v>389.93</v>
      </c>
      <c r="OM41" s="77">
        <v>379</v>
      </c>
      <c r="ON41" s="78">
        <v>28535.29</v>
      </c>
      <c r="OO41" s="77">
        <v>383</v>
      </c>
      <c r="OP41" s="78">
        <v>20671.13</v>
      </c>
      <c r="OQ41" s="77">
        <v>112</v>
      </c>
      <c r="OR41" s="78">
        <v>529.77</v>
      </c>
      <c r="OS41" s="77">
        <v>1</v>
      </c>
      <c r="OT41" s="78">
        <v>10.08</v>
      </c>
      <c r="OW41" s="79">
        <v>12368</v>
      </c>
      <c r="OX41" s="78">
        <v>2057174.18</v>
      </c>
      <c r="OY41" s="79">
        <v>29426</v>
      </c>
      <c r="OZ41" s="78">
        <v>5478048.0099999998</v>
      </c>
      <c r="PA41" s="77">
        <v>193</v>
      </c>
      <c r="PB41" s="78">
        <v>7014.55</v>
      </c>
      <c r="PC41" s="79">
        <v>3405</v>
      </c>
      <c r="PD41" s="78">
        <v>162014.01</v>
      </c>
      <c r="PE41" s="77">
        <v>271</v>
      </c>
      <c r="PF41" s="78">
        <v>44563.67</v>
      </c>
      <c r="PI41" s="79">
        <v>7481</v>
      </c>
      <c r="PJ41" s="78">
        <v>730130.14</v>
      </c>
      <c r="PK41" s="77">
        <v>2</v>
      </c>
      <c r="PL41" s="78">
        <v>4.16</v>
      </c>
      <c r="PS41" s="79">
        <v>3531</v>
      </c>
      <c r="PT41" s="78">
        <v>312423.33</v>
      </c>
      <c r="PU41" s="77">
        <v>99</v>
      </c>
      <c r="PV41" s="78">
        <v>889.21</v>
      </c>
      <c r="PW41" s="77">
        <v>70</v>
      </c>
      <c r="PX41" s="78">
        <v>9313.23</v>
      </c>
      <c r="PY41" s="79">
        <v>10225</v>
      </c>
      <c r="PZ41" s="78">
        <v>702744.7</v>
      </c>
      <c r="QA41" s="77">
        <v>45</v>
      </c>
      <c r="QB41" s="78">
        <v>253.97</v>
      </c>
      <c r="QC41" s="77">
        <v>11</v>
      </c>
      <c r="QD41" s="78">
        <v>137.01</v>
      </c>
      <c r="QI41" s="77">
        <v>13</v>
      </c>
      <c r="QJ41" s="78">
        <v>82.9</v>
      </c>
      <c r="QM41" s="79">
        <v>27389</v>
      </c>
      <c r="QN41" s="78">
        <v>7352890.4900000002</v>
      </c>
      <c r="QO41" s="79">
        <v>46901</v>
      </c>
      <c r="QP41" s="78">
        <v>6707020.4000000004</v>
      </c>
      <c r="QQ41" s="79">
        <v>5140</v>
      </c>
      <c r="QR41" s="78">
        <v>651405.77</v>
      </c>
      <c r="QS41" s="77">
        <v>334</v>
      </c>
      <c r="QT41" s="78">
        <v>1412887.68</v>
      </c>
      <c r="QW41" s="77">
        <v>15</v>
      </c>
      <c r="QX41" s="78">
        <v>163.32</v>
      </c>
      <c r="QY41" s="77">
        <v>11</v>
      </c>
      <c r="QZ41" s="78">
        <v>1035.0899999999999</v>
      </c>
      <c r="RA41" s="77">
        <v>521</v>
      </c>
      <c r="RB41" s="78">
        <v>184600.75</v>
      </c>
      <c r="RE41" s="79">
        <v>24136</v>
      </c>
      <c r="RF41" s="78">
        <v>13150615.119999999</v>
      </c>
      <c r="RI41" s="79">
        <v>12309</v>
      </c>
      <c r="RJ41" s="78">
        <v>3610698.64</v>
      </c>
      <c r="RM41" s="77">
        <v>2</v>
      </c>
      <c r="RN41" s="78">
        <v>2.88</v>
      </c>
      <c r="RO41" s="77">
        <v>21</v>
      </c>
      <c r="RP41" s="78">
        <v>18.13</v>
      </c>
      <c r="RQ41" s="77">
        <v>3</v>
      </c>
      <c r="RR41" s="78">
        <v>243.76</v>
      </c>
      <c r="SE41" s="77">
        <v>25</v>
      </c>
      <c r="SF41" s="78">
        <v>577.36</v>
      </c>
      <c r="SG41" s="77">
        <v>17</v>
      </c>
      <c r="SH41" s="78">
        <v>4733.6000000000004</v>
      </c>
      <c r="SM41" s="77">
        <v>6</v>
      </c>
      <c r="SN41" s="78">
        <v>132.36000000000001</v>
      </c>
      <c r="SO41" s="79">
        <v>125972</v>
      </c>
      <c r="SP41" s="78">
        <v>18168264.91</v>
      </c>
      <c r="SQ41" s="79">
        <v>2644</v>
      </c>
      <c r="SR41" s="78">
        <v>128551.07</v>
      </c>
      <c r="SW41" s="77">
        <v>109</v>
      </c>
      <c r="SX41" s="78">
        <v>21188.04</v>
      </c>
      <c r="SY41" s="77">
        <v>347</v>
      </c>
      <c r="SZ41" s="78">
        <v>16297.26</v>
      </c>
      <c r="TA41" s="79">
        <v>856101</v>
      </c>
      <c r="TB41" s="78">
        <v>19616382.699999999</v>
      </c>
      <c r="TC41" s="77">
        <v>626</v>
      </c>
      <c r="TD41" s="78">
        <v>63109.18</v>
      </c>
      <c r="TG41" s="79">
        <v>5302</v>
      </c>
      <c r="TH41" s="78">
        <v>345678.18</v>
      </c>
      <c r="TI41" s="79">
        <v>51220</v>
      </c>
      <c r="TJ41" s="78">
        <v>8556037.4299999997</v>
      </c>
      <c r="TK41" s="77">
        <v>2</v>
      </c>
      <c r="TL41" s="78">
        <v>0.34</v>
      </c>
      <c r="TM41" s="79">
        <v>1470</v>
      </c>
      <c r="TN41" s="78">
        <v>54482.1</v>
      </c>
      <c r="TO41" s="79">
        <v>1504</v>
      </c>
      <c r="TP41" s="78">
        <v>96417.32</v>
      </c>
      <c r="TQ41" s="79">
        <v>10686</v>
      </c>
      <c r="TR41" s="78">
        <v>433428.13</v>
      </c>
      <c r="TS41" s="77">
        <v>2</v>
      </c>
      <c r="TT41" s="78">
        <v>1091.52</v>
      </c>
      <c r="TU41" s="79">
        <v>92163</v>
      </c>
      <c r="TV41" s="78">
        <v>603113.67000000004</v>
      </c>
      <c r="TW41" s="77">
        <v>973</v>
      </c>
      <c r="TX41" s="78">
        <v>89208.07</v>
      </c>
      <c r="TY41" s="77">
        <v>99</v>
      </c>
      <c r="TZ41" s="78">
        <v>635.54999999999995</v>
      </c>
      <c r="UG41" s="77">
        <v>919</v>
      </c>
      <c r="UH41" s="78">
        <v>9018.2000000000007</v>
      </c>
      <c r="UI41" s="79">
        <v>2863</v>
      </c>
      <c r="UJ41" s="78">
        <v>12679404.220000001</v>
      </c>
      <c r="UK41" s="79">
        <v>2744</v>
      </c>
      <c r="UL41" s="78">
        <v>101970.07</v>
      </c>
      <c r="UM41" s="79">
        <v>22517</v>
      </c>
      <c r="UN41" s="78">
        <v>613114.02</v>
      </c>
      <c r="UO41" s="79">
        <v>2249</v>
      </c>
      <c r="UP41" s="78">
        <v>260068.81</v>
      </c>
      <c r="UQ41" s="79">
        <v>47305</v>
      </c>
      <c r="UR41" s="78">
        <v>2317629.42</v>
      </c>
      <c r="US41" s="79">
        <v>5175</v>
      </c>
      <c r="UT41" s="78">
        <v>421876.2</v>
      </c>
      <c r="VE41" s="77">
        <v>3</v>
      </c>
      <c r="VF41" s="78">
        <v>445.29</v>
      </c>
      <c r="VG41" s="79">
        <v>8585</v>
      </c>
      <c r="VH41" s="78">
        <v>375168.11</v>
      </c>
      <c r="VI41" s="77">
        <v>2</v>
      </c>
      <c r="VJ41" s="78">
        <v>6.58</v>
      </c>
      <c r="VM41" s="77">
        <v>6</v>
      </c>
      <c r="VN41" s="78">
        <v>70.900000000000006</v>
      </c>
      <c r="WA41" s="77">
        <v>2</v>
      </c>
      <c r="WB41" s="78">
        <v>53.68</v>
      </c>
      <c r="WG41" s="77">
        <v>31</v>
      </c>
      <c r="WH41" s="78">
        <v>755.08</v>
      </c>
      <c r="WI41" s="79">
        <v>10957</v>
      </c>
      <c r="WJ41" s="78">
        <v>528889.89</v>
      </c>
      <c r="WK41" s="77">
        <v>2</v>
      </c>
      <c r="WL41" s="78">
        <v>12.6</v>
      </c>
      <c r="WM41" s="79">
        <v>32402</v>
      </c>
      <c r="WN41" s="78">
        <v>530060.91</v>
      </c>
      <c r="WO41" s="77">
        <v>102</v>
      </c>
      <c r="WP41" s="78">
        <v>1220.6099999999999</v>
      </c>
      <c r="WS41" s="77">
        <v>4</v>
      </c>
      <c r="WT41" s="78">
        <v>45.77</v>
      </c>
      <c r="WU41" s="79">
        <v>13852</v>
      </c>
      <c r="WV41" s="78">
        <v>756148.52</v>
      </c>
      <c r="WW41" s="79">
        <v>15207</v>
      </c>
      <c r="WX41" s="78">
        <v>1317518.6100000001</v>
      </c>
      <c r="XA41" s="77">
        <v>2</v>
      </c>
      <c r="XB41" s="78">
        <v>37.119999999999997</v>
      </c>
      <c r="XC41" s="77">
        <v>3</v>
      </c>
      <c r="XD41" s="78">
        <v>0.03</v>
      </c>
      <c r="XG41" s="79">
        <v>14378</v>
      </c>
      <c r="XH41" s="78">
        <v>2099412.21</v>
      </c>
      <c r="XI41" s="77">
        <v>23</v>
      </c>
      <c r="XJ41" s="78">
        <v>41638.43</v>
      </c>
      <c r="XM41" s="79">
        <v>2787</v>
      </c>
      <c r="XN41" s="78">
        <v>12256.2</v>
      </c>
      <c r="XO41" s="79">
        <v>8685</v>
      </c>
      <c r="XP41" s="78">
        <v>135021.19</v>
      </c>
      <c r="XQ41" s="77">
        <v>185</v>
      </c>
      <c r="XR41" s="78">
        <v>17491.419999999998</v>
      </c>
      <c r="XS41" s="79">
        <v>2043</v>
      </c>
      <c r="XT41" s="78">
        <v>815476.25</v>
      </c>
      <c r="XU41" s="77">
        <v>5</v>
      </c>
      <c r="XV41" s="78">
        <v>1170</v>
      </c>
      <c r="XW41" s="79">
        <v>6868</v>
      </c>
      <c r="XX41" s="78">
        <v>195041.21</v>
      </c>
      <c r="YC41" s="77">
        <v>1</v>
      </c>
      <c r="YD41" s="78">
        <v>5.33</v>
      </c>
      <c r="YG41" s="77">
        <v>1</v>
      </c>
      <c r="YH41" s="78">
        <v>29.96</v>
      </c>
      <c r="YI41" s="79">
        <v>38004</v>
      </c>
      <c r="YJ41" s="78">
        <v>2231654.88</v>
      </c>
      <c r="YM41" s="77">
        <v>371</v>
      </c>
      <c r="YN41" s="78">
        <v>147373.48000000001</v>
      </c>
      <c r="YO41" s="77">
        <v>568</v>
      </c>
      <c r="YP41" s="78">
        <v>7189.82</v>
      </c>
      <c r="YU41" s="79">
        <v>2914</v>
      </c>
      <c r="YV41" s="78">
        <v>1474054.99</v>
      </c>
      <c r="YW41" s="79">
        <v>6025</v>
      </c>
      <c r="YX41" s="78">
        <v>780198.08</v>
      </c>
      <c r="YY41" s="79">
        <v>13589</v>
      </c>
      <c r="YZ41" s="78">
        <v>2283658.62</v>
      </c>
      <c r="ZA41" s="79">
        <v>1678</v>
      </c>
      <c r="ZB41" s="78">
        <v>427457.45</v>
      </c>
      <c r="ZC41" s="79">
        <v>3646</v>
      </c>
      <c r="ZD41" s="78">
        <v>757513.42</v>
      </c>
      <c r="ZE41" s="79">
        <v>81747</v>
      </c>
      <c r="ZF41" s="78">
        <v>940457.52</v>
      </c>
      <c r="ZG41" s="79">
        <v>1572</v>
      </c>
      <c r="ZH41" s="78">
        <v>80925.17</v>
      </c>
      <c r="ZI41" s="77">
        <v>1</v>
      </c>
      <c r="ZJ41" s="78">
        <v>6.15</v>
      </c>
      <c r="ZQ41" s="79">
        <v>181676</v>
      </c>
      <c r="ZR41" s="78">
        <v>10953624.300000001</v>
      </c>
      <c r="ZS41" s="79">
        <v>27003</v>
      </c>
      <c r="ZT41" s="78">
        <v>2477294.7400000002</v>
      </c>
      <c r="AAA41" s="79">
        <v>2133</v>
      </c>
      <c r="AAB41" s="78">
        <v>50320.37</v>
      </c>
      <c r="AAE41" s="79">
        <v>2342</v>
      </c>
      <c r="AAF41" s="78">
        <v>293783.67999999999</v>
      </c>
      <c r="AAG41" s="77">
        <v>122</v>
      </c>
      <c r="AAH41" s="78">
        <v>13226.5</v>
      </c>
      <c r="AAI41" s="79">
        <v>119638</v>
      </c>
      <c r="AAJ41" s="78">
        <v>2874679.33</v>
      </c>
      <c r="AAK41" s="79">
        <v>33139</v>
      </c>
      <c r="AAL41" s="78">
        <v>1586623.29</v>
      </c>
      <c r="AAQ41" s="79">
        <v>1347</v>
      </c>
      <c r="AAR41" s="78">
        <v>109216.37</v>
      </c>
      <c r="AAS41" s="77">
        <v>643</v>
      </c>
      <c r="AAT41" s="78">
        <v>49516.03</v>
      </c>
      <c r="AAU41" s="79">
        <v>51030</v>
      </c>
      <c r="AAV41" s="78">
        <v>9001703.0500000007</v>
      </c>
      <c r="AAW41" s="79">
        <v>50425</v>
      </c>
      <c r="AAX41" s="78">
        <v>6904783.4000000004</v>
      </c>
      <c r="ABC41" s="77">
        <v>46</v>
      </c>
      <c r="ABD41" s="78">
        <v>226.19</v>
      </c>
      <c r="ABE41" s="77">
        <v>112</v>
      </c>
      <c r="ABF41" s="78">
        <v>481.02</v>
      </c>
      <c r="ABG41" s="77">
        <v>1</v>
      </c>
      <c r="ABH41" s="78">
        <v>4.99</v>
      </c>
      <c r="ABI41" s="77">
        <v>1</v>
      </c>
      <c r="ABJ41" s="78">
        <v>11.5</v>
      </c>
      <c r="ABM41" s="77">
        <v>55</v>
      </c>
      <c r="ABN41" s="78">
        <v>653.39</v>
      </c>
      <c r="ABO41" s="77">
        <v>1</v>
      </c>
      <c r="ABP41" s="78">
        <v>4.58</v>
      </c>
      <c r="ABQ41" s="77">
        <v>3</v>
      </c>
      <c r="ABR41" s="78">
        <v>32.61</v>
      </c>
      <c r="ABS41" s="77">
        <v>86</v>
      </c>
      <c r="ABT41" s="78">
        <v>480.89</v>
      </c>
      <c r="ABY41" s="77">
        <v>5</v>
      </c>
      <c r="ABZ41" s="78">
        <v>300.52999999999997</v>
      </c>
      <c r="ACA41" s="79">
        <v>1089</v>
      </c>
      <c r="ACB41" s="78">
        <v>4822.7</v>
      </c>
      <c r="ACG41" s="79">
        <v>2000</v>
      </c>
      <c r="ACH41" s="78">
        <v>117398.96</v>
      </c>
      <c r="ACO41" s="77">
        <v>517</v>
      </c>
      <c r="ACP41" s="78">
        <v>74451.63</v>
      </c>
      <c r="ADA41" s="79">
        <v>196108</v>
      </c>
      <c r="ADB41" s="78">
        <v>18644102.300000001</v>
      </c>
      <c r="ADC41" s="79">
        <v>3377</v>
      </c>
      <c r="ADD41" s="78">
        <v>179886.35</v>
      </c>
      <c r="ADE41" s="79">
        <v>1945</v>
      </c>
      <c r="ADF41" s="78">
        <v>88391.2</v>
      </c>
      <c r="ADG41" s="79">
        <v>4705</v>
      </c>
      <c r="ADH41" s="78">
        <v>69949.97</v>
      </c>
      <c r="ADI41" s="79">
        <v>4014</v>
      </c>
      <c r="ADJ41" s="78">
        <v>90886.06</v>
      </c>
      <c r="ADK41" s="77">
        <v>471</v>
      </c>
      <c r="ADL41" s="78">
        <v>15220.97</v>
      </c>
      <c r="ADQ41" s="77">
        <v>125</v>
      </c>
      <c r="ADR41" s="78">
        <v>6339.13</v>
      </c>
      <c r="ADS41" s="79">
        <v>16618</v>
      </c>
      <c r="ADT41" s="78">
        <v>577571.97</v>
      </c>
      <c r="ADU41" s="79">
        <v>5176</v>
      </c>
      <c r="ADV41" s="78">
        <v>279788.94</v>
      </c>
      <c r="ADW41" s="79">
        <v>24780</v>
      </c>
      <c r="ADX41" s="78">
        <v>315361.93</v>
      </c>
      <c r="AEA41" s="77">
        <v>5</v>
      </c>
      <c r="AEB41" s="78">
        <v>86.36</v>
      </c>
      <c r="AEC41" s="79">
        <v>12169</v>
      </c>
      <c r="AED41" s="78">
        <v>507059.79</v>
      </c>
      <c r="AEI41" s="79">
        <v>3467</v>
      </c>
      <c r="AEJ41" s="78">
        <v>112838.7</v>
      </c>
      <c r="AEK41" s="79">
        <v>50875</v>
      </c>
      <c r="AEL41" s="78">
        <v>1880650.77</v>
      </c>
      <c r="AEM41" s="77">
        <v>314</v>
      </c>
      <c r="AEN41" s="78">
        <v>15325.58</v>
      </c>
      <c r="AEO41" s="79">
        <v>16069</v>
      </c>
      <c r="AEP41" s="78">
        <v>1032737.89</v>
      </c>
      <c r="AES41" s="79">
        <v>2719</v>
      </c>
      <c r="AET41" s="78">
        <v>410599.67</v>
      </c>
      <c r="AEW41" s="77">
        <v>2</v>
      </c>
      <c r="AEX41" s="78">
        <v>86.22</v>
      </c>
      <c r="AEY41" s="77">
        <v>935</v>
      </c>
      <c r="AEZ41" s="78">
        <v>146347.35</v>
      </c>
      <c r="AFC41" s="79">
        <v>1248</v>
      </c>
      <c r="AFD41" s="78">
        <v>748006.16</v>
      </c>
      <c r="AFG41" s="77">
        <v>2</v>
      </c>
      <c r="AFH41" s="78">
        <v>185.98</v>
      </c>
      <c r="AFK41" s="79">
        <v>4548</v>
      </c>
      <c r="AFL41" s="78">
        <v>319836.68</v>
      </c>
      <c r="AFM41" s="79">
        <v>5155</v>
      </c>
      <c r="AFN41" s="78">
        <v>223500.13</v>
      </c>
      <c r="AFO41" s="77">
        <v>22</v>
      </c>
      <c r="AFP41" s="78">
        <v>786.28</v>
      </c>
      <c r="AFQ41" s="77">
        <v>1</v>
      </c>
      <c r="AFR41" s="78">
        <v>31.25</v>
      </c>
      <c r="AFS41" s="79">
        <v>2028</v>
      </c>
      <c r="AFT41" s="78">
        <v>1004163.12</v>
      </c>
      <c r="AFU41" s="79">
        <v>3128</v>
      </c>
      <c r="AFV41" s="78">
        <v>2253364.9300000002</v>
      </c>
      <c r="AGA41" s="77">
        <v>71</v>
      </c>
      <c r="AGB41" s="78">
        <v>568.12</v>
      </c>
      <c r="AGG41" s="79">
        <v>17214</v>
      </c>
      <c r="AGH41" s="78">
        <v>896543.56</v>
      </c>
      <c r="AGI41" s="79">
        <v>5591</v>
      </c>
      <c r="AGJ41" s="78">
        <v>174594.33</v>
      </c>
      <c r="AGK41" s="77">
        <v>14</v>
      </c>
      <c r="AGL41" s="78">
        <v>6600.02</v>
      </c>
      <c r="AGO41" s="77">
        <v>45</v>
      </c>
      <c r="AGP41" s="78">
        <v>5569.15</v>
      </c>
      <c r="AGQ41" s="79">
        <v>6209</v>
      </c>
      <c r="AGR41" s="78">
        <v>341887.03</v>
      </c>
      <c r="AGS41" s="77">
        <v>14</v>
      </c>
      <c r="AGT41" s="78">
        <v>535.66999999999996</v>
      </c>
      <c r="AGW41" s="77">
        <v>6</v>
      </c>
      <c r="AGX41" s="78">
        <v>1324.32</v>
      </c>
      <c r="AHC41" s="79">
        <v>3128</v>
      </c>
      <c r="AHD41" s="78">
        <v>1093581.96</v>
      </c>
      <c r="AHG41" s="77">
        <v>130</v>
      </c>
      <c r="AHH41" s="78">
        <v>6276.76</v>
      </c>
      <c r="AHM41" s="79">
        <v>54415</v>
      </c>
      <c r="AHN41" s="78">
        <v>1716127.03</v>
      </c>
      <c r="AHO41" s="79">
        <v>4978</v>
      </c>
      <c r="AHP41" s="78">
        <v>200127.61</v>
      </c>
      <c r="AHQ41" s="77">
        <v>476</v>
      </c>
      <c r="AHR41" s="78">
        <v>57039.519999999997</v>
      </c>
      <c r="AHS41" s="77">
        <v>1</v>
      </c>
      <c r="AHT41" s="78">
        <v>36.99</v>
      </c>
      <c r="AHW41" s="77">
        <v>146</v>
      </c>
      <c r="AHX41" s="78">
        <v>973.77</v>
      </c>
      <c r="AIA41" s="77">
        <v>3</v>
      </c>
      <c r="AIB41" s="78">
        <v>141.37</v>
      </c>
      <c r="AIC41" s="77">
        <v>11</v>
      </c>
      <c r="AID41" s="78">
        <v>20846.8</v>
      </c>
      <c r="AIG41" s="79">
        <v>211132</v>
      </c>
      <c r="AIH41" s="78">
        <v>42336504.369999997</v>
      </c>
      <c r="AII41" s="77">
        <v>187</v>
      </c>
      <c r="AIJ41" s="78">
        <v>236604.5</v>
      </c>
      <c r="AIK41" s="79">
        <v>11392</v>
      </c>
      <c r="AIL41" s="78">
        <v>6577114.5800000001</v>
      </c>
      <c r="AIM41" s="79">
        <v>11973</v>
      </c>
      <c r="AIN41" s="78">
        <v>4466677.7599999998</v>
      </c>
      <c r="AIO41" s="79">
        <v>1963</v>
      </c>
      <c r="AIP41" s="78">
        <v>166283.96</v>
      </c>
      <c r="AIQ41" s="77">
        <v>188</v>
      </c>
      <c r="AIR41" s="78">
        <v>19580.07</v>
      </c>
      <c r="AIS41" s="77">
        <v>959</v>
      </c>
      <c r="AIT41" s="78">
        <v>124739.39</v>
      </c>
      <c r="AIY41" s="77">
        <v>56</v>
      </c>
      <c r="AIZ41" s="78">
        <v>50121.29</v>
      </c>
      <c r="AJA41" s="79">
        <v>2482</v>
      </c>
      <c r="AJB41" s="78">
        <v>230341.35</v>
      </c>
      <c r="AJC41" s="79">
        <v>3545</v>
      </c>
      <c r="AJD41" s="78">
        <v>215862.01</v>
      </c>
      <c r="AJE41" s="77">
        <v>81</v>
      </c>
      <c r="AJF41" s="78">
        <v>20910.77</v>
      </c>
      <c r="AJK41" s="77">
        <v>9</v>
      </c>
      <c r="AJL41" s="78">
        <v>3541.53</v>
      </c>
      <c r="AJM41" s="77">
        <v>900</v>
      </c>
      <c r="AJN41" s="78">
        <v>106527.48</v>
      </c>
      <c r="AJQ41" s="77">
        <v>101</v>
      </c>
      <c r="AJR41" s="78">
        <v>37022.449999999997</v>
      </c>
      <c r="AJS41" s="77">
        <v>1</v>
      </c>
      <c r="AJT41" s="78">
        <v>78.650000000000006</v>
      </c>
      <c r="AKC41" s="77">
        <v>3</v>
      </c>
      <c r="AKD41" s="78">
        <v>2564.16</v>
      </c>
      <c r="AKE41" s="77">
        <v>1</v>
      </c>
      <c r="AKF41" s="78">
        <v>143.72</v>
      </c>
      <c r="AKG41" s="79">
        <v>51656</v>
      </c>
      <c r="AKH41" s="78">
        <v>487422.67</v>
      </c>
      <c r="AKK41" s="77">
        <v>41</v>
      </c>
      <c r="AKL41" s="78">
        <v>421.9</v>
      </c>
      <c r="AKO41" s="79">
        <v>7821</v>
      </c>
      <c r="AKP41" s="78">
        <v>581007.72</v>
      </c>
      <c r="AKS41" s="79">
        <v>9155</v>
      </c>
      <c r="AKT41" s="78">
        <v>177140.3</v>
      </c>
      <c r="AKU41" s="77">
        <v>5</v>
      </c>
      <c r="AKV41" s="78">
        <v>4.6399999999999997</v>
      </c>
      <c r="AKW41" s="79">
        <v>9653</v>
      </c>
      <c r="AKX41" s="78">
        <v>447441.01</v>
      </c>
      <c r="ALC41" s="77">
        <v>5</v>
      </c>
      <c r="ALD41" s="78">
        <v>63.61</v>
      </c>
      <c r="ALE41" s="79">
        <v>2251</v>
      </c>
      <c r="ALF41" s="78">
        <v>389279.68</v>
      </c>
      <c r="ALO41" s="79">
        <v>104483</v>
      </c>
      <c r="ALP41" s="78">
        <v>1372258.72</v>
      </c>
      <c r="ALQ41" s="77">
        <v>195</v>
      </c>
      <c r="ALR41" s="78">
        <v>17894.849999999999</v>
      </c>
      <c r="ALW41" s="77">
        <v>2</v>
      </c>
      <c r="ALX41" s="78">
        <v>16.16</v>
      </c>
      <c r="AME41" s="77">
        <v>33</v>
      </c>
      <c r="AMF41" s="78">
        <v>484.87</v>
      </c>
      <c r="AMM41" s="79">
        <v>10724</v>
      </c>
      <c r="AMN41" s="78">
        <v>272883.96999999997</v>
      </c>
      <c r="AMQ41" s="79">
        <v>117413</v>
      </c>
      <c r="AMR41" s="78">
        <v>1639152.58</v>
      </c>
      <c r="ANI41" s="77">
        <v>6</v>
      </c>
      <c r="ANJ41" s="78">
        <v>37</v>
      </c>
      <c r="ANO41" s="79">
        <v>3172</v>
      </c>
      <c r="ANP41" s="78">
        <v>156237.49</v>
      </c>
      <c r="ANQ41" s="77">
        <v>153</v>
      </c>
      <c r="ANR41" s="78">
        <v>434.86</v>
      </c>
      <c r="ANS41" s="79">
        <v>1960</v>
      </c>
      <c r="ANT41" s="78">
        <v>134056.4</v>
      </c>
      <c r="ANW41" s="77">
        <v>136</v>
      </c>
      <c r="ANX41" s="78">
        <v>2962.04</v>
      </c>
      <c r="ANY41" s="77">
        <v>26</v>
      </c>
      <c r="ANZ41" s="78">
        <v>11021.32</v>
      </c>
      <c r="AOA41" s="79">
        <v>2200</v>
      </c>
      <c r="AOB41" s="78">
        <v>166011.57999999999</v>
      </c>
      <c r="AOC41" s="79">
        <v>18293</v>
      </c>
      <c r="AOD41" s="78">
        <v>1761451.19</v>
      </c>
      <c r="AOE41" s="77">
        <v>256</v>
      </c>
      <c r="AOF41" s="78">
        <v>306339.31</v>
      </c>
      <c r="AOG41" s="77">
        <v>6</v>
      </c>
      <c r="AOH41" s="78">
        <v>1125.9000000000001</v>
      </c>
      <c r="AOI41" s="77">
        <v>2</v>
      </c>
      <c r="AOJ41" s="78">
        <v>2728</v>
      </c>
      <c r="AOQ41" s="77">
        <v>391</v>
      </c>
      <c r="AOR41" s="78">
        <v>15547.49</v>
      </c>
      <c r="AOS41" s="77">
        <v>1</v>
      </c>
      <c r="AOT41" s="78">
        <v>4.32</v>
      </c>
      <c r="AOU41" s="77">
        <v>1</v>
      </c>
      <c r="AOV41" s="78">
        <v>2.84</v>
      </c>
      <c r="AOY41" s="79">
        <v>1099</v>
      </c>
      <c r="AOZ41" s="78">
        <v>1387591.05</v>
      </c>
      <c r="APA41" s="79">
        <v>3026</v>
      </c>
      <c r="APB41" s="78">
        <v>255639.54</v>
      </c>
      <c r="APC41" s="77">
        <v>2</v>
      </c>
      <c r="APD41" s="78">
        <v>38.659999999999997</v>
      </c>
      <c r="APE41" s="77">
        <v>322</v>
      </c>
      <c r="APF41" s="78">
        <v>7143.75</v>
      </c>
      <c r="API41" s="79">
        <v>2115</v>
      </c>
      <c r="APJ41" s="78">
        <v>251980.46</v>
      </c>
      <c r="APK41" s="77">
        <v>287</v>
      </c>
      <c r="APL41" s="78">
        <v>47913.38</v>
      </c>
      <c r="APM41" s="79">
        <v>12749</v>
      </c>
      <c r="APN41" s="78">
        <v>2010242.16</v>
      </c>
      <c r="APS41" s="77">
        <v>657</v>
      </c>
      <c r="APT41" s="78">
        <v>329398.24</v>
      </c>
      <c r="APU41" s="77">
        <v>54</v>
      </c>
      <c r="APV41" s="78">
        <v>87829.84</v>
      </c>
      <c r="APW41" s="77">
        <v>379</v>
      </c>
      <c r="APX41" s="78">
        <v>1171544.6399999999</v>
      </c>
      <c r="AQA41" s="77">
        <v>1</v>
      </c>
      <c r="AQB41" s="78">
        <v>170.36</v>
      </c>
      <c r="AQI41" s="77">
        <v>44</v>
      </c>
      <c r="AQJ41" s="78">
        <v>4582.12</v>
      </c>
      <c r="AQK41" s="77">
        <v>10</v>
      </c>
      <c r="AQL41" s="78">
        <v>124.55</v>
      </c>
      <c r="AQO41" s="77">
        <v>888</v>
      </c>
      <c r="AQP41" s="78">
        <v>125774.92</v>
      </c>
      <c r="AQQ41" s="77">
        <v>332</v>
      </c>
      <c r="AQR41" s="78">
        <v>3564.57</v>
      </c>
      <c r="AQS41" s="77">
        <v>2</v>
      </c>
      <c r="AQT41" s="78">
        <v>10.199999999999999</v>
      </c>
      <c r="AQU41" s="77">
        <v>175</v>
      </c>
      <c r="AQV41" s="78">
        <v>2110.23</v>
      </c>
      <c r="ARA41" s="79">
        <v>13968</v>
      </c>
      <c r="ARB41" s="78">
        <v>3166087.35</v>
      </c>
      <c r="ARC41" s="79">
        <v>18890</v>
      </c>
      <c r="ARD41" s="78">
        <v>306601.44</v>
      </c>
      <c r="ARG41" s="77">
        <v>3</v>
      </c>
      <c r="ARH41" s="78">
        <v>114.14</v>
      </c>
      <c r="ARI41" s="79">
        <v>2286</v>
      </c>
      <c r="ARJ41" s="78">
        <v>1007621.93</v>
      </c>
      <c r="ARK41" s="77">
        <v>328</v>
      </c>
      <c r="ARL41" s="78">
        <v>142944.49</v>
      </c>
      <c r="ARM41" s="79">
        <v>1932</v>
      </c>
      <c r="ARN41" s="78">
        <v>866038.04</v>
      </c>
      <c r="ARO41" s="77">
        <v>831</v>
      </c>
      <c r="ARP41" s="78">
        <v>382902.61</v>
      </c>
      <c r="ARQ41" s="77">
        <v>706</v>
      </c>
      <c r="ARR41" s="78">
        <v>260697.54</v>
      </c>
      <c r="ARS41" s="77">
        <v>226</v>
      </c>
      <c r="ART41" s="78">
        <v>94308.12</v>
      </c>
      <c r="ARU41" s="79">
        <v>7994</v>
      </c>
      <c r="ARV41" s="78">
        <v>1524999.33</v>
      </c>
      <c r="ARW41" s="77">
        <v>5</v>
      </c>
      <c r="ARX41" s="78">
        <v>123.83</v>
      </c>
      <c r="ASA41" s="77">
        <v>114</v>
      </c>
      <c r="ASB41" s="78">
        <v>29866.71</v>
      </c>
      <c r="ASC41" s="79">
        <v>3908</v>
      </c>
      <c r="ASD41" s="78">
        <v>66096.399999999994</v>
      </c>
      <c r="ASI41" s="79">
        <v>4316</v>
      </c>
      <c r="ASJ41" s="78">
        <v>1170151.26</v>
      </c>
      <c r="ASK41" s="79">
        <v>2986</v>
      </c>
      <c r="ASL41" s="78">
        <v>1486025.48</v>
      </c>
      <c r="ASQ41" s="79">
        <v>5509</v>
      </c>
      <c r="ASR41" s="78">
        <v>3301189.99</v>
      </c>
      <c r="ASU41" s="77">
        <v>103</v>
      </c>
      <c r="ASV41" s="78">
        <v>693402.47</v>
      </c>
      <c r="ASY41" s="77">
        <v>8</v>
      </c>
      <c r="ASZ41" s="78">
        <v>99.16</v>
      </c>
      <c r="ATG41" s="79">
        <v>5275</v>
      </c>
      <c r="ATH41" s="78">
        <v>662334.64</v>
      </c>
      <c r="ATI41" s="79">
        <v>11271</v>
      </c>
      <c r="ATJ41" s="78">
        <v>1280588.1299999999</v>
      </c>
      <c r="ATK41" s="79">
        <v>28804</v>
      </c>
      <c r="ATL41" s="78">
        <v>3550568.22</v>
      </c>
      <c r="ATM41" s="79">
        <v>7475</v>
      </c>
      <c r="ATN41" s="78">
        <v>904372.38</v>
      </c>
      <c r="ATO41" s="79">
        <v>49271</v>
      </c>
      <c r="ATP41" s="78">
        <v>1209534.23</v>
      </c>
      <c r="ATS41" s="79">
        <v>44896</v>
      </c>
      <c r="ATT41" s="78">
        <v>3479314.39</v>
      </c>
      <c r="ATU41" s="77">
        <v>124</v>
      </c>
      <c r="ATV41" s="78">
        <v>44591.839999999997</v>
      </c>
      <c r="ATY41" s="79">
        <v>3011</v>
      </c>
      <c r="ATZ41" s="78">
        <v>266391.15999999997</v>
      </c>
      <c r="AUE41" s="77">
        <v>1</v>
      </c>
      <c r="AUF41" s="78">
        <v>424.51</v>
      </c>
      <c r="AUG41" s="77">
        <v>2</v>
      </c>
      <c r="AUH41" s="78">
        <v>4.2</v>
      </c>
      <c r="AUO41" s="77">
        <v>16</v>
      </c>
      <c r="AUP41" s="78">
        <v>113.1</v>
      </c>
      <c r="AUQ41" s="77">
        <v>3</v>
      </c>
      <c r="AUR41" s="78">
        <v>2.88</v>
      </c>
      <c r="AUS41" s="77">
        <v>7</v>
      </c>
      <c r="AUT41" s="78">
        <v>269.38</v>
      </c>
      <c r="AUU41" s="79">
        <v>1432</v>
      </c>
      <c r="AUV41" s="78">
        <v>36986.71</v>
      </c>
      <c r="AUW41" s="77">
        <v>24</v>
      </c>
      <c r="AUX41" s="78">
        <v>2728.95</v>
      </c>
      <c r="AVA41" s="79">
        <v>13884</v>
      </c>
      <c r="AVB41" s="78">
        <v>1252300.8700000001</v>
      </c>
      <c r="AVC41" s="77">
        <v>773</v>
      </c>
      <c r="AVD41" s="78">
        <v>3196491.82</v>
      </c>
      <c r="AVM41" s="79">
        <v>1087</v>
      </c>
      <c r="AVN41" s="78">
        <v>58801.58</v>
      </c>
      <c r="AVO41" s="77">
        <v>43</v>
      </c>
      <c r="AVP41" s="78">
        <v>2457.17</v>
      </c>
      <c r="AVS41" s="79">
        <v>14151</v>
      </c>
      <c r="AVT41" s="78">
        <v>731836.18</v>
      </c>
      <c r="AVU41" s="77">
        <v>7</v>
      </c>
      <c r="AVV41" s="78">
        <v>219.58</v>
      </c>
      <c r="AVW41" s="77">
        <v>9</v>
      </c>
      <c r="AVX41" s="78">
        <v>429.28</v>
      </c>
      <c r="AVY41" s="77">
        <v>79</v>
      </c>
      <c r="AVZ41" s="78">
        <v>1494.15</v>
      </c>
      <c r="AWA41" s="77">
        <v>21</v>
      </c>
      <c r="AWB41" s="78">
        <v>102.93</v>
      </c>
      <c r="AWC41" s="77">
        <v>1</v>
      </c>
      <c r="AWD41" s="78">
        <v>4.72</v>
      </c>
      <c r="AWE41" s="77">
        <v>2</v>
      </c>
      <c r="AWF41" s="78">
        <v>9</v>
      </c>
      <c r="AWG41" s="77">
        <v>2</v>
      </c>
      <c r="AWH41" s="78">
        <v>7.94</v>
      </c>
      <c r="AWM41" s="79">
        <v>177953</v>
      </c>
      <c r="AWN41" s="78">
        <v>3151262.49</v>
      </c>
      <c r="AWO41" s="77">
        <v>6</v>
      </c>
      <c r="AWP41" s="78">
        <v>116.9</v>
      </c>
      <c r="AWQ41" s="79">
        <v>2130</v>
      </c>
      <c r="AWR41" s="78">
        <v>112655.74</v>
      </c>
      <c r="AWU41" s="79">
        <v>10527</v>
      </c>
      <c r="AWV41" s="78">
        <v>3454439.09</v>
      </c>
      <c r="AWW41" s="77">
        <v>25</v>
      </c>
      <c r="AWX41" s="78">
        <v>183.68</v>
      </c>
      <c r="AXA41" s="77">
        <v>2</v>
      </c>
      <c r="AXB41" s="78">
        <v>7.54</v>
      </c>
      <c r="AXC41" s="77">
        <v>185</v>
      </c>
      <c r="AXD41" s="78">
        <v>151018.1</v>
      </c>
      <c r="AXO41" s="77">
        <v>174</v>
      </c>
      <c r="AXP41" s="78">
        <v>16133.62</v>
      </c>
      <c r="AXY41" s="77">
        <v>1</v>
      </c>
      <c r="AXZ41" s="78">
        <v>9.73</v>
      </c>
      <c r="AYC41" s="77">
        <v>5</v>
      </c>
      <c r="AYD41" s="78">
        <v>40.65</v>
      </c>
      <c r="AYE41" s="77">
        <v>17</v>
      </c>
      <c r="AYF41" s="78">
        <v>186</v>
      </c>
      <c r="AYG41" s="77">
        <v>3</v>
      </c>
      <c r="AYH41" s="78">
        <v>31.66</v>
      </c>
      <c r="AYO41" s="77">
        <v>4</v>
      </c>
      <c r="AYP41" s="78">
        <v>5804.6</v>
      </c>
      <c r="AYQ41" s="77">
        <v>2</v>
      </c>
      <c r="AYR41" s="78">
        <v>1.66</v>
      </c>
      <c r="AYW41" s="77">
        <v>13</v>
      </c>
      <c r="AYX41" s="78">
        <v>59.34</v>
      </c>
      <c r="AYY41" s="77">
        <v>37</v>
      </c>
      <c r="AYZ41" s="78">
        <v>2013.11</v>
      </c>
      <c r="AZA41" s="79">
        <v>60776</v>
      </c>
      <c r="AZB41" s="78">
        <v>4663446.84</v>
      </c>
      <c r="AZC41" s="77">
        <v>247</v>
      </c>
      <c r="AZD41" s="78">
        <v>41491.17</v>
      </c>
      <c r="AZE41" s="77">
        <v>161</v>
      </c>
      <c r="AZF41" s="78">
        <v>50319.42</v>
      </c>
      <c r="AZG41" s="77">
        <v>21</v>
      </c>
      <c r="AZH41" s="78">
        <v>482.95</v>
      </c>
      <c r="AZI41" s="77">
        <v>146</v>
      </c>
      <c r="AZJ41" s="78">
        <v>8756.91</v>
      </c>
      <c r="AZK41" s="77">
        <v>754</v>
      </c>
      <c r="AZL41" s="78">
        <v>9856.34</v>
      </c>
      <c r="AZO41" s="79">
        <v>14576</v>
      </c>
      <c r="AZP41" s="78">
        <v>1967455.22</v>
      </c>
      <c r="AZQ41" s="77">
        <v>193</v>
      </c>
      <c r="AZR41" s="78">
        <v>189303.51</v>
      </c>
      <c r="AZS41" s="77">
        <v>553</v>
      </c>
      <c r="AZT41" s="78">
        <v>246884.43</v>
      </c>
    </row>
    <row r="42" spans="1:1020 1025:1372" x14ac:dyDescent="0.25">
      <c r="A42" s="80">
        <v>40088</v>
      </c>
      <c r="B42" s="77" t="s">
        <v>346</v>
      </c>
      <c r="C42" s="77">
        <v>15</v>
      </c>
      <c r="D42" s="78">
        <v>47.29</v>
      </c>
      <c r="E42" s="77">
        <v>1</v>
      </c>
      <c r="F42" s="78">
        <v>2.64</v>
      </c>
      <c r="K42" s="77">
        <v>2</v>
      </c>
      <c r="L42" s="78">
        <v>151.16</v>
      </c>
      <c r="M42" s="77">
        <v>195</v>
      </c>
      <c r="N42" s="78">
        <v>1193789.6000000001</v>
      </c>
      <c r="S42" s="77">
        <v>1</v>
      </c>
      <c r="T42" s="78">
        <v>6.37</v>
      </c>
      <c r="W42" s="77">
        <v>2</v>
      </c>
      <c r="X42" s="78">
        <v>21.58</v>
      </c>
      <c r="Y42" s="79">
        <v>188717</v>
      </c>
      <c r="Z42" s="78">
        <v>10676950.27</v>
      </c>
      <c r="AA42" s="77">
        <v>39</v>
      </c>
      <c r="AB42" s="78">
        <v>4486.1000000000004</v>
      </c>
      <c r="AC42" s="79">
        <v>9106</v>
      </c>
      <c r="AD42" s="78">
        <v>345443.41</v>
      </c>
      <c r="AQ42" s="79">
        <v>34807</v>
      </c>
      <c r="AR42" s="78">
        <v>5189558.18</v>
      </c>
      <c r="AU42" s="79">
        <v>59699</v>
      </c>
      <c r="AV42" s="78">
        <v>1155342.44</v>
      </c>
      <c r="AY42" s="79">
        <v>70128</v>
      </c>
      <c r="AZ42" s="78">
        <v>7075723.2000000002</v>
      </c>
      <c r="BA42" s="79">
        <v>246550</v>
      </c>
      <c r="BB42" s="78">
        <v>20487835.280000001</v>
      </c>
      <c r="BE42" s="79">
        <v>278268</v>
      </c>
      <c r="BF42" s="78">
        <v>2492281.65</v>
      </c>
      <c r="BI42" s="79">
        <v>11207</v>
      </c>
      <c r="BJ42" s="78">
        <v>748799.98</v>
      </c>
      <c r="BK42" s="77">
        <v>3</v>
      </c>
      <c r="BL42" s="78">
        <v>51.84</v>
      </c>
      <c r="BM42" s="77">
        <v>5</v>
      </c>
      <c r="BN42" s="78">
        <v>192.23</v>
      </c>
      <c r="BO42" s="79">
        <v>5992</v>
      </c>
      <c r="BP42" s="78">
        <v>66690.45</v>
      </c>
      <c r="BS42" s="77">
        <v>11</v>
      </c>
      <c r="BT42" s="78">
        <v>6975.98</v>
      </c>
      <c r="BW42" s="77">
        <v>6</v>
      </c>
      <c r="BX42" s="78">
        <v>121.8</v>
      </c>
      <c r="BY42" s="77">
        <v>2</v>
      </c>
      <c r="BZ42" s="78">
        <v>4.1399999999999997</v>
      </c>
      <c r="CG42" s="77">
        <v>1</v>
      </c>
      <c r="CH42" s="78">
        <v>69.849999999999994</v>
      </c>
      <c r="CM42" s="77">
        <v>4</v>
      </c>
      <c r="CN42" s="78">
        <v>3096.72</v>
      </c>
      <c r="CO42" s="77">
        <v>4</v>
      </c>
      <c r="CP42" s="78">
        <v>345.6</v>
      </c>
      <c r="CQ42" s="77">
        <v>8</v>
      </c>
      <c r="CR42" s="78">
        <v>17.38</v>
      </c>
      <c r="CS42" s="77">
        <v>62</v>
      </c>
      <c r="CT42" s="78">
        <v>239.97</v>
      </c>
      <c r="CW42" s="77">
        <v>28</v>
      </c>
      <c r="CX42" s="78">
        <v>19.12</v>
      </c>
      <c r="DA42" s="79">
        <v>172385</v>
      </c>
      <c r="DB42" s="78">
        <v>6484886.8399999999</v>
      </c>
      <c r="DK42" s="79">
        <v>12652</v>
      </c>
      <c r="DL42" s="78">
        <v>1120544.29</v>
      </c>
      <c r="DM42" s="79">
        <v>184170</v>
      </c>
      <c r="DN42" s="78">
        <v>7236875.5800000001</v>
      </c>
      <c r="DQ42" s="77">
        <v>2</v>
      </c>
      <c r="DR42" s="78">
        <v>2.2400000000000002</v>
      </c>
      <c r="DS42" s="77">
        <v>9</v>
      </c>
      <c r="DT42" s="78">
        <v>179.07</v>
      </c>
      <c r="DU42" s="77">
        <v>7</v>
      </c>
      <c r="DV42" s="78">
        <v>10.77</v>
      </c>
      <c r="EE42" s="79">
        <v>13712</v>
      </c>
      <c r="EF42" s="78">
        <v>518123.77</v>
      </c>
      <c r="EG42" s="79">
        <v>32844</v>
      </c>
      <c r="EH42" s="78">
        <v>1139316.67</v>
      </c>
      <c r="EI42" s="77">
        <v>4</v>
      </c>
      <c r="EJ42" s="78">
        <v>12.71</v>
      </c>
      <c r="EK42" s="79">
        <v>1259</v>
      </c>
      <c r="EL42" s="78">
        <v>76895.77</v>
      </c>
      <c r="ES42" s="79">
        <v>1845</v>
      </c>
      <c r="ET42" s="78">
        <v>1086761.55</v>
      </c>
      <c r="EU42" s="77">
        <v>11</v>
      </c>
      <c r="EV42" s="78">
        <v>14.65</v>
      </c>
      <c r="EW42" s="79">
        <v>26012</v>
      </c>
      <c r="EX42" s="78">
        <v>1289608.8</v>
      </c>
      <c r="EY42" s="79">
        <v>16571</v>
      </c>
      <c r="EZ42" s="78">
        <v>790171.26</v>
      </c>
      <c r="FA42" s="77">
        <v>7</v>
      </c>
      <c r="FB42" s="78">
        <v>70.98</v>
      </c>
      <c r="FE42" s="77">
        <v>5</v>
      </c>
      <c r="FF42" s="78">
        <v>20.12</v>
      </c>
      <c r="FG42" s="79">
        <v>2362</v>
      </c>
      <c r="FH42" s="78">
        <v>351226.04</v>
      </c>
      <c r="FI42" s="77">
        <v>3</v>
      </c>
      <c r="FJ42" s="78">
        <v>8</v>
      </c>
      <c r="FK42" s="79">
        <v>2835</v>
      </c>
      <c r="FL42" s="78">
        <v>73454.28</v>
      </c>
      <c r="FM42" s="79">
        <v>5891</v>
      </c>
      <c r="FN42" s="78">
        <v>339416.95</v>
      </c>
      <c r="FO42" s="79">
        <v>50866</v>
      </c>
      <c r="FP42" s="78">
        <v>5566839.29</v>
      </c>
      <c r="FW42" s="77">
        <v>101</v>
      </c>
      <c r="FX42" s="78">
        <v>9562.49</v>
      </c>
      <c r="GC42" s="79">
        <v>3725</v>
      </c>
      <c r="GD42" s="78">
        <v>503893.76000000001</v>
      </c>
      <c r="GG42" s="77">
        <v>1</v>
      </c>
      <c r="GH42" s="78">
        <v>3.05</v>
      </c>
      <c r="GK42" s="77">
        <v>1</v>
      </c>
      <c r="GL42" s="78">
        <v>3.36</v>
      </c>
      <c r="GO42" s="77">
        <v>296</v>
      </c>
      <c r="GP42" s="78">
        <v>25344.18</v>
      </c>
      <c r="GQ42" s="77">
        <v>18</v>
      </c>
      <c r="GR42" s="78">
        <v>988.18</v>
      </c>
      <c r="GS42" s="79">
        <v>1644</v>
      </c>
      <c r="GT42" s="78">
        <v>176827.26</v>
      </c>
      <c r="GU42" s="77">
        <v>12</v>
      </c>
      <c r="GV42" s="78">
        <v>77</v>
      </c>
      <c r="GY42" s="77">
        <v>84</v>
      </c>
      <c r="GZ42" s="78">
        <v>3138.53</v>
      </c>
      <c r="HA42" s="77">
        <v>679</v>
      </c>
      <c r="HB42" s="78">
        <v>83330.850000000006</v>
      </c>
      <c r="HC42" s="77">
        <v>474</v>
      </c>
      <c r="HD42" s="78">
        <v>82255.929999999993</v>
      </c>
      <c r="HE42" s="79">
        <v>1400</v>
      </c>
      <c r="HF42" s="78">
        <v>193577.39</v>
      </c>
      <c r="HI42" s="77">
        <v>91</v>
      </c>
      <c r="HJ42" s="78">
        <v>36838.39</v>
      </c>
      <c r="HK42" s="77">
        <v>461</v>
      </c>
      <c r="HL42" s="78">
        <v>23371.85</v>
      </c>
      <c r="HM42" s="77">
        <v>13</v>
      </c>
      <c r="HN42" s="78">
        <v>835.43</v>
      </c>
      <c r="HO42" s="79">
        <v>90771</v>
      </c>
      <c r="HP42" s="78">
        <v>8951461.2899999991</v>
      </c>
      <c r="HQ42" s="77">
        <v>2</v>
      </c>
      <c r="HR42" s="78">
        <v>565.04</v>
      </c>
      <c r="HS42" s="77">
        <v>370</v>
      </c>
      <c r="HT42" s="78">
        <v>37752.28</v>
      </c>
      <c r="HU42" s="79">
        <v>5978</v>
      </c>
      <c r="HV42" s="78">
        <v>422653.48</v>
      </c>
      <c r="HW42" s="77">
        <v>43</v>
      </c>
      <c r="HX42" s="78">
        <v>21929.46</v>
      </c>
      <c r="HY42" s="77">
        <v>306</v>
      </c>
      <c r="HZ42" s="78">
        <v>77014.75</v>
      </c>
      <c r="IA42" s="77">
        <v>2</v>
      </c>
      <c r="IB42" s="78">
        <v>168.08</v>
      </c>
      <c r="IG42" s="79">
        <v>2901</v>
      </c>
      <c r="IH42" s="78">
        <v>141611.73000000001</v>
      </c>
      <c r="IK42" s="77">
        <v>1</v>
      </c>
      <c r="IL42" s="78">
        <v>1.94</v>
      </c>
      <c r="IM42" s="77">
        <v>6</v>
      </c>
      <c r="IN42" s="78">
        <v>20.7</v>
      </c>
      <c r="IQ42" s="77">
        <v>6</v>
      </c>
      <c r="IR42" s="78">
        <v>17.440000000000001</v>
      </c>
      <c r="IS42" s="79">
        <v>4620</v>
      </c>
      <c r="IT42" s="78">
        <v>189603.94</v>
      </c>
      <c r="IW42" s="77">
        <v>1</v>
      </c>
      <c r="IX42" s="78">
        <v>3.59</v>
      </c>
      <c r="JA42" s="79">
        <v>10069</v>
      </c>
      <c r="JB42" s="78">
        <v>1359361.9</v>
      </c>
      <c r="JC42" s="79">
        <v>2798</v>
      </c>
      <c r="JD42" s="78">
        <v>352214.77</v>
      </c>
      <c r="JG42" s="77">
        <v>820</v>
      </c>
      <c r="JH42" s="78">
        <v>110162.02</v>
      </c>
      <c r="JI42" s="79">
        <v>3220</v>
      </c>
      <c r="JJ42" s="78">
        <v>291948.65000000002</v>
      </c>
      <c r="JK42" s="77">
        <v>26</v>
      </c>
      <c r="JL42" s="78">
        <v>2067.8200000000002</v>
      </c>
      <c r="JQ42" s="77">
        <v>127</v>
      </c>
      <c r="JR42" s="78">
        <v>11841.14</v>
      </c>
      <c r="JS42" s="79">
        <v>3651</v>
      </c>
      <c r="JT42" s="78">
        <v>297549.34000000003</v>
      </c>
      <c r="JU42" s="79">
        <v>6096</v>
      </c>
      <c r="JV42" s="78">
        <v>416272.14</v>
      </c>
      <c r="JW42" s="77">
        <v>90</v>
      </c>
      <c r="JX42" s="78">
        <v>8012.59</v>
      </c>
      <c r="JY42" s="77">
        <v>507</v>
      </c>
      <c r="JZ42" s="78">
        <v>9599.65</v>
      </c>
      <c r="KA42" s="79">
        <v>9217</v>
      </c>
      <c r="KB42" s="78">
        <v>388842.5</v>
      </c>
      <c r="KC42" s="77">
        <v>1</v>
      </c>
      <c r="KD42" s="78">
        <v>0.36</v>
      </c>
      <c r="KE42" s="77">
        <v>422</v>
      </c>
      <c r="KF42" s="78">
        <v>50002.51</v>
      </c>
      <c r="KG42" s="79">
        <v>20184</v>
      </c>
      <c r="KH42" s="78">
        <v>733578.84</v>
      </c>
      <c r="KM42" s="79">
        <v>1241</v>
      </c>
      <c r="KN42" s="78">
        <v>703687.23</v>
      </c>
      <c r="KO42" s="77">
        <v>6</v>
      </c>
      <c r="KP42" s="78">
        <v>595.80999999999995</v>
      </c>
      <c r="KQ42" s="79">
        <v>5772</v>
      </c>
      <c r="KR42" s="78">
        <v>441747.52</v>
      </c>
      <c r="KU42" s="79">
        <v>3430</v>
      </c>
      <c r="KV42" s="78">
        <v>1436120.31</v>
      </c>
      <c r="LA42" s="77">
        <v>9</v>
      </c>
      <c r="LB42" s="78">
        <v>4522.92</v>
      </c>
      <c r="LE42" s="79">
        <v>1341</v>
      </c>
      <c r="LF42" s="78">
        <v>128803.83</v>
      </c>
      <c r="LG42" s="77">
        <v>530</v>
      </c>
      <c r="LH42" s="78">
        <v>80514.7</v>
      </c>
      <c r="LI42" s="77">
        <v>370</v>
      </c>
      <c r="LJ42" s="78">
        <v>83902.26</v>
      </c>
      <c r="LQ42" s="77">
        <v>1</v>
      </c>
      <c r="LR42" s="78">
        <v>7.88</v>
      </c>
      <c r="LS42" s="77">
        <v>4</v>
      </c>
      <c r="LT42" s="78">
        <v>3.56</v>
      </c>
      <c r="LU42" s="79">
        <v>7093</v>
      </c>
      <c r="LV42" s="78">
        <v>317446.94</v>
      </c>
      <c r="LW42" s="77">
        <v>78</v>
      </c>
      <c r="LX42" s="78">
        <v>441.08</v>
      </c>
      <c r="LY42" s="77">
        <v>6</v>
      </c>
      <c r="LZ42" s="78">
        <v>2810.46</v>
      </c>
      <c r="MA42" s="77">
        <v>1</v>
      </c>
      <c r="MB42" s="78">
        <v>3868.92</v>
      </c>
      <c r="MC42" s="79">
        <v>5601</v>
      </c>
      <c r="MD42" s="78">
        <v>617452.43999999994</v>
      </c>
      <c r="MG42" s="77">
        <v>8</v>
      </c>
      <c r="MH42" s="78">
        <v>238.32</v>
      </c>
      <c r="MM42" s="77">
        <v>2</v>
      </c>
      <c r="MN42" s="78">
        <v>2.68</v>
      </c>
      <c r="MO42" s="77">
        <v>4</v>
      </c>
      <c r="MP42" s="78">
        <v>54.02</v>
      </c>
      <c r="MQ42" s="79">
        <v>4437</v>
      </c>
      <c r="MR42" s="78">
        <v>325502.5</v>
      </c>
      <c r="MS42" s="79">
        <v>57025</v>
      </c>
      <c r="MT42" s="78">
        <v>5442781.5499999998</v>
      </c>
      <c r="MU42" s="79">
        <v>1399</v>
      </c>
      <c r="MV42" s="78">
        <v>39546.449999999997</v>
      </c>
      <c r="NG42" s="79">
        <v>334235</v>
      </c>
      <c r="NH42" s="78">
        <v>40807956.060000002</v>
      </c>
      <c r="NI42" s="79">
        <v>274213</v>
      </c>
      <c r="NJ42" s="78">
        <v>38373832.979999997</v>
      </c>
      <c r="NK42" s="79">
        <v>16861</v>
      </c>
      <c r="NL42" s="78">
        <v>53355.9</v>
      </c>
      <c r="NM42" s="77">
        <v>36</v>
      </c>
      <c r="NN42" s="78">
        <v>576.26</v>
      </c>
      <c r="NO42" s="77">
        <v>2</v>
      </c>
      <c r="NP42" s="78">
        <v>14.94</v>
      </c>
      <c r="NU42" s="79">
        <v>1630</v>
      </c>
      <c r="NV42" s="78">
        <v>238673.81</v>
      </c>
      <c r="NW42" s="77">
        <v>11</v>
      </c>
      <c r="NX42" s="78">
        <v>53.15</v>
      </c>
      <c r="NY42" s="77">
        <v>6</v>
      </c>
      <c r="NZ42" s="78">
        <v>9.4700000000000006</v>
      </c>
      <c r="OA42" s="77">
        <v>134</v>
      </c>
      <c r="OB42" s="78">
        <v>339.74</v>
      </c>
      <c r="OC42" s="79">
        <v>3851</v>
      </c>
      <c r="OD42" s="78">
        <v>397480.93</v>
      </c>
      <c r="OE42" s="77">
        <v>65</v>
      </c>
      <c r="OF42" s="78">
        <v>4288.38</v>
      </c>
      <c r="OG42" s="77">
        <v>4</v>
      </c>
      <c r="OH42" s="78">
        <v>80.319999999999993</v>
      </c>
      <c r="OM42" s="77">
        <v>420</v>
      </c>
      <c r="ON42" s="78">
        <v>30067.18</v>
      </c>
      <c r="OO42" s="77">
        <v>371</v>
      </c>
      <c r="OP42" s="78">
        <v>19807.29</v>
      </c>
      <c r="OQ42" s="77">
        <v>118</v>
      </c>
      <c r="OR42" s="78">
        <v>691.9</v>
      </c>
      <c r="OU42" s="77">
        <v>1</v>
      </c>
      <c r="OV42" s="78">
        <v>25.32</v>
      </c>
      <c r="OW42" s="79">
        <v>12616</v>
      </c>
      <c r="OX42" s="78">
        <v>2114907.81</v>
      </c>
      <c r="OY42" s="79">
        <v>30834</v>
      </c>
      <c r="OZ42" s="78">
        <v>5767178.1200000001</v>
      </c>
      <c r="PA42" s="77">
        <v>161</v>
      </c>
      <c r="PB42" s="78">
        <v>4518.87</v>
      </c>
      <c r="PC42" s="79">
        <v>3494</v>
      </c>
      <c r="PD42" s="78">
        <v>165069.37</v>
      </c>
      <c r="PE42" s="77">
        <v>241</v>
      </c>
      <c r="PF42" s="78">
        <v>36940.86</v>
      </c>
      <c r="PI42" s="79">
        <v>7864</v>
      </c>
      <c r="PJ42" s="78">
        <v>754988.54</v>
      </c>
      <c r="PS42" s="79">
        <v>3850</v>
      </c>
      <c r="PT42" s="78">
        <v>335898.64</v>
      </c>
      <c r="PU42" s="77">
        <v>73</v>
      </c>
      <c r="PV42" s="78">
        <v>662.25</v>
      </c>
      <c r="PW42" s="77">
        <v>69</v>
      </c>
      <c r="PX42" s="78">
        <v>9105.9699999999993</v>
      </c>
      <c r="PY42" s="79">
        <v>10547</v>
      </c>
      <c r="PZ42" s="78">
        <v>724163.63</v>
      </c>
      <c r="QA42" s="77">
        <v>34</v>
      </c>
      <c r="QB42" s="78">
        <v>256.26</v>
      </c>
      <c r="QC42" s="77">
        <v>24</v>
      </c>
      <c r="QD42" s="78">
        <v>349.15</v>
      </c>
      <c r="QE42" s="77">
        <v>2</v>
      </c>
      <c r="QF42" s="78">
        <v>8.5</v>
      </c>
      <c r="QI42" s="77">
        <v>6</v>
      </c>
      <c r="QJ42" s="78">
        <v>30.66</v>
      </c>
      <c r="QM42" s="79">
        <v>27598</v>
      </c>
      <c r="QN42" s="78">
        <v>7458083.4299999997</v>
      </c>
      <c r="QO42" s="79">
        <v>48955</v>
      </c>
      <c r="QP42" s="78">
        <v>7038638.3300000001</v>
      </c>
      <c r="QQ42" s="79">
        <v>5023</v>
      </c>
      <c r="QR42" s="78">
        <v>634134.09</v>
      </c>
      <c r="QS42" s="77">
        <v>481</v>
      </c>
      <c r="QT42" s="78">
        <v>1964319.37</v>
      </c>
      <c r="QW42" s="77">
        <v>12</v>
      </c>
      <c r="QX42" s="78">
        <v>140.44</v>
      </c>
      <c r="QY42" s="77">
        <v>4</v>
      </c>
      <c r="QZ42" s="78">
        <v>231.14</v>
      </c>
      <c r="RA42" s="77">
        <v>512</v>
      </c>
      <c r="RB42" s="78">
        <v>180436.16</v>
      </c>
      <c r="RE42" s="79">
        <v>25430</v>
      </c>
      <c r="RF42" s="78">
        <v>13830695.35</v>
      </c>
      <c r="RI42" s="79">
        <v>12998</v>
      </c>
      <c r="RJ42" s="78">
        <v>3809939.67</v>
      </c>
      <c r="RM42" s="77">
        <v>14</v>
      </c>
      <c r="RN42" s="78">
        <v>24.46</v>
      </c>
      <c r="RO42" s="77">
        <v>26</v>
      </c>
      <c r="RP42" s="78">
        <v>41.34</v>
      </c>
      <c r="RQ42" s="77">
        <v>2</v>
      </c>
      <c r="RR42" s="78">
        <v>30.92</v>
      </c>
      <c r="SA42" s="77">
        <v>2</v>
      </c>
      <c r="SB42" s="78">
        <v>97.1</v>
      </c>
      <c r="SE42" s="77">
        <v>13</v>
      </c>
      <c r="SF42" s="78">
        <v>904.36</v>
      </c>
      <c r="SG42" s="77">
        <v>8</v>
      </c>
      <c r="SH42" s="78">
        <v>4140</v>
      </c>
      <c r="SM42" s="77">
        <v>1</v>
      </c>
      <c r="SN42" s="78">
        <v>22.86</v>
      </c>
      <c r="SO42" s="79">
        <v>132789</v>
      </c>
      <c r="SP42" s="78">
        <v>19093031.27</v>
      </c>
      <c r="SQ42" s="79">
        <v>2619</v>
      </c>
      <c r="SR42" s="78">
        <v>119983.07</v>
      </c>
      <c r="SW42" s="77">
        <v>91</v>
      </c>
      <c r="SX42" s="78">
        <v>18222.599999999999</v>
      </c>
      <c r="SY42" s="77">
        <v>311</v>
      </c>
      <c r="SZ42" s="78">
        <v>13575.79</v>
      </c>
      <c r="TA42" s="79">
        <v>1201956</v>
      </c>
      <c r="TB42" s="78">
        <v>27811926.75</v>
      </c>
      <c r="TC42" s="77">
        <v>576</v>
      </c>
      <c r="TD42" s="78">
        <v>57315.11</v>
      </c>
      <c r="TG42" s="79">
        <v>5800</v>
      </c>
      <c r="TH42" s="78">
        <v>380023.9</v>
      </c>
      <c r="TI42" s="79">
        <v>52766</v>
      </c>
      <c r="TJ42" s="78">
        <v>8944353.8599999994</v>
      </c>
      <c r="TK42" s="77">
        <v>1</v>
      </c>
      <c r="TL42" s="78">
        <v>0.17</v>
      </c>
      <c r="TM42" s="79">
        <v>1485</v>
      </c>
      <c r="TN42" s="78">
        <v>56673.73</v>
      </c>
      <c r="TO42" s="79">
        <v>1646</v>
      </c>
      <c r="TP42" s="78">
        <v>107453.48</v>
      </c>
      <c r="TQ42" s="79">
        <v>11119</v>
      </c>
      <c r="TR42" s="78">
        <v>444126.6</v>
      </c>
      <c r="TS42" s="77">
        <v>12</v>
      </c>
      <c r="TT42" s="78">
        <v>2492.88</v>
      </c>
      <c r="TU42" s="79">
        <v>96653</v>
      </c>
      <c r="TV42" s="78">
        <v>618952.39</v>
      </c>
      <c r="TW42" s="79">
        <v>1019</v>
      </c>
      <c r="TX42" s="78">
        <v>96179.08</v>
      </c>
      <c r="TY42" s="77">
        <v>84</v>
      </c>
      <c r="TZ42" s="78">
        <v>630.78</v>
      </c>
      <c r="UE42" s="77">
        <v>3</v>
      </c>
      <c r="UF42" s="78">
        <v>40.47</v>
      </c>
      <c r="UG42" s="77">
        <v>822</v>
      </c>
      <c r="UH42" s="78">
        <v>7755.67</v>
      </c>
      <c r="UI42" s="79">
        <v>3298</v>
      </c>
      <c r="UJ42" s="78">
        <v>14803394.039999999</v>
      </c>
      <c r="UK42" s="79">
        <v>2351</v>
      </c>
      <c r="UL42" s="78">
        <v>81505.61</v>
      </c>
      <c r="UM42" s="79">
        <v>23044</v>
      </c>
      <c r="UN42" s="78">
        <v>613551.57999999996</v>
      </c>
      <c r="UO42" s="79">
        <v>2221</v>
      </c>
      <c r="UP42" s="78">
        <v>252074.79</v>
      </c>
      <c r="UQ42" s="79">
        <v>49203</v>
      </c>
      <c r="UR42" s="78">
        <v>2429751.6800000002</v>
      </c>
      <c r="US42" s="79">
        <v>5197</v>
      </c>
      <c r="UT42" s="78">
        <v>429685.14</v>
      </c>
      <c r="VE42" s="77">
        <v>3</v>
      </c>
      <c r="VF42" s="78">
        <v>191.37</v>
      </c>
      <c r="VG42" s="79">
        <v>8839</v>
      </c>
      <c r="VH42" s="78">
        <v>399749.06</v>
      </c>
      <c r="VK42" s="77">
        <v>2</v>
      </c>
      <c r="VL42" s="78">
        <v>39.74</v>
      </c>
      <c r="VS42" s="77">
        <v>2</v>
      </c>
      <c r="VT42" s="78">
        <v>0.62</v>
      </c>
      <c r="WG42" s="77">
        <v>52</v>
      </c>
      <c r="WH42" s="78">
        <v>1429.36</v>
      </c>
      <c r="WI42" s="79">
        <v>11128</v>
      </c>
      <c r="WJ42" s="78">
        <v>525265.52</v>
      </c>
      <c r="WK42" s="77">
        <v>1</v>
      </c>
      <c r="WL42" s="78">
        <v>6.63</v>
      </c>
      <c r="WM42" s="79">
        <v>33417</v>
      </c>
      <c r="WN42" s="78">
        <v>548789.68999999994</v>
      </c>
      <c r="WO42" s="77">
        <v>137</v>
      </c>
      <c r="WP42" s="78">
        <v>1398.23</v>
      </c>
      <c r="WS42" s="77">
        <v>6</v>
      </c>
      <c r="WT42" s="78">
        <v>90.08</v>
      </c>
      <c r="WU42" s="79">
        <v>14328</v>
      </c>
      <c r="WV42" s="78">
        <v>790650.09</v>
      </c>
      <c r="WW42" s="79">
        <v>15857</v>
      </c>
      <c r="WX42" s="78">
        <v>1378196.53</v>
      </c>
      <c r="XA42" s="77">
        <v>1</v>
      </c>
      <c r="XB42" s="78">
        <v>18.559999999999999</v>
      </c>
      <c r="XG42" s="79">
        <v>14421</v>
      </c>
      <c r="XH42" s="78">
        <v>2093756.21</v>
      </c>
      <c r="XI42" s="77">
        <v>7</v>
      </c>
      <c r="XJ42" s="78">
        <v>15096.62</v>
      </c>
      <c r="XM42" s="79">
        <v>2941</v>
      </c>
      <c r="XN42" s="78">
        <v>12665.73</v>
      </c>
      <c r="XO42" s="79">
        <v>8833</v>
      </c>
      <c r="XP42" s="78">
        <v>134882.07</v>
      </c>
      <c r="XQ42" s="77">
        <v>208</v>
      </c>
      <c r="XR42" s="78">
        <v>23179.13</v>
      </c>
      <c r="XS42" s="79">
        <v>2216</v>
      </c>
      <c r="XT42" s="78">
        <v>883012.79</v>
      </c>
      <c r="XW42" s="79">
        <v>7021</v>
      </c>
      <c r="XX42" s="78">
        <v>199881.19</v>
      </c>
      <c r="YC42" s="77">
        <v>10</v>
      </c>
      <c r="YD42" s="78">
        <v>56.5</v>
      </c>
      <c r="YI42" s="79">
        <v>38842</v>
      </c>
      <c r="YJ42" s="78">
        <v>2169107.61</v>
      </c>
      <c r="YK42" s="77">
        <v>1</v>
      </c>
      <c r="YL42" s="78">
        <v>13.96</v>
      </c>
      <c r="YM42" s="77">
        <v>408</v>
      </c>
      <c r="YN42" s="78">
        <v>157245.09</v>
      </c>
      <c r="YO42" s="77">
        <v>509</v>
      </c>
      <c r="YP42" s="78">
        <v>6552.74</v>
      </c>
      <c r="YU42" s="79">
        <v>3011</v>
      </c>
      <c r="YV42" s="78">
        <v>1512856.04</v>
      </c>
      <c r="YW42" s="79">
        <v>6516</v>
      </c>
      <c r="YX42" s="78">
        <v>848248.08</v>
      </c>
      <c r="YY42" s="79">
        <v>14408</v>
      </c>
      <c r="YZ42" s="78">
        <v>2426272.34</v>
      </c>
      <c r="ZA42" s="79">
        <v>1603</v>
      </c>
      <c r="ZB42" s="78">
        <v>404743</v>
      </c>
      <c r="ZC42" s="79">
        <v>3691</v>
      </c>
      <c r="ZD42" s="78">
        <v>781385.56</v>
      </c>
      <c r="ZE42" s="79">
        <v>86265</v>
      </c>
      <c r="ZF42" s="78">
        <v>979619.51</v>
      </c>
      <c r="ZG42" s="79">
        <v>1428</v>
      </c>
      <c r="ZH42" s="78">
        <v>77020.160000000003</v>
      </c>
      <c r="ZI42" s="77">
        <v>1</v>
      </c>
      <c r="ZJ42" s="78">
        <v>3.34</v>
      </c>
      <c r="ZO42" s="77">
        <v>2</v>
      </c>
      <c r="ZP42" s="78">
        <v>63.24</v>
      </c>
      <c r="ZQ42" s="79">
        <v>188500</v>
      </c>
      <c r="ZR42" s="78">
        <v>11039057.09</v>
      </c>
      <c r="ZS42" s="79">
        <v>28174</v>
      </c>
      <c r="ZT42" s="78">
        <v>2467335.33</v>
      </c>
      <c r="AAA42" s="79">
        <v>2069</v>
      </c>
      <c r="AAB42" s="78">
        <v>48693.73</v>
      </c>
      <c r="AAE42" s="79">
        <v>2427</v>
      </c>
      <c r="AAF42" s="78">
        <v>301353.90999999997</v>
      </c>
      <c r="AAG42" s="77">
        <v>123</v>
      </c>
      <c r="AAH42" s="78">
        <v>14198.6</v>
      </c>
      <c r="AAI42" s="79">
        <v>127394</v>
      </c>
      <c r="AAJ42" s="78">
        <v>3078463.61</v>
      </c>
      <c r="AAK42" s="79">
        <v>34209</v>
      </c>
      <c r="AAL42" s="78">
        <v>1601129.47</v>
      </c>
      <c r="AAQ42" s="79">
        <v>1396</v>
      </c>
      <c r="AAR42" s="78">
        <v>113004.51</v>
      </c>
      <c r="AAS42" s="77">
        <v>594</v>
      </c>
      <c r="AAT42" s="78">
        <v>45310.8</v>
      </c>
      <c r="AAU42" s="79">
        <v>53442</v>
      </c>
      <c r="AAV42" s="78">
        <v>9420828.8800000008</v>
      </c>
      <c r="AAW42" s="79">
        <v>52389</v>
      </c>
      <c r="AAX42" s="78">
        <v>7083734.5300000003</v>
      </c>
      <c r="ABA42" s="77">
        <v>2</v>
      </c>
      <c r="ABB42" s="78">
        <v>35.619999999999997</v>
      </c>
      <c r="ABC42" s="77">
        <v>58</v>
      </c>
      <c r="ABD42" s="78">
        <v>244.36</v>
      </c>
      <c r="ABE42" s="77">
        <v>104</v>
      </c>
      <c r="ABF42" s="78">
        <v>461.74</v>
      </c>
      <c r="ABM42" s="77">
        <v>34</v>
      </c>
      <c r="ABN42" s="78">
        <v>300.08</v>
      </c>
      <c r="ABQ42" s="77">
        <v>12</v>
      </c>
      <c r="ABR42" s="78">
        <v>95.25</v>
      </c>
      <c r="ABS42" s="77">
        <v>117</v>
      </c>
      <c r="ABT42" s="78">
        <v>653.4</v>
      </c>
      <c r="ABU42" s="77">
        <v>1</v>
      </c>
      <c r="ABV42" s="78">
        <v>1.26</v>
      </c>
      <c r="ABY42" s="77">
        <v>13</v>
      </c>
      <c r="ABZ42" s="78">
        <v>809.16</v>
      </c>
      <c r="ACA42" s="79">
        <v>1004</v>
      </c>
      <c r="ACB42" s="78">
        <v>4612.04</v>
      </c>
      <c r="ACG42" s="79">
        <v>1848</v>
      </c>
      <c r="ACH42" s="78">
        <v>115036.34</v>
      </c>
      <c r="ACM42" s="77">
        <v>3</v>
      </c>
      <c r="ACN42" s="78">
        <v>64.53</v>
      </c>
      <c r="ACO42" s="77">
        <v>447</v>
      </c>
      <c r="ACP42" s="78">
        <v>63217.54</v>
      </c>
      <c r="ADA42" s="79">
        <v>196204</v>
      </c>
      <c r="ADB42" s="78">
        <v>18644376.629999999</v>
      </c>
      <c r="ADC42" s="79">
        <v>3641</v>
      </c>
      <c r="ADD42" s="78">
        <v>193407.13</v>
      </c>
      <c r="ADE42" s="79">
        <v>1916</v>
      </c>
      <c r="ADF42" s="78">
        <v>88830.97</v>
      </c>
      <c r="ADG42" s="79">
        <v>4856</v>
      </c>
      <c r="ADH42" s="78">
        <v>75639.740000000005</v>
      </c>
      <c r="ADI42" s="79">
        <v>4107</v>
      </c>
      <c r="ADJ42" s="78">
        <v>89916.34</v>
      </c>
      <c r="ADK42" s="77">
        <v>547</v>
      </c>
      <c r="ADL42" s="78">
        <v>16688.55</v>
      </c>
      <c r="ADO42" s="77">
        <v>1</v>
      </c>
      <c r="ADP42" s="78">
        <v>0.05</v>
      </c>
      <c r="ADQ42" s="77">
        <v>137</v>
      </c>
      <c r="ADR42" s="78">
        <v>8176.2</v>
      </c>
      <c r="ADS42" s="79">
        <v>17167</v>
      </c>
      <c r="ADT42" s="78">
        <v>597176.92000000004</v>
      </c>
      <c r="ADU42" s="79">
        <v>5560</v>
      </c>
      <c r="ADV42" s="78">
        <v>298481.99</v>
      </c>
      <c r="ADW42" s="79">
        <v>25153</v>
      </c>
      <c r="ADX42" s="78">
        <v>312722.57</v>
      </c>
      <c r="AEA42" s="77">
        <v>3</v>
      </c>
      <c r="AEB42" s="78">
        <v>53.64</v>
      </c>
      <c r="AEC42" s="79">
        <v>12077</v>
      </c>
      <c r="AED42" s="78">
        <v>505785.94</v>
      </c>
      <c r="AEI42" s="79">
        <v>3537</v>
      </c>
      <c r="AEJ42" s="78">
        <v>111896.46</v>
      </c>
      <c r="AEK42" s="79">
        <v>52334</v>
      </c>
      <c r="AEL42" s="78">
        <v>1923396.24</v>
      </c>
      <c r="AEM42" s="77">
        <v>252</v>
      </c>
      <c r="AEN42" s="78">
        <v>13042.84</v>
      </c>
      <c r="AEO42" s="79">
        <v>16281</v>
      </c>
      <c r="AEP42" s="78">
        <v>1043568.33</v>
      </c>
      <c r="AES42" s="79">
        <v>2958</v>
      </c>
      <c r="AET42" s="78">
        <v>444558.69</v>
      </c>
      <c r="AEY42" s="79">
        <v>1019</v>
      </c>
      <c r="AEZ42" s="78">
        <v>157473.48000000001</v>
      </c>
      <c r="AFC42" s="79">
        <v>1279</v>
      </c>
      <c r="AFD42" s="78">
        <v>769238.03</v>
      </c>
      <c r="AFG42" s="77">
        <v>1</v>
      </c>
      <c r="AFH42" s="78">
        <v>48.54</v>
      </c>
      <c r="AFK42" s="79">
        <v>4660</v>
      </c>
      <c r="AFL42" s="78">
        <v>316690.84000000003</v>
      </c>
      <c r="AFM42" s="79">
        <v>5540</v>
      </c>
      <c r="AFN42" s="78">
        <v>241069.4</v>
      </c>
      <c r="AFO42" s="77">
        <v>25</v>
      </c>
      <c r="AFP42" s="78">
        <v>1606.49</v>
      </c>
      <c r="AFQ42" s="77">
        <v>3</v>
      </c>
      <c r="AFR42" s="78">
        <v>79.930000000000007</v>
      </c>
      <c r="AFS42" s="79">
        <v>2089</v>
      </c>
      <c r="AFT42" s="78">
        <v>1054080.1499999999</v>
      </c>
      <c r="AFU42" s="79">
        <v>3209</v>
      </c>
      <c r="AFV42" s="78">
        <v>2306113.83</v>
      </c>
      <c r="AGA42" s="77">
        <v>87</v>
      </c>
      <c r="AGB42" s="78">
        <v>694.77</v>
      </c>
      <c r="AGC42" s="77">
        <v>1</v>
      </c>
      <c r="AGD42" s="78">
        <v>34.65</v>
      </c>
      <c r="AGG42" s="79">
        <v>17654</v>
      </c>
      <c r="AGH42" s="78">
        <v>927288.53</v>
      </c>
      <c r="AGI42" s="79">
        <v>5546</v>
      </c>
      <c r="AGJ42" s="78">
        <v>170316.57</v>
      </c>
      <c r="AGK42" s="77">
        <v>19</v>
      </c>
      <c r="AGL42" s="78">
        <v>15376.33</v>
      </c>
      <c r="AGO42" s="77">
        <v>52</v>
      </c>
      <c r="AGP42" s="78">
        <v>6680.48</v>
      </c>
      <c r="AGQ42" s="79">
        <v>6432</v>
      </c>
      <c r="AGR42" s="78">
        <v>347937.52</v>
      </c>
      <c r="AGS42" s="77">
        <v>13</v>
      </c>
      <c r="AGT42" s="78">
        <v>707.61</v>
      </c>
      <c r="AGW42" s="77">
        <v>2</v>
      </c>
      <c r="AGX42" s="78">
        <v>71.680000000000007</v>
      </c>
      <c r="AHA42" s="77">
        <v>2</v>
      </c>
      <c r="AHB42" s="78">
        <v>3.34</v>
      </c>
      <c r="AHC42" s="79">
        <v>3235</v>
      </c>
      <c r="AHD42" s="78">
        <v>1106484.45</v>
      </c>
      <c r="AHE42" s="77">
        <v>2</v>
      </c>
      <c r="AHF42" s="78">
        <v>0.96</v>
      </c>
      <c r="AHG42" s="77">
        <v>146</v>
      </c>
      <c r="AHH42" s="78">
        <v>7491.24</v>
      </c>
      <c r="AHK42" s="77">
        <v>1</v>
      </c>
      <c r="AHL42" s="78">
        <v>20.09</v>
      </c>
      <c r="AHM42" s="79">
        <v>55566</v>
      </c>
      <c r="AHN42" s="78">
        <v>1751364.07</v>
      </c>
      <c r="AHO42" s="79">
        <v>5404</v>
      </c>
      <c r="AHP42" s="78">
        <v>218351.35999999999</v>
      </c>
      <c r="AHQ42" s="77">
        <v>491</v>
      </c>
      <c r="AHR42" s="78">
        <v>51089.19</v>
      </c>
      <c r="AHS42" s="77">
        <v>4</v>
      </c>
      <c r="AHT42" s="78">
        <v>314.04000000000002</v>
      </c>
      <c r="AHW42" s="77">
        <v>149</v>
      </c>
      <c r="AHX42" s="78">
        <v>984.6</v>
      </c>
      <c r="AHY42" s="77">
        <v>1</v>
      </c>
      <c r="AHZ42" s="78">
        <v>3.64</v>
      </c>
      <c r="AIA42" s="77">
        <v>3</v>
      </c>
      <c r="AIB42" s="78">
        <v>6.97</v>
      </c>
      <c r="AIC42" s="77">
        <v>15</v>
      </c>
      <c r="AID42" s="78">
        <v>19759.330000000002</v>
      </c>
      <c r="AIG42" s="79">
        <v>215369</v>
      </c>
      <c r="AIH42" s="78">
        <v>43081990.549999997</v>
      </c>
      <c r="AII42" s="77">
        <v>211</v>
      </c>
      <c r="AIJ42" s="78">
        <v>245489.64</v>
      </c>
      <c r="AIK42" s="79">
        <v>11524</v>
      </c>
      <c r="AIL42" s="78">
        <v>6763634.2000000002</v>
      </c>
      <c r="AIM42" s="79">
        <v>11757</v>
      </c>
      <c r="AIN42" s="78">
        <v>4443324.17</v>
      </c>
      <c r="AIO42" s="79">
        <v>2071</v>
      </c>
      <c r="AIP42" s="78">
        <v>172806.67</v>
      </c>
      <c r="AIQ42" s="77">
        <v>156</v>
      </c>
      <c r="AIR42" s="78">
        <v>15527.73</v>
      </c>
      <c r="AIS42" s="77">
        <v>938</v>
      </c>
      <c r="AIT42" s="78">
        <v>132300.12</v>
      </c>
      <c r="AIW42" s="77">
        <v>2</v>
      </c>
      <c r="AIX42" s="78">
        <v>558.64</v>
      </c>
      <c r="AIY42" s="77">
        <v>38</v>
      </c>
      <c r="AIZ42" s="78">
        <v>30970.84</v>
      </c>
      <c r="AJA42" s="79">
        <v>2537</v>
      </c>
      <c r="AJB42" s="78">
        <v>233722.11</v>
      </c>
      <c r="AJC42" s="79">
        <v>4048</v>
      </c>
      <c r="AJD42" s="78">
        <v>251702.23</v>
      </c>
      <c r="AJE42" s="77">
        <v>68</v>
      </c>
      <c r="AJF42" s="78">
        <v>13589.24</v>
      </c>
      <c r="AJK42" s="77">
        <v>6</v>
      </c>
      <c r="AJL42" s="78">
        <v>3864.33</v>
      </c>
      <c r="AJM42" s="79">
        <v>1029</v>
      </c>
      <c r="AJN42" s="78">
        <v>123169.45</v>
      </c>
      <c r="AJQ42" s="77">
        <v>95</v>
      </c>
      <c r="AJR42" s="78">
        <v>34418.080000000002</v>
      </c>
      <c r="AKC42" s="77">
        <v>3</v>
      </c>
      <c r="AKD42" s="78">
        <v>506.11</v>
      </c>
      <c r="AKE42" s="77">
        <v>2</v>
      </c>
      <c r="AKF42" s="78">
        <v>191.64</v>
      </c>
      <c r="AKG42" s="79">
        <v>51845</v>
      </c>
      <c r="AKH42" s="78">
        <v>487051.34</v>
      </c>
      <c r="AKK42" s="77">
        <v>44</v>
      </c>
      <c r="AKL42" s="78">
        <v>443.42</v>
      </c>
      <c r="AKO42" s="79">
        <v>8017</v>
      </c>
      <c r="AKP42" s="78">
        <v>596873.12</v>
      </c>
      <c r="AKQ42" s="77">
        <v>5</v>
      </c>
      <c r="AKR42" s="78">
        <v>48.12</v>
      </c>
      <c r="AKS42" s="79">
        <v>9236</v>
      </c>
      <c r="AKT42" s="78">
        <v>184949.25</v>
      </c>
      <c r="AKU42" s="77">
        <v>5</v>
      </c>
      <c r="AKV42" s="78">
        <v>5.35</v>
      </c>
      <c r="AKW42" s="79">
        <v>9986</v>
      </c>
      <c r="AKX42" s="78">
        <v>462357.81</v>
      </c>
      <c r="ALC42" s="77">
        <v>1</v>
      </c>
      <c r="ALD42" s="78">
        <v>12.54</v>
      </c>
      <c r="ALE42" s="79">
        <v>2398</v>
      </c>
      <c r="ALF42" s="78">
        <v>383890.75</v>
      </c>
      <c r="ALO42" s="79">
        <v>109403</v>
      </c>
      <c r="ALP42" s="78">
        <v>1416428.61</v>
      </c>
      <c r="ALQ42" s="77">
        <v>157</v>
      </c>
      <c r="ALR42" s="78">
        <v>17184.7</v>
      </c>
      <c r="ALW42" s="77">
        <v>4</v>
      </c>
      <c r="ALX42" s="78">
        <v>5.37</v>
      </c>
      <c r="AME42" s="77">
        <v>40</v>
      </c>
      <c r="AMF42" s="78">
        <v>550.09</v>
      </c>
      <c r="AMM42" s="79">
        <v>10834</v>
      </c>
      <c r="AMN42" s="78">
        <v>275387.78000000003</v>
      </c>
      <c r="AMO42" s="77">
        <v>3</v>
      </c>
      <c r="AMP42" s="78">
        <v>8451.9</v>
      </c>
      <c r="AMQ42" s="79">
        <v>120099</v>
      </c>
      <c r="AMR42" s="78">
        <v>1710387.41</v>
      </c>
      <c r="ANC42" s="77">
        <v>4</v>
      </c>
      <c r="AND42" s="78">
        <v>103.82</v>
      </c>
      <c r="ANE42" s="77">
        <v>1</v>
      </c>
      <c r="ANF42" s="78">
        <v>25.8</v>
      </c>
      <c r="ANM42" s="77">
        <v>1</v>
      </c>
      <c r="ANN42" s="78">
        <v>2.68</v>
      </c>
      <c r="ANO42" s="79">
        <v>3499</v>
      </c>
      <c r="ANP42" s="78">
        <v>176245.18</v>
      </c>
      <c r="ANQ42" s="77">
        <v>123</v>
      </c>
      <c r="ANR42" s="78">
        <v>440.08</v>
      </c>
      <c r="ANS42" s="79">
        <v>1846</v>
      </c>
      <c r="ANT42" s="78">
        <v>122077.17</v>
      </c>
      <c r="ANW42" s="77">
        <v>135</v>
      </c>
      <c r="ANX42" s="78">
        <v>3067.65</v>
      </c>
      <c r="ANY42" s="77">
        <v>28</v>
      </c>
      <c r="ANZ42" s="78">
        <v>8397.75</v>
      </c>
      <c r="AOA42" s="79">
        <v>2126</v>
      </c>
      <c r="AOB42" s="78">
        <v>164402.82999999999</v>
      </c>
      <c r="AOC42" s="79">
        <v>19175</v>
      </c>
      <c r="AOD42" s="78">
        <v>1841109.69</v>
      </c>
      <c r="AOE42" s="77">
        <v>229</v>
      </c>
      <c r="AOF42" s="78">
        <v>269947.32</v>
      </c>
      <c r="AOG42" s="77">
        <v>4</v>
      </c>
      <c r="AOH42" s="78">
        <v>547.76</v>
      </c>
      <c r="AOQ42" s="77">
        <v>399</v>
      </c>
      <c r="AOR42" s="78">
        <v>15706.04</v>
      </c>
      <c r="AOS42" s="77">
        <v>2</v>
      </c>
      <c r="AOT42" s="78">
        <v>4.49</v>
      </c>
      <c r="AOU42" s="77">
        <v>1</v>
      </c>
      <c r="AOV42" s="78">
        <v>0.36</v>
      </c>
      <c r="AOW42" s="77">
        <v>1</v>
      </c>
      <c r="AOX42" s="78">
        <v>2.37</v>
      </c>
      <c r="AOY42" s="79">
        <v>1056</v>
      </c>
      <c r="AOZ42" s="78">
        <v>1333442.43</v>
      </c>
      <c r="APA42" s="79">
        <v>3082</v>
      </c>
      <c r="APB42" s="78">
        <v>242625.56</v>
      </c>
      <c r="APE42" s="77">
        <v>369</v>
      </c>
      <c r="APF42" s="78">
        <v>7999.52</v>
      </c>
      <c r="API42" s="79">
        <v>2306</v>
      </c>
      <c r="APJ42" s="78">
        <v>302999.26</v>
      </c>
      <c r="APK42" s="77">
        <v>295</v>
      </c>
      <c r="APL42" s="78">
        <v>53006.35</v>
      </c>
      <c r="APM42" s="79">
        <v>12881</v>
      </c>
      <c r="APN42" s="78">
        <v>2035261.54</v>
      </c>
      <c r="APS42" s="77">
        <v>696</v>
      </c>
      <c r="APT42" s="78">
        <v>356057.79</v>
      </c>
      <c r="APU42" s="77">
        <v>64</v>
      </c>
      <c r="APV42" s="78">
        <v>113552.66</v>
      </c>
      <c r="APW42" s="77">
        <v>392</v>
      </c>
      <c r="APX42" s="78">
        <v>1217106.69</v>
      </c>
      <c r="AQI42" s="77">
        <v>75</v>
      </c>
      <c r="AQJ42" s="78">
        <v>6519.43</v>
      </c>
      <c r="AQK42" s="77">
        <v>12</v>
      </c>
      <c r="AQL42" s="78">
        <v>95.81</v>
      </c>
      <c r="AQO42" s="77">
        <v>846</v>
      </c>
      <c r="AQP42" s="78">
        <v>117555.99</v>
      </c>
      <c r="AQQ42" s="77">
        <v>333</v>
      </c>
      <c r="AQR42" s="78">
        <v>3607.22</v>
      </c>
      <c r="AQS42" s="77">
        <v>1</v>
      </c>
      <c r="AQT42" s="78">
        <v>7.41</v>
      </c>
      <c r="AQU42" s="77">
        <v>194</v>
      </c>
      <c r="AQV42" s="78">
        <v>2350.39</v>
      </c>
      <c r="AQW42" s="77">
        <v>1</v>
      </c>
      <c r="AQX42" s="78">
        <v>8.1</v>
      </c>
      <c r="ARA42" s="79">
        <v>14405</v>
      </c>
      <c r="ARB42" s="78">
        <v>3274010.99</v>
      </c>
      <c r="ARC42" s="79">
        <v>19286</v>
      </c>
      <c r="ARD42" s="78">
        <v>312460.77</v>
      </c>
      <c r="ARE42" s="77">
        <v>1</v>
      </c>
      <c r="ARF42" s="78">
        <v>2.79</v>
      </c>
      <c r="ARG42" s="77">
        <v>5</v>
      </c>
      <c r="ARH42" s="78">
        <v>52.68</v>
      </c>
      <c r="ARI42" s="79">
        <v>2556</v>
      </c>
      <c r="ARJ42" s="78">
        <v>1070252.17</v>
      </c>
      <c r="ARK42" s="77">
        <v>350</v>
      </c>
      <c r="ARL42" s="78">
        <v>165168.04999999999</v>
      </c>
      <c r="ARM42" s="79">
        <v>2168</v>
      </c>
      <c r="ARN42" s="78">
        <v>953052.52</v>
      </c>
      <c r="ARO42" s="77">
        <v>856</v>
      </c>
      <c r="ARP42" s="78">
        <v>379621.56</v>
      </c>
      <c r="ARQ42" s="77">
        <v>619</v>
      </c>
      <c r="ARR42" s="78">
        <v>238823.88</v>
      </c>
      <c r="ARS42" s="77">
        <v>220</v>
      </c>
      <c r="ART42" s="78">
        <v>99292.5</v>
      </c>
      <c r="ARU42" s="79">
        <v>9408</v>
      </c>
      <c r="ARV42" s="78">
        <v>1838800.92</v>
      </c>
      <c r="ARW42" s="77">
        <v>4</v>
      </c>
      <c r="ARX42" s="78">
        <v>372.24</v>
      </c>
      <c r="ASA42" s="77">
        <v>170</v>
      </c>
      <c r="ASB42" s="78">
        <v>48686.42</v>
      </c>
      <c r="ASC42" s="79">
        <v>3745</v>
      </c>
      <c r="ASD42" s="78">
        <v>59668.6</v>
      </c>
      <c r="ASI42" s="79">
        <v>4567</v>
      </c>
      <c r="ASJ42" s="78">
        <v>1234003.98</v>
      </c>
      <c r="ASK42" s="79">
        <v>3236</v>
      </c>
      <c r="ASL42" s="78">
        <v>1619280.38</v>
      </c>
      <c r="ASQ42" s="79">
        <v>3788</v>
      </c>
      <c r="ASR42" s="78">
        <v>2114240.81</v>
      </c>
      <c r="ASU42" s="77">
        <v>123</v>
      </c>
      <c r="ASV42" s="78">
        <v>863473.3</v>
      </c>
      <c r="ASY42" s="77">
        <v>8</v>
      </c>
      <c r="ASZ42" s="78">
        <v>168.68</v>
      </c>
      <c r="ATG42" s="79">
        <v>5776</v>
      </c>
      <c r="ATH42" s="78">
        <v>735405.91</v>
      </c>
      <c r="ATI42" s="79">
        <v>12375</v>
      </c>
      <c r="ATJ42" s="78">
        <v>1418613.77</v>
      </c>
      <c r="ATK42" s="79">
        <v>29603</v>
      </c>
      <c r="ATL42" s="78">
        <v>3704621.24</v>
      </c>
      <c r="ATM42" s="79">
        <v>7579</v>
      </c>
      <c r="ATN42" s="78">
        <v>946847.84</v>
      </c>
      <c r="ATO42" s="79">
        <v>56057</v>
      </c>
      <c r="ATP42" s="78">
        <v>1377943.75</v>
      </c>
      <c r="ATS42" s="79">
        <v>46451</v>
      </c>
      <c r="ATT42" s="78">
        <v>3526598.19</v>
      </c>
      <c r="ATU42" s="77">
        <v>109</v>
      </c>
      <c r="ATV42" s="78">
        <v>36865.050000000003</v>
      </c>
      <c r="ATY42" s="79">
        <v>3134</v>
      </c>
      <c r="ATZ42" s="78">
        <v>281410.37</v>
      </c>
      <c r="AUE42" s="77">
        <v>2</v>
      </c>
      <c r="AUF42" s="78">
        <v>471.68</v>
      </c>
      <c r="AUO42" s="77">
        <v>5</v>
      </c>
      <c r="AUP42" s="78">
        <v>309.56</v>
      </c>
      <c r="AUQ42" s="77">
        <v>3</v>
      </c>
      <c r="AUR42" s="78">
        <v>2.88</v>
      </c>
      <c r="AUS42" s="77">
        <v>7</v>
      </c>
      <c r="AUT42" s="78">
        <v>269.23</v>
      </c>
      <c r="AUU42" s="79">
        <v>1472</v>
      </c>
      <c r="AUV42" s="78">
        <v>39184.730000000003</v>
      </c>
      <c r="AUW42" s="77">
        <v>20</v>
      </c>
      <c r="AUX42" s="78">
        <v>3056.44</v>
      </c>
      <c r="AVA42" s="79">
        <v>13922</v>
      </c>
      <c r="AVB42" s="78">
        <v>1248556.8999999999</v>
      </c>
      <c r="AVC42" s="77">
        <v>931</v>
      </c>
      <c r="AVD42" s="78">
        <v>3890803.87</v>
      </c>
      <c r="AVE42" s="77">
        <v>6</v>
      </c>
      <c r="AVF42" s="78">
        <v>582.28</v>
      </c>
      <c r="AVM42" s="79">
        <v>1081</v>
      </c>
      <c r="AVN42" s="78">
        <v>56979.23</v>
      </c>
      <c r="AVO42" s="77">
        <v>29</v>
      </c>
      <c r="AVP42" s="78">
        <v>1618.47</v>
      </c>
      <c r="AVS42" s="79">
        <v>13367</v>
      </c>
      <c r="AVT42" s="78">
        <v>691081.97</v>
      </c>
      <c r="AVU42" s="77">
        <v>8</v>
      </c>
      <c r="AVV42" s="78">
        <v>261.39</v>
      </c>
      <c r="AVW42" s="77">
        <v>10</v>
      </c>
      <c r="AVX42" s="78">
        <v>545.03</v>
      </c>
      <c r="AVY42" s="77">
        <v>76</v>
      </c>
      <c r="AVZ42" s="78">
        <v>2374.7399999999998</v>
      </c>
      <c r="AWA42" s="77">
        <v>9</v>
      </c>
      <c r="AWB42" s="78">
        <v>43.53</v>
      </c>
      <c r="AWC42" s="77">
        <v>6</v>
      </c>
      <c r="AWD42" s="78">
        <v>28.41</v>
      </c>
      <c r="AWM42" s="79">
        <v>183439</v>
      </c>
      <c r="AWN42" s="78">
        <v>3233217.23</v>
      </c>
      <c r="AWO42" s="77">
        <v>12</v>
      </c>
      <c r="AWP42" s="78">
        <v>127.51</v>
      </c>
      <c r="AWQ42" s="79">
        <v>2166</v>
      </c>
      <c r="AWR42" s="78">
        <v>113285.43</v>
      </c>
      <c r="AWU42" s="79">
        <v>10995</v>
      </c>
      <c r="AWV42" s="78">
        <v>3614629.61</v>
      </c>
      <c r="AWW42" s="77">
        <v>29</v>
      </c>
      <c r="AWX42" s="78">
        <v>195.89</v>
      </c>
      <c r="AXC42" s="77">
        <v>217</v>
      </c>
      <c r="AXD42" s="78">
        <v>176396.02</v>
      </c>
      <c r="AXO42" s="77">
        <v>25</v>
      </c>
      <c r="AXP42" s="78">
        <v>2349.6799999999998</v>
      </c>
      <c r="AXY42" s="77">
        <v>3</v>
      </c>
      <c r="AXZ42" s="78">
        <v>29.19</v>
      </c>
      <c r="AYC42" s="77">
        <v>4</v>
      </c>
      <c r="AYD42" s="78">
        <v>32.520000000000003</v>
      </c>
      <c r="AYE42" s="77">
        <v>9</v>
      </c>
      <c r="AYF42" s="78">
        <v>101.98</v>
      </c>
      <c r="AYG42" s="77">
        <v>4</v>
      </c>
      <c r="AYH42" s="78">
        <v>65.319999999999993</v>
      </c>
      <c r="AYQ42" s="77">
        <v>11</v>
      </c>
      <c r="AYR42" s="78">
        <v>9.31</v>
      </c>
      <c r="AYW42" s="77">
        <v>2</v>
      </c>
      <c r="AYX42" s="78">
        <v>4.38</v>
      </c>
      <c r="AYY42" s="77">
        <v>46</v>
      </c>
      <c r="AYZ42" s="78">
        <v>2550.6999999999998</v>
      </c>
      <c r="AZA42" s="79">
        <v>62901</v>
      </c>
      <c r="AZB42" s="78">
        <v>4888087.5</v>
      </c>
      <c r="AZC42" s="77">
        <v>270</v>
      </c>
      <c r="AZD42" s="78">
        <v>51829.27</v>
      </c>
      <c r="AZE42" s="77">
        <v>169</v>
      </c>
      <c r="AZF42" s="78">
        <v>51683.46</v>
      </c>
      <c r="AZG42" s="77">
        <v>9</v>
      </c>
      <c r="AZH42" s="78">
        <v>143.74</v>
      </c>
      <c r="AZI42" s="77">
        <v>171</v>
      </c>
      <c r="AZJ42" s="78">
        <v>12198.07</v>
      </c>
      <c r="AZK42" s="77">
        <v>825</v>
      </c>
      <c r="AZL42" s="78">
        <v>11563.01</v>
      </c>
      <c r="AZM42" s="77">
        <v>1</v>
      </c>
      <c r="AZN42" s="78">
        <v>87.75</v>
      </c>
      <c r="AZO42" s="79">
        <v>14557</v>
      </c>
      <c r="AZP42" s="78">
        <v>1940252.33</v>
      </c>
      <c r="AZQ42" s="77">
        <v>200</v>
      </c>
      <c r="AZR42" s="78">
        <v>191782.65</v>
      </c>
      <c r="AZS42" s="77">
        <v>585</v>
      </c>
      <c r="AZT42" s="78">
        <v>259479.31</v>
      </c>
    </row>
    <row r="43" spans="1:1020 1025:1372" x14ac:dyDescent="0.25">
      <c r="A43" s="80">
        <v>40081</v>
      </c>
      <c r="B43" s="77" t="s">
        <v>346</v>
      </c>
      <c r="C43" s="77">
        <v>22</v>
      </c>
      <c r="D43" s="78">
        <v>50.9</v>
      </c>
      <c r="K43" s="77">
        <v>3</v>
      </c>
      <c r="L43" s="78">
        <v>377.9</v>
      </c>
      <c r="M43" s="77">
        <v>180</v>
      </c>
      <c r="N43" s="78">
        <v>1118867.6000000001</v>
      </c>
      <c r="W43" s="77">
        <v>2</v>
      </c>
      <c r="X43" s="78">
        <v>21.58</v>
      </c>
      <c r="Y43" s="79">
        <v>176577</v>
      </c>
      <c r="Z43" s="78">
        <v>9830396.0099999998</v>
      </c>
      <c r="AA43" s="77">
        <v>42</v>
      </c>
      <c r="AB43" s="78">
        <v>5429.4</v>
      </c>
      <c r="AC43" s="79">
        <v>8300</v>
      </c>
      <c r="AD43" s="78">
        <v>312586.55</v>
      </c>
      <c r="AQ43" s="79">
        <v>32550</v>
      </c>
      <c r="AR43" s="78">
        <v>4851894.53</v>
      </c>
      <c r="AU43" s="79">
        <v>54938</v>
      </c>
      <c r="AV43" s="78">
        <v>1070406.24</v>
      </c>
      <c r="AY43" s="79">
        <v>65788</v>
      </c>
      <c r="AZ43" s="78">
        <v>6658080.4000000004</v>
      </c>
      <c r="BA43" s="79">
        <v>236953</v>
      </c>
      <c r="BB43" s="78">
        <v>19684439.859999999</v>
      </c>
      <c r="BE43" s="79">
        <v>271199</v>
      </c>
      <c r="BF43" s="78">
        <v>2432168.0099999998</v>
      </c>
      <c r="BI43" s="79">
        <v>10608</v>
      </c>
      <c r="BJ43" s="78">
        <v>699203.56</v>
      </c>
      <c r="BK43" s="77">
        <v>4</v>
      </c>
      <c r="BL43" s="78">
        <v>339.24</v>
      </c>
      <c r="BM43" s="77">
        <v>9</v>
      </c>
      <c r="BN43" s="78">
        <v>353.94</v>
      </c>
      <c r="BO43" s="79">
        <v>6043</v>
      </c>
      <c r="BP43" s="78">
        <v>67791.12</v>
      </c>
      <c r="BS43" s="77">
        <v>16</v>
      </c>
      <c r="BT43" s="78">
        <v>8557.99</v>
      </c>
      <c r="BW43" s="77">
        <v>4</v>
      </c>
      <c r="BX43" s="78">
        <v>63.8</v>
      </c>
      <c r="BY43" s="77">
        <v>3</v>
      </c>
      <c r="BZ43" s="78">
        <v>10.77</v>
      </c>
      <c r="CM43" s="77">
        <v>2</v>
      </c>
      <c r="CN43" s="78">
        <v>1166.0999999999999</v>
      </c>
      <c r="CO43" s="77">
        <v>3</v>
      </c>
      <c r="CP43" s="78">
        <v>63.93</v>
      </c>
      <c r="CQ43" s="77">
        <v>2</v>
      </c>
      <c r="CR43" s="78">
        <v>14.22</v>
      </c>
      <c r="CS43" s="77">
        <v>58</v>
      </c>
      <c r="CT43" s="78">
        <v>201.09</v>
      </c>
      <c r="CU43" s="77">
        <v>1</v>
      </c>
      <c r="CV43" s="78">
        <v>2.41</v>
      </c>
      <c r="CW43" s="77">
        <v>35</v>
      </c>
      <c r="CX43" s="78">
        <v>52.45</v>
      </c>
      <c r="CY43" s="77">
        <v>1</v>
      </c>
      <c r="CZ43" s="78">
        <v>2</v>
      </c>
      <c r="DA43" s="79">
        <v>160182</v>
      </c>
      <c r="DB43" s="78">
        <v>6058685.8700000001</v>
      </c>
      <c r="DK43" s="79">
        <v>11887</v>
      </c>
      <c r="DL43" s="78">
        <v>1066338.69</v>
      </c>
      <c r="DM43" s="79">
        <v>172608</v>
      </c>
      <c r="DN43" s="78">
        <v>6842075.2999999998</v>
      </c>
      <c r="DQ43" s="77">
        <v>1</v>
      </c>
      <c r="DR43" s="78">
        <v>1.1200000000000001</v>
      </c>
      <c r="DS43" s="77">
        <v>14</v>
      </c>
      <c r="DT43" s="78">
        <v>187.97</v>
      </c>
      <c r="EE43" s="79">
        <v>12871</v>
      </c>
      <c r="EF43" s="78">
        <v>498016.24</v>
      </c>
      <c r="EG43" s="79">
        <v>31080</v>
      </c>
      <c r="EH43" s="78">
        <v>1095167.07</v>
      </c>
      <c r="EI43" s="77">
        <v>4</v>
      </c>
      <c r="EJ43" s="78">
        <v>9.56</v>
      </c>
      <c r="EK43" s="79">
        <v>1205</v>
      </c>
      <c r="EL43" s="78">
        <v>73203.009999999995</v>
      </c>
      <c r="ES43" s="79">
        <v>1655</v>
      </c>
      <c r="ET43" s="78">
        <v>986496.09</v>
      </c>
      <c r="EU43" s="77">
        <v>4</v>
      </c>
      <c r="EV43" s="78">
        <v>1.84</v>
      </c>
      <c r="EW43" s="79">
        <v>24155</v>
      </c>
      <c r="EX43" s="78">
        <v>1199152.1399999999</v>
      </c>
      <c r="EY43" s="79">
        <v>15498</v>
      </c>
      <c r="EZ43" s="78">
        <v>734735.76</v>
      </c>
      <c r="FA43" s="77">
        <v>36</v>
      </c>
      <c r="FB43" s="78">
        <v>536.78</v>
      </c>
      <c r="FE43" s="77">
        <v>5</v>
      </c>
      <c r="FF43" s="78">
        <v>2.4</v>
      </c>
      <c r="FG43" s="79">
        <v>2177</v>
      </c>
      <c r="FH43" s="78">
        <v>299351.99</v>
      </c>
      <c r="FK43" s="79">
        <v>2749</v>
      </c>
      <c r="FL43" s="78">
        <v>67181.25</v>
      </c>
      <c r="FM43" s="79">
        <v>4155</v>
      </c>
      <c r="FN43" s="78">
        <v>227879.54</v>
      </c>
      <c r="FO43" s="79">
        <v>47967</v>
      </c>
      <c r="FP43" s="78">
        <v>5128103.95</v>
      </c>
      <c r="FQ43" s="77">
        <v>2</v>
      </c>
      <c r="FR43" s="78">
        <v>4.26</v>
      </c>
      <c r="FW43" s="77">
        <v>57</v>
      </c>
      <c r="FX43" s="78">
        <v>4139.54</v>
      </c>
      <c r="GC43" s="79">
        <v>3522</v>
      </c>
      <c r="GD43" s="78">
        <v>486580.45</v>
      </c>
      <c r="GK43" s="77">
        <v>2</v>
      </c>
      <c r="GL43" s="78">
        <v>6.7</v>
      </c>
      <c r="GO43" s="77">
        <v>260</v>
      </c>
      <c r="GP43" s="78">
        <v>25727.19</v>
      </c>
      <c r="GQ43" s="77">
        <v>11</v>
      </c>
      <c r="GR43" s="78">
        <v>218.37</v>
      </c>
      <c r="GS43" s="79">
        <v>1495</v>
      </c>
      <c r="GT43" s="78">
        <v>156263.71</v>
      </c>
      <c r="GU43" s="77">
        <v>9</v>
      </c>
      <c r="GV43" s="78">
        <v>49.5</v>
      </c>
      <c r="GY43" s="77">
        <v>108</v>
      </c>
      <c r="GZ43" s="78">
        <v>3471.85</v>
      </c>
      <c r="HA43" s="77">
        <v>680</v>
      </c>
      <c r="HB43" s="78">
        <v>78097.66</v>
      </c>
      <c r="HC43" s="77">
        <v>416</v>
      </c>
      <c r="HD43" s="78">
        <v>68439.22</v>
      </c>
      <c r="HE43" s="79">
        <v>1491</v>
      </c>
      <c r="HF43" s="78">
        <v>212011.87</v>
      </c>
      <c r="HI43" s="77">
        <v>100</v>
      </c>
      <c r="HJ43" s="78">
        <v>28306.959999999999</v>
      </c>
      <c r="HK43" s="77">
        <v>522</v>
      </c>
      <c r="HL43" s="78">
        <v>26001.78</v>
      </c>
      <c r="HM43" s="77">
        <v>16</v>
      </c>
      <c r="HN43" s="78">
        <v>2107.56</v>
      </c>
      <c r="HO43" s="79">
        <v>84043</v>
      </c>
      <c r="HP43" s="78">
        <v>8240715.1399999997</v>
      </c>
      <c r="HQ43" s="77">
        <v>9</v>
      </c>
      <c r="HR43" s="78">
        <v>1435.28</v>
      </c>
      <c r="HS43" s="77">
        <v>251</v>
      </c>
      <c r="HT43" s="78">
        <v>24967.38</v>
      </c>
      <c r="HU43" s="79">
        <v>5498</v>
      </c>
      <c r="HV43" s="78">
        <v>391569.52</v>
      </c>
      <c r="HW43" s="77">
        <v>43</v>
      </c>
      <c r="HX43" s="78">
        <v>20322.900000000001</v>
      </c>
      <c r="HY43" s="77">
        <v>206</v>
      </c>
      <c r="HZ43" s="78">
        <v>37824.07</v>
      </c>
      <c r="IG43" s="79">
        <v>2724</v>
      </c>
      <c r="IH43" s="78">
        <v>127877.17</v>
      </c>
      <c r="IK43" s="77">
        <v>2</v>
      </c>
      <c r="IL43" s="78">
        <v>12.2</v>
      </c>
      <c r="IQ43" s="77">
        <v>4</v>
      </c>
      <c r="IR43" s="78">
        <v>6.5</v>
      </c>
      <c r="IS43" s="79">
        <v>4215</v>
      </c>
      <c r="IT43" s="78">
        <v>171642.35</v>
      </c>
      <c r="JA43" s="79">
        <v>9578</v>
      </c>
      <c r="JB43" s="78">
        <v>1289688.04</v>
      </c>
      <c r="JC43" s="79">
        <v>2605</v>
      </c>
      <c r="JD43" s="78">
        <v>319482.23</v>
      </c>
      <c r="JG43" s="77">
        <v>700</v>
      </c>
      <c r="JH43" s="78">
        <v>92264.08</v>
      </c>
      <c r="JI43" s="79">
        <v>2952</v>
      </c>
      <c r="JJ43" s="78">
        <v>259921.45</v>
      </c>
      <c r="JK43" s="77">
        <v>24</v>
      </c>
      <c r="JL43" s="78">
        <v>1730.01</v>
      </c>
      <c r="JQ43" s="77">
        <v>133</v>
      </c>
      <c r="JR43" s="78">
        <v>10176.450000000001</v>
      </c>
      <c r="JS43" s="79">
        <v>3224</v>
      </c>
      <c r="JT43" s="78">
        <v>272325.8</v>
      </c>
      <c r="JU43" s="79">
        <v>5637</v>
      </c>
      <c r="JV43" s="78">
        <v>404508.27</v>
      </c>
      <c r="JW43" s="77">
        <v>82</v>
      </c>
      <c r="JX43" s="78">
        <v>7077.12</v>
      </c>
      <c r="JY43" s="77">
        <v>421</v>
      </c>
      <c r="JZ43" s="78">
        <v>9868.89</v>
      </c>
      <c r="KA43" s="79">
        <v>9305</v>
      </c>
      <c r="KB43" s="78">
        <v>385464.96</v>
      </c>
      <c r="KE43" s="77">
        <v>393</v>
      </c>
      <c r="KF43" s="78">
        <v>39830.29</v>
      </c>
      <c r="KG43" s="79">
        <v>19362</v>
      </c>
      <c r="KH43" s="78">
        <v>707985.92000000004</v>
      </c>
      <c r="KM43" s="79">
        <v>1112</v>
      </c>
      <c r="KN43" s="78">
        <v>612543.80000000005</v>
      </c>
      <c r="KO43" s="77">
        <v>7</v>
      </c>
      <c r="KP43" s="78">
        <v>591.36</v>
      </c>
      <c r="KQ43" s="79">
        <v>5707</v>
      </c>
      <c r="KR43" s="78">
        <v>426149.47</v>
      </c>
      <c r="KU43" s="79">
        <v>3173</v>
      </c>
      <c r="KV43" s="78">
        <v>1369449.05</v>
      </c>
      <c r="LA43" s="77">
        <v>6</v>
      </c>
      <c r="LB43" s="78">
        <v>691.17</v>
      </c>
      <c r="LC43" s="77">
        <v>2</v>
      </c>
      <c r="LD43" s="78">
        <v>1.5</v>
      </c>
      <c r="LE43" s="79">
        <v>1377</v>
      </c>
      <c r="LF43" s="78">
        <v>115205.18</v>
      </c>
      <c r="LG43" s="77">
        <v>449</v>
      </c>
      <c r="LH43" s="78">
        <v>76386.490000000005</v>
      </c>
      <c r="LI43" s="77">
        <v>407</v>
      </c>
      <c r="LJ43" s="78">
        <v>99127.79</v>
      </c>
      <c r="LS43" s="77">
        <v>12</v>
      </c>
      <c r="LT43" s="78">
        <v>12.68</v>
      </c>
      <c r="LU43" s="79">
        <v>7004</v>
      </c>
      <c r="LV43" s="78">
        <v>319463.84000000003</v>
      </c>
      <c r="LW43" s="77">
        <v>107</v>
      </c>
      <c r="LX43" s="78">
        <v>628.65</v>
      </c>
      <c r="LY43" s="77">
        <v>4</v>
      </c>
      <c r="LZ43" s="78">
        <v>1898.96</v>
      </c>
      <c r="MA43" s="77">
        <v>2</v>
      </c>
      <c r="MB43" s="78">
        <v>244.26</v>
      </c>
      <c r="MC43" s="79">
        <v>5470</v>
      </c>
      <c r="MD43" s="78">
        <v>603523.37</v>
      </c>
      <c r="MG43" s="77">
        <v>2</v>
      </c>
      <c r="MH43" s="78">
        <v>59.58</v>
      </c>
      <c r="MK43" s="77">
        <v>1</v>
      </c>
      <c r="ML43" s="78">
        <v>10.59</v>
      </c>
      <c r="MQ43" s="79">
        <v>4540</v>
      </c>
      <c r="MR43" s="78">
        <v>339170.73</v>
      </c>
      <c r="MS43" s="79">
        <v>54854</v>
      </c>
      <c r="MT43" s="78">
        <v>5270701.5599999996</v>
      </c>
      <c r="MU43" s="79">
        <v>1537</v>
      </c>
      <c r="MV43" s="78">
        <v>43352.68</v>
      </c>
      <c r="NA43" s="77">
        <v>1</v>
      </c>
      <c r="NB43" s="78">
        <v>27</v>
      </c>
      <c r="NE43" s="77">
        <v>2</v>
      </c>
      <c r="NF43" s="78">
        <v>1.44</v>
      </c>
      <c r="NG43" s="79">
        <v>307713</v>
      </c>
      <c r="NH43" s="78">
        <v>38264890.439999998</v>
      </c>
      <c r="NI43" s="79">
        <v>253819</v>
      </c>
      <c r="NJ43" s="78">
        <v>36074998.5</v>
      </c>
      <c r="NK43" s="79">
        <v>16173</v>
      </c>
      <c r="NL43" s="78">
        <v>50087.91</v>
      </c>
      <c r="NM43" s="77">
        <v>62</v>
      </c>
      <c r="NN43" s="78">
        <v>694.4</v>
      </c>
      <c r="NU43" s="79">
        <v>1643</v>
      </c>
      <c r="NV43" s="78">
        <v>237137.63</v>
      </c>
      <c r="NW43" s="77">
        <v>5</v>
      </c>
      <c r="NX43" s="78">
        <v>10.83</v>
      </c>
      <c r="NY43" s="77">
        <v>8</v>
      </c>
      <c r="NZ43" s="78">
        <v>29.95</v>
      </c>
      <c r="OA43" s="77">
        <v>119</v>
      </c>
      <c r="OB43" s="78">
        <v>307.39999999999998</v>
      </c>
      <c r="OC43" s="79">
        <v>3464</v>
      </c>
      <c r="OD43" s="78">
        <v>362145.21</v>
      </c>
      <c r="OE43" s="77">
        <v>75</v>
      </c>
      <c r="OF43" s="78">
        <v>5450.52</v>
      </c>
      <c r="OI43" s="77">
        <v>1</v>
      </c>
      <c r="OJ43" s="78">
        <v>4.1900000000000004</v>
      </c>
      <c r="OK43" s="77">
        <v>1</v>
      </c>
      <c r="OL43" s="78">
        <v>21.42</v>
      </c>
      <c r="OM43" s="77">
        <v>441</v>
      </c>
      <c r="ON43" s="78">
        <v>32479.08</v>
      </c>
      <c r="OO43" s="77">
        <v>419</v>
      </c>
      <c r="OP43" s="78">
        <v>21690.06</v>
      </c>
      <c r="OQ43" s="77">
        <v>119</v>
      </c>
      <c r="OR43" s="78">
        <v>367.44</v>
      </c>
      <c r="OW43" s="79">
        <v>12302</v>
      </c>
      <c r="OX43" s="78">
        <v>2075209.6</v>
      </c>
      <c r="OY43" s="79">
        <v>28071</v>
      </c>
      <c r="OZ43" s="78">
        <v>5288408.99</v>
      </c>
      <c r="PA43" s="77">
        <v>170</v>
      </c>
      <c r="PB43" s="78">
        <v>6068.78</v>
      </c>
      <c r="PC43" s="79">
        <v>3322</v>
      </c>
      <c r="PD43" s="78">
        <v>158268.37</v>
      </c>
      <c r="PE43" s="77">
        <v>156</v>
      </c>
      <c r="PF43" s="78">
        <v>20159.89</v>
      </c>
      <c r="PG43" s="77">
        <v>1</v>
      </c>
      <c r="PH43" s="78">
        <v>26.5</v>
      </c>
      <c r="PI43" s="79">
        <v>7819</v>
      </c>
      <c r="PJ43" s="78">
        <v>756796.08</v>
      </c>
      <c r="PS43" s="79">
        <v>3537</v>
      </c>
      <c r="PT43" s="78">
        <v>318706.21999999997</v>
      </c>
      <c r="PU43" s="77">
        <v>117</v>
      </c>
      <c r="PV43" s="78">
        <v>987.87</v>
      </c>
      <c r="PW43" s="77">
        <v>88</v>
      </c>
      <c r="PX43" s="78">
        <v>11352.82</v>
      </c>
      <c r="PY43" s="79">
        <v>10085</v>
      </c>
      <c r="PZ43" s="78">
        <v>697004.14</v>
      </c>
      <c r="QA43" s="77">
        <v>15</v>
      </c>
      <c r="QB43" s="78">
        <v>92.53</v>
      </c>
      <c r="QC43" s="77">
        <v>15</v>
      </c>
      <c r="QD43" s="78">
        <v>124.27</v>
      </c>
      <c r="QI43" s="77">
        <v>11</v>
      </c>
      <c r="QJ43" s="78">
        <v>67.099999999999994</v>
      </c>
      <c r="QM43" s="79">
        <v>26988</v>
      </c>
      <c r="QN43" s="78">
        <v>7389966.5599999996</v>
      </c>
      <c r="QO43" s="79">
        <v>45585</v>
      </c>
      <c r="QP43" s="78">
        <v>6600254.3200000003</v>
      </c>
      <c r="QQ43" s="79">
        <v>4698</v>
      </c>
      <c r="QR43" s="78">
        <v>601309.06999999995</v>
      </c>
      <c r="QS43" s="77">
        <v>483</v>
      </c>
      <c r="QT43" s="78">
        <v>1904265.82</v>
      </c>
      <c r="QW43" s="77">
        <v>12</v>
      </c>
      <c r="QX43" s="78">
        <v>139.96</v>
      </c>
      <c r="RA43" s="77">
        <v>518</v>
      </c>
      <c r="RB43" s="78">
        <v>186772.09</v>
      </c>
      <c r="RE43" s="79">
        <v>23441</v>
      </c>
      <c r="RF43" s="78">
        <v>12818470.59</v>
      </c>
      <c r="RI43" s="79">
        <v>12259</v>
      </c>
      <c r="RJ43" s="78">
        <v>3650899.06</v>
      </c>
      <c r="RM43" s="77">
        <v>7</v>
      </c>
      <c r="RN43" s="78">
        <v>11.12</v>
      </c>
      <c r="RO43" s="77">
        <v>26</v>
      </c>
      <c r="RP43" s="78">
        <v>34.880000000000003</v>
      </c>
      <c r="SA43" s="77">
        <v>1</v>
      </c>
      <c r="SB43" s="78">
        <v>24.28</v>
      </c>
      <c r="SE43" s="77">
        <v>12</v>
      </c>
      <c r="SF43" s="78">
        <v>1019.04</v>
      </c>
      <c r="SG43" s="77">
        <v>10</v>
      </c>
      <c r="SH43" s="78">
        <v>2383.12</v>
      </c>
      <c r="SK43" s="77">
        <v>1</v>
      </c>
      <c r="SL43" s="78">
        <v>25.65</v>
      </c>
      <c r="SM43" s="77">
        <v>5</v>
      </c>
      <c r="SN43" s="78">
        <v>90.81</v>
      </c>
      <c r="SO43" s="79">
        <v>126605</v>
      </c>
      <c r="SP43" s="78">
        <v>18251143.289999999</v>
      </c>
      <c r="SQ43" s="79">
        <v>2386</v>
      </c>
      <c r="SR43" s="78">
        <v>112723.27</v>
      </c>
      <c r="SW43" s="77">
        <v>79</v>
      </c>
      <c r="SX43" s="78">
        <v>14768.23</v>
      </c>
      <c r="SY43" s="77">
        <v>269</v>
      </c>
      <c r="SZ43" s="78">
        <v>12899.85</v>
      </c>
      <c r="TA43" s="79">
        <v>1052579</v>
      </c>
      <c r="TB43" s="78">
        <v>25242310.760000002</v>
      </c>
      <c r="TC43" s="77">
        <v>647</v>
      </c>
      <c r="TD43" s="78">
        <v>70543.360000000001</v>
      </c>
      <c r="TG43" s="79">
        <v>5472</v>
      </c>
      <c r="TH43" s="78">
        <v>357188.02</v>
      </c>
      <c r="TI43" s="79">
        <v>51339</v>
      </c>
      <c r="TJ43" s="78">
        <v>8805563.0700000003</v>
      </c>
      <c r="TK43" s="77">
        <v>5</v>
      </c>
      <c r="TL43" s="78">
        <v>1.77</v>
      </c>
      <c r="TM43" s="79">
        <v>1356</v>
      </c>
      <c r="TN43" s="78">
        <v>51313.85</v>
      </c>
      <c r="TO43" s="79">
        <v>1658</v>
      </c>
      <c r="TP43" s="78">
        <v>106774.39</v>
      </c>
      <c r="TQ43" s="79">
        <v>10487</v>
      </c>
      <c r="TR43" s="78">
        <v>427090.26</v>
      </c>
      <c r="TS43" s="77">
        <v>2</v>
      </c>
      <c r="TT43" s="78">
        <v>240</v>
      </c>
      <c r="TU43" s="79">
        <v>90750</v>
      </c>
      <c r="TV43" s="78">
        <v>581259.15</v>
      </c>
      <c r="TW43" s="77">
        <v>841</v>
      </c>
      <c r="TX43" s="78">
        <v>71463.81</v>
      </c>
      <c r="TY43" s="77">
        <v>82</v>
      </c>
      <c r="TZ43" s="78">
        <v>490.62</v>
      </c>
      <c r="UC43" s="77">
        <v>1</v>
      </c>
      <c r="UD43" s="78">
        <v>9.6199999999999992</v>
      </c>
      <c r="UE43" s="77">
        <v>6</v>
      </c>
      <c r="UF43" s="78">
        <v>82.31</v>
      </c>
      <c r="UG43" s="77">
        <v>782</v>
      </c>
      <c r="UH43" s="78">
        <v>6973.4</v>
      </c>
      <c r="UI43" s="79">
        <v>3022</v>
      </c>
      <c r="UJ43" s="78">
        <v>13826022.060000001</v>
      </c>
      <c r="UK43" s="79">
        <v>1963</v>
      </c>
      <c r="UL43" s="78">
        <v>50297.77</v>
      </c>
      <c r="UM43" s="79">
        <v>21609</v>
      </c>
      <c r="UN43" s="78">
        <v>583300.94999999995</v>
      </c>
      <c r="UO43" s="79">
        <v>2064</v>
      </c>
      <c r="UP43" s="78">
        <v>240691.23</v>
      </c>
      <c r="UQ43" s="79">
        <v>44611</v>
      </c>
      <c r="UR43" s="78">
        <v>2179124.71</v>
      </c>
      <c r="US43" s="79">
        <v>4926</v>
      </c>
      <c r="UT43" s="78">
        <v>405182.06</v>
      </c>
      <c r="UY43" s="77">
        <v>1</v>
      </c>
      <c r="UZ43" s="78">
        <v>21</v>
      </c>
      <c r="VE43" s="77">
        <v>5</v>
      </c>
      <c r="VF43" s="78">
        <v>555.09</v>
      </c>
      <c r="VG43" s="79">
        <v>8322</v>
      </c>
      <c r="VH43" s="78">
        <v>362703.66</v>
      </c>
      <c r="VM43" s="77">
        <v>4</v>
      </c>
      <c r="VN43" s="78">
        <v>52.04</v>
      </c>
      <c r="VS43" s="77">
        <v>1</v>
      </c>
      <c r="VT43" s="78">
        <v>3.23</v>
      </c>
      <c r="VU43" s="77">
        <v>6</v>
      </c>
      <c r="VV43" s="78">
        <v>17.2</v>
      </c>
      <c r="WA43" s="77">
        <v>1</v>
      </c>
      <c r="WB43" s="78">
        <v>5.91</v>
      </c>
      <c r="WG43" s="77">
        <v>33</v>
      </c>
      <c r="WH43" s="78">
        <v>973.27</v>
      </c>
      <c r="WI43" s="79">
        <v>10793</v>
      </c>
      <c r="WJ43" s="78">
        <v>498788.69</v>
      </c>
      <c r="WK43" s="77">
        <v>5</v>
      </c>
      <c r="WL43" s="78">
        <v>11.37</v>
      </c>
      <c r="WM43" s="79">
        <v>31414</v>
      </c>
      <c r="WN43" s="78">
        <v>503099.49</v>
      </c>
      <c r="WO43" s="77">
        <v>98</v>
      </c>
      <c r="WP43" s="78">
        <v>1004.53</v>
      </c>
      <c r="WS43" s="77">
        <v>4</v>
      </c>
      <c r="WT43" s="78">
        <v>33.39</v>
      </c>
      <c r="WU43" s="79">
        <v>13692</v>
      </c>
      <c r="WV43" s="78">
        <v>732661.18</v>
      </c>
      <c r="WW43" s="79">
        <v>15472</v>
      </c>
      <c r="WX43" s="78">
        <v>1344596.88</v>
      </c>
      <c r="WY43" s="77">
        <v>3</v>
      </c>
      <c r="WZ43" s="78">
        <v>91.24</v>
      </c>
      <c r="XA43" s="77">
        <v>3</v>
      </c>
      <c r="XB43" s="78">
        <v>55.68</v>
      </c>
      <c r="XG43" s="79">
        <v>13334</v>
      </c>
      <c r="XH43" s="78">
        <v>1914006.9</v>
      </c>
      <c r="XI43" s="77">
        <v>24</v>
      </c>
      <c r="XJ43" s="78">
        <v>58248.4</v>
      </c>
      <c r="XM43" s="79">
        <v>2990</v>
      </c>
      <c r="XN43" s="78">
        <v>12842.94</v>
      </c>
      <c r="XO43" s="79">
        <v>7758</v>
      </c>
      <c r="XP43" s="78">
        <v>123548.6</v>
      </c>
      <c r="XQ43" s="77">
        <v>170</v>
      </c>
      <c r="XR43" s="78">
        <v>22674.84</v>
      </c>
      <c r="XS43" s="79">
        <v>2069</v>
      </c>
      <c r="XT43" s="78">
        <v>816161.2</v>
      </c>
      <c r="XU43" s="77">
        <v>1</v>
      </c>
      <c r="XV43" s="78">
        <v>237.25</v>
      </c>
      <c r="XW43" s="79">
        <v>6667</v>
      </c>
      <c r="XX43" s="78">
        <v>188814.62</v>
      </c>
      <c r="YA43" s="77">
        <v>1</v>
      </c>
      <c r="YB43" s="78">
        <v>88.14</v>
      </c>
      <c r="YE43" s="77">
        <v>2</v>
      </c>
      <c r="YF43" s="78">
        <v>22.32</v>
      </c>
      <c r="YI43" s="79">
        <v>36418</v>
      </c>
      <c r="YJ43" s="78">
        <v>2080937.81</v>
      </c>
      <c r="YK43" s="77">
        <v>2</v>
      </c>
      <c r="YL43" s="78">
        <v>98.12</v>
      </c>
      <c r="YM43" s="77">
        <v>405</v>
      </c>
      <c r="YN43" s="78">
        <v>162536.53</v>
      </c>
      <c r="YO43" s="77">
        <v>640</v>
      </c>
      <c r="YP43" s="78">
        <v>8330.75</v>
      </c>
      <c r="YU43" s="79">
        <v>2887</v>
      </c>
      <c r="YV43" s="78">
        <v>1432124.18</v>
      </c>
      <c r="YW43" s="79">
        <v>5638</v>
      </c>
      <c r="YX43" s="78">
        <v>742920.48</v>
      </c>
      <c r="YY43" s="79">
        <v>13538</v>
      </c>
      <c r="YZ43" s="78">
        <v>2299165.81</v>
      </c>
      <c r="ZA43" s="79">
        <v>1482</v>
      </c>
      <c r="ZB43" s="78">
        <v>397183.28</v>
      </c>
      <c r="ZC43" s="79">
        <v>3480</v>
      </c>
      <c r="ZD43" s="78">
        <v>729830.27</v>
      </c>
      <c r="ZE43" s="79">
        <v>82041</v>
      </c>
      <c r="ZF43" s="78">
        <v>933900.94</v>
      </c>
      <c r="ZG43" s="79">
        <v>1475</v>
      </c>
      <c r="ZH43" s="78">
        <v>76186.75</v>
      </c>
      <c r="ZI43" s="77">
        <v>6</v>
      </c>
      <c r="ZJ43" s="78">
        <v>40.68</v>
      </c>
      <c r="ZO43" s="77">
        <v>2</v>
      </c>
      <c r="ZP43" s="78">
        <v>21.68</v>
      </c>
      <c r="ZQ43" s="79">
        <v>167885</v>
      </c>
      <c r="ZR43" s="78">
        <v>9907479.9299999997</v>
      </c>
      <c r="ZS43" s="79">
        <v>24543</v>
      </c>
      <c r="ZT43" s="78">
        <v>2204166.27</v>
      </c>
      <c r="AAA43" s="79">
        <v>2251</v>
      </c>
      <c r="AAB43" s="78">
        <v>50316.43</v>
      </c>
      <c r="AAC43" s="77">
        <v>2</v>
      </c>
      <c r="AAD43" s="78">
        <v>59.08</v>
      </c>
      <c r="AAE43" s="79">
        <v>2290</v>
      </c>
      <c r="AAF43" s="78">
        <v>288393.42</v>
      </c>
      <c r="AAG43" s="77">
        <v>120</v>
      </c>
      <c r="AAH43" s="78">
        <v>13363.64</v>
      </c>
      <c r="AAI43" s="79">
        <v>125085</v>
      </c>
      <c r="AAJ43" s="78">
        <v>3103231.45</v>
      </c>
      <c r="AAK43" s="79">
        <v>31802</v>
      </c>
      <c r="AAL43" s="78">
        <v>1437751.32</v>
      </c>
      <c r="AAQ43" s="79">
        <v>1271</v>
      </c>
      <c r="AAR43" s="78">
        <v>110572.86</v>
      </c>
      <c r="AAS43" s="77">
        <v>544</v>
      </c>
      <c r="AAT43" s="78">
        <v>40325.94</v>
      </c>
      <c r="AAU43" s="79">
        <v>48893</v>
      </c>
      <c r="AAV43" s="78">
        <v>8781819.75</v>
      </c>
      <c r="AAW43" s="79">
        <v>47778</v>
      </c>
      <c r="AAX43" s="78">
        <v>6503889.2599999998</v>
      </c>
      <c r="AAY43" s="77">
        <v>1</v>
      </c>
      <c r="AAZ43" s="78">
        <v>8.9600000000000009</v>
      </c>
      <c r="ABC43" s="77">
        <v>42</v>
      </c>
      <c r="ABD43" s="78">
        <v>177.65</v>
      </c>
      <c r="ABE43" s="77">
        <v>100</v>
      </c>
      <c r="ABF43" s="78">
        <v>601.91999999999996</v>
      </c>
      <c r="ABM43" s="77">
        <v>40</v>
      </c>
      <c r="ABN43" s="78">
        <v>414.62</v>
      </c>
      <c r="ABO43" s="77">
        <v>1</v>
      </c>
      <c r="ABP43" s="78">
        <v>0.48</v>
      </c>
      <c r="ABQ43" s="77">
        <v>16</v>
      </c>
      <c r="ABR43" s="78">
        <v>98.16</v>
      </c>
      <c r="ABS43" s="77">
        <v>101</v>
      </c>
      <c r="ABT43" s="78">
        <v>515.69000000000005</v>
      </c>
      <c r="ABU43" s="77">
        <v>1</v>
      </c>
      <c r="ABV43" s="78">
        <v>1.89</v>
      </c>
      <c r="ABY43" s="77">
        <v>5</v>
      </c>
      <c r="ABZ43" s="78">
        <v>236.91</v>
      </c>
      <c r="ACA43" s="77">
        <v>979</v>
      </c>
      <c r="ACB43" s="78">
        <v>4242.87</v>
      </c>
      <c r="ACG43" s="79">
        <v>1720</v>
      </c>
      <c r="ACH43" s="78">
        <v>118375.08</v>
      </c>
      <c r="ACK43" s="77">
        <v>1</v>
      </c>
      <c r="ACL43" s="78">
        <v>25.92</v>
      </c>
      <c r="ACM43" s="77">
        <v>1</v>
      </c>
      <c r="ACN43" s="78">
        <v>29.33</v>
      </c>
      <c r="ACO43" s="77">
        <v>493</v>
      </c>
      <c r="ACP43" s="78">
        <v>73400.009999999995</v>
      </c>
      <c r="ADA43" s="79">
        <v>186037</v>
      </c>
      <c r="ADB43" s="78">
        <v>17773486.670000002</v>
      </c>
      <c r="ADC43" s="79">
        <v>3283</v>
      </c>
      <c r="ADD43" s="78">
        <v>186300.27</v>
      </c>
      <c r="ADE43" s="79">
        <v>1814</v>
      </c>
      <c r="ADF43" s="78">
        <v>79878.710000000006</v>
      </c>
      <c r="ADG43" s="79">
        <v>4932</v>
      </c>
      <c r="ADH43" s="78">
        <v>78667.16</v>
      </c>
      <c r="ADI43" s="79">
        <v>4106</v>
      </c>
      <c r="ADJ43" s="78">
        <v>92759.76</v>
      </c>
      <c r="ADK43" s="77">
        <v>487</v>
      </c>
      <c r="ADL43" s="78">
        <v>14965.82</v>
      </c>
      <c r="ADQ43" s="77">
        <v>113</v>
      </c>
      <c r="ADR43" s="78">
        <v>6283.28</v>
      </c>
      <c r="ADS43" s="79">
        <v>16537</v>
      </c>
      <c r="ADT43" s="78">
        <v>577012.63</v>
      </c>
      <c r="ADU43" s="79">
        <v>5302</v>
      </c>
      <c r="ADV43" s="78">
        <v>279929.61</v>
      </c>
      <c r="ADW43" s="79">
        <v>24569</v>
      </c>
      <c r="ADX43" s="78">
        <v>301051.56</v>
      </c>
      <c r="AEC43" s="79">
        <v>11585</v>
      </c>
      <c r="AED43" s="78">
        <v>461684.84</v>
      </c>
      <c r="AEI43" s="79">
        <v>3527</v>
      </c>
      <c r="AEJ43" s="78">
        <v>113437.44</v>
      </c>
      <c r="AEK43" s="79">
        <v>47816</v>
      </c>
      <c r="AEL43" s="78">
        <v>1776866.81</v>
      </c>
      <c r="AEM43" s="77">
        <v>281</v>
      </c>
      <c r="AEN43" s="78">
        <v>13246.28</v>
      </c>
      <c r="AEO43" s="79">
        <v>16124</v>
      </c>
      <c r="AEP43" s="78">
        <v>1036835.1</v>
      </c>
      <c r="AES43" s="79">
        <v>2783</v>
      </c>
      <c r="AET43" s="78">
        <v>426463.44</v>
      </c>
      <c r="AEY43" s="79">
        <v>1003</v>
      </c>
      <c r="AEZ43" s="78">
        <v>164928.95000000001</v>
      </c>
      <c r="AFA43" s="77">
        <v>2</v>
      </c>
      <c r="AFB43" s="78">
        <v>8.76</v>
      </c>
      <c r="AFC43" s="79">
        <v>1362</v>
      </c>
      <c r="AFD43" s="78">
        <v>808604.75</v>
      </c>
      <c r="AFK43" s="79">
        <v>4386</v>
      </c>
      <c r="AFL43" s="78">
        <v>300689.03000000003</v>
      </c>
      <c r="AFM43" s="79">
        <v>5506</v>
      </c>
      <c r="AFN43" s="78">
        <v>244611.43</v>
      </c>
      <c r="AFO43" s="77">
        <v>23</v>
      </c>
      <c r="AFP43" s="78">
        <v>2413.4899999999998</v>
      </c>
      <c r="AFQ43" s="77">
        <v>2</v>
      </c>
      <c r="AFR43" s="78">
        <v>62.5</v>
      </c>
      <c r="AFS43" s="79">
        <v>1884</v>
      </c>
      <c r="AFT43" s="78">
        <v>1008058.32</v>
      </c>
      <c r="AFU43" s="79">
        <v>2937</v>
      </c>
      <c r="AFV43" s="78">
        <v>2107923.87</v>
      </c>
      <c r="AGA43" s="77">
        <v>75</v>
      </c>
      <c r="AGB43" s="78">
        <v>499.3</v>
      </c>
      <c r="AGG43" s="79">
        <v>16596</v>
      </c>
      <c r="AGH43" s="78">
        <v>876693.27</v>
      </c>
      <c r="AGI43" s="79">
        <v>5418</v>
      </c>
      <c r="AGJ43" s="78">
        <v>166398.88</v>
      </c>
      <c r="AGK43" s="77">
        <v>12</v>
      </c>
      <c r="AGL43" s="78">
        <v>6740.12</v>
      </c>
      <c r="AGO43" s="77">
        <v>51</v>
      </c>
      <c r="AGP43" s="78">
        <v>4690.93</v>
      </c>
      <c r="AGQ43" s="79">
        <v>6406</v>
      </c>
      <c r="AGR43" s="78">
        <v>341985.21</v>
      </c>
      <c r="AGS43" s="77">
        <v>11</v>
      </c>
      <c r="AGT43" s="78">
        <v>447.4</v>
      </c>
      <c r="AGW43" s="77">
        <v>10</v>
      </c>
      <c r="AGX43" s="78">
        <v>1090.8399999999999</v>
      </c>
      <c r="AHC43" s="79">
        <v>2928</v>
      </c>
      <c r="AHD43" s="78">
        <v>1052333.42</v>
      </c>
      <c r="AHE43" s="77">
        <v>1</v>
      </c>
      <c r="AHF43" s="78">
        <v>5.89</v>
      </c>
      <c r="AHG43" s="77">
        <v>124</v>
      </c>
      <c r="AHH43" s="78">
        <v>5892.25</v>
      </c>
      <c r="AHK43" s="77">
        <v>3</v>
      </c>
      <c r="AHL43" s="78">
        <v>17.899999999999999</v>
      </c>
      <c r="AHM43" s="79">
        <v>55720</v>
      </c>
      <c r="AHN43" s="78">
        <v>1743591.98</v>
      </c>
      <c r="AHO43" s="79">
        <v>4748</v>
      </c>
      <c r="AHP43" s="78">
        <v>194077.14</v>
      </c>
      <c r="AHQ43" s="77">
        <v>436</v>
      </c>
      <c r="AHR43" s="78">
        <v>46917.14</v>
      </c>
      <c r="AHS43" s="77">
        <v>8</v>
      </c>
      <c r="AHT43" s="78">
        <v>369.32</v>
      </c>
      <c r="AHW43" s="77">
        <v>173</v>
      </c>
      <c r="AHX43" s="78">
        <v>1237.73</v>
      </c>
      <c r="AIC43" s="77">
        <v>14</v>
      </c>
      <c r="AID43" s="78">
        <v>13833.34</v>
      </c>
      <c r="AIG43" s="79">
        <v>199793</v>
      </c>
      <c r="AIH43" s="78">
        <v>39933909.890000001</v>
      </c>
      <c r="AII43" s="77">
        <v>216</v>
      </c>
      <c r="AIJ43" s="78">
        <v>249150.77</v>
      </c>
      <c r="AIK43" s="79">
        <v>11581</v>
      </c>
      <c r="AIL43" s="78">
        <v>6786979.7599999998</v>
      </c>
      <c r="AIM43" s="79">
        <v>11606</v>
      </c>
      <c r="AIN43" s="78">
        <v>4400204.6500000004</v>
      </c>
      <c r="AIO43" s="79">
        <v>1903</v>
      </c>
      <c r="AIP43" s="78">
        <v>163044.09</v>
      </c>
      <c r="AIQ43" s="77">
        <v>149</v>
      </c>
      <c r="AIR43" s="78">
        <v>17120.7</v>
      </c>
      <c r="AIS43" s="77">
        <v>963</v>
      </c>
      <c r="AIT43" s="78">
        <v>126327.53</v>
      </c>
      <c r="AIW43" s="77">
        <v>1</v>
      </c>
      <c r="AIX43" s="78">
        <v>496.56</v>
      </c>
      <c r="AIY43" s="77">
        <v>32</v>
      </c>
      <c r="AIZ43" s="78">
        <v>19321.77</v>
      </c>
      <c r="AJA43" s="79">
        <v>2497</v>
      </c>
      <c r="AJB43" s="78">
        <v>228876.03</v>
      </c>
      <c r="AJC43" s="79">
        <v>3717</v>
      </c>
      <c r="AJD43" s="78">
        <v>233075.82</v>
      </c>
      <c r="AJE43" s="77">
        <v>75</v>
      </c>
      <c r="AJF43" s="78">
        <v>18284.86</v>
      </c>
      <c r="AJK43" s="77">
        <v>4</v>
      </c>
      <c r="AJL43" s="78">
        <v>1882.84</v>
      </c>
      <c r="AJM43" s="77">
        <v>997</v>
      </c>
      <c r="AJN43" s="78">
        <v>123060.68</v>
      </c>
      <c r="AJQ43" s="77">
        <v>117</v>
      </c>
      <c r="AJR43" s="78">
        <v>43076.62</v>
      </c>
      <c r="AKC43" s="77">
        <v>1</v>
      </c>
      <c r="AKD43" s="78">
        <v>1094.3599999999999</v>
      </c>
      <c r="AKE43" s="77">
        <v>2</v>
      </c>
      <c r="AKF43" s="78">
        <v>95.82</v>
      </c>
      <c r="AKG43" s="79">
        <v>52261</v>
      </c>
      <c r="AKH43" s="78">
        <v>492335.49</v>
      </c>
      <c r="AKK43" s="77">
        <v>32</v>
      </c>
      <c r="AKL43" s="78">
        <v>301.16000000000003</v>
      </c>
      <c r="AKO43" s="79">
        <v>7291</v>
      </c>
      <c r="AKP43" s="78">
        <v>533506.17000000004</v>
      </c>
      <c r="AKQ43" s="77">
        <v>7</v>
      </c>
      <c r="AKR43" s="78">
        <v>59.38</v>
      </c>
      <c r="AKS43" s="79">
        <v>8835</v>
      </c>
      <c r="AKT43" s="78">
        <v>176903.3</v>
      </c>
      <c r="AKU43" s="77">
        <v>8</v>
      </c>
      <c r="AKV43" s="78">
        <v>9.8699999999999992</v>
      </c>
      <c r="AKW43" s="79">
        <v>10072</v>
      </c>
      <c r="AKX43" s="78">
        <v>467995.47</v>
      </c>
      <c r="ALC43" s="77">
        <v>6</v>
      </c>
      <c r="ALD43" s="78">
        <v>70.8</v>
      </c>
      <c r="ALE43" s="79">
        <v>2253</v>
      </c>
      <c r="ALF43" s="78">
        <v>366126.07</v>
      </c>
      <c r="ALO43" s="79">
        <v>98069</v>
      </c>
      <c r="ALP43" s="78">
        <v>1286069.42</v>
      </c>
      <c r="ALQ43" s="77">
        <v>176</v>
      </c>
      <c r="ALR43" s="78">
        <v>19878.38</v>
      </c>
      <c r="ALS43" s="77">
        <v>1</v>
      </c>
      <c r="ALT43" s="78">
        <v>6.37</v>
      </c>
      <c r="ALU43" s="77">
        <v>1</v>
      </c>
      <c r="ALV43" s="78">
        <v>3.41</v>
      </c>
      <c r="AME43" s="77">
        <v>19</v>
      </c>
      <c r="AMF43" s="78">
        <v>235.02</v>
      </c>
      <c r="AMM43" s="79">
        <v>10299</v>
      </c>
      <c r="AMN43" s="78">
        <v>260741.01</v>
      </c>
      <c r="AMQ43" s="79">
        <v>117056</v>
      </c>
      <c r="AMR43" s="78">
        <v>1628935.65</v>
      </c>
      <c r="AMW43" s="77">
        <v>2</v>
      </c>
      <c r="AMX43" s="78">
        <v>7.42</v>
      </c>
      <c r="ANG43" s="77">
        <v>1</v>
      </c>
      <c r="ANH43" s="78">
        <v>7.66</v>
      </c>
      <c r="ANO43" s="79">
        <v>3710</v>
      </c>
      <c r="ANP43" s="78">
        <v>186946.42</v>
      </c>
      <c r="ANQ43" s="77">
        <v>126</v>
      </c>
      <c r="ANR43" s="78">
        <v>313.14</v>
      </c>
      <c r="ANS43" s="79">
        <v>1660</v>
      </c>
      <c r="ANT43" s="78">
        <v>110440.5</v>
      </c>
      <c r="ANW43" s="77">
        <v>122</v>
      </c>
      <c r="ANX43" s="78">
        <v>2396.35</v>
      </c>
      <c r="ANY43" s="77">
        <v>26</v>
      </c>
      <c r="ANZ43" s="78">
        <v>10608.56</v>
      </c>
      <c r="AOA43" s="79">
        <v>1992</v>
      </c>
      <c r="AOB43" s="78">
        <v>146209.45000000001</v>
      </c>
      <c r="AOC43" s="79">
        <v>17383</v>
      </c>
      <c r="AOD43" s="78">
        <v>1676955.5</v>
      </c>
      <c r="AOE43" s="77">
        <v>215</v>
      </c>
      <c r="AOF43" s="78">
        <v>259903.83</v>
      </c>
      <c r="AOG43" s="77">
        <v>4</v>
      </c>
      <c r="AOH43" s="78">
        <v>486.8</v>
      </c>
      <c r="AOI43" s="77">
        <v>2</v>
      </c>
      <c r="AOJ43" s="78">
        <v>545.66</v>
      </c>
      <c r="AOQ43" s="77">
        <v>364</v>
      </c>
      <c r="AOR43" s="78">
        <v>16105.09</v>
      </c>
      <c r="AOS43" s="77">
        <v>1</v>
      </c>
      <c r="AOT43" s="78">
        <v>4.32</v>
      </c>
      <c r="AOY43" s="79">
        <v>1066</v>
      </c>
      <c r="AOZ43" s="78">
        <v>1349346.56</v>
      </c>
      <c r="APA43" s="79">
        <v>3075</v>
      </c>
      <c r="APB43" s="78">
        <v>238207.31</v>
      </c>
      <c r="APC43" s="77">
        <v>2</v>
      </c>
      <c r="APD43" s="78">
        <v>231.98</v>
      </c>
      <c r="APE43" s="77">
        <v>394</v>
      </c>
      <c r="APF43" s="78">
        <v>8697.9699999999993</v>
      </c>
      <c r="API43" s="79">
        <v>2166</v>
      </c>
      <c r="APJ43" s="78">
        <v>275132.46000000002</v>
      </c>
      <c r="APK43" s="77">
        <v>299</v>
      </c>
      <c r="APL43" s="78">
        <v>53693.98</v>
      </c>
      <c r="APM43" s="79">
        <v>12863</v>
      </c>
      <c r="APN43" s="78">
        <v>2062388.73</v>
      </c>
      <c r="APS43" s="77">
        <v>574</v>
      </c>
      <c r="APT43" s="78">
        <v>293961.23</v>
      </c>
      <c r="APU43" s="77">
        <v>54</v>
      </c>
      <c r="APV43" s="78">
        <v>88863.32</v>
      </c>
      <c r="APW43" s="77">
        <v>440</v>
      </c>
      <c r="APX43" s="78">
        <v>1413408.7</v>
      </c>
      <c r="AQA43" s="77">
        <v>1</v>
      </c>
      <c r="AQB43" s="78">
        <v>85.18</v>
      </c>
      <c r="AQI43" s="77">
        <v>51</v>
      </c>
      <c r="AQJ43" s="78">
        <v>5490.79</v>
      </c>
      <c r="AQK43" s="77">
        <v>9</v>
      </c>
      <c r="AQL43" s="78">
        <v>76.47</v>
      </c>
      <c r="AQO43" s="77">
        <v>763</v>
      </c>
      <c r="AQP43" s="78">
        <v>104635.87</v>
      </c>
      <c r="AQQ43" s="77">
        <v>370</v>
      </c>
      <c r="AQR43" s="78">
        <v>3869.36</v>
      </c>
      <c r="AQS43" s="77">
        <v>1</v>
      </c>
      <c r="AQT43" s="78">
        <v>3.57</v>
      </c>
      <c r="AQU43" s="77">
        <v>186</v>
      </c>
      <c r="AQV43" s="78">
        <v>2462.2800000000002</v>
      </c>
      <c r="ARA43" s="79">
        <v>13785</v>
      </c>
      <c r="ARB43" s="78">
        <v>3109969.61</v>
      </c>
      <c r="ARC43" s="79">
        <v>18422</v>
      </c>
      <c r="ARD43" s="78">
        <v>298200.06</v>
      </c>
      <c r="ARG43" s="77">
        <v>4</v>
      </c>
      <c r="ARH43" s="78">
        <v>35.119999999999997</v>
      </c>
      <c r="ARI43" s="79">
        <v>2480</v>
      </c>
      <c r="ARJ43" s="78">
        <v>1061353.6499999999</v>
      </c>
      <c r="ARK43" s="77">
        <v>288</v>
      </c>
      <c r="ARL43" s="78">
        <v>131670.03</v>
      </c>
      <c r="ARM43" s="79">
        <v>1968</v>
      </c>
      <c r="ARN43" s="78">
        <v>893884.32</v>
      </c>
      <c r="ARO43" s="77">
        <v>869</v>
      </c>
      <c r="ARP43" s="78">
        <v>387803.98</v>
      </c>
      <c r="ARQ43" s="77">
        <v>589</v>
      </c>
      <c r="ARR43" s="78">
        <v>229165.01</v>
      </c>
      <c r="ARS43" s="77">
        <v>234</v>
      </c>
      <c r="ART43" s="78">
        <v>96598.399999999994</v>
      </c>
      <c r="ARU43" s="79">
        <v>9540</v>
      </c>
      <c r="ARV43" s="78">
        <v>1876141.2</v>
      </c>
      <c r="ARW43" s="77">
        <v>8</v>
      </c>
      <c r="ARX43" s="78">
        <v>409.53</v>
      </c>
      <c r="ASA43" s="77">
        <v>180</v>
      </c>
      <c r="ASB43" s="78">
        <v>51751.01</v>
      </c>
      <c r="ASC43" s="79">
        <v>3688</v>
      </c>
      <c r="ASD43" s="78">
        <v>58347.08</v>
      </c>
      <c r="ASI43" s="79">
        <v>4215</v>
      </c>
      <c r="ASJ43" s="78">
        <v>1129393.3899999999</v>
      </c>
      <c r="ASK43" s="79">
        <v>2938</v>
      </c>
      <c r="ASL43" s="78">
        <v>1460711.94</v>
      </c>
      <c r="ASQ43" s="79">
        <v>3320</v>
      </c>
      <c r="ASR43" s="78">
        <v>1919544.14</v>
      </c>
      <c r="ASU43" s="77">
        <v>115</v>
      </c>
      <c r="ASV43" s="78">
        <v>810754.23</v>
      </c>
      <c r="ASY43" s="77">
        <v>3</v>
      </c>
      <c r="ASZ43" s="78">
        <v>62.56</v>
      </c>
      <c r="ATA43" s="77">
        <v>1</v>
      </c>
      <c r="ATB43" s="78">
        <v>3.66</v>
      </c>
      <c r="ATC43" s="77">
        <v>1</v>
      </c>
      <c r="ATD43" s="78">
        <v>23.19</v>
      </c>
      <c r="ATG43" s="79">
        <v>5188</v>
      </c>
      <c r="ATH43" s="78">
        <v>661653.42000000004</v>
      </c>
      <c r="ATI43" s="79">
        <v>11078</v>
      </c>
      <c r="ATJ43" s="78">
        <v>1277000.53</v>
      </c>
      <c r="ATK43" s="79">
        <v>27689</v>
      </c>
      <c r="ATL43" s="78">
        <v>3516124.39</v>
      </c>
      <c r="ATM43" s="79">
        <v>6696</v>
      </c>
      <c r="ATN43" s="78">
        <v>821984.04</v>
      </c>
      <c r="ATO43" s="79">
        <v>51729</v>
      </c>
      <c r="ATP43" s="78">
        <v>1273382.06</v>
      </c>
      <c r="ATS43" s="79">
        <v>43059</v>
      </c>
      <c r="ATT43" s="78">
        <v>3302714.47</v>
      </c>
      <c r="ATU43" s="77">
        <v>142</v>
      </c>
      <c r="ATV43" s="78">
        <v>54395.79</v>
      </c>
      <c r="ATW43" s="77">
        <v>1</v>
      </c>
      <c r="ATX43" s="78">
        <v>44.95</v>
      </c>
      <c r="ATY43" s="79">
        <v>3327</v>
      </c>
      <c r="ATZ43" s="78">
        <v>295040.64000000001</v>
      </c>
      <c r="AUG43" s="77">
        <v>1</v>
      </c>
      <c r="AUH43" s="78">
        <v>15.21</v>
      </c>
      <c r="AUO43" s="77">
        <v>10</v>
      </c>
      <c r="AUP43" s="78">
        <v>845</v>
      </c>
      <c r="AUQ43" s="77">
        <v>1</v>
      </c>
      <c r="AUR43" s="78">
        <v>0.89</v>
      </c>
      <c r="AUS43" s="77">
        <v>7</v>
      </c>
      <c r="AUT43" s="78">
        <v>538</v>
      </c>
      <c r="AUU43" s="79">
        <v>1326</v>
      </c>
      <c r="AUV43" s="78">
        <v>35194.29</v>
      </c>
      <c r="AUW43" s="77">
        <v>51</v>
      </c>
      <c r="AUX43" s="78">
        <v>5555.76</v>
      </c>
      <c r="AVA43" s="79">
        <v>11948</v>
      </c>
      <c r="AVB43" s="78">
        <v>1132902.27</v>
      </c>
      <c r="AVC43" s="77">
        <v>784</v>
      </c>
      <c r="AVD43" s="78">
        <v>3255149.56</v>
      </c>
      <c r="AVE43" s="77">
        <v>2</v>
      </c>
      <c r="AVF43" s="78">
        <v>19.86</v>
      </c>
      <c r="AVM43" s="77">
        <v>920</v>
      </c>
      <c r="AVN43" s="78">
        <v>52139.99</v>
      </c>
      <c r="AVO43" s="77">
        <v>32</v>
      </c>
      <c r="AVP43" s="78">
        <v>1584.41</v>
      </c>
      <c r="AVQ43" s="77">
        <v>1</v>
      </c>
      <c r="AVR43" s="78">
        <v>51.34</v>
      </c>
      <c r="AVS43" s="79">
        <v>13835</v>
      </c>
      <c r="AVT43" s="78">
        <v>713878.37</v>
      </c>
      <c r="AVU43" s="77">
        <v>7</v>
      </c>
      <c r="AVV43" s="78">
        <v>86.93</v>
      </c>
      <c r="AVW43" s="77">
        <v>29</v>
      </c>
      <c r="AVX43" s="78">
        <v>1488.33</v>
      </c>
      <c r="AVY43" s="77">
        <v>82</v>
      </c>
      <c r="AVZ43" s="78">
        <v>1806.01</v>
      </c>
      <c r="AWA43" s="77">
        <v>15</v>
      </c>
      <c r="AWB43" s="78">
        <v>80.91</v>
      </c>
      <c r="AWC43" s="77">
        <v>2</v>
      </c>
      <c r="AWD43" s="78">
        <v>9.44</v>
      </c>
      <c r="AWM43" s="79">
        <v>172003</v>
      </c>
      <c r="AWN43" s="78">
        <v>3061176.48</v>
      </c>
      <c r="AWO43" s="77">
        <v>10</v>
      </c>
      <c r="AWP43" s="78">
        <v>186.68</v>
      </c>
      <c r="AWQ43" s="79">
        <v>1848</v>
      </c>
      <c r="AWR43" s="78">
        <v>99053.27</v>
      </c>
      <c r="AWU43" s="79">
        <v>10543</v>
      </c>
      <c r="AWV43" s="78">
        <v>3460909.68</v>
      </c>
      <c r="AWW43" s="77">
        <v>34</v>
      </c>
      <c r="AWX43" s="78">
        <v>292.72000000000003</v>
      </c>
      <c r="AXC43" s="77">
        <v>184</v>
      </c>
      <c r="AXD43" s="78">
        <v>161611.35</v>
      </c>
      <c r="AXS43" s="77">
        <v>3</v>
      </c>
      <c r="AXT43" s="78">
        <v>80.2</v>
      </c>
      <c r="AYC43" s="77">
        <v>1</v>
      </c>
      <c r="AYD43" s="78">
        <v>8.1300000000000008</v>
      </c>
      <c r="AYE43" s="77">
        <v>17</v>
      </c>
      <c r="AYF43" s="78">
        <v>190.84</v>
      </c>
      <c r="AYG43" s="77">
        <v>2</v>
      </c>
      <c r="AYH43" s="78">
        <v>121.26</v>
      </c>
      <c r="AYQ43" s="77">
        <v>6</v>
      </c>
      <c r="AYR43" s="78">
        <v>4.8600000000000003</v>
      </c>
      <c r="AYS43" s="77">
        <v>2</v>
      </c>
      <c r="AYT43" s="78">
        <v>3.38</v>
      </c>
      <c r="AYW43" s="77">
        <v>6</v>
      </c>
      <c r="AYX43" s="78">
        <v>36.880000000000003</v>
      </c>
      <c r="AYY43" s="77">
        <v>45</v>
      </c>
      <c r="AYZ43" s="78">
        <v>2404.87</v>
      </c>
      <c r="AZA43" s="79">
        <v>60474</v>
      </c>
      <c r="AZB43" s="78">
        <v>4726827.22</v>
      </c>
      <c r="AZC43" s="77">
        <v>239</v>
      </c>
      <c r="AZD43" s="78">
        <v>46686.49</v>
      </c>
      <c r="AZE43" s="77">
        <v>182</v>
      </c>
      <c r="AZF43" s="78">
        <v>65737.63</v>
      </c>
      <c r="AZG43" s="77">
        <v>12</v>
      </c>
      <c r="AZH43" s="78">
        <v>326.02999999999997</v>
      </c>
      <c r="AZI43" s="77">
        <v>174</v>
      </c>
      <c r="AZJ43" s="78">
        <v>12590.38</v>
      </c>
      <c r="AZK43" s="77">
        <v>789</v>
      </c>
      <c r="AZL43" s="78">
        <v>10859.85</v>
      </c>
      <c r="AZO43" s="79">
        <v>13937</v>
      </c>
      <c r="AZP43" s="78">
        <v>1867038.63</v>
      </c>
      <c r="AZQ43" s="77">
        <v>215</v>
      </c>
      <c r="AZR43" s="78">
        <v>213784.12</v>
      </c>
      <c r="AZS43" s="77">
        <v>470</v>
      </c>
      <c r="AZT43" s="78">
        <v>217344.99</v>
      </c>
    </row>
    <row r="44" spans="1:1020 1025:1372" x14ac:dyDescent="0.25">
      <c r="A44" s="80">
        <v>40074</v>
      </c>
      <c r="B44" s="77" t="s">
        <v>346</v>
      </c>
      <c r="C44" s="77">
        <v>10</v>
      </c>
      <c r="D44" s="78">
        <v>22.27</v>
      </c>
      <c r="K44" s="77">
        <v>2</v>
      </c>
      <c r="L44" s="78">
        <v>151.16</v>
      </c>
      <c r="M44" s="77">
        <v>180</v>
      </c>
      <c r="N44" s="78">
        <v>1067665.8600000001</v>
      </c>
      <c r="S44" s="77">
        <v>2</v>
      </c>
      <c r="T44" s="78">
        <v>12.74</v>
      </c>
      <c r="U44" s="77">
        <v>2</v>
      </c>
      <c r="V44" s="78">
        <v>47.08</v>
      </c>
      <c r="W44" s="77">
        <v>2</v>
      </c>
      <c r="X44" s="78">
        <v>21.58</v>
      </c>
      <c r="Y44" s="79">
        <v>179864</v>
      </c>
      <c r="Z44" s="78">
        <v>10041150.41</v>
      </c>
      <c r="AA44" s="77">
        <v>42</v>
      </c>
      <c r="AB44" s="78">
        <v>4856.34</v>
      </c>
      <c r="AC44" s="79">
        <v>7932</v>
      </c>
      <c r="AD44" s="78">
        <v>320963.90999999997</v>
      </c>
      <c r="AO44" s="77">
        <v>2</v>
      </c>
      <c r="AP44" s="78">
        <v>4.1399999999999997</v>
      </c>
      <c r="AQ44" s="79">
        <v>33689</v>
      </c>
      <c r="AR44" s="78">
        <v>5056561.47</v>
      </c>
      <c r="AU44" s="79">
        <v>55953</v>
      </c>
      <c r="AV44" s="78">
        <v>1103107.29</v>
      </c>
      <c r="AY44" s="79">
        <v>67643</v>
      </c>
      <c r="AZ44" s="78">
        <v>6806651.6500000004</v>
      </c>
      <c r="BA44" s="79">
        <v>236713</v>
      </c>
      <c r="BB44" s="78">
        <v>19666517.66</v>
      </c>
      <c r="BE44" s="79">
        <v>268783</v>
      </c>
      <c r="BF44" s="78">
        <v>2405566.61</v>
      </c>
      <c r="BI44" s="79">
        <v>10427</v>
      </c>
      <c r="BJ44" s="78">
        <v>654215.75</v>
      </c>
      <c r="BK44" s="77">
        <v>15</v>
      </c>
      <c r="BL44" s="78">
        <v>1122.8</v>
      </c>
      <c r="BM44" s="77">
        <v>19</v>
      </c>
      <c r="BN44" s="78">
        <v>1557.9</v>
      </c>
      <c r="BO44" s="79">
        <v>6032</v>
      </c>
      <c r="BP44" s="78">
        <v>67622.720000000001</v>
      </c>
      <c r="BS44" s="77">
        <v>17</v>
      </c>
      <c r="BT44" s="78">
        <v>15368.46</v>
      </c>
      <c r="BW44" s="77">
        <v>2</v>
      </c>
      <c r="BX44" s="78">
        <v>116</v>
      </c>
      <c r="BY44" s="77">
        <v>1</v>
      </c>
      <c r="BZ44" s="78">
        <v>0.83</v>
      </c>
      <c r="CM44" s="77">
        <v>1</v>
      </c>
      <c r="CN44" s="78">
        <v>221.56</v>
      </c>
      <c r="CO44" s="77">
        <v>4</v>
      </c>
      <c r="CP44" s="78">
        <v>395.04</v>
      </c>
      <c r="CQ44" s="77">
        <v>1</v>
      </c>
      <c r="CR44" s="78">
        <v>1.18</v>
      </c>
      <c r="CS44" s="77">
        <v>43</v>
      </c>
      <c r="CT44" s="78">
        <v>123.99</v>
      </c>
      <c r="CU44" s="77">
        <v>2</v>
      </c>
      <c r="CV44" s="78">
        <v>5.7</v>
      </c>
      <c r="CW44" s="77">
        <v>35</v>
      </c>
      <c r="CX44" s="78">
        <v>24.81</v>
      </c>
      <c r="DA44" s="79">
        <v>165035</v>
      </c>
      <c r="DB44" s="78">
        <v>6239215.4900000002</v>
      </c>
      <c r="DK44" s="79">
        <v>11949</v>
      </c>
      <c r="DL44" s="78">
        <v>1058167.76</v>
      </c>
      <c r="DM44" s="79">
        <v>168449</v>
      </c>
      <c r="DN44" s="78">
        <v>6708095.6500000004</v>
      </c>
      <c r="DS44" s="77">
        <v>17</v>
      </c>
      <c r="DT44" s="78">
        <v>289.52999999999997</v>
      </c>
      <c r="DU44" s="77">
        <v>2</v>
      </c>
      <c r="DV44" s="78">
        <v>3.6</v>
      </c>
      <c r="DW44" s="77">
        <v>4</v>
      </c>
      <c r="DX44" s="78">
        <v>155.30000000000001</v>
      </c>
      <c r="EE44" s="79">
        <v>12973</v>
      </c>
      <c r="EF44" s="78">
        <v>505504.07</v>
      </c>
      <c r="EG44" s="79">
        <v>32085</v>
      </c>
      <c r="EH44" s="78">
        <v>1117101.6599999999</v>
      </c>
      <c r="EI44" s="77">
        <v>2</v>
      </c>
      <c r="EJ44" s="78">
        <v>5.92</v>
      </c>
      <c r="EK44" s="79">
        <v>1251</v>
      </c>
      <c r="EL44" s="78">
        <v>78812.539999999994</v>
      </c>
      <c r="EO44" s="77">
        <v>1</v>
      </c>
      <c r="EP44" s="78">
        <v>0.27</v>
      </c>
      <c r="ES44" s="79">
        <v>1645</v>
      </c>
      <c r="ET44" s="78">
        <v>973776.25</v>
      </c>
      <c r="EU44" s="77">
        <v>7</v>
      </c>
      <c r="EV44" s="78">
        <v>4.58</v>
      </c>
      <c r="EW44" s="79">
        <v>25698</v>
      </c>
      <c r="EX44" s="78">
        <v>1269142.53</v>
      </c>
      <c r="EY44" s="79">
        <v>16213</v>
      </c>
      <c r="EZ44" s="78">
        <v>776846.38</v>
      </c>
      <c r="FA44" s="77">
        <v>15</v>
      </c>
      <c r="FB44" s="78">
        <v>134.38999999999999</v>
      </c>
      <c r="FE44" s="77">
        <v>2</v>
      </c>
      <c r="FF44" s="78">
        <v>28.8</v>
      </c>
      <c r="FG44" s="79">
        <v>2301</v>
      </c>
      <c r="FH44" s="78">
        <v>338230.03</v>
      </c>
      <c r="FK44" s="79">
        <v>2687</v>
      </c>
      <c r="FL44" s="78">
        <v>77302.45</v>
      </c>
      <c r="FM44" s="79">
        <v>2195</v>
      </c>
      <c r="FN44" s="78">
        <v>105617.08</v>
      </c>
      <c r="FO44" s="79">
        <v>49057</v>
      </c>
      <c r="FP44" s="78">
        <v>5386808.79</v>
      </c>
      <c r="FW44" s="77">
        <v>78</v>
      </c>
      <c r="FX44" s="78">
        <v>6463.08</v>
      </c>
      <c r="GC44" s="79">
        <v>3362</v>
      </c>
      <c r="GD44" s="78">
        <v>464581.17</v>
      </c>
      <c r="GG44" s="77">
        <v>1</v>
      </c>
      <c r="GH44" s="78">
        <v>3.95</v>
      </c>
      <c r="GO44" s="77">
        <v>249</v>
      </c>
      <c r="GP44" s="78">
        <v>22510.27</v>
      </c>
      <c r="GQ44" s="77">
        <v>17</v>
      </c>
      <c r="GR44" s="78">
        <v>695.36</v>
      </c>
      <c r="GS44" s="79">
        <v>1555</v>
      </c>
      <c r="GT44" s="78">
        <v>160888.5</v>
      </c>
      <c r="GU44" s="77">
        <v>16</v>
      </c>
      <c r="GV44" s="78">
        <v>99.74</v>
      </c>
      <c r="GY44" s="77">
        <v>97</v>
      </c>
      <c r="GZ44" s="78">
        <v>3612.19</v>
      </c>
      <c r="HA44" s="77">
        <v>631</v>
      </c>
      <c r="HB44" s="78">
        <v>78827.94</v>
      </c>
      <c r="HC44" s="77">
        <v>414</v>
      </c>
      <c r="HD44" s="78">
        <v>71217.240000000005</v>
      </c>
      <c r="HE44" s="79">
        <v>1469</v>
      </c>
      <c r="HF44" s="78">
        <v>207146.27</v>
      </c>
      <c r="HI44" s="77">
        <v>111</v>
      </c>
      <c r="HJ44" s="78">
        <v>35669</v>
      </c>
      <c r="HK44" s="77">
        <v>457</v>
      </c>
      <c r="HL44" s="78">
        <v>22681.64</v>
      </c>
      <c r="HM44" s="77">
        <v>11</v>
      </c>
      <c r="HN44" s="78">
        <v>712.06</v>
      </c>
      <c r="HO44" s="79">
        <v>81468</v>
      </c>
      <c r="HP44" s="78">
        <v>7978238.6699999999</v>
      </c>
      <c r="HQ44" s="77">
        <v>10</v>
      </c>
      <c r="HR44" s="78">
        <v>4691.7700000000004</v>
      </c>
      <c r="HS44" s="77">
        <v>267</v>
      </c>
      <c r="HT44" s="78">
        <v>25969.72</v>
      </c>
      <c r="HU44" s="79">
        <v>5493</v>
      </c>
      <c r="HV44" s="78">
        <v>392711.69</v>
      </c>
      <c r="HW44" s="77">
        <v>30</v>
      </c>
      <c r="HX44" s="78">
        <v>2993.63</v>
      </c>
      <c r="HY44" s="77">
        <v>291</v>
      </c>
      <c r="HZ44" s="78">
        <v>41781.089999999997</v>
      </c>
      <c r="IG44" s="79">
        <v>2841</v>
      </c>
      <c r="IH44" s="78">
        <v>134968.79</v>
      </c>
      <c r="II44" s="77">
        <v>5</v>
      </c>
      <c r="IJ44" s="78">
        <v>0.66</v>
      </c>
      <c r="IM44" s="77">
        <v>4</v>
      </c>
      <c r="IN44" s="78">
        <v>18.98</v>
      </c>
      <c r="IO44" s="77">
        <v>1</v>
      </c>
      <c r="IP44" s="78">
        <v>6.7</v>
      </c>
      <c r="IQ44" s="77">
        <v>8</v>
      </c>
      <c r="IR44" s="78">
        <v>14.3</v>
      </c>
      <c r="IS44" s="79">
        <v>4387</v>
      </c>
      <c r="IT44" s="78">
        <v>176294.88</v>
      </c>
      <c r="JA44" s="79">
        <v>9977</v>
      </c>
      <c r="JB44" s="78">
        <v>1329596.07</v>
      </c>
      <c r="JC44" s="79">
        <v>2768</v>
      </c>
      <c r="JD44" s="78">
        <v>343817.77</v>
      </c>
      <c r="JG44" s="77">
        <v>766</v>
      </c>
      <c r="JH44" s="78">
        <v>99048.09</v>
      </c>
      <c r="JI44" s="79">
        <v>3134</v>
      </c>
      <c r="JJ44" s="78">
        <v>279699.87</v>
      </c>
      <c r="JK44" s="77">
        <v>37</v>
      </c>
      <c r="JL44" s="78">
        <v>3046.38</v>
      </c>
      <c r="JQ44" s="77">
        <v>135</v>
      </c>
      <c r="JR44" s="78">
        <v>9598.25</v>
      </c>
      <c r="JS44" s="79">
        <v>3101</v>
      </c>
      <c r="JT44" s="78">
        <v>247986.54</v>
      </c>
      <c r="JU44" s="79">
        <v>5433</v>
      </c>
      <c r="JV44" s="78">
        <v>355529.57</v>
      </c>
      <c r="JW44" s="77">
        <v>74</v>
      </c>
      <c r="JX44" s="78">
        <v>6509.65</v>
      </c>
      <c r="JY44" s="77">
        <v>466</v>
      </c>
      <c r="JZ44" s="78">
        <v>10108.89</v>
      </c>
      <c r="KA44" s="79">
        <v>9359</v>
      </c>
      <c r="KB44" s="78">
        <v>393168.47</v>
      </c>
      <c r="KC44" s="77">
        <v>2</v>
      </c>
      <c r="KD44" s="78">
        <v>22.86</v>
      </c>
      <c r="KE44" s="77">
        <v>393</v>
      </c>
      <c r="KF44" s="78">
        <v>41302.379999999997</v>
      </c>
      <c r="KG44" s="79">
        <v>18940</v>
      </c>
      <c r="KH44" s="78">
        <v>693648.28</v>
      </c>
      <c r="KI44" s="77">
        <v>2</v>
      </c>
      <c r="KJ44" s="78">
        <v>9.82</v>
      </c>
      <c r="KM44" s="79">
        <v>1153</v>
      </c>
      <c r="KN44" s="78">
        <v>617819.25</v>
      </c>
      <c r="KO44" s="77">
        <v>4</v>
      </c>
      <c r="KP44" s="78">
        <v>306.97000000000003</v>
      </c>
      <c r="KQ44" s="79">
        <v>5820</v>
      </c>
      <c r="KR44" s="78">
        <v>448103.48</v>
      </c>
      <c r="KU44" s="79">
        <v>3264</v>
      </c>
      <c r="KV44" s="78">
        <v>1396081.05</v>
      </c>
      <c r="LA44" s="77">
        <v>8</v>
      </c>
      <c r="LB44" s="78">
        <v>4091.26</v>
      </c>
      <c r="LC44" s="77">
        <v>4</v>
      </c>
      <c r="LD44" s="78">
        <v>20.420000000000002</v>
      </c>
      <c r="LE44" s="79">
        <v>1293</v>
      </c>
      <c r="LF44" s="78">
        <v>118911.03999999999</v>
      </c>
      <c r="LG44" s="77">
        <v>490</v>
      </c>
      <c r="LH44" s="78">
        <v>79395.7</v>
      </c>
      <c r="LI44" s="77">
        <v>408</v>
      </c>
      <c r="LJ44" s="78">
        <v>95166.45</v>
      </c>
      <c r="LK44" s="77">
        <v>3</v>
      </c>
      <c r="LL44" s="78">
        <v>20.190000000000001</v>
      </c>
      <c r="LS44" s="77">
        <v>4</v>
      </c>
      <c r="LT44" s="78">
        <v>3.6</v>
      </c>
      <c r="LU44" s="79">
        <v>6434</v>
      </c>
      <c r="LV44" s="78">
        <v>285795.71999999997</v>
      </c>
      <c r="LW44" s="77">
        <v>67</v>
      </c>
      <c r="LX44" s="78">
        <v>389.35</v>
      </c>
      <c r="LY44" s="77">
        <v>5</v>
      </c>
      <c r="LZ44" s="78">
        <v>1990.96</v>
      </c>
      <c r="MC44" s="79">
        <v>5282</v>
      </c>
      <c r="MD44" s="78">
        <v>592231.68999999994</v>
      </c>
      <c r="MG44" s="77">
        <v>8</v>
      </c>
      <c r="MH44" s="78">
        <v>297.89999999999998</v>
      </c>
      <c r="MO44" s="77">
        <v>5</v>
      </c>
      <c r="MP44" s="78">
        <v>81.040000000000006</v>
      </c>
      <c r="MQ44" s="79">
        <v>4430</v>
      </c>
      <c r="MR44" s="78">
        <v>325406.96999999997</v>
      </c>
      <c r="MS44" s="79">
        <v>56377</v>
      </c>
      <c r="MT44" s="78">
        <v>5411680.8200000003</v>
      </c>
      <c r="MU44" s="79">
        <v>1601</v>
      </c>
      <c r="MV44" s="78">
        <v>47788.9</v>
      </c>
      <c r="MY44" s="77">
        <v>2</v>
      </c>
      <c r="MZ44" s="78">
        <v>10.08</v>
      </c>
      <c r="NA44" s="77">
        <v>2</v>
      </c>
      <c r="NB44" s="78">
        <v>29.64</v>
      </c>
      <c r="NG44" s="79">
        <v>316002</v>
      </c>
      <c r="NH44" s="78">
        <v>39438519.549999997</v>
      </c>
      <c r="NI44" s="79">
        <v>262161</v>
      </c>
      <c r="NJ44" s="78">
        <v>37636617.990000002</v>
      </c>
      <c r="NK44" s="79">
        <v>16207</v>
      </c>
      <c r="NL44" s="78">
        <v>49816.5</v>
      </c>
      <c r="NM44" s="77">
        <v>20</v>
      </c>
      <c r="NN44" s="78">
        <v>350.89</v>
      </c>
      <c r="NU44" s="79">
        <v>1570</v>
      </c>
      <c r="NV44" s="78">
        <v>218487.54</v>
      </c>
      <c r="NW44" s="77">
        <v>6</v>
      </c>
      <c r="NX44" s="78">
        <v>42.1</v>
      </c>
      <c r="NY44" s="77">
        <v>6</v>
      </c>
      <c r="NZ44" s="78">
        <v>16.62</v>
      </c>
      <c r="OA44" s="77">
        <v>105</v>
      </c>
      <c r="OB44" s="78">
        <v>325.64</v>
      </c>
      <c r="OC44" s="79">
        <v>3511</v>
      </c>
      <c r="OD44" s="78">
        <v>367238.59</v>
      </c>
      <c r="OE44" s="77">
        <v>41</v>
      </c>
      <c r="OF44" s="78">
        <v>3060.5</v>
      </c>
      <c r="OG44" s="77">
        <v>6</v>
      </c>
      <c r="OH44" s="78">
        <v>226.93</v>
      </c>
      <c r="OM44" s="77">
        <v>391</v>
      </c>
      <c r="ON44" s="78">
        <v>30823.97</v>
      </c>
      <c r="OO44" s="77">
        <v>359</v>
      </c>
      <c r="OP44" s="78">
        <v>20379.82</v>
      </c>
      <c r="OQ44" s="77">
        <v>125</v>
      </c>
      <c r="OR44" s="78">
        <v>801.26</v>
      </c>
      <c r="OW44" s="79">
        <v>12137</v>
      </c>
      <c r="OX44" s="78">
        <v>2052428.81</v>
      </c>
      <c r="OY44" s="79">
        <v>28642</v>
      </c>
      <c r="OZ44" s="78">
        <v>5442522.0999999996</v>
      </c>
      <c r="PA44" s="77">
        <v>147</v>
      </c>
      <c r="PB44" s="78">
        <v>5219.3599999999997</v>
      </c>
      <c r="PC44" s="79">
        <v>3434</v>
      </c>
      <c r="PD44" s="78">
        <v>158722.82999999999</v>
      </c>
      <c r="PE44" s="77">
        <v>117</v>
      </c>
      <c r="PF44" s="78">
        <v>11240.66</v>
      </c>
      <c r="PI44" s="79">
        <v>8074</v>
      </c>
      <c r="PJ44" s="78">
        <v>778906.27</v>
      </c>
      <c r="PS44" s="79">
        <v>3704</v>
      </c>
      <c r="PT44" s="78">
        <v>341818.14</v>
      </c>
      <c r="PU44" s="77">
        <v>69</v>
      </c>
      <c r="PV44" s="78">
        <v>489.6</v>
      </c>
      <c r="PW44" s="77">
        <v>61</v>
      </c>
      <c r="PX44" s="78">
        <v>8937.06</v>
      </c>
      <c r="PY44" s="79">
        <v>10227</v>
      </c>
      <c r="PZ44" s="78">
        <v>692111.05</v>
      </c>
      <c r="QA44" s="77">
        <v>42</v>
      </c>
      <c r="QB44" s="78">
        <v>253.28</v>
      </c>
      <c r="QC44" s="77">
        <v>15</v>
      </c>
      <c r="QD44" s="78">
        <v>146.24</v>
      </c>
      <c r="QI44" s="77">
        <v>7</v>
      </c>
      <c r="QJ44" s="78">
        <v>60.87</v>
      </c>
      <c r="QM44" s="79">
        <v>27164</v>
      </c>
      <c r="QN44" s="78">
        <v>7426249.7199999997</v>
      </c>
      <c r="QO44" s="79">
        <v>47304</v>
      </c>
      <c r="QP44" s="78">
        <v>6928261.4400000004</v>
      </c>
      <c r="QQ44" s="79">
        <v>4745</v>
      </c>
      <c r="QR44" s="78">
        <v>599125.17000000004</v>
      </c>
      <c r="QS44" s="77">
        <v>362</v>
      </c>
      <c r="QT44" s="78">
        <v>1487536.24</v>
      </c>
      <c r="QW44" s="77">
        <v>4</v>
      </c>
      <c r="QX44" s="78">
        <v>37.42</v>
      </c>
      <c r="QY44" s="77">
        <v>6</v>
      </c>
      <c r="QZ44" s="78">
        <v>931.52</v>
      </c>
      <c r="RA44" s="77">
        <v>436</v>
      </c>
      <c r="RB44" s="78">
        <v>177421.17</v>
      </c>
      <c r="RE44" s="79">
        <v>24213</v>
      </c>
      <c r="RF44" s="78">
        <v>13315557.439999999</v>
      </c>
      <c r="RG44" s="77">
        <v>2</v>
      </c>
      <c r="RH44" s="78">
        <v>80.02</v>
      </c>
      <c r="RI44" s="79">
        <v>12547</v>
      </c>
      <c r="RJ44" s="78">
        <v>3739406.61</v>
      </c>
      <c r="RM44" s="77">
        <v>3</v>
      </c>
      <c r="RN44" s="78">
        <v>3.66</v>
      </c>
      <c r="RO44" s="77">
        <v>16</v>
      </c>
      <c r="RP44" s="78">
        <v>12.87</v>
      </c>
      <c r="SE44" s="77">
        <v>4</v>
      </c>
      <c r="SF44" s="78">
        <v>274.5</v>
      </c>
      <c r="SG44" s="77">
        <v>5</v>
      </c>
      <c r="SH44" s="78">
        <v>522.13</v>
      </c>
      <c r="SM44" s="77">
        <v>3</v>
      </c>
      <c r="SN44" s="78">
        <v>77.930000000000007</v>
      </c>
      <c r="SO44" s="79">
        <v>128302</v>
      </c>
      <c r="SP44" s="78">
        <v>18456510.710000001</v>
      </c>
      <c r="SQ44" s="79">
        <v>2455</v>
      </c>
      <c r="SR44" s="78">
        <v>112348.78</v>
      </c>
      <c r="SU44" s="77">
        <v>1</v>
      </c>
      <c r="SV44" s="78">
        <v>405</v>
      </c>
      <c r="SW44" s="77">
        <v>119</v>
      </c>
      <c r="SX44" s="78">
        <v>22427.66</v>
      </c>
      <c r="SY44" s="77">
        <v>310</v>
      </c>
      <c r="SZ44" s="78">
        <v>14488.74</v>
      </c>
      <c r="TA44" s="79">
        <v>1038142</v>
      </c>
      <c r="TB44" s="78">
        <v>24840081.359999999</v>
      </c>
      <c r="TC44" s="77">
        <v>630</v>
      </c>
      <c r="TD44" s="78">
        <v>68587.77</v>
      </c>
      <c r="TG44" s="79">
        <v>5371</v>
      </c>
      <c r="TH44" s="78">
        <v>336516.44</v>
      </c>
      <c r="TI44" s="79">
        <v>51223</v>
      </c>
      <c r="TJ44" s="78">
        <v>8868273.4900000002</v>
      </c>
      <c r="TK44" s="77">
        <v>2</v>
      </c>
      <c r="TL44" s="78">
        <v>0.34</v>
      </c>
      <c r="TM44" s="79">
        <v>1470</v>
      </c>
      <c r="TN44" s="78">
        <v>55250.83</v>
      </c>
      <c r="TO44" s="79">
        <v>1823</v>
      </c>
      <c r="TP44" s="78">
        <v>119530.89</v>
      </c>
      <c r="TQ44" s="79">
        <v>10344</v>
      </c>
      <c r="TR44" s="78">
        <v>414948.84</v>
      </c>
      <c r="TS44" s="77">
        <v>4</v>
      </c>
      <c r="TT44" s="78">
        <v>452.88</v>
      </c>
      <c r="TU44" s="79">
        <v>91051</v>
      </c>
      <c r="TV44" s="78">
        <v>593446.43000000005</v>
      </c>
      <c r="TW44" s="79">
        <v>1045</v>
      </c>
      <c r="TX44" s="78">
        <v>91813.37</v>
      </c>
      <c r="TY44" s="77">
        <v>79</v>
      </c>
      <c r="TZ44" s="78">
        <v>449.3</v>
      </c>
      <c r="UE44" s="77">
        <v>4</v>
      </c>
      <c r="UF44" s="78">
        <v>56.16</v>
      </c>
      <c r="UG44" s="77">
        <v>781</v>
      </c>
      <c r="UH44" s="78">
        <v>7418.37</v>
      </c>
      <c r="UI44" s="79">
        <v>2952</v>
      </c>
      <c r="UJ44" s="78">
        <v>13300891.98</v>
      </c>
      <c r="UK44" s="79">
        <v>2060</v>
      </c>
      <c r="UL44" s="78">
        <v>52871.79</v>
      </c>
      <c r="UM44" s="79">
        <v>22988</v>
      </c>
      <c r="UN44" s="78">
        <v>607271.88</v>
      </c>
      <c r="UO44" s="79">
        <v>2260</v>
      </c>
      <c r="UP44" s="78">
        <v>265785.68</v>
      </c>
      <c r="UQ44" s="79">
        <v>45728</v>
      </c>
      <c r="UR44" s="78">
        <v>2227058.36</v>
      </c>
      <c r="US44" s="79">
        <v>4861</v>
      </c>
      <c r="UT44" s="78">
        <v>395837.52</v>
      </c>
      <c r="UW44" s="77">
        <v>2</v>
      </c>
      <c r="UX44" s="78">
        <v>35</v>
      </c>
      <c r="VE44" s="77">
        <v>2</v>
      </c>
      <c r="VF44" s="78">
        <v>292.86</v>
      </c>
      <c r="VG44" s="79">
        <v>8413</v>
      </c>
      <c r="VH44" s="78">
        <v>374431.46</v>
      </c>
      <c r="VI44" s="77">
        <v>2</v>
      </c>
      <c r="VJ44" s="78">
        <v>6.58</v>
      </c>
      <c r="VK44" s="77">
        <v>2</v>
      </c>
      <c r="VL44" s="78">
        <v>39.75</v>
      </c>
      <c r="VM44" s="77">
        <v>2</v>
      </c>
      <c r="VN44" s="78">
        <v>19.84</v>
      </c>
      <c r="WG44" s="77">
        <v>33</v>
      </c>
      <c r="WH44" s="78">
        <v>960.07</v>
      </c>
      <c r="WI44" s="79">
        <v>11199</v>
      </c>
      <c r="WJ44" s="78">
        <v>527836.42000000004</v>
      </c>
      <c r="WK44" s="77">
        <v>1</v>
      </c>
      <c r="WL44" s="78">
        <v>9.9499999999999993</v>
      </c>
      <c r="WM44" s="79">
        <v>32338</v>
      </c>
      <c r="WN44" s="78">
        <v>519598.41</v>
      </c>
      <c r="WO44" s="77">
        <v>82</v>
      </c>
      <c r="WP44" s="78">
        <v>982.34</v>
      </c>
      <c r="WS44" s="77">
        <v>9</v>
      </c>
      <c r="WT44" s="78">
        <v>68.84</v>
      </c>
      <c r="WU44" s="79">
        <v>13957</v>
      </c>
      <c r="WV44" s="78">
        <v>756408.28</v>
      </c>
      <c r="WW44" s="79">
        <v>16307</v>
      </c>
      <c r="WX44" s="78">
        <v>1411825.31</v>
      </c>
      <c r="XA44" s="77">
        <v>2</v>
      </c>
      <c r="XB44" s="78">
        <v>37.119999999999997</v>
      </c>
      <c r="XG44" s="79">
        <v>12883</v>
      </c>
      <c r="XH44" s="78">
        <v>1869026.56</v>
      </c>
      <c r="XI44" s="77">
        <v>9</v>
      </c>
      <c r="XJ44" s="78">
        <v>24825.05</v>
      </c>
      <c r="XM44" s="79">
        <v>2835</v>
      </c>
      <c r="XN44" s="78">
        <v>12081.57</v>
      </c>
      <c r="XO44" s="79">
        <v>8041</v>
      </c>
      <c r="XP44" s="78">
        <v>127779.86</v>
      </c>
      <c r="XQ44" s="77">
        <v>175</v>
      </c>
      <c r="XR44" s="78">
        <v>23660.44</v>
      </c>
      <c r="XS44" s="79">
        <v>2250</v>
      </c>
      <c r="XT44" s="78">
        <v>886174.92</v>
      </c>
      <c r="XU44" s="77">
        <v>3</v>
      </c>
      <c r="XV44" s="78">
        <v>726.38</v>
      </c>
      <c r="XW44" s="79">
        <v>6821</v>
      </c>
      <c r="XX44" s="78">
        <v>195864.56</v>
      </c>
      <c r="YC44" s="77">
        <v>6</v>
      </c>
      <c r="YD44" s="78">
        <v>31.98</v>
      </c>
      <c r="YI44" s="79">
        <v>38241</v>
      </c>
      <c r="YJ44" s="78">
        <v>2222393.5499999998</v>
      </c>
      <c r="YK44" s="77">
        <v>2</v>
      </c>
      <c r="YL44" s="78">
        <v>46.94</v>
      </c>
      <c r="YM44" s="77">
        <v>442</v>
      </c>
      <c r="YN44" s="78">
        <v>186802.3</v>
      </c>
      <c r="YO44" s="77">
        <v>559</v>
      </c>
      <c r="YP44" s="78">
        <v>7107.69</v>
      </c>
      <c r="YU44" s="79">
        <v>2957</v>
      </c>
      <c r="YV44" s="78">
        <v>1462858.74</v>
      </c>
      <c r="YW44" s="79">
        <v>5994</v>
      </c>
      <c r="YX44" s="78">
        <v>798927.31</v>
      </c>
      <c r="YY44" s="79">
        <v>13937</v>
      </c>
      <c r="YZ44" s="78">
        <v>2415847.7999999998</v>
      </c>
      <c r="ZA44" s="79">
        <v>1511</v>
      </c>
      <c r="ZB44" s="78">
        <v>396086.79</v>
      </c>
      <c r="ZC44" s="79">
        <v>3648</v>
      </c>
      <c r="ZD44" s="78">
        <v>758399.31</v>
      </c>
      <c r="ZE44" s="79">
        <v>83891</v>
      </c>
      <c r="ZF44" s="78">
        <v>962219.32</v>
      </c>
      <c r="ZG44" s="79">
        <v>1482</v>
      </c>
      <c r="ZH44" s="78">
        <v>75401.509999999995</v>
      </c>
      <c r="ZI44" s="77">
        <v>2</v>
      </c>
      <c r="ZJ44" s="78">
        <v>4.62</v>
      </c>
      <c r="ZM44" s="77">
        <v>2</v>
      </c>
      <c r="ZN44" s="78">
        <v>112.32</v>
      </c>
      <c r="ZO44" s="77">
        <v>2</v>
      </c>
      <c r="ZP44" s="78">
        <v>42.14</v>
      </c>
      <c r="ZQ44" s="79">
        <v>180114</v>
      </c>
      <c r="ZR44" s="78">
        <v>10740546.66</v>
      </c>
      <c r="ZS44" s="79">
        <v>28158</v>
      </c>
      <c r="ZT44" s="78">
        <v>2503028.9500000002</v>
      </c>
      <c r="ZU44" s="77">
        <v>1</v>
      </c>
      <c r="ZV44" s="78">
        <v>8.34</v>
      </c>
      <c r="AAA44" s="79">
        <v>2276</v>
      </c>
      <c r="AAB44" s="78">
        <v>51171.1</v>
      </c>
      <c r="AAE44" s="79">
        <v>2188</v>
      </c>
      <c r="AAF44" s="78">
        <v>275557.92</v>
      </c>
      <c r="AAG44" s="77">
        <v>112</v>
      </c>
      <c r="AAH44" s="78">
        <v>10790.28</v>
      </c>
      <c r="AAI44" s="79">
        <v>131717</v>
      </c>
      <c r="AAJ44" s="78">
        <v>3335234.01</v>
      </c>
      <c r="AAK44" s="79">
        <v>32558</v>
      </c>
      <c r="AAL44" s="78">
        <v>1510495.85</v>
      </c>
      <c r="AAQ44" s="79">
        <v>1232</v>
      </c>
      <c r="AAR44" s="78">
        <v>104691.79</v>
      </c>
      <c r="AAS44" s="77">
        <v>606</v>
      </c>
      <c r="AAT44" s="78">
        <v>47297.3</v>
      </c>
      <c r="AAU44" s="79">
        <v>51020</v>
      </c>
      <c r="AAV44" s="78">
        <v>9186116.1300000008</v>
      </c>
      <c r="AAW44" s="79">
        <v>48512</v>
      </c>
      <c r="AAX44" s="78">
        <v>6606707</v>
      </c>
      <c r="ABC44" s="77">
        <v>44</v>
      </c>
      <c r="ABD44" s="78">
        <v>149.57</v>
      </c>
      <c r="ABE44" s="77">
        <v>135</v>
      </c>
      <c r="ABF44" s="78">
        <v>638.64</v>
      </c>
      <c r="ABM44" s="77">
        <v>41</v>
      </c>
      <c r="ABN44" s="78">
        <v>368.59</v>
      </c>
      <c r="ABQ44" s="77">
        <v>8</v>
      </c>
      <c r="ABR44" s="78">
        <v>42.47</v>
      </c>
      <c r="ABS44" s="77">
        <v>64</v>
      </c>
      <c r="ABT44" s="78">
        <v>399.89</v>
      </c>
      <c r="ABY44" s="77">
        <v>7</v>
      </c>
      <c r="ABZ44" s="78">
        <v>294.04000000000002</v>
      </c>
      <c r="ACA44" s="79">
        <v>1079</v>
      </c>
      <c r="ACB44" s="78">
        <v>4832.3900000000003</v>
      </c>
      <c r="ACG44" s="79">
        <v>1811</v>
      </c>
      <c r="ACH44" s="78">
        <v>111828.32</v>
      </c>
      <c r="ACM44" s="77">
        <v>2</v>
      </c>
      <c r="ACN44" s="78">
        <v>74.78</v>
      </c>
      <c r="ACO44" s="77">
        <v>512</v>
      </c>
      <c r="ACP44" s="78">
        <v>72157.66</v>
      </c>
      <c r="ADA44" s="79">
        <v>192552</v>
      </c>
      <c r="ADB44" s="78">
        <v>18403523.449999999</v>
      </c>
      <c r="ADC44" s="79">
        <v>3212</v>
      </c>
      <c r="ADD44" s="78">
        <v>173931.63</v>
      </c>
      <c r="ADE44" s="79">
        <v>1905</v>
      </c>
      <c r="ADF44" s="78">
        <v>84175</v>
      </c>
      <c r="ADG44" s="79">
        <v>5155</v>
      </c>
      <c r="ADH44" s="78">
        <v>81043.66</v>
      </c>
      <c r="ADI44" s="79">
        <v>3820</v>
      </c>
      <c r="ADJ44" s="78">
        <v>88103.86</v>
      </c>
      <c r="ADK44" s="77">
        <v>532</v>
      </c>
      <c r="ADL44" s="78">
        <v>15188.05</v>
      </c>
      <c r="ADQ44" s="77">
        <v>125</v>
      </c>
      <c r="ADR44" s="78">
        <v>7120.43</v>
      </c>
      <c r="ADS44" s="79">
        <v>16706</v>
      </c>
      <c r="ADT44" s="78">
        <v>587831.98</v>
      </c>
      <c r="ADU44" s="79">
        <v>5437</v>
      </c>
      <c r="ADV44" s="78">
        <v>289926.02</v>
      </c>
      <c r="ADW44" s="79">
        <v>24648</v>
      </c>
      <c r="ADX44" s="78">
        <v>304405.28000000003</v>
      </c>
      <c r="AEA44" s="77">
        <v>4</v>
      </c>
      <c r="AEB44" s="78">
        <v>32.119999999999997</v>
      </c>
      <c r="AEC44" s="79">
        <v>11801</v>
      </c>
      <c r="AED44" s="78">
        <v>471287.34</v>
      </c>
      <c r="AEI44" s="79">
        <v>3697</v>
      </c>
      <c r="AEJ44" s="78">
        <v>120466.11</v>
      </c>
      <c r="AEK44" s="79">
        <v>49147</v>
      </c>
      <c r="AEL44" s="78">
        <v>1824810.35</v>
      </c>
      <c r="AEM44" s="77">
        <v>256</v>
      </c>
      <c r="AEN44" s="78">
        <v>12022.87</v>
      </c>
      <c r="AEO44" s="79">
        <v>16322</v>
      </c>
      <c r="AEP44" s="78">
        <v>1042284.96</v>
      </c>
      <c r="AES44" s="79">
        <v>2667</v>
      </c>
      <c r="AET44" s="78">
        <v>398988.03</v>
      </c>
      <c r="AEW44" s="77">
        <v>2</v>
      </c>
      <c r="AEX44" s="78">
        <v>88.59</v>
      </c>
      <c r="AEY44" s="79">
        <v>1035</v>
      </c>
      <c r="AEZ44" s="78">
        <v>167442.74</v>
      </c>
      <c r="AFA44" s="77">
        <v>2</v>
      </c>
      <c r="AFB44" s="78">
        <v>5.4</v>
      </c>
      <c r="AFC44" s="79">
        <v>1469</v>
      </c>
      <c r="AFD44" s="78">
        <v>873067.15</v>
      </c>
      <c r="AFG44" s="77">
        <v>3</v>
      </c>
      <c r="AFH44" s="78">
        <v>240.58</v>
      </c>
      <c r="AFK44" s="79">
        <v>4227</v>
      </c>
      <c r="AFL44" s="78">
        <v>285656.63</v>
      </c>
      <c r="AFM44" s="79">
        <v>5588</v>
      </c>
      <c r="AFN44" s="78">
        <v>238034.72</v>
      </c>
      <c r="AFO44" s="77">
        <v>32</v>
      </c>
      <c r="AFP44" s="78">
        <v>1515.5</v>
      </c>
      <c r="AFS44" s="79">
        <v>1993</v>
      </c>
      <c r="AFT44" s="78">
        <v>951463.57</v>
      </c>
      <c r="AFU44" s="79">
        <v>3042</v>
      </c>
      <c r="AFV44" s="78">
        <v>2217603.79</v>
      </c>
      <c r="AGA44" s="77">
        <v>84</v>
      </c>
      <c r="AGB44" s="78">
        <v>710.08</v>
      </c>
      <c r="AGG44" s="79">
        <v>16948</v>
      </c>
      <c r="AGH44" s="78">
        <v>887206.31</v>
      </c>
      <c r="AGI44" s="79">
        <v>5307</v>
      </c>
      <c r="AGJ44" s="78">
        <v>168126.03</v>
      </c>
      <c r="AGK44" s="77">
        <v>22</v>
      </c>
      <c r="AGL44" s="78">
        <v>20918.34</v>
      </c>
      <c r="AGO44" s="77">
        <v>66</v>
      </c>
      <c r="AGP44" s="78">
        <v>5752.19</v>
      </c>
      <c r="AGQ44" s="79">
        <v>6482</v>
      </c>
      <c r="AGR44" s="78">
        <v>344957.32</v>
      </c>
      <c r="AGS44" s="77">
        <v>15</v>
      </c>
      <c r="AGT44" s="78">
        <v>813.68</v>
      </c>
      <c r="AGW44" s="77">
        <v>5</v>
      </c>
      <c r="AGX44" s="78">
        <v>198.85</v>
      </c>
      <c r="AHC44" s="79">
        <v>3033</v>
      </c>
      <c r="AHD44" s="78">
        <v>1109171.31</v>
      </c>
      <c r="AHG44" s="77">
        <v>102</v>
      </c>
      <c r="AHH44" s="78">
        <v>5377.29</v>
      </c>
      <c r="AHK44" s="77">
        <v>7</v>
      </c>
      <c r="AHL44" s="78">
        <v>149.35</v>
      </c>
      <c r="AHM44" s="79">
        <v>56228</v>
      </c>
      <c r="AHN44" s="78">
        <v>1771655.25</v>
      </c>
      <c r="AHO44" s="79">
        <v>4819</v>
      </c>
      <c r="AHP44" s="78">
        <v>193958.26</v>
      </c>
      <c r="AHQ44" s="77">
        <v>407</v>
      </c>
      <c r="AHR44" s="78">
        <v>48877.97</v>
      </c>
      <c r="AHS44" s="77">
        <v>4</v>
      </c>
      <c r="AHT44" s="78">
        <v>73.98</v>
      </c>
      <c r="AHW44" s="77">
        <v>163</v>
      </c>
      <c r="AHX44" s="78">
        <v>1179.25</v>
      </c>
      <c r="AIA44" s="77">
        <v>1</v>
      </c>
      <c r="AIB44" s="78">
        <v>3.94</v>
      </c>
      <c r="AIC44" s="77">
        <v>13</v>
      </c>
      <c r="AID44" s="78">
        <v>18718.57</v>
      </c>
      <c r="AIG44" s="79">
        <v>203197</v>
      </c>
      <c r="AIH44" s="78">
        <v>40439651.719999999</v>
      </c>
      <c r="AII44" s="77">
        <v>221</v>
      </c>
      <c r="AIJ44" s="78">
        <v>256417.5</v>
      </c>
      <c r="AIK44" s="79">
        <v>11795</v>
      </c>
      <c r="AIL44" s="78">
        <v>6934001.3499999996</v>
      </c>
      <c r="AIM44" s="79">
        <v>11491</v>
      </c>
      <c r="AIN44" s="78">
        <v>4371124.12</v>
      </c>
      <c r="AIO44" s="79">
        <v>1911</v>
      </c>
      <c r="AIP44" s="78">
        <v>159931.26999999999</v>
      </c>
      <c r="AIQ44" s="77">
        <v>185</v>
      </c>
      <c r="AIR44" s="78">
        <v>22210.17</v>
      </c>
      <c r="AIS44" s="77">
        <v>977</v>
      </c>
      <c r="AIT44" s="78">
        <v>136209.29999999999</v>
      </c>
      <c r="AIW44" s="77">
        <v>2</v>
      </c>
      <c r="AIX44" s="78">
        <v>1688.66</v>
      </c>
      <c r="AIY44" s="77">
        <v>57</v>
      </c>
      <c r="AIZ44" s="78">
        <v>49541.4</v>
      </c>
      <c r="AJA44" s="79">
        <v>2602</v>
      </c>
      <c r="AJB44" s="78">
        <v>234982.44</v>
      </c>
      <c r="AJC44" s="79">
        <v>3819</v>
      </c>
      <c r="AJD44" s="78">
        <v>241579.85</v>
      </c>
      <c r="AJE44" s="77">
        <v>51</v>
      </c>
      <c r="AJF44" s="78">
        <v>9922.92</v>
      </c>
      <c r="AJK44" s="77">
        <v>8</v>
      </c>
      <c r="AJL44" s="78">
        <v>3904.01</v>
      </c>
      <c r="AJM44" s="77">
        <v>942</v>
      </c>
      <c r="AJN44" s="78">
        <v>121052.95</v>
      </c>
      <c r="AJQ44" s="77">
        <v>94</v>
      </c>
      <c r="AJR44" s="78">
        <v>31394.400000000001</v>
      </c>
      <c r="AJS44" s="77">
        <v>2</v>
      </c>
      <c r="AJT44" s="78">
        <v>169.08</v>
      </c>
      <c r="AKC44" s="77">
        <v>3</v>
      </c>
      <c r="AKD44" s="78">
        <v>2230.9</v>
      </c>
      <c r="AKG44" s="79">
        <v>53208</v>
      </c>
      <c r="AKH44" s="78">
        <v>500912.77</v>
      </c>
      <c r="AKK44" s="77">
        <v>23</v>
      </c>
      <c r="AKL44" s="78">
        <v>220.85</v>
      </c>
      <c r="AKO44" s="79">
        <v>7657</v>
      </c>
      <c r="AKP44" s="78">
        <v>564266.30000000005</v>
      </c>
      <c r="AKQ44" s="77">
        <v>5</v>
      </c>
      <c r="AKR44" s="78">
        <v>54.78</v>
      </c>
      <c r="AKS44" s="79">
        <v>9128</v>
      </c>
      <c r="AKT44" s="78">
        <v>178395.14</v>
      </c>
      <c r="AKU44" s="77">
        <v>9</v>
      </c>
      <c r="AKV44" s="78">
        <v>11.04</v>
      </c>
      <c r="AKW44" s="79">
        <v>10340</v>
      </c>
      <c r="AKX44" s="78">
        <v>482980.35</v>
      </c>
      <c r="ALC44" s="77">
        <v>5</v>
      </c>
      <c r="ALD44" s="78">
        <v>61.81</v>
      </c>
      <c r="ALE44" s="79">
        <v>2407</v>
      </c>
      <c r="ALF44" s="78">
        <v>398977.6</v>
      </c>
      <c r="ALO44" s="79">
        <v>99410</v>
      </c>
      <c r="ALP44" s="78">
        <v>1295364.3700000001</v>
      </c>
      <c r="ALQ44" s="77">
        <v>186</v>
      </c>
      <c r="ALR44" s="78">
        <v>22420.98</v>
      </c>
      <c r="ALS44" s="77">
        <v>2</v>
      </c>
      <c r="ALT44" s="78">
        <v>64.599999999999994</v>
      </c>
      <c r="AME44" s="77">
        <v>30</v>
      </c>
      <c r="AMF44" s="78">
        <v>448.88</v>
      </c>
      <c r="AMM44" s="79">
        <v>10067</v>
      </c>
      <c r="AMN44" s="78">
        <v>256653.17</v>
      </c>
      <c r="AMO44" s="77">
        <v>3</v>
      </c>
      <c r="AMP44" s="78">
        <v>8451.9</v>
      </c>
      <c r="AMQ44" s="79">
        <v>118517</v>
      </c>
      <c r="AMR44" s="78">
        <v>1651819.83</v>
      </c>
      <c r="AMU44" s="77">
        <v>2</v>
      </c>
      <c r="AMV44" s="78">
        <v>8.86</v>
      </c>
      <c r="AMW44" s="77">
        <v>2</v>
      </c>
      <c r="AMX44" s="78">
        <v>7.42</v>
      </c>
      <c r="ANI44" s="77">
        <v>3</v>
      </c>
      <c r="ANJ44" s="78">
        <v>12.07</v>
      </c>
      <c r="ANO44" s="79">
        <v>3764</v>
      </c>
      <c r="ANP44" s="78">
        <v>192855.5</v>
      </c>
      <c r="ANQ44" s="77">
        <v>123</v>
      </c>
      <c r="ANR44" s="78">
        <v>357.06</v>
      </c>
      <c r="ANS44" s="79">
        <v>1641</v>
      </c>
      <c r="ANT44" s="78">
        <v>114196.2</v>
      </c>
      <c r="ANW44" s="77">
        <v>131</v>
      </c>
      <c r="ANX44" s="78">
        <v>3195.03</v>
      </c>
      <c r="ANY44" s="77">
        <v>27</v>
      </c>
      <c r="ANZ44" s="78">
        <v>8269.85</v>
      </c>
      <c r="AOA44" s="79">
        <v>2009</v>
      </c>
      <c r="AOB44" s="78">
        <v>149030.63</v>
      </c>
      <c r="AOC44" s="79">
        <v>17411</v>
      </c>
      <c r="AOD44" s="78">
        <v>1664957.02</v>
      </c>
      <c r="AOE44" s="77">
        <v>249</v>
      </c>
      <c r="AOF44" s="78">
        <v>311215.15000000002</v>
      </c>
      <c r="AOG44" s="77">
        <v>1</v>
      </c>
      <c r="AOH44" s="78">
        <v>121.7</v>
      </c>
      <c r="AOQ44" s="77">
        <v>344</v>
      </c>
      <c r="AOR44" s="78">
        <v>12615.86</v>
      </c>
      <c r="AOS44" s="77">
        <v>1</v>
      </c>
      <c r="AOT44" s="78">
        <v>4.32</v>
      </c>
      <c r="AOU44" s="77">
        <v>1</v>
      </c>
      <c r="AOV44" s="78">
        <v>2.84</v>
      </c>
      <c r="AOY44" s="79">
        <v>1076</v>
      </c>
      <c r="AOZ44" s="78">
        <v>1337001.0900000001</v>
      </c>
      <c r="APA44" s="79">
        <v>3200</v>
      </c>
      <c r="APB44" s="78">
        <v>243572.11</v>
      </c>
      <c r="APE44" s="77">
        <v>309</v>
      </c>
      <c r="APF44" s="78">
        <v>6992.35</v>
      </c>
      <c r="API44" s="79">
        <v>2141</v>
      </c>
      <c r="APJ44" s="78">
        <v>270915.19</v>
      </c>
      <c r="APK44" s="77">
        <v>267</v>
      </c>
      <c r="APL44" s="78">
        <v>49374.38</v>
      </c>
      <c r="APM44" s="79">
        <v>12555</v>
      </c>
      <c r="APN44" s="78">
        <v>2038627.6</v>
      </c>
      <c r="APS44" s="77">
        <v>518</v>
      </c>
      <c r="APT44" s="78">
        <v>281651.81</v>
      </c>
      <c r="APU44" s="77">
        <v>58</v>
      </c>
      <c r="APV44" s="78">
        <v>156293.57999999999</v>
      </c>
      <c r="APW44" s="77">
        <v>378</v>
      </c>
      <c r="APX44" s="78">
        <v>1214678.82</v>
      </c>
      <c r="AQA44" s="77">
        <v>1</v>
      </c>
      <c r="AQB44" s="78">
        <v>170.36</v>
      </c>
      <c r="AQC44" s="77">
        <v>2</v>
      </c>
      <c r="AQD44" s="78">
        <v>5.61</v>
      </c>
      <c r="AQE44" s="77">
        <v>1</v>
      </c>
      <c r="AQF44" s="78">
        <v>17.86</v>
      </c>
      <c r="AQI44" s="77">
        <v>65</v>
      </c>
      <c r="AQJ44" s="78">
        <v>6290.26</v>
      </c>
      <c r="AQK44" s="77">
        <v>5</v>
      </c>
      <c r="AQL44" s="78">
        <v>50.84</v>
      </c>
      <c r="AQO44" s="77">
        <v>869</v>
      </c>
      <c r="AQP44" s="78">
        <v>117228.54</v>
      </c>
      <c r="AQQ44" s="77">
        <v>339</v>
      </c>
      <c r="AQR44" s="78">
        <v>3788.85</v>
      </c>
      <c r="AQU44" s="77">
        <v>160</v>
      </c>
      <c r="AQV44" s="78">
        <v>2269.92</v>
      </c>
      <c r="AQW44" s="77">
        <v>1</v>
      </c>
      <c r="AQX44" s="78">
        <v>8.52</v>
      </c>
      <c r="ARA44" s="79">
        <v>14279</v>
      </c>
      <c r="ARB44" s="78">
        <v>3215241.07</v>
      </c>
      <c r="ARC44" s="79">
        <v>18162</v>
      </c>
      <c r="ARD44" s="78">
        <v>296755.20000000001</v>
      </c>
      <c r="ARG44" s="77">
        <v>5</v>
      </c>
      <c r="ARH44" s="78">
        <v>61.11</v>
      </c>
      <c r="ARI44" s="79">
        <v>2486</v>
      </c>
      <c r="ARJ44" s="78">
        <v>1091311.05</v>
      </c>
      <c r="ARK44" s="77">
        <v>327</v>
      </c>
      <c r="ARL44" s="78">
        <v>150179.03</v>
      </c>
      <c r="ARM44" s="79">
        <v>2060</v>
      </c>
      <c r="ARN44" s="78">
        <v>959774.11</v>
      </c>
      <c r="ARO44" s="77">
        <v>816</v>
      </c>
      <c r="ARP44" s="78">
        <v>363399.33</v>
      </c>
      <c r="ARQ44" s="77">
        <v>656</v>
      </c>
      <c r="ARR44" s="78">
        <v>247462.49</v>
      </c>
      <c r="ARS44" s="77">
        <v>247</v>
      </c>
      <c r="ART44" s="78">
        <v>105937.38</v>
      </c>
      <c r="ARU44" s="79">
        <v>11691</v>
      </c>
      <c r="ARV44" s="78">
        <v>2349466.2000000002</v>
      </c>
      <c r="ARW44" s="77">
        <v>7</v>
      </c>
      <c r="ARX44" s="78">
        <v>433.36</v>
      </c>
      <c r="ASA44" s="77">
        <v>150</v>
      </c>
      <c r="ASB44" s="78">
        <v>47273.46</v>
      </c>
      <c r="ASC44" s="79">
        <v>3743</v>
      </c>
      <c r="ASD44" s="78">
        <v>59554.87</v>
      </c>
      <c r="ASI44" s="79">
        <v>4406</v>
      </c>
      <c r="ASJ44" s="78">
        <v>1181799.96</v>
      </c>
      <c r="ASK44" s="79">
        <v>2956</v>
      </c>
      <c r="ASL44" s="78">
        <v>1503681.21</v>
      </c>
      <c r="ASQ44" s="79">
        <v>3595</v>
      </c>
      <c r="ASR44" s="78">
        <v>2023310.97</v>
      </c>
      <c r="ASU44" s="77">
        <v>93</v>
      </c>
      <c r="ASV44" s="78">
        <v>648581.4</v>
      </c>
      <c r="ASY44" s="77">
        <v>6</v>
      </c>
      <c r="ASZ44" s="78">
        <v>122.15</v>
      </c>
      <c r="ATC44" s="77">
        <v>1</v>
      </c>
      <c r="ATD44" s="78">
        <v>23.19</v>
      </c>
      <c r="ATG44" s="79">
        <v>5188</v>
      </c>
      <c r="ATH44" s="78">
        <v>647445.68000000005</v>
      </c>
      <c r="ATI44" s="79">
        <v>11511</v>
      </c>
      <c r="ATJ44" s="78">
        <v>1338070.57</v>
      </c>
      <c r="ATK44" s="79">
        <v>29149</v>
      </c>
      <c r="ATL44" s="78">
        <v>3714871.98</v>
      </c>
      <c r="ATM44" s="79">
        <v>7021</v>
      </c>
      <c r="ATN44" s="78">
        <v>874386.41</v>
      </c>
      <c r="ATO44" s="79">
        <v>52592</v>
      </c>
      <c r="ATP44" s="78">
        <v>1293433.51</v>
      </c>
      <c r="ATS44" s="79">
        <v>43432</v>
      </c>
      <c r="ATT44" s="78">
        <v>3318063.05</v>
      </c>
      <c r="ATU44" s="77">
        <v>138</v>
      </c>
      <c r="ATV44" s="78">
        <v>51983.87</v>
      </c>
      <c r="ATY44" s="79">
        <v>3579</v>
      </c>
      <c r="ATZ44" s="78">
        <v>321111.64</v>
      </c>
      <c r="AUE44" s="77">
        <v>4</v>
      </c>
      <c r="AUF44" s="78">
        <v>1037.7</v>
      </c>
      <c r="AUG44" s="77">
        <v>2</v>
      </c>
      <c r="AUH44" s="78">
        <v>4.2</v>
      </c>
      <c r="AUO44" s="77">
        <v>4</v>
      </c>
      <c r="AUP44" s="78">
        <v>15.6</v>
      </c>
      <c r="AUQ44" s="77">
        <v>6</v>
      </c>
      <c r="AUR44" s="78">
        <v>5.76</v>
      </c>
      <c r="AUS44" s="77">
        <v>8</v>
      </c>
      <c r="AUT44" s="78">
        <v>312.33999999999997</v>
      </c>
      <c r="AUU44" s="79">
        <v>1319</v>
      </c>
      <c r="AUV44" s="78">
        <v>32957.14</v>
      </c>
      <c r="AUW44" s="77">
        <v>84</v>
      </c>
      <c r="AUX44" s="78">
        <v>7016.9</v>
      </c>
      <c r="AVA44" s="79">
        <v>11602</v>
      </c>
      <c r="AVB44" s="78">
        <v>1061105.3700000001</v>
      </c>
      <c r="AVC44" s="77">
        <v>878</v>
      </c>
      <c r="AVD44" s="78">
        <v>3699721.24</v>
      </c>
      <c r="AVE44" s="77">
        <v>2</v>
      </c>
      <c r="AVF44" s="78">
        <v>22.94</v>
      </c>
      <c r="AVM44" s="77">
        <v>990</v>
      </c>
      <c r="AVN44" s="78">
        <v>53217.64</v>
      </c>
      <c r="AVO44" s="77">
        <v>33</v>
      </c>
      <c r="AVP44" s="78">
        <v>1731.23</v>
      </c>
      <c r="AVS44" s="79">
        <v>14403</v>
      </c>
      <c r="AVT44" s="78">
        <v>741715.59</v>
      </c>
      <c r="AVU44" s="77">
        <v>7</v>
      </c>
      <c r="AVV44" s="78">
        <v>193.2</v>
      </c>
      <c r="AVW44" s="77">
        <v>22</v>
      </c>
      <c r="AVX44" s="78">
        <v>1112.72</v>
      </c>
      <c r="AVY44" s="77">
        <v>103</v>
      </c>
      <c r="AVZ44" s="78">
        <v>1847.06</v>
      </c>
      <c r="AWA44" s="77">
        <v>15</v>
      </c>
      <c r="AWB44" s="78">
        <v>98.88</v>
      </c>
      <c r="AWC44" s="77">
        <v>3</v>
      </c>
      <c r="AWD44" s="78">
        <v>14.25</v>
      </c>
      <c r="AWE44" s="77">
        <v>2</v>
      </c>
      <c r="AWF44" s="78">
        <v>13.76</v>
      </c>
      <c r="AWM44" s="79">
        <v>178271</v>
      </c>
      <c r="AWN44" s="78">
        <v>3154979.34</v>
      </c>
      <c r="AWO44" s="77">
        <v>11</v>
      </c>
      <c r="AWP44" s="78">
        <v>176.26</v>
      </c>
      <c r="AWQ44" s="79">
        <v>2021</v>
      </c>
      <c r="AWR44" s="78">
        <v>111304.12</v>
      </c>
      <c r="AWU44" s="79">
        <v>10796</v>
      </c>
      <c r="AWV44" s="78">
        <v>3596155.64</v>
      </c>
      <c r="AWW44" s="77">
        <v>34</v>
      </c>
      <c r="AWX44" s="78">
        <v>353.74</v>
      </c>
      <c r="AXC44" s="77">
        <v>140</v>
      </c>
      <c r="AXD44" s="78">
        <v>120150.37</v>
      </c>
      <c r="AXS44" s="77">
        <v>1</v>
      </c>
      <c r="AXT44" s="78">
        <v>18.16</v>
      </c>
      <c r="AXY44" s="77">
        <v>1</v>
      </c>
      <c r="AXZ44" s="78">
        <v>9.73</v>
      </c>
      <c r="AYC44" s="77">
        <v>4</v>
      </c>
      <c r="AYD44" s="78">
        <v>32.520000000000003</v>
      </c>
      <c r="AYE44" s="77">
        <v>14</v>
      </c>
      <c r="AYF44" s="78">
        <v>155.72999999999999</v>
      </c>
      <c r="AYG44" s="77">
        <v>3</v>
      </c>
      <c r="AYH44" s="78">
        <v>82.95</v>
      </c>
      <c r="AYQ44" s="77">
        <v>6</v>
      </c>
      <c r="AYR44" s="78">
        <v>5.04</v>
      </c>
      <c r="AYW44" s="77">
        <v>6</v>
      </c>
      <c r="AYX44" s="78">
        <v>31.04</v>
      </c>
      <c r="AYY44" s="77">
        <v>61</v>
      </c>
      <c r="AYZ44" s="78">
        <v>3841.43</v>
      </c>
      <c r="AZA44" s="79">
        <v>62602</v>
      </c>
      <c r="AZB44" s="78">
        <v>4917933.05</v>
      </c>
      <c r="AZC44" s="77">
        <v>251</v>
      </c>
      <c r="AZD44" s="78">
        <v>46695.6</v>
      </c>
      <c r="AZE44" s="77">
        <v>162</v>
      </c>
      <c r="AZF44" s="78">
        <v>54279.51</v>
      </c>
      <c r="AZG44" s="77">
        <v>9</v>
      </c>
      <c r="AZH44" s="78">
        <v>81.599999999999994</v>
      </c>
      <c r="AZI44" s="77">
        <v>160</v>
      </c>
      <c r="AZJ44" s="78">
        <v>10580.5</v>
      </c>
      <c r="AZK44" s="77">
        <v>828</v>
      </c>
      <c r="AZL44" s="78">
        <v>11081.82</v>
      </c>
      <c r="AZO44" s="79">
        <v>14104</v>
      </c>
      <c r="AZP44" s="78">
        <v>1898210.93</v>
      </c>
      <c r="AZQ44" s="77">
        <v>203</v>
      </c>
      <c r="AZR44" s="78">
        <v>212929.25</v>
      </c>
      <c r="AZS44" s="77">
        <v>602</v>
      </c>
      <c r="AZT44" s="78">
        <v>275703.21000000002</v>
      </c>
    </row>
    <row r="45" spans="1:1020 1025:1372" x14ac:dyDescent="0.25">
      <c r="A45" s="80">
        <v>40067</v>
      </c>
      <c r="B45" s="77" t="s">
        <v>346</v>
      </c>
      <c r="C45" s="77">
        <v>9</v>
      </c>
      <c r="D45" s="78">
        <v>15.64</v>
      </c>
      <c r="K45" s="77">
        <v>2</v>
      </c>
      <c r="L45" s="78">
        <v>151.16</v>
      </c>
      <c r="M45" s="77">
        <v>215</v>
      </c>
      <c r="N45" s="78">
        <v>1335241.57</v>
      </c>
      <c r="W45" s="77">
        <v>4</v>
      </c>
      <c r="X45" s="78">
        <v>43.16</v>
      </c>
      <c r="Y45" s="79">
        <v>167857</v>
      </c>
      <c r="Z45" s="78">
        <v>9472399.8100000005</v>
      </c>
      <c r="AA45" s="77">
        <v>29</v>
      </c>
      <c r="AB45" s="78">
        <v>3360.61</v>
      </c>
      <c r="AC45" s="79">
        <v>7276</v>
      </c>
      <c r="AD45" s="78">
        <v>294583.5</v>
      </c>
      <c r="AK45" s="77">
        <v>2</v>
      </c>
      <c r="AL45" s="78">
        <v>6.9</v>
      </c>
      <c r="AQ45" s="79">
        <v>33361</v>
      </c>
      <c r="AR45" s="78">
        <v>4954940.6900000004</v>
      </c>
      <c r="AU45" s="79">
        <v>51223</v>
      </c>
      <c r="AV45" s="78">
        <v>1004342.05</v>
      </c>
      <c r="AY45" s="79">
        <v>65557</v>
      </c>
      <c r="AZ45" s="78">
        <v>6609277.6799999997</v>
      </c>
      <c r="BA45" s="79">
        <v>206728</v>
      </c>
      <c r="BB45" s="78">
        <v>17125242.469999999</v>
      </c>
      <c r="BE45" s="79">
        <v>226801</v>
      </c>
      <c r="BF45" s="78">
        <v>2030492.82</v>
      </c>
      <c r="BI45" s="79">
        <v>9171</v>
      </c>
      <c r="BJ45" s="78">
        <v>575521.97</v>
      </c>
      <c r="BK45" s="77">
        <v>4</v>
      </c>
      <c r="BL45" s="78">
        <v>1261.2</v>
      </c>
      <c r="BM45" s="77">
        <v>12</v>
      </c>
      <c r="BN45" s="78">
        <v>1394.02</v>
      </c>
      <c r="BO45" s="79">
        <v>5304</v>
      </c>
      <c r="BP45" s="78">
        <v>59991.14</v>
      </c>
      <c r="BS45" s="77">
        <v>21</v>
      </c>
      <c r="BT45" s="78">
        <v>15972.92</v>
      </c>
      <c r="BW45" s="77">
        <v>1</v>
      </c>
      <c r="BX45" s="78">
        <v>22.97</v>
      </c>
      <c r="BY45" s="77">
        <v>1</v>
      </c>
      <c r="BZ45" s="78">
        <v>12.42</v>
      </c>
      <c r="CG45" s="77">
        <v>4</v>
      </c>
      <c r="CH45" s="78">
        <v>395.82</v>
      </c>
      <c r="CM45" s="77">
        <v>3</v>
      </c>
      <c r="CN45" s="78">
        <v>1166.0899999999999</v>
      </c>
      <c r="CO45" s="77">
        <v>4</v>
      </c>
      <c r="CP45" s="78">
        <v>142.19999999999999</v>
      </c>
      <c r="CQ45" s="77">
        <v>11</v>
      </c>
      <c r="CR45" s="78">
        <v>19.03</v>
      </c>
      <c r="CS45" s="77">
        <v>51</v>
      </c>
      <c r="CT45" s="78">
        <v>328.77</v>
      </c>
      <c r="CU45" s="77">
        <v>2</v>
      </c>
      <c r="CV45" s="78">
        <v>8.26</v>
      </c>
      <c r="CW45" s="77">
        <v>27</v>
      </c>
      <c r="CX45" s="78">
        <v>20.28</v>
      </c>
      <c r="DA45" s="79">
        <v>160656</v>
      </c>
      <c r="DB45" s="78">
        <v>6027181.1299999999</v>
      </c>
      <c r="DK45" s="79">
        <v>11867</v>
      </c>
      <c r="DL45" s="78">
        <v>1050713.96</v>
      </c>
      <c r="DM45" s="79">
        <v>136232</v>
      </c>
      <c r="DN45" s="78">
        <v>5450582.0199999996</v>
      </c>
      <c r="DS45" s="77">
        <v>13</v>
      </c>
      <c r="DT45" s="78">
        <v>123.65</v>
      </c>
      <c r="DU45" s="77">
        <v>2</v>
      </c>
      <c r="DV45" s="78">
        <v>3.6</v>
      </c>
      <c r="DW45" s="77">
        <v>2</v>
      </c>
      <c r="DX45" s="78">
        <v>87</v>
      </c>
      <c r="EE45" s="79">
        <v>12107</v>
      </c>
      <c r="EF45" s="78">
        <v>476776.62</v>
      </c>
      <c r="EG45" s="79">
        <v>30630</v>
      </c>
      <c r="EH45" s="78">
        <v>1079113.2</v>
      </c>
      <c r="EI45" s="77">
        <v>2</v>
      </c>
      <c r="EJ45" s="78">
        <v>8.84</v>
      </c>
      <c r="EK45" s="79">
        <v>1049</v>
      </c>
      <c r="EL45" s="78">
        <v>65854.14</v>
      </c>
      <c r="ES45" s="79">
        <v>1550</v>
      </c>
      <c r="ET45" s="78">
        <v>908947.85</v>
      </c>
      <c r="EU45" s="77">
        <v>2</v>
      </c>
      <c r="EV45" s="78">
        <v>1.42</v>
      </c>
      <c r="EW45" s="79">
        <v>24211</v>
      </c>
      <c r="EX45" s="78">
        <v>1199299.06</v>
      </c>
      <c r="EY45" s="79">
        <v>15491</v>
      </c>
      <c r="EZ45" s="78">
        <v>739611.72</v>
      </c>
      <c r="FA45" s="77">
        <v>13</v>
      </c>
      <c r="FB45" s="78">
        <v>153.78</v>
      </c>
      <c r="FE45" s="77">
        <v>7</v>
      </c>
      <c r="FF45" s="78">
        <v>31.54</v>
      </c>
      <c r="FG45" s="79">
        <v>2185</v>
      </c>
      <c r="FH45" s="78">
        <v>301148.61</v>
      </c>
      <c r="FI45" s="77">
        <v>3</v>
      </c>
      <c r="FJ45" s="78">
        <v>4.49</v>
      </c>
      <c r="FK45" s="79">
        <v>2674</v>
      </c>
      <c r="FL45" s="78">
        <v>68748.77</v>
      </c>
      <c r="FM45" s="79">
        <v>1882</v>
      </c>
      <c r="FN45" s="78">
        <v>89728.639999999999</v>
      </c>
      <c r="FO45" s="79">
        <v>45662</v>
      </c>
      <c r="FP45" s="78">
        <v>5013981.88</v>
      </c>
      <c r="FW45" s="77">
        <v>74</v>
      </c>
      <c r="FX45" s="78">
        <v>6253.97</v>
      </c>
      <c r="GC45" s="79">
        <v>3145</v>
      </c>
      <c r="GD45" s="78">
        <v>424531.37</v>
      </c>
      <c r="GK45" s="77">
        <v>2</v>
      </c>
      <c r="GL45" s="78">
        <v>6.72</v>
      </c>
      <c r="GO45" s="77">
        <v>235</v>
      </c>
      <c r="GP45" s="78">
        <v>21573.94</v>
      </c>
      <c r="GQ45" s="77">
        <v>14</v>
      </c>
      <c r="GR45" s="78">
        <v>925.05</v>
      </c>
      <c r="GS45" s="79">
        <v>1392</v>
      </c>
      <c r="GT45" s="78">
        <v>147270.24</v>
      </c>
      <c r="GU45" s="77">
        <v>10</v>
      </c>
      <c r="GV45" s="78">
        <v>55</v>
      </c>
      <c r="GY45" s="77">
        <v>104</v>
      </c>
      <c r="GZ45" s="78">
        <v>3793.33</v>
      </c>
      <c r="HA45" s="77">
        <v>593</v>
      </c>
      <c r="HB45" s="78">
        <v>76592.75</v>
      </c>
      <c r="HC45" s="77">
        <v>392</v>
      </c>
      <c r="HD45" s="78">
        <v>72429.53</v>
      </c>
      <c r="HE45" s="79">
        <v>1404</v>
      </c>
      <c r="HF45" s="78">
        <v>201684.91</v>
      </c>
      <c r="HG45" s="77">
        <v>1</v>
      </c>
      <c r="HH45" s="78">
        <v>15.2</v>
      </c>
      <c r="HI45" s="77">
        <v>68</v>
      </c>
      <c r="HJ45" s="78">
        <v>26150.66</v>
      </c>
      <c r="HK45" s="77">
        <v>490</v>
      </c>
      <c r="HL45" s="78">
        <v>21075.88</v>
      </c>
      <c r="HM45" s="77">
        <v>21</v>
      </c>
      <c r="HN45" s="78">
        <v>2476.66</v>
      </c>
      <c r="HO45" s="79">
        <v>69816</v>
      </c>
      <c r="HP45" s="78">
        <v>6838343.5899999999</v>
      </c>
      <c r="HQ45" s="77">
        <v>14</v>
      </c>
      <c r="HR45" s="78">
        <v>2929.4</v>
      </c>
      <c r="HS45" s="77">
        <v>197</v>
      </c>
      <c r="HT45" s="78">
        <v>18538.150000000001</v>
      </c>
      <c r="HU45" s="79">
        <v>4721</v>
      </c>
      <c r="HV45" s="78">
        <v>336784.18</v>
      </c>
      <c r="HW45" s="77">
        <v>25</v>
      </c>
      <c r="HX45" s="78">
        <v>8912.34</v>
      </c>
      <c r="HY45" s="77">
        <v>186</v>
      </c>
      <c r="HZ45" s="78">
        <v>33167.019999999997</v>
      </c>
      <c r="IG45" s="79">
        <v>2647</v>
      </c>
      <c r="IH45" s="78">
        <v>126000.75</v>
      </c>
      <c r="IK45" s="77">
        <v>1</v>
      </c>
      <c r="IL45" s="78">
        <v>2.74</v>
      </c>
      <c r="IQ45" s="77">
        <v>4</v>
      </c>
      <c r="IR45" s="78">
        <v>10.75</v>
      </c>
      <c r="IS45" s="79">
        <v>4262</v>
      </c>
      <c r="IT45" s="78">
        <v>175394.25</v>
      </c>
      <c r="JA45" s="79">
        <v>9316</v>
      </c>
      <c r="JB45" s="78">
        <v>1251766.97</v>
      </c>
      <c r="JC45" s="79">
        <v>2487</v>
      </c>
      <c r="JD45" s="78">
        <v>311089.37</v>
      </c>
      <c r="JG45" s="77">
        <v>634</v>
      </c>
      <c r="JH45" s="78">
        <v>84007.56</v>
      </c>
      <c r="JI45" s="79">
        <v>3183</v>
      </c>
      <c r="JJ45" s="78">
        <v>286598.23</v>
      </c>
      <c r="JK45" s="77">
        <v>16</v>
      </c>
      <c r="JL45" s="78">
        <v>1491.26</v>
      </c>
      <c r="JQ45" s="77">
        <v>107</v>
      </c>
      <c r="JR45" s="78">
        <v>8701.86</v>
      </c>
      <c r="JS45" s="79">
        <v>2734</v>
      </c>
      <c r="JT45" s="78">
        <v>228100.11</v>
      </c>
      <c r="JU45" s="79">
        <v>4649</v>
      </c>
      <c r="JV45" s="78">
        <v>323383.75</v>
      </c>
      <c r="JW45" s="77">
        <v>65</v>
      </c>
      <c r="JX45" s="78">
        <v>6070.47</v>
      </c>
      <c r="JY45" s="77">
        <v>439</v>
      </c>
      <c r="JZ45" s="78">
        <v>8485.64</v>
      </c>
      <c r="KA45" s="79">
        <v>8474</v>
      </c>
      <c r="KB45" s="78">
        <v>352459.33</v>
      </c>
      <c r="KC45" s="77">
        <v>2</v>
      </c>
      <c r="KD45" s="78">
        <v>72.900000000000006</v>
      </c>
      <c r="KE45" s="77">
        <v>440</v>
      </c>
      <c r="KF45" s="78">
        <v>45318.52</v>
      </c>
      <c r="KG45" s="79">
        <v>18371</v>
      </c>
      <c r="KH45" s="78">
        <v>664003.09</v>
      </c>
      <c r="KM45" s="79">
        <v>1111</v>
      </c>
      <c r="KN45" s="78">
        <v>594494.55000000005</v>
      </c>
      <c r="KO45" s="77">
        <v>8</v>
      </c>
      <c r="KP45" s="78">
        <v>676.94</v>
      </c>
      <c r="KQ45" s="79">
        <v>5436</v>
      </c>
      <c r="KR45" s="78">
        <v>410981.3</v>
      </c>
      <c r="KU45" s="79">
        <v>3199</v>
      </c>
      <c r="KV45" s="78">
        <v>1384484.57</v>
      </c>
      <c r="LA45" s="77">
        <v>6</v>
      </c>
      <c r="LB45" s="78">
        <v>2877.78</v>
      </c>
      <c r="LC45" s="77">
        <v>7</v>
      </c>
      <c r="LD45" s="78">
        <v>11.03</v>
      </c>
      <c r="LE45" s="79">
        <v>1215</v>
      </c>
      <c r="LF45" s="78">
        <v>113584.28</v>
      </c>
      <c r="LG45" s="77">
        <v>382</v>
      </c>
      <c r="LH45" s="78">
        <v>59687.94</v>
      </c>
      <c r="LI45" s="77">
        <v>332</v>
      </c>
      <c r="LJ45" s="78">
        <v>81654.559999999998</v>
      </c>
      <c r="LS45" s="77">
        <v>2</v>
      </c>
      <c r="LT45" s="78">
        <v>1.78</v>
      </c>
      <c r="LU45" s="79">
        <v>6169</v>
      </c>
      <c r="LV45" s="78">
        <v>277230.01</v>
      </c>
      <c r="LW45" s="77">
        <v>88</v>
      </c>
      <c r="LX45" s="78">
        <v>507.26</v>
      </c>
      <c r="LY45" s="77">
        <v>1</v>
      </c>
      <c r="LZ45" s="78">
        <v>276</v>
      </c>
      <c r="MA45" s="77">
        <v>4</v>
      </c>
      <c r="MB45" s="78">
        <v>466.5</v>
      </c>
      <c r="MC45" s="79">
        <v>5074</v>
      </c>
      <c r="MD45" s="78">
        <v>545818.93999999994</v>
      </c>
      <c r="MG45" s="77">
        <v>2</v>
      </c>
      <c r="MH45" s="78">
        <v>59.58</v>
      </c>
      <c r="MO45" s="77">
        <v>2</v>
      </c>
      <c r="MP45" s="78">
        <v>14.5</v>
      </c>
      <c r="MQ45" s="79">
        <v>4060</v>
      </c>
      <c r="MR45" s="78">
        <v>297309.28999999998</v>
      </c>
      <c r="MS45" s="79">
        <v>50673</v>
      </c>
      <c r="MT45" s="78">
        <v>4883107.8399999999</v>
      </c>
      <c r="MU45" s="79">
        <v>1417</v>
      </c>
      <c r="MV45" s="78">
        <v>40330.54</v>
      </c>
      <c r="NG45" s="79">
        <v>306504</v>
      </c>
      <c r="NH45" s="78">
        <v>37779151.359999999</v>
      </c>
      <c r="NI45" s="79">
        <v>253015</v>
      </c>
      <c r="NJ45" s="78">
        <v>35780350.329999998</v>
      </c>
      <c r="NK45" s="79">
        <v>15568</v>
      </c>
      <c r="NL45" s="78">
        <v>48205.71</v>
      </c>
      <c r="NM45" s="77">
        <v>28</v>
      </c>
      <c r="NN45" s="78">
        <v>628.95000000000005</v>
      </c>
      <c r="NS45" s="77">
        <v>2</v>
      </c>
      <c r="NT45" s="78">
        <v>9.48</v>
      </c>
      <c r="NU45" s="79">
        <v>1638</v>
      </c>
      <c r="NV45" s="78">
        <v>221181.88</v>
      </c>
      <c r="NW45" s="77">
        <v>10</v>
      </c>
      <c r="NX45" s="78">
        <v>43.26</v>
      </c>
      <c r="NY45" s="77">
        <v>1</v>
      </c>
      <c r="NZ45" s="78">
        <v>5.65</v>
      </c>
      <c r="OA45" s="77">
        <v>124</v>
      </c>
      <c r="OB45" s="78">
        <v>349.17</v>
      </c>
      <c r="OC45" s="79">
        <v>3341</v>
      </c>
      <c r="OD45" s="78">
        <v>351581.89</v>
      </c>
      <c r="OE45" s="77">
        <v>50</v>
      </c>
      <c r="OF45" s="78">
        <v>3212.05</v>
      </c>
      <c r="OG45" s="77">
        <v>6</v>
      </c>
      <c r="OH45" s="78">
        <v>285.24</v>
      </c>
      <c r="OK45" s="77">
        <v>1</v>
      </c>
      <c r="OL45" s="78">
        <v>5</v>
      </c>
      <c r="OM45" s="77">
        <v>389</v>
      </c>
      <c r="ON45" s="78">
        <v>30403.02</v>
      </c>
      <c r="OO45" s="77">
        <v>345</v>
      </c>
      <c r="OP45" s="78">
        <v>20431.150000000001</v>
      </c>
      <c r="OQ45" s="77">
        <v>143</v>
      </c>
      <c r="OR45" s="78">
        <v>626.95000000000005</v>
      </c>
      <c r="OW45" s="79">
        <v>10922</v>
      </c>
      <c r="OX45" s="78">
        <v>1885375.33</v>
      </c>
      <c r="OY45" s="79">
        <v>28223</v>
      </c>
      <c r="OZ45" s="78">
        <v>5353830.13</v>
      </c>
      <c r="PA45" s="77">
        <v>188</v>
      </c>
      <c r="PB45" s="78">
        <v>7461.74</v>
      </c>
      <c r="PC45" s="79">
        <v>3258</v>
      </c>
      <c r="PD45" s="78">
        <v>150562.10999999999</v>
      </c>
      <c r="PE45" s="77">
        <v>96</v>
      </c>
      <c r="PF45" s="78">
        <v>11898.11</v>
      </c>
      <c r="PI45" s="79">
        <v>6865</v>
      </c>
      <c r="PJ45" s="78">
        <v>662473.79</v>
      </c>
      <c r="PS45" s="79">
        <v>3355</v>
      </c>
      <c r="PT45" s="78">
        <v>299235.42</v>
      </c>
      <c r="PU45" s="77">
        <v>80</v>
      </c>
      <c r="PV45" s="78">
        <v>884.29</v>
      </c>
      <c r="PW45" s="77">
        <v>65</v>
      </c>
      <c r="PX45" s="78">
        <v>9421.24</v>
      </c>
      <c r="PY45" s="79">
        <v>9153</v>
      </c>
      <c r="PZ45" s="78">
        <v>627256</v>
      </c>
      <c r="QA45" s="77">
        <v>40</v>
      </c>
      <c r="QB45" s="78">
        <v>302.64999999999998</v>
      </c>
      <c r="QC45" s="77">
        <v>7</v>
      </c>
      <c r="QD45" s="78">
        <v>91.67</v>
      </c>
      <c r="QI45" s="77">
        <v>11</v>
      </c>
      <c r="QJ45" s="78">
        <v>66.72</v>
      </c>
      <c r="QM45" s="79">
        <v>26142</v>
      </c>
      <c r="QN45" s="78">
        <v>7054951.7400000002</v>
      </c>
      <c r="QO45" s="79">
        <v>44545</v>
      </c>
      <c r="QP45" s="78">
        <v>6458550.4699999997</v>
      </c>
      <c r="QQ45" s="79">
        <v>4191</v>
      </c>
      <c r="QR45" s="78">
        <v>526506.74</v>
      </c>
      <c r="QS45" s="77">
        <v>417</v>
      </c>
      <c r="QT45" s="78">
        <v>1681574.86</v>
      </c>
      <c r="QW45" s="77">
        <v>7</v>
      </c>
      <c r="QX45" s="78">
        <v>73.92</v>
      </c>
      <c r="QY45" s="77">
        <v>8</v>
      </c>
      <c r="QZ45" s="78">
        <v>1080.77</v>
      </c>
      <c r="RA45" s="77">
        <v>479</v>
      </c>
      <c r="RB45" s="78">
        <v>186225.27</v>
      </c>
      <c r="RE45" s="79">
        <v>23147</v>
      </c>
      <c r="RF45" s="78">
        <v>12543424</v>
      </c>
      <c r="RI45" s="79">
        <v>11382</v>
      </c>
      <c r="RJ45" s="78">
        <v>3314302.93</v>
      </c>
      <c r="RK45" s="77">
        <v>1</v>
      </c>
      <c r="RL45" s="78">
        <v>2.48</v>
      </c>
      <c r="RM45" s="77">
        <v>2</v>
      </c>
      <c r="RN45" s="78">
        <v>4.9000000000000004</v>
      </c>
      <c r="RO45" s="77">
        <v>18</v>
      </c>
      <c r="RP45" s="78">
        <v>20.16</v>
      </c>
      <c r="SA45" s="77">
        <v>2</v>
      </c>
      <c r="SB45" s="78">
        <v>97.1</v>
      </c>
      <c r="SE45" s="77">
        <v>5</v>
      </c>
      <c r="SF45" s="78">
        <v>475.88</v>
      </c>
      <c r="SG45" s="77">
        <v>6</v>
      </c>
      <c r="SH45" s="78">
        <v>4754.32</v>
      </c>
      <c r="SM45" s="77">
        <v>1</v>
      </c>
      <c r="SN45" s="78">
        <v>22.86</v>
      </c>
      <c r="SO45" s="79">
        <v>120578</v>
      </c>
      <c r="SP45" s="78">
        <v>17303956.559999999</v>
      </c>
      <c r="SQ45" s="79">
        <v>2413</v>
      </c>
      <c r="SR45" s="78">
        <v>113640.04</v>
      </c>
      <c r="SW45" s="77">
        <v>127</v>
      </c>
      <c r="SX45" s="78">
        <v>26414.41</v>
      </c>
      <c r="SY45" s="77">
        <v>256</v>
      </c>
      <c r="SZ45" s="78">
        <v>11986.07</v>
      </c>
      <c r="TA45" s="79">
        <v>612523</v>
      </c>
      <c r="TB45" s="78">
        <v>14655969.93</v>
      </c>
      <c r="TC45" s="77">
        <v>601</v>
      </c>
      <c r="TD45" s="78">
        <v>58787.65</v>
      </c>
      <c r="TG45" s="79">
        <v>5058</v>
      </c>
      <c r="TH45" s="78">
        <v>344402.72</v>
      </c>
      <c r="TI45" s="79">
        <v>44127</v>
      </c>
      <c r="TJ45" s="78">
        <v>7655213.1600000001</v>
      </c>
      <c r="TK45" s="77">
        <v>3</v>
      </c>
      <c r="TL45" s="78">
        <v>0.9</v>
      </c>
      <c r="TM45" s="79">
        <v>1326</v>
      </c>
      <c r="TN45" s="78">
        <v>51824.83</v>
      </c>
      <c r="TO45" s="79">
        <v>1836</v>
      </c>
      <c r="TP45" s="78">
        <v>118413.02</v>
      </c>
      <c r="TQ45" s="79">
        <v>10379</v>
      </c>
      <c r="TR45" s="78">
        <v>413526.12</v>
      </c>
      <c r="TS45" s="77">
        <v>5</v>
      </c>
      <c r="TT45" s="78">
        <v>1179.5999999999999</v>
      </c>
      <c r="TU45" s="79">
        <v>86411</v>
      </c>
      <c r="TV45" s="78">
        <v>565329.44999999995</v>
      </c>
      <c r="TW45" s="77">
        <v>996</v>
      </c>
      <c r="TX45" s="78">
        <v>86177.96</v>
      </c>
      <c r="TY45" s="77">
        <v>69</v>
      </c>
      <c r="TZ45" s="78">
        <v>397.32</v>
      </c>
      <c r="UE45" s="77">
        <v>2</v>
      </c>
      <c r="UF45" s="78">
        <v>30.32</v>
      </c>
      <c r="UG45" s="77">
        <v>758</v>
      </c>
      <c r="UH45" s="78">
        <v>6941.94</v>
      </c>
      <c r="UI45" s="79">
        <v>2786</v>
      </c>
      <c r="UJ45" s="78">
        <v>12484381.6</v>
      </c>
      <c r="UK45" s="79">
        <v>2152</v>
      </c>
      <c r="UL45" s="78">
        <v>61454.44</v>
      </c>
      <c r="UM45" s="79">
        <v>22552</v>
      </c>
      <c r="UN45" s="78">
        <v>589596.49</v>
      </c>
      <c r="UO45" s="79">
        <v>2154</v>
      </c>
      <c r="UP45" s="78">
        <v>251420.02</v>
      </c>
      <c r="UQ45" s="79">
        <v>45064</v>
      </c>
      <c r="UR45" s="78">
        <v>2231425.7999999998</v>
      </c>
      <c r="US45" s="79">
        <v>4921</v>
      </c>
      <c r="UT45" s="78">
        <v>395032.2</v>
      </c>
      <c r="VG45" s="79">
        <v>8179</v>
      </c>
      <c r="VH45" s="78">
        <v>373595.22</v>
      </c>
      <c r="VK45" s="77">
        <v>2</v>
      </c>
      <c r="VL45" s="78">
        <v>17.399999999999999</v>
      </c>
      <c r="VM45" s="77">
        <v>4</v>
      </c>
      <c r="VN45" s="78">
        <v>52.92</v>
      </c>
      <c r="VQ45" s="77">
        <v>1</v>
      </c>
      <c r="VR45" s="78">
        <v>120</v>
      </c>
      <c r="VU45" s="77">
        <v>2</v>
      </c>
      <c r="VV45" s="78">
        <v>1.1200000000000001</v>
      </c>
      <c r="WE45" s="77">
        <v>6</v>
      </c>
      <c r="WF45" s="78">
        <v>40.15</v>
      </c>
      <c r="WG45" s="77">
        <v>29</v>
      </c>
      <c r="WH45" s="78">
        <v>1215.07</v>
      </c>
      <c r="WI45" s="79">
        <v>10738</v>
      </c>
      <c r="WJ45" s="78">
        <v>507223.27</v>
      </c>
      <c r="WK45" s="77">
        <v>3</v>
      </c>
      <c r="WL45" s="78">
        <v>8.9700000000000006</v>
      </c>
      <c r="WM45" s="79">
        <v>30056</v>
      </c>
      <c r="WN45" s="78">
        <v>480486.98</v>
      </c>
      <c r="WO45" s="77">
        <v>108</v>
      </c>
      <c r="WP45" s="78">
        <v>1213.52</v>
      </c>
      <c r="WS45" s="77">
        <v>1</v>
      </c>
      <c r="WT45" s="78">
        <v>22.46</v>
      </c>
      <c r="WU45" s="79">
        <v>13189</v>
      </c>
      <c r="WV45" s="78">
        <v>708604.76</v>
      </c>
      <c r="WW45" s="79">
        <v>14574</v>
      </c>
      <c r="WX45" s="78">
        <v>1250878.3400000001</v>
      </c>
      <c r="WY45" s="77">
        <v>2</v>
      </c>
      <c r="WZ45" s="78">
        <v>36.76</v>
      </c>
      <c r="XG45" s="79">
        <v>12246</v>
      </c>
      <c r="XH45" s="78">
        <v>1797655.56</v>
      </c>
      <c r="XI45" s="77">
        <v>13</v>
      </c>
      <c r="XJ45" s="78">
        <v>25712.13</v>
      </c>
      <c r="XM45" s="79">
        <v>2722</v>
      </c>
      <c r="XN45" s="78">
        <v>11959.26</v>
      </c>
      <c r="XO45" s="79">
        <v>7927</v>
      </c>
      <c r="XP45" s="78">
        <v>123614.45</v>
      </c>
      <c r="XQ45" s="77">
        <v>158</v>
      </c>
      <c r="XR45" s="78">
        <v>15992.89</v>
      </c>
      <c r="XS45" s="79">
        <v>1936</v>
      </c>
      <c r="XT45" s="78">
        <v>787414.54</v>
      </c>
      <c r="XU45" s="77">
        <v>1</v>
      </c>
      <c r="XV45" s="78">
        <v>204.75</v>
      </c>
      <c r="XW45" s="79">
        <v>5796</v>
      </c>
      <c r="XX45" s="78">
        <v>165271.09</v>
      </c>
      <c r="YC45" s="77">
        <v>1</v>
      </c>
      <c r="YD45" s="78">
        <v>13.44</v>
      </c>
      <c r="YI45" s="79">
        <v>36261</v>
      </c>
      <c r="YJ45" s="78">
        <v>2125437.15</v>
      </c>
      <c r="YM45" s="77">
        <v>399</v>
      </c>
      <c r="YN45" s="78">
        <v>158159.49</v>
      </c>
      <c r="YO45" s="77">
        <v>493</v>
      </c>
      <c r="YP45" s="78">
        <v>6366.79</v>
      </c>
      <c r="YU45" s="79">
        <v>2701</v>
      </c>
      <c r="YV45" s="78">
        <v>1336113.27</v>
      </c>
      <c r="YW45" s="79">
        <v>5773</v>
      </c>
      <c r="YX45" s="78">
        <v>758630.45</v>
      </c>
      <c r="YY45" s="79">
        <v>13609</v>
      </c>
      <c r="YZ45" s="78">
        <v>2341179.84</v>
      </c>
      <c r="ZA45" s="79">
        <v>1513</v>
      </c>
      <c r="ZB45" s="78">
        <v>391987.13</v>
      </c>
      <c r="ZC45" s="79">
        <v>3353</v>
      </c>
      <c r="ZD45" s="78">
        <v>704211.32</v>
      </c>
      <c r="ZE45" s="79">
        <v>81696</v>
      </c>
      <c r="ZF45" s="78">
        <v>937821.06</v>
      </c>
      <c r="ZG45" s="79">
        <v>1361</v>
      </c>
      <c r="ZH45" s="78">
        <v>70441.5</v>
      </c>
      <c r="ZO45" s="77">
        <v>1</v>
      </c>
      <c r="ZP45" s="78">
        <v>10.84</v>
      </c>
      <c r="ZQ45" s="79">
        <v>172474</v>
      </c>
      <c r="ZR45" s="78">
        <v>10307570.6</v>
      </c>
      <c r="ZS45" s="79">
        <v>22956</v>
      </c>
      <c r="ZT45" s="78">
        <v>2003237.32</v>
      </c>
      <c r="ZU45" s="77">
        <v>1</v>
      </c>
      <c r="ZV45" s="78">
        <v>6.26</v>
      </c>
      <c r="AAA45" s="79">
        <v>2106</v>
      </c>
      <c r="AAB45" s="78">
        <v>48026.95</v>
      </c>
      <c r="AAE45" s="79">
        <v>2254</v>
      </c>
      <c r="AAF45" s="78">
        <v>276614.56</v>
      </c>
      <c r="AAG45" s="77">
        <v>119</v>
      </c>
      <c r="AAH45" s="78">
        <v>11541.7</v>
      </c>
      <c r="AAI45" s="79">
        <v>120343</v>
      </c>
      <c r="AAJ45" s="78">
        <v>3060742.61</v>
      </c>
      <c r="AAK45" s="79">
        <v>31013</v>
      </c>
      <c r="AAL45" s="78">
        <v>1458716.08</v>
      </c>
      <c r="AAQ45" s="79">
        <v>1270</v>
      </c>
      <c r="AAR45" s="78">
        <v>106108.34</v>
      </c>
      <c r="AAS45" s="77">
        <v>559</v>
      </c>
      <c r="AAT45" s="78">
        <v>41867.5</v>
      </c>
      <c r="AAU45" s="79">
        <v>49426</v>
      </c>
      <c r="AAV45" s="78">
        <v>8776051.1600000001</v>
      </c>
      <c r="AAW45" s="79">
        <v>47258</v>
      </c>
      <c r="AAX45" s="78">
        <v>6357235.8799999999</v>
      </c>
      <c r="ABC45" s="77">
        <v>60</v>
      </c>
      <c r="ABD45" s="78">
        <v>278.87</v>
      </c>
      <c r="ABE45" s="77">
        <v>100</v>
      </c>
      <c r="ABF45" s="78">
        <v>592.69000000000005</v>
      </c>
      <c r="ABM45" s="77">
        <v>50</v>
      </c>
      <c r="ABN45" s="78">
        <v>455.01</v>
      </c>
      <c r="ABQ45" s="77">
        <v>4</v>
      </c>
      <c r="ABR45" s="78">
        <v>26.42</v>
      </c>
      <c r="ABS45" s="77">
        <v>78</v>
      </c>
      <c r="ABT45" s="78">
        <v>474.03</v>
      </c>
      <c r="ABY45" s="77">
        <v>4</v>
      </c>
      <c r="ABZ45" s="78">
        <v>133.86000000000001</v>
      </c>
      <c r="ACA45" s="77">
        <v>904</v>
      </c>
      <c r="ACB45" s="78">
        <v>4082.63</v>
      </c>
      <c r="ACG45" s="79">
        <v>1549</v>
      </c>
      <c r="ACH45" s="78">
        <v>103870.52</v>
      </c>
      <c r="ACM45" s="77">
        <v>1</v>
      </c>
      <c r="ACN45" s="78">
        <v>64.19</v>
      </c>
      <c r="ACO45" s="77">
        <v>442</v>
      </c>
      <c r="ACP45" s="78">
        <v>63613.68</v>
      </c>
      <c r="ADA45" s="79">
        <v>182358</v>
      </c>
      <c r="ADB45" s="78">
        <v>17236862.960000001</v>
      </c>
      <c r="ADC45" s="79">
        <v>3129</v>
      </c>
      <c r="ADD45" s="78">
        <v>167751.85999999999</v>
      </c>
      <c r="ADE45" s="79">
        <v>1836</v>
      </c>
      <c r="ADF45" s="78">
        <v>85254.89</v>
      </c>
      <c r="ADG45" s="79">
        <v>4405</v>
      </c>
      <c r="ADH45" s="78">
        <v>66710.77</v>
      </c>
      <c r="ADI45" s="79">
        <v>3654</v>
      </c>
      <c r="ADJ45" s="78">
        <v>81185.8</v>
      </c>
      <c r="ADK45" s="77">
        <v>413</v>
      </c>
      <c r="ADL45" s="78">
        <v>13312.9</v>
      </c>
      <c r="ADQ45" s="77">
        <v>91</v>
      </c>
      <c r="ADR45" s="78">
        <v>4269.12</v>
      </c>
      <c r="ADS45" s="79">
        <v>15056</v>
      </c>
      <c r="ADT45" s="78">
        <v>529908.69999999995</v>
      </c>
      <c r="ADU45" s="79">
        <v>4874</v>
      </c>
      <c r="ADV45" s="78">
        <v>260774.91</v>
      </c>
      <c r="ADW45" s="79">
        <v>21217</v>
      </c>
      <c r="ADX45" s="78">
        <v>264318.83</v>
      </c>
      <c r="AEA45" s="77">
        <v>3</v>
      </c>
      <c r="AEB45" s="78">
        <v>23.7</v>
      </c>
      <c r="AEC45" s="79">
        <v>11408</v>
      </c>
      <c r="AED45" s="78">
        <v>475347.12</v>
      </c>
      <c r="AEE45" s="77">
        <v>1</v>
      </c>
      <c r="AEF45" s="78">
        <v>3.52</v>
      </c>
      <c r="AEI45" s="79">
        <v>3588</v>
      </c>
      <c r="AEJ45" s="78">
        <v>112710.67</v>
      </c>
      <c r="AEK45" s="79">
        <v>47591</v>
      </c>
      <c r="AEL45" s="78">
        <v>1745678.8</v>
      </c>
      <c r="AEM45" s="77">
        <v>242</v>
      </c>
      <c r="AEN45" s="78">
        <v>12018.43</v>
      </c>
      <c r="AEO45" s="79">
        <v>13708</v>
      </c>
      <c r="AEP45" s="78">
        <v>879466.1</v>
      </c>
      <c r="AES45" s="79">
        <v>2639</v>
      </c>
      <c r="AET45" s="78">
        <v>407163.23</v>
      </c>
      <c r="AEY45" s="77">
        <v>926</v>
      </c>
      <c r="AEZ45" s="78">
        <v>146559.12</v>
      </c>
      <c r="AFC45" s="79">
        <v>1290</v>
      </c>
      <c r="AFD45" s="78">
        <v>753376.21</v>
      </c>
      <c r="AFG45" s="77">
        <v>2</v>
      </c>
      <c r="AFH45" s="78">
        <v>101.12</v>
      </c>
      <c r="AFK45" s="79">
        <v>4122</v>
      </c>
      <c r="AFL45" s="78">
        <v>283992.34999999998</v>
      </c>
      <c r="AFM45" s="79">
        <v>4800</v>
      </c>
      <c r="AFN45" s="78">
        <v>206492.35</v>
      </c>
      <c r="AFO45" s="77">
        <v>25</v>
      </c>
      <c r="AFP45" s="78">
        <v>1536.01</v>
      </c>
      <c r="AFQ45" s="77">
        <v>1</v>
      </c>
      <c r="AFR45" s="78">
        <v>35.86</v>
      </c>
      <c r="AFS45" s="79">
        <v>1730</v>
      </c>
      <c r="AFT45" s="78">
        <v>884552.54</v>
      </c>
      <c r="AFU45" s="79">
        <v>2883</v>
      </c>
      <c r="AFV45" s="78">
        <v>2070516.34</v>
      </c>
      <c r="AGA45" s="77">
        <v>54</v>
      </c>
      <c r="AGB45" s="78">
        <v>512.73</v>
      </c>
      <c r="AGG45" s="79">
        <v>15514</v>
      </c>
      <c r="AGH45" s="78">
        <v>815591.43</v>
      </c>
      <c r="AGI45" s="79">
        <v>5213</v>
      </c>
      <c r="AGJ45" s="78">
        <v>158611.72</v>
      </c>
      <c r="AGK45" s="77">
        <v>18</v>
      </c>
      <c r="AGL45" s="78">
        <v>15250.99</v>
      </c>
      <c r="AGO45" s="77">
        <v>54</v>
      </c>
      <c r="AGP45" s="78">
        <v>8298.89</v>
      </c>
      <c r="AGQ45" s="79">
        <v>5638</v>
      </c>
      <c r="AGR45" s="78">
        <v>305111.57</v>
      </c>
      <c r="AGS45" s="77">
        <v>7</v>
      </c>
      <c r="AGT45" s="78">
        <v>304.29000000000002</v>
      </c>
      <c r="AHA45" s="77">
        <v>2</v>
      </c>
      <c r="AHB45" s="78">
        <v>15.76</v>
      </c>
      <c r="AHC45" s="79">
        <v>2934</v>
      </c>
      <c r="AHD45" s="78">
        <v>1051925.53</v>
      </c>
      <c r="AHG45" s="77">
        <v>95</v>
      </c>
      <c r="AHH45" s="78">
        <v>4997.6499999999996</v>
      </c>
      <c r="AHI45" s="77">
        <v>1</v>
      </c>
      <c r="AHJ45" s="78">
        <v>13.41</v>
      </c>
      <c r="AHM45" s="79">
        <v>52502</v>
      </c>
      <c r="AHN45" s="78">
        <v>1661093.44</v>
      </c>
      <c r="AHO45" s="79">
        <v>4830</v>
      </c>
      <c r="AHP45" s="78">
        <v>196988.73</v>
      </c>
      <c r="AHQ45" s="77">
        <v>436</v>
      </c>
      <c r="AHR45" s="78">
        <v>50432.93</v>
      </c>
      <c r="AHS45" s="77">
        <v>8</v>
      </c>
      <c r="AHT45" s="78">
        <v>824.68</v>
      </c>
      <c r="AHW45" s="77">
        <v>133</v>
      </c>
      <c r="AHX45" s="78">
        <v>970.97</v>
      </c>
      <c r="AIA45" s="77">
        <v>2</v>
      </c>
      <c r="AIB45" s="78">
        <v>4.72</v>
      </c>
      <c r="AIC45" s="77">
        <v>21</v>
      </c>
      <c r="AID45" s="78">
        <v>22976.76</v>
      </c>
      <c r="AIG45" s="79">
        <v>192634</v>
      </c>
      <c r="AIH45" s="78">
        <v>38439550.579999998</v>
      </c>
      <c r="AII45" s="77">
        <v>190</v>
      </c>
      <c r="AIJ45" s="78">
        <v>215928.86</v>
      </c>
      <c r="AIK45" s="79">
        <v>10415</v>
      </c>
      <c r="AIL45" s="78">
        <v>6095652.4299999997</v>
      </c>
      <c r="AIM45" s="79">
        <v>9744</v>
      </c>
      <c r="AIN45" s="78">
        <v>3832123.15</v>
      </c>
      <c r="AIO45" s="79">
        <v>1717</v>
      </c>
      <c r="AIP45" s="78">
        <v>142289.79999999999</v>
      </c>
      <c r="AIQ45" s="77">
        <v>162</v>
      </c>
      <c r="AIR45" s="78">
        <v>19066.62</v>
      </c>
      <c r="AIS45" s="77">
        <v>956</v>
      </c>
      <c r="AIT45" s="78">
        <v>129189.35</v>
      </c>
      <c r="AIW45" s="77">
        <v>1</v>
      </c>
      <c r="AIX45" s="78">
        <v>144.47999999999999</v>
      </c>
      <c r="AIY45" s="77">
        <v>50</v>
      </c>
      <c r="AIZ45" s="78">
        <v>33026.519999999997</v>
      </c>
      <c r="AJA45" s="79">
        <v>2351</v>
      </c>
      <c r="AJB45" s="78">
        <v>212002.8</v>
      </c>
      <c r="AJC45" s="79">
        <v>3601</v>
      </c>
      <c r="AJD45" s="78">
        <v>216630.12</v>
      </c>
      <c r="AJE45" s="77">
        <v>43</v>
      </c>
      <c r="AJF45" s="78">
        <v>10434.57</v>
      </c>
      <c r="AJK45" s="77">
        <v>6</v>
      </c>
      <c r="AJL45" s="78">
        <v>2946.6</v>
      </c>
      <c r="AJM45" s="77">
        <v>876</v>
      </c>
      <c r="AJN45" s="78">
        <v>104459.65</v>
      </c>
      <c r="AJQ45" s="77">
        <v>126</v>
      </c>
      <c r="AJR45" s="78">
        <v>44542.94</v>
      </c>
      <c r="AJS45" s="77">
        <v>2</v>
      </c>
      <c r="AJT45" s="78">
        <v>157.30000000000001</v>
      </c>
      <c r="AKC45" s="77">
        <v>1</v>
      </c>
      <c r="AKD45" s="78">
        <v>480.78</v>
      </c>
      <c r="AKE45" s="77">
        <v>3</v>
      </c>
      <c r="AKF45" s="78">
        <v>1197.6500000000001</v>
      </c>
      <c r="AKG45" s="79">
        <v>45679</v>
      </c>
      <c r="AKH45" s="78">
        <v>429985.91</v>
      </c>
      <c r="AKK45" s="77">
        <v>40</v>
      </c>
      <c r="AKL45" s="78">
        <v>475.39</v>
      </c>
      <c r="AKO45" s="79">
        <v>7351</v>
      </c>
      <c r="AKP45" s="78">
        <v>543259.4</v>
      </c>
      <c r="AKQ45" s="77">
        <v>6</v>
      </c>
      <c r="AKR45" s="78">
        <v>46.8</v>
      </c>
      <c r="AKS45" s="79">
        <v>8265</v>
      </c>
      <c r="AKT45" s="78">
        <v>165843.26</v>
      </c>
      <c r="AKU45" s="77">
        <v>3</v>
      </c>
      <c r="AKV45" s="78">
        <v>1.29</v>
      </c>
      <c r="AKW45" s="79">
        <v>8893</v>
      </c>
      <c r="AKX45" s="78">
        <v>409724.24</v>
      </c>
      <c r="ALC45" s="77">
        <v>5</v>
      </c>
      <c r="ALD45" s="78">
        <v>64.52</v>
      </c>
      <c r="ALE45" s="79">
        <v>2159</v>
      </c>
      <c r="ALF45" s="78">
        <v>350885.9</v>
      </c>
      <c r="ALM45" s="77">
        <v>2</v>
      </c>
      <c r="ALN45" s="78">
        <v>15.96</v>
      </c>
      <c r="ALO45" s="79">
        <v>96549</v>
      </c>
      <c r="ALP45" s="78">
        <v>1248345.73</v>
      </c>
      <c r="ALQ45" s="77">
        <v>161</v>
      </c>
      <c r="ALR45" s="78">
        <v>16666.36</v>
      </c>
      <c r="ALW45" s="77">
        <v>2</v>
      </c>
      <c r="ALX45" s="78">
        <v>7.12</v>
      </c>
      <c r="AME45" s="77">
        <v>21</v>
      </c>
      <c r="AMF45" s="78">
        <v>275.44</v>
      </c>
      <c r="AMM45" s="79">
        <v>8837</v>
      </c>
      <c r="AMN45" s="78">
        <v>225450.71</v>
      </c>
      <c r="AMO45" s="77">
        <v>3</v>
      </c>
      <c r="AMP45" s="78">
        <v>8451.9</v>
      </c>
      <c r="AMQ45" s="79">
        <v>110069</v>
      </c>
      <c r="AMR45" s="78">
        <v>1544013.44</v>
      </c>
      <c r="ANC45" s="77">
        <v>2</v>
      </c>
      <c r="AND45" s="78">
        <v>66.98</v>
      </c>
      <c r="ANI45" s="77">
        <v>4</v>
      </c>
      <c r="ANJ45" s="78">
        <v>67.599999999999994</v>
      </c>
      <c r="ANO45" s="79">
        <v>3362</v>
      </c>
      <c r="ANP45" s="78">
        <v>167282.84</v>
      </c>
      <c r="ANQ45" s="77">
        <v>100</v>
      </c>
      <c r="ANR45" s="78">
        <v>312.32</v>
      </c>
      <c r="ANS45" s="79">
        <v>1596</v>
      </c>
      <c r="ANT45" s="78">
        <v>108552.65</v>
      </c>
      <c r="ANW45" s="77">
        <v>155</v>
      </c>
      <c r="ANX45" s="78">
        <v>4307.66</v>
      </c>
      <c r="ANY45" s="77">
        <v>33</v>
      </c>
      <c r="ANZ45" s="78">
        <v>16658.29</v>
      </c>
      <c r="AOA45" s="79">
        <v>1800</v>
      </c>
      <c r="AOB45" s="78">
        <v>131544.42000000001</v>
      </c>
      <c r="AOC45" s="79">
        <v>17127</v>
      </c>
      <c r="AOD45" s="78">
        <v>1635729.52</v>
      </c>
      <c r="AOE45" s="77">
        <v>201</v>
      </c>
      <c r="AOF45" s="78">
        <v>237291.14</v>
      </c>
      <c r="AOQ45" s="77">
        <v>386</v>
      </c>
      <c r="AOR45" s="78">
        <v>16284.57</v>
      </c>
      <c r="AOS45" s="77">
        <v>2</v>
      </c>
      <c r="AOT45" s="78">
        <v>8.64</v>
      </c>
      <c r="AOU45" s="77">
        <v>2</v>
      </c>
      <c r="AOV45" s="78">
        <v>5.68</v>
      </c>
      <c r="AOY45" s="79">
        <v>1022</v>
      </c>
      <c r="AOZ45" s="78">
        <v>1310960.8899999999</v>
      </c>
      <c r="APA45" s="79">
        <v>2965</v>
      </c>
      <c r="APB45" s="78">
        <v>235159.87</v>
      </c>
      <c r="APC45" s="77">
        <v>2</v>
      </c>
      <c r="APD45" s="78">
        <v>811.94</v>
      </c>
      <c r="APE45" s="77">
        <v>310</v>
      </c>
      <c r="APF45" s="78">
        <v>7049.97</v>
      </c>
      <c r="API45" s="79">
        <v>2043</v>
      </c>
      <c r="APJ45" s="78">
        <v>257712.54</v>
      </c>
      <c r="APK45" s="77">
        <v>263</v>
      </c>
      <c r="APL45" s="78">
        <v>46268.06</v>
      </c>
      <c r="APM45" s="79">
        <v>11920</v>
      </c>
      <c r="APN45" s="78">
        <v>1937766.83</v>
      </c>
      <c r="APS45" s="77">
        <v>438</v>
      </c>
      <c r="APT45" s="78">
        <v>247988.51</v>
      </c>
      <c r="APU45" s="77">
        <v>66</v>
      </c>
      <c r="APV45" s="78">
        <v>103778.07</v>
      </c>
      <c r="APW45" s="77">
        <v>349</v>
      </c>
      <c r="APX45" s="78">
        <v>1070904.94</v>
      </c>
      <c r="AQA45" s="77">
        <v>1</v>
      </c>
      <c r="AQB45" s="78">
        <v>298.13</v>
      </c>
      <c r="AQI45" s="77">
        <v>52</v>
      </c>
      <c r="AQJ45" s="78">
        <v>5047.62</v>
      </c>
      <c r="AQK45" s="77">
        <v>4</v>
      </c>
      <c r="AQL45" s="78">
        <v>77.58</v>
      </c>
      <c r="AQO45" s="77">
        <v>791</v>
      </c>
      <c r="AQP45" s="78">
        <v>108344.58</v>
      </c>
      <c r="AQQ45" s="77">
        <v>328</v>
      </c>
      <c r="AQR45" s="78">
        <v>3408.83</v>
      </c>
      <c r="AQS45" s="77">
        <v>1</v>
      </c>
      <c r="AQT45" s="78">
        <v>7.5</v>
      </c>
      <c r="AQU45" s="77">
        <v>161</v>
      </c>
      <c r="AQV45" s="78">
        <v>2030.28</v>
      </c>
      <c r="AQW45" s="77">
        <v>1</v>
      </c>
      <c r="AQX45" s="78">
        <v>25.56</v>
      </c>
      <c r="ARA45" s="79">
        <v>13856</v>
      </c>
      <c r="ARB45" s="78">
        <v>3166116.87</v>
      </c>
      <c r="ARC45" s="79">
        <v>17488</v>
      </c>
      <c r="ARD45" s="78">
        <v>283344.03000000003</v>
      </c>
      <c r="ARG45" s="77">
        <v>4</v>
      </c>
      <c r="ARH45" s="78">
        <v>35.119999999999997</v>
      </c>
      <c r="ARI45" s="79">
        <v>2427</v>
      </c>
      <c r="ARJ45" s="78">
        <v>1088852.26</v>
      </c>
      <c r="ARK45" s="77">
        <v>323</v>
      </c>
      <c r="ARL45" s="78">
        <v>137330.51</v>
      </c>
      <c r="ARM45" s="79">
        <v>1965</v>
      </c>
      <c r="ARN45" s="78">
        <v>895992.26</v>
      </c>
      <c r="ARO45" s="77">
        <v>753</v>
      </c>
      <c r="ARP45" s="78">
        <v>316781.96000000002</v>
      </c>
      <c r="ARQ45" s="77">
        <v>624</v>
      </c>
      <c r="ARR45" s="78">
        <v>228675.77</v>
      </c>
      <c r="ARS45" s="77">
        <v>217</v>
      </c>
      <c r="ART45" s="78">
        <v>85170.27</v>
      </c>
      <c r="ARU45" s="79">
        <v>12833</v>
      </c>
      <c r="ARV45" s="78">
        <v>2570500.64</v>
      </c>
      <c r="ARW45" s="77">
        <v>11</v>
      </c>
      <c r="ARX45" s="78">
        <v>624.82000000000005</v>
      </c>
      <c r="ASA45" s="77">
        <v>123</v>
      </c>
      <c r="ASB45" s="78">
        <v>36382.58</v>
      </c>
      <c r="ASC45" s="79">
        <v>3401</v>
      </c>
      <c r="ASD45" s="78">
        <v>53718.67</v>
      </c>
      <c r="ASI45" s="79">
        <v>3979</v>
      </c>
      <c r="ASJ45" s="78">
        <v>1091419.8700000001</v>
      </c>
      <c r="ASK45" s="79">
        <v>2796</v>
      </c>
      <c r="ASL45" s="78">
        <v>1408413.38</v>
      </c>
      <c r="ASQ45" s="79">
        <v>3487</v>
      </c>
      <c r="ASR45" s="78">
        <v>1879538.37</v>
      </c>
      <c r="ASU45" s="77">
        <v>97</v>
      </c>
      <c r="ASV45" s="78">
        <v>635458.23</v>
      </c>
      <c r="ASW45" s="77">
        <v>1</v>
      </c>
      <c r="ASX45" s="78">
        <v>8.3000000000000007</v>
      </c>
      <c r="ASY45" s="77">
        <v>6</v>
      </c>
      <c r="ASZ45" s="78">
        <v>96.32</v>
      </c>
      <c r="ATG45" s="79">
        <v>5238</v>
      </c>
      <c r="ATH45" s="78">
        <v>666580.68999999994</v>
      </c>
      <c r="ATI45" s="79">
        <v>11217</v>
      </c>
      <c r="ATJ45" s="78">
        <v>1271720</v>
      </c>
      <c r="ATK45" s="79">
        <v>27474</v>
      </c>
      <c r="ATL45" s="78">
        <v>3445360.78</v>
      </c>
      <c r="ATM45" s="79">
        <v>6739</v>
      </c>
      <c r="ATN45" s="78">
        <v>827770.48</v>
      </c>
      <c r="ATO45" s="79">
        <v>49678</v>
      </c>
      <c r="ATP45" s="78">
        <v>1219614.47</v>
      </c>
      <c r="ATS45" s="79">
        <v>42468</v>
      </c>
      <c r="ATT45" s="78">
        <v>3245330.35</v>
      </c>
      <c r="ATU45" s="77">
        <v>131</v>
      </c>
      <c r="ATV45" s="78">
        <v>45401.37</v>
      </c>
      <c r="ATY45" s="79">
        <v>3301</v>
      </c>
      <c r="ATZ45" s="78">
        <v>291782.09999999998</v>
      </c>
      <c r="AUG45" s="77">
        <v>1</v>
      </c>
      <c r="AUH45" s="78">
        <v>1.28</v>
      </c>
      <c r="AUO45" s="77">
        <v>7</v>
      </c>
      <c r="AUP45" s="78">
        <v>747.88</v>
      </c>
      <c r="AUS45" s="77">
        <v>7</v>
      </c>
      <c r="AUT45" s="78">
        <v>259.70999999999998</v>
      </c>
      <c r="AUU45" s="79">
        <v>1308</v>
      </c>
      <c r="AUV45" s="78">
        <v>34597.910000000003</v>
      </c>
      <c r="AUW45" s="77">
        <v>93</v>
      </c>
      <c r="AUX45" s="78">
        <v>8876.57</v>
      </c>
      <c r="AVA45" s="79">
        <v>10795</v>
      </c>
      <c r="AVB45" s="78">
        <v>1007805.31</v>
      </c>
      <c r="AVC45" s="77">
        <v>811</v>
      </c>
      <c r="AVD45" s="78">
        <v>3383342.81</v>
      </c>
      <c r="AVE45" s="77">
        <v>2</v>
      </c>
      <c r="AVF45" s="78">
        <v>114.94</v>
      </c>
      <c r="AVM45" s="77">
        <v>828</v>
      </c>
      <c r="AVN45" s="78">
        <v>47727.97</v>
      </c>
      <c r="AVO45" s="77">
        <v>49</v>
      </c>
      <c r="AVP45" s="78">
        <v>1369.16</v>
      </c>
      <c r="AVS45" s="79">
        <v>13139</v>
      </c>
      <c r="AVT45" s="78">
        <v>673692.08</v>
      </c>
      <c r="AVU45" s="77">
        <v>7</v>
      </c>
      <c r="AVV45" s="78">
        <v>703.5</v>
      </c>
      <c r="AVW45" s="77">
        <v>12</v>
      </c>
      <c r="AVX45" s="78">
        <v>710.78</v>
      </c>
      <c r="AVY45" s="77">
        <v>92</v>
      </c>
      <c r="AVZ45" s="78">
        <v>1739.63</v>
      </c>
      <c r="AWA45" s="77">
        <v>12</v>
      </c>
      <c r="AWB45" s="78">
        <v>65.52</v>
      </c>
      <c r="AWM45" s="79">
        <v>171162</v>
      </c>
      <c r="AWN45" s="78">
        <v>3017589.21</v>
      </c>
      <c r="AWO45" s="77">
        <v>2</v>
      </c>
      <c r="AWP45" s="78">
        <v>40</v>
      </c>
      <c r="AWQ45" s="79">
        <v>1980</v>
      </c>
      <c r="AWR45" s="78">
        <v>106843.01</v>
      </c>
      <c r="AWU45" s="79">
        <v>10378</v>
      </c>
      <c r="AWV45" s="78">
        <v>3490965.96</v>
      </c>
      <c r="AWW45" s="77">
        <v>25</v>
      </c>
      <c r="AWX45" s="78">
        <v>157.81</v>
      </c>
      <c r="AXA45" s="77">
        <v>2</v>
      </c>
      <c r="AXB45" s="78">
        <v>5.38</v>
      </c>
      <c r="AXC45" s="77">
        <v>160</v>
      </c>
      <c r="AXD45" s="78">
        <v>136081.31</v>
      </c>
      <c r="AYC45" s="77">
        <v>4</v>
      </c>
      <c r="AYD45" s="78">
        <v>32.520000000000003</v>
      </c>
      <c r="AYE45" s="77">
        <v>15</v>
      </c>
      <c r="AYF45" s="78">
        <v>142.76</v>
      </c>
      <c r="AYG45" s="77">
        <v>1</v>
      </c>
      <c r="AYH45" s="78">
        <v>24.89</v>
      </c>
      <c r="AYQ45" s="77">
        <v>8</v>
      </c>
      <c r="AYR45" s="78">
        <v>11.53</v>
      </c>
      <c r="AYU45" s="77">
        <v>1</v>
      </c>
      <c r="AYV45" s="78">
        <v>2.5499999999999998</v>
      </c>
      <c r="AYW45" s="77">
        <v>5</v>
      </c>
      <c r="AYX45" s="78">
        <v>20.329999999999998</v>
      </c>
      <c r="AYY45" s="77">
        <v>50</v>
      </c>
      <c r="AYZ45" s="78">
        <v>3030.97</v>
      </c>
      <c r="AZA45" s="79">
        <v>59312</v>
      </c>
      <c r="AZB45" s="78">
        <v>4659319.59</v>
      </c>
      <c r="AZC45" s="77">
        <v>249</v>
      </c>
      <c r="AZD45" s="78">
        <v>46588.4</v>
      </c>
      <c r="AZE45" s="77">
        <v>150</v>
      </c>
      <c r="AZF45" s="78">
        <v>54140.19</v>
      </c>
      <c r="AZG45" s="77">
        <v>16</v>
      </c>
      <c r="AZH45" s="78">
        <v>227.03</v>
      </c>
      <c r="AZI45" s="77">
        <v>168</v>
      </c>
      <c r="AZJ45" s="78">
        <v>11386.46</v>
      </c>
      <c r="AZK45" s="77">
        <v>803</v>
      </c>
      <c r="AZL45" s="78">
        <v>11371.74</v>
      </c>
      <c r="AZO45" s="79">
        <v>13223</v>
      </c>
      <c r="AZP45" s="78">
        <v>1775277.8</v>
      </c>
      <c r="AZQ45" s="77">
        <v>184</v>
      </c>
      <c r="AZR45" s="78">
        <v>187217.24</v>
      </c>
      <c r="AZS45" s="77">
        <v>540</v>
      </c>
      <c r="AZT45" s="78">
        <v>242745.57</v>
      </c>
    </row>
    <row r="46" spans="1:1020 1025:1372" x14ac:dyDescent="0.25">
      <c r="A46" s="80">
        <v>40060</v>
      </c>
      <c r="B46" s="77" t="s">
        <v>346</v>
      </c>
      <c r="C46" s="77">
        <v>14</v>
      </c>
      <c r="D46" s="78">
        <v>31.55</v>
      </c>
      <c r="K46" s="77">
        <v>2</v>
      </c>
      <c r="L46" s="78">
        <v>151.16</v>
      </c>
      <c r="M46" s="77">
        <v>169</v>
      </c>
      <c r="N46" s="78">
        <v>1051044.57</v>
      </c>
      <c r="W46" s="77">
        <v>1</v>
      </c>
      <c r="X46" s="78">
        <v>10.79</v>
      </c>
      <c r="Y46" s="79">
        <v>187911</v>
      </c>
      <c r="Z46" s="78">
        <v>10584013.529999999</v>
      </c>
      <c r="AA46" s="77">
        <v>57</v>
      </c>
      <c r="AB46" s="78">
        <v>5531.57</v>
      </c>
      <c r="AC46" s="79">
        <v>7604</v>
      </c>
      <c r="AD46" s="78">
        <v>322572.02</v>
      </c>
      <c r="AG46" s="77">
        <v>2</v>
      </c>
      <c r="AH46" s="78">
        <v>7.4</v>
      </c>
      <c r="AK46" s="77">
        <v>1</v>
      </c>
      <c r="AL46" s="78">
        <v>3.75</v>
      </c>
      <c r="AQ46" s="79">
        <v>36099</v>
      </c>
      <c r="AR46" s="78">
        <v>5272615.1500000004</v>
      </c>
      <c r="AU46" s="79">
        <v>57997</v>
      </c>
      <c r="AV46" s="78">
        <v>1148000.46</v>
      </c>
      <c r="AY46" s="79">
        <v>73324</v>
      </c>
      <c r="AZ46" s="78">
        <v>7362936.8700000001</v>
      </c>
      <c r="BA46" s="79">
        <v>212655</v>
      </c>
      <c r="BB46" s="78">
        <v>17596684.329999998</v>
      </c>
      <c r="BE46" s="79">
        <v>243686</v>
      </c>
      <c r="BF46" s="78">
        <v>2154467.21</v>
      </c>
      <c r="BI46" s="79">
        <v>10209</v>
      </c>
      <c r="BJ46" s="78">
        <v>640065.67000000004</v>
      </c>
      <c r="BM46" s="77">
        <v>13</v>
      </c>
      <c r="BN46" s="78">
        <v>474.55</v>
      </c>
      <c r="BO46" s="79">
        <v>5837</v>
      </c>
      <c r="BP46" s="78">
        <v>65955.87</v>
      </c>
      <c r="BS46" s="77">
        <v>11</v>
      </c>
      <c r="BT46" s="78">
        <v>10143.44</v>
      </c>
      <c r="BW46" s="77">
        <v>4</v>
      </c>
      <c r="BX46" s="78">
        <v>53.72</v>
      </c>
      <c r="CM46" s="77">
        <v>2</v>
      </c>
      <c r="CN46" s="78">
        <v>5247.48</v>
      </c>
      <c r="CO46" s="77">
        <v>5</v>
      </c>
      <c r="CP46" s="78">
        <v>166.33</v>
      </c>
      <c r="CQ46" s="77">
        <v>15</v>
      </c>
      <c r="CR46" s="78">
        <v>27.03</v>
      </c>
      <c r="CS46" s="77">
        <v>54</v>
      </c>
      <c r="CT46" s="78">
        <v>217.36</v>
      </c>
      <c r="CW46" s="77">
        <v>24</v>
      </c>
      <c r="CX46" s="78">
        <v>27.83</v>
      </c>
      <c r="DA46" s="79">
        <v>180986</v>
      </c>
      <c r="DB46" s="78">
        <v>6718340.6799999997</v>
      </c>
      <c r="DK46" s="79">
        <v>12595</v>
      </c>
      <c r="DL46" s="78">
        <v>1126369.0900000001</v>
      </c>
      <c r="DM46" s="79">
        <v>136742</v>
      </c>
      <c r="DN46" s="78">
        <v>5456895.0599999996</v>
      </c>
      <c r="DQ46" s="77">
        <v>1</v>
      </c>
      <c r="DR46" s="78">
        <v>1.1200000000000001</v>
      </c>
      <c r="DS46" s="77">
        <v>30</v>
      </c>
      <c r="DT46" s="78">
        <v>483.97</v>
      </c>
      <c r="EE46" s="79">
        <v>13566</v>
      </c>
      <c r="EF46" s="78">
        <v>517190.1</v>
      </c>
      <c r="EG46" s="79">
        <v>33533</v>
      </c>
      <c r="EH46" s="78">
        <v>1188283.1200000001</v>
      </c>
      <c r="EK46" s="79">
        <v>1342</v>
      </c>
      <c r="EL46" s="78">
        <v>85517.05</v>
      </c>
      <c r="ES46" s="79">
        <v>1773</v>
      </c>
      <c r="ET46" s="78">
        <v>1051452.0900000001</v>
      </c>
      <c r="EU46" s="77">
        <v>14</v>
      </c>
      <c r="EV46" s="78">
        <v>10.14</v>
      </c>
      <c r="EW46" s="79">
        <v>26815</v>
      </c>
      <c r="EX46" s="78">
        <v>1300312.1200000001</v>
      </c>
      <c r="EY46" s="79">
        <v>16977</v>
      </c>
      <c r="EZ46" s="78">
        <v>794705.15</v>
      </c>
      <c r="FA46" s="77">
        <v>7</v>
      </c>
      <c r="FB46" s="78">
        <v>134.78</v>
      </c>
      <c r="FE46" s="77">
        <v>10</v>
      </c>
      <c r="FF46" s="78">
        <v>50.36</v>
      </c>
      <c r="FG46" s="79">
        <v>2372</v>
      </c>
      <c r="FH46" s="78">
        <v>354704.31</v>
      </c>
      <c r="FI46" s="77">
        <v>6</v>
      </c>
      <c r="FJ46" s="78">
        <v>23.5</v>
      </c>
      <c r="FK46" s="79">
        <v>3063</v>
      </c>
      <c r="FL46" s="78">
        <v>80952.75</v>
      </c>
      <c r="FM46" s="79">
        <v>1806</v>
      </c>
      <c r="FN46" s="78">
        <v>89766.29</v>
      </c>
      <c r="FO46" s="79">
        <v>50081</v>
      </c>
      <c r="FP46" s="78">
        <v>5373434.7999999998</v>
      </c>
      <c r="FS46" s="77">
        <v>1</v>
      </c>
      <c r="FT46" s="78">
        <v>0.84</v>
      </c>
      <c r="FW46" s="77">
        <v>81</v>
      </c>
      <c r="FX46" s="78">
        <v>7311.04</v>
      </c>
      <c r="GC46" s="79">
        <v>3632</v>
      </c>
      <c r="GD46" s="78">
        <v>505154.48</v>
      </c>
      <c r="GO46" s="77">
        <v>286</v>
      </c>
      <c r="GP46" s="78">
        <v>25917.49</v>
      </c>
      <c r="GQ46" s="77">
        <v>22</v>
      </c>
      <c r="GR46" s="78">
        <v>865.12</v>
      </c>
      <c r="GS46" s="79">
        <v>1545</v>
      </c>
      <c r="GT46" s="78">
        <v>161485.68</v>
      </c>
      <c r="GU46" s="77">
        <v>7</v>
      </c>
      <c r="GV46" s="78">
        <v>37.42</v>
      </c>
      <c r="GY46" s="77">
        <v>128</v>
      </c>
      <c r="GZ46" s="78">
        <v>4641.0200000000004</v>
      </c>
      <c r="HA46" s="77">
        <v>630</v>
      </c>
      <c r="HB46" s="78">
        <v>74602.720000000001</v>
      </c>
      <c r="HC46" s="77">
        <v>459</v>
      </c>
      <c r="HD46" s="78">
        <v>77026.880000000005</v>
      </c>
      <c r="HE46" s="79">
        <v>1193</v>
      </c>
      <c r="HF46" s="78">
        <v>173130.08</v>
      </c>
      <c r="HI46" s="77">
        <v>81</v>
      </c>
      <c r="HJ46" s="78">
        <v>25181.07</v>
      </c>
      <c r="HK46" s="77">
        <v>543</v>
      </c>
      <c r="HL46" s="78">
        <v>27902.33</v>
      </c>
      <c r="HM46" s="77">
        <v>48</v>
      </c>
      <c r="HN46" s="78">
        <v>3214.5</v>
      </c>
      <c r="HO46" s="79">
        <v>70409</v>
      </c>
      <c r="HP46" s="78">
        <v>6909374.6500000004</v>
      </c>
      <c r="HQ46" s="77">
        <v>8</v>
      </c>
      <c r="HR46" s="78">
        <v>1628.74</v>
      </c>
      <c r="HS46" s="77">
        <v>236</v>
      </c>
      <c r="HT46" s="78">
        <v>22167.57</v>
      </c>
      <c r="HU46" s="79">
        <v>5139</v>
      </c>
      <c r="HV46" s="78">
        <v>360502.39</v>
      </c>
      <c r="HW46" s="77">
        <v>26</v>
      </c>
      <c r="HX46" s="78">
        <v>8179.21</v>
      </c>
      <c r="HY46" s="77">
        <v>249</v>
      </c>
      <c r="HZ46" s="78">
        <v>42966.04</v>
      </c>
      <c r="IG46" s="79">
        <v>2724</v>
      </c>
      <c r="IH46" s="78">
        <v>126771.91</v>
      </c>
      <c r="IK46" s="77">
        <v>4</v>
      </c>
      <c r="IL46" s="78">
        <v>8.9600000000000009</v>
      </c>
      <c r="IQ46" s="77">
        <v>5</v>
      </c>
      <c r="IR46" s="78">
        <v>6.49</v>
      </c>
      <c r="IS46" s="79">
        <v>4693</v>
      </c>
      <c r="IT46" s="78">
        <v>196329.28</v>
      </c>
      <c r="JA46" s="79">
        <v>10243</v>
      </c>
      <c r="JB46" s="78">
        <v>1391965</v>
      </c>
      <c r="JC46" s="79">
        <v>2746</v>
      </c>
      <c r="JD46" s="78">
        <v>334145.36</v>
      </c>
      <c r="JE46" s="77">
        <v>1</v>
      </c>
      <c r="JF46" s="78">
        <v>43.8</v>
      </c>
      <c r="JG46" s="77">
        <v>793</v>
      </c>
      <c r="JH46" s="78">
        <v>107046.56</v>
      </c>
      <c r="JI46" s="79">
        <v>3897</v>
      </c>
      <c r="JJ46" s="78">
        <v>346694.36</v>
      </c>
      <c r="JK46" s="77">
        <v>19</v>
      </c>
      <c r="JL46" s="78">
        <v>1441.63</v>
      </c>
      <c r="JQ46" s="77">
        <v>140</v>
      </c>
      <c r="JR46" s="78">
        <v>12157.44</v>
      </c>
      <c r="JS46" s="79">
        <v>3400</v>
      </c>
      <c r="JT46" s="78">
        <v>278431.39</v>
      </c>
      <c r="JU46" s="79">
        <v>4639</v>
      </c>
      <c r="JV46" s="78">
        <v>318147.81</v>
      </c>
      <c r="JW46" s="77">
        <v>63</v>
      </c>
      <c r="JX46" s="78">
        <v>5092.26</v>
      </c>
      <c r="JY46" s="77">
        <v>512</v>
      </c>
      <c r="JZ46" s="78">
        <v>10722.18</v>
      </c>
      <c r="KA46" s="79">
        <v>9163</v>
      </c>
      <c r="KB46" s="78">
        <v>385105.7</v>
      </c>
      <c r="KE46" s="77">
        <v>406</v>
      </c>
      <c r="KF46" s="78">
        <v>42414.49</v>
      </c>
      <c r="KG46" s="79">
        <v>20368</v>
      </c>
      <c r="KH46" s="78">
        <v>735073.33</v>
      </c>
      <c r="KI46" s="77">
        <v>3</v>
      </c>
      <c r="KJ46" s="78">
        <v>31.11</v>
      </c>
      <c r="KM46" s="79">
        <v>1259</v>
      </c>
      <c r="KN46" s="78">
        <v>708631.01</v>
      </c>
      <c r="KO46" s="77">
        <v>4</v>
      </c>
      <c r="KP46" s="78">
        <v>410.81</v>
      </c>
      <c r="KQ46" s="79">
        <v>5937</v>
      </c>
      <c r="KR46" s="78">
        <v>446624.98</v>
      </c>
      <c r="KU46" s="79">
        <v>3331</v>
      </c>
      <c r="KV46" s="78">
        <v>1439503.53</v>
      </c>
      <c r="LA46" s="77">
        <v>7</v>
      </c>
      <c r="LB46" s="78">
        <v>1918.53</v>
      </c>
      <c r="LC46" s="77">
        <v>4</v>
      </c>
      <c r="LD46" s="78">
        <v>9.56</v>
      </c>
      <c r="LE46" s="79">
        <v>1293</v>
      </c>
      <c r="LF46" s="78">
        <v>105117.98</v>
      </c>
      <c r="LG46" s="77">
        <v>500</v>
      </c>
      <c r="LH46" s="78">
        <v>83503.69</v>
      </c>
      <c r="LI46" s="77">
        <v>357</v>
      </c>
      <c r="LJ46" s="78">
        <v>80426.62</v>
      </c>
      <c r="LS46" s="77">
        <v>2</v>
      </c>
      <c r="LT46" s="78">
        <v>1.78</v>
      </c>
      <c r="LU46" s="79">
        <v>6481</v>
      </c>
      <c r="LV46" s="78">
        <v>282869.45</v>
      </c>
      <c r="LW46" s="77">
        <v>108</v>
      </c>
      <c r="LX46" s="78">
        <v>574.16999999999996</v>
      </c>
      <c r="LY46" s="77">
        <v>5</v>
      </c>
      <c r="LZ46" s="78">
        <v>2373.6999999999998</v>
      </c>
      <c r="MA46" s="77">
        <v>2</v>
      </c>
      <c r="MB46" s="78">
        <v>1335.74</v>
      </c>
      <c r="MC46" s="79">
        <v>5709</v>
      </c>
      <c r="MD46" s="78">
        <v>640331.89</v>
      </c>
      <c r="MM46" s="77">
        <v>1</v>
      </c>
      <c r="MN46" s="78">
        <v>1.34</v>
      </c>
      <c r="MO46" s="77">
        <v>1</v>
      </c>
      <c r="MP46" s="78">
        <v>19.760000000000002</v>
      </c>
      <c r="MQ46" s="79">
        <v>4657</v>
      </c>
      <c r="MR46" s="78">
        <v>348423.62</v>
      </c>
      <c r="MS46" s="79">
        <v>58007</v>
      </c>
      <c r="MT46" s="78">
        <v>5573942.1100000003</v>
      </c>
      <c r="MU46" s="79">
        <v>1486</v>
      </c>
      <c r="MV46" s="78">
        <v>42299.7</v>
      </c>
      <c r="MW46" s="77">
        <v>1</v>
      </c>
      <c r="MX46" s="78">
        <v>3.49</v>
      </c>
      <c r="NA46" s="77">
        <v>2</v>
      </c>
      <c r="NB46" s="78">
        <v>3.52</v>
      </c>
      <c r="NG46" s="79">
        <v>336856</v>
      </c>
      <c r="NH46" s="78">
        <v>41053100.799999997</v>
      </c>
      <c r="NI46" s="79">
        <v>279493</v>
      </c>
      <c r="NJ46" s="78">
        <v>39039053.57</v>
      </c>
      <c r="NK46" s="79">
        <v>16959</v>
      </c>
      <c r="NL46" s="78">
        <v>54301.24</v>
      </c>
      <c r="NM46" s="77">
        <v>71</v>
      </c>
      <c r="NN46" s="78">
        <v>1112.6099999999999</v>
      </c>
      <c r="NO46" s="77">
        <v>2</v>
      </c>
      <c r="NP46" s="78">
        <v>18.36</v>
      </c>
      <c r="NU46" s="79">
        <v>1766</v>
      </c>
      <c r="NV46" s="78">
        <v>256468.05</v>
      </c>
      <c r="NW46" s="77">
        <v>8</v>
      </c>
      <c r="NX46" s="78">
        <v>27.41</v>
      </c>
      <c r="NY46" s="77">
        <v>5</v>
      </c>
      <c r="NZ46" s="78">
        <v>10.74</v>
      </c>
      <c r="OA46" s="77">
        <v>178</v>
      </c>
      <c r="OB46" s="78">
        <v>462.6</v>
      </c>
      <c r="OC46" s="79">
        <v>3852</v>
      </c>
      <c r="OD46" s="78">
        <v>399302.98</v>
      </c>
      <c r="OE46" s="77">
        <v>55</v>
      </c>
      <c r="OF46" s="78">
        <v>3364.38</v>
      </c>
      <c r="OG46" s="77">
        <v>3</v>
      </c>
      <c r="OH46" s="78">
        <v>68.53</v>
      </c>
      <c r="OI46" s="77">
        <v>1</v>
      </c>
      <c r="OJ46" s="78">
        <v>17.940000000000001</v>
      </c>
      <c r="OK46" s="77">
        <v>1</v>
      </c>
      <c r="OL46" s="78">
        <v>6.42</v>
      </c>
      <c r="OM46" s="77">
        <v>396</v>
      </c>
      <c r="ON46" s="78">
        <v>29756.18</v>
      </c>
      <c r="OO46" s="77">
        <v>396</v>
      </c>
      <c r="OP46" s="78">
        <v>21406.95</v>
      </c>
      <c r="OQ46" s="77">
        <v>133</v>
      </c>
      <c r="OR46" s="78">
        <v>636.69000000000005</v>
      </c>
      <c r="OW46" s="79">
        <v>13140</v>
      </c>
      <c r="OX46" s="78">
        <v>2259517.7200000002</v>
      </c>
      <c r="OY46" s="79">
        <v>31241</v>
      </c>
      <c r="OZ46" s="78">
        <v>5804766.8200000003</v>
      </c>
      <c r="PA46" s="77">
        <v>163</v>
      </c>
      <c r="PB46" s="78">
        <v>5356.93</v>
      </c>
      <c r="PC46" s="79">
        <v>3904</v>
      </c>
      <c r="PD46" s="78">
        <v>177452.7</v>
      </c>
      <c r="PE46" s="77">
        <v>146</v>
      </c>
      <c r="PF46" s="78">
        <v>14735.43</v>
      </c>
      <c r="PI46" s="79">
        <v>8309</v>
      </c>
      <c r="PJ46" s="78">
        <v>794944.1</v>
      </c>
      <c r="PS46" s="79">
        <v>3721</v>
      </c>
      <c r="PT46" s="78">
        <v>326462.7</v>
      </c>
      <c r="PU46" s="77">
        <v>122</v>
      </c>
      <c r="PV46" s="78">
        <v>995.88</v>
      </c>
      <c r="PW46" s="77">
        <v>69</v>
      </c>
      <c r="PX46" s="78">
        <v>9742.2099999999991</v>
      </c>
      <c r="PY46" s="79">
        <v>10473</v>
      </c>
      <c r="PZ46" s="78">
        <v>723131.19</v>
      </c>
      <c r="QA46" s="77">
        <v>48</v>
      </c>
      <c r="QB46" s="78">
        <v>300.33</v>
      </c>
      <c r="QC46" s="77">
        <v>10</v>
      </c>
      <c r="QD46" s="78">
        <v>149.26</v>
      </c>
      <c r="QG46" s="77">
        <v>1</v>
      </c>
      <c r="QH46" s="78">
        <v>3.06</v>
      </c>
      <c r="QI46" s="77">
        <v>11</v>
      </c>
      <c r="QJ46" s="78">
        <v>64.87</v>
      </c>
      <c r="QM46" s="79">
        <v>27585</v>
      </c>
      <c r="QN46" s="78">
        <v>7446842.9000000004</v>
      </c>
      <c r="QO46" s="79">
        <v>49359</v>
      </c>
      <c r="QP46" s="78">
        <v>7075644.7000000002</v>
      </c>
      <c r="QQ46" s="79">
        <v>4346</v>
      </c>
      <c r="QR46" s="78">
        <v>552399.31000000006</v>
      </c>
      <c r="QS46" s="77">
        <v>324</v>
      </c>
      <c r="QT46" s="78">
        <v>1233990.3500000001</v>
      </c>
      <c r="QW46" s="77">
        <v>18</v>
      </c>
      <c r="QX46" s="78">
        <v>206.37</v>
      </c>
      <c r="QY46" s="77">
        <v>2</v>
      </c>
      <c r="QZ46" s="78">
        <v>208.56</v>
      </c>
      <c r="RA46" s="77">
        <v>582</v>
      </c>
      <c r="RB46" s="78">
        <v>225077.31</v>
      </c>
      <c r="RE46" s="79">
        <v>25675</v>
      </c>
      <c r="RF46" s="78">
        <v>13714443.210000001</v>
      </c>
      <c r="RI46" s="79">
        <v>12992</v>
      </c>
      <c r="RJ46" s="78">
        <v>3877388.99</v>
      </c>
      <c r="RM46" s="77">
        <v>9</v>
      </c>
      <c r="RN46" s="78">
        <v>14.96</v>
      </c>
      <c r="RO46" s="77">
        <v>17</v>
      </c>
      <c r="RP46" s="78">
        <v>25.61</v>
      </c>
      <c r="RW46" s="77">
        <v>1</v>
      </c>
      <c r="RX46" s="78">
        <v>2.86</v>
      </c>
      <c r="SA46" s="77">
        <v>2</v>
      </c>
      <c r="SB46" s="78">
        <v>97.1</v>
      </c>
      <c r="SE46" s="77">
        <v>13</v>
      </c>
      <c r="SF46" s="78">
        <v>2170.65</v>
      </c>
      <c r="SG46" s="77">
        <v>5</v>
      </c>
      <c r="SH46" s="78">
        <v>1864.38</v>
      </c>
      <c r="SO46" s="79">
        <v>133765</v>
      </c>
      <c r="SP46" s="78">
        <v>19048930.23</v>
      </c>
      <c r="SQ46" s="79">
        <v>2679</v>
      </c>
      <c r="SR46" s="78">
        <v>124820.51</v>
      </c>
      <c r="SW46" s="77">
        <v>169</v>
      </c>
      <c r="SX46" s="78">
        <v>28004.45</v>
      </c>
      <c r="SY46" s="77">
        <v>329</v>
      </c>
      <c r="SZ46" s="78">
        <v>15566.82</v>
      </c>
      <c r="TA46" s="79">
        <v>303135</v>
      </c>
      <c r="TB46" s="78">
        <v>7285946.3799999999</v>
      </c>
      <c r="TC46" s="77">
        <v>577</v>
      </c>
      <c r="TD46" s="78">
        <v>68788.81</v>
      </c>
      <c r="TG46" s="79">
        <v>5953</v>
      </c>
      <c r="TH46" s="78">
        <v>411539.17</v>
      </c>
      <c r="TI46" s="79">
        <v>50029</v>
      </c>
      <c r="TJ46" s="78">
        <v>8685641.6600000001</v>
      </c>
      <c r="TK46" s="77">
        <v>3</v>
      </c>
      <c r="TL46" s="78">
        <v>0.51</v>
      </c>
      <c r="TM46" s="79">
        <v>1512</v>
      </c>
      <c r="TN46" s="78">
        <v>53999.25</v>
      </c>
      <c r="TO46" s="79">
        <v>2154</v>
      </c>
      <c r="TP46" s="78">
        <v>140026.91</v>
      </c>
      <c r="TQ46" s="79">
        <v>12205</v>
      </c>
      <c r="TR46" s="78">
        <v>475898.74</v>
      </c>
      <c r="TU46" s="79">
        <v>98372</v>
      </c>
      <c r="TV46" s="78">
        <v>613729.73</v>
      </c>
      <c r="TW46" s="79">
        <v>1069</v>
      </c>
      <c r="TX46" s="78">
        <v>88932.43</v>
      </c>
      <c r="TY46" s="77">
        <v>77</v>
      </c>
      <c r="TZ46" s="78">
        <v>474.14</v>
      </c>
      <c r="UC46" s="77">
        <v>1</v>
      </c>
      <c r="UD46" s="78">
        <v>9.6199999999999992</v>
      </c>
      <c r="UE46" s="77">
        <v>2</v>
      </c>
      <c r="UF46" s="78">
        <v>27.61</v>
      </c>
      <c r="UG46" s="77">
        <v>802</v>
      </c>
      <c r="UH46" s="78">
        <v>7777.66</v>
      </c>
      <c r="UI46" s="79">
        <v>3200</v>
      </c>
      <c r="UJ46" s="78">
        <v>14023275.189999999</v>
      </c>
      <c r="UK46" s="79">
        <v>2385</v>
      </c>
      <c r="UL46" s="78">
        <v>66433.429999999993</v>
      </c>
      <c r="UM46" s="79">
        <v>25823</v>
      </c>
      <c r="UN46" s="78">
        <v>669685.9</v>
      </c>
      <c r="UO46" s="79">
        <v>2334</v>
      </c>
      <c r="UP46" s="78">
        <v>263306.57</v>
      </c>
      <c r="UQ46" s="79">
        <v>50331</v>
      </c>
      <c r="UR46" s="78">
        <v>2446490.5299999998</v>
      </c>
      <c r="US46" s="79">
        <v>5533</v>
      </c>
      <c r="UT46" s="78">
        <v>455224.17</v>
      </c>
      <c r="VE46" s="77">
        <v>2</v>
      </c>
      <c r="VF46" s="78">
        <v>115.7</v>
      </c>
      <c r="VG46" s="79">
        <v>9197</v>
      </c>
      <c r="VH46" s="78">
        <v>424722.42</v>
      </c>
      <c r="VI46" s="77">
        <v>3</v>
      </c>
      <c r="VJ46" s="78">
        <v>72.209999999999994</v>
      </c>
      <c r="VK46" s="77">
        <v>1</v>
      </c>
      <c r="VL46" s="78">
        <v>7.47</v>
      </c>
      <c r="VM46" s="77">
        <v>5</v>
      </c>
      <c r="VN46" s="78">
        <v>63.5</v>
      </c>
      <c r="VS46" s="77">
        <v>1</v>
      </c>
      <c r="VT46" s="78">
        <v>0.31</v>
      </c>
      <c r="VU46" s="77">
        <v>4</v>
      </c>
      <c r="VV46" s="78">
        <v>4.46</v>
      </c>
      <c r="WA46" s="77">
        <v>6</v>
      </c>
      <c r="WB46" s="78">
        <v>32.090000000000003</v>
      </c>
      <c r="WG46" s="77">
        <v>38</v>
      </c>
      <c r="WH46" s="78">
        <v>816.44</v>
      </c>
      <c r="WI46" s="79">
        <v>11965</v>
      </c>
      <c r="WJ46" s="78">
        <v>551823.06999999995</v>
      </c>
      <c r="WK46" s="77">
        <v>1</v>
      </c>
      <c r="WL46" s="78">
        <v>6.63</v>
      </c>
      <c r="WM46" s="79">
        <v>34977</v>
      </c>
      <c r="WN46" s="78">
        <v>568641.11</v>
      </c>
      <c r="WO46" s="77">
        <v>117</v>
      </c>
      <c r="WP46" s="78">
        <v>1244.3399999999999</v>
      </c>
      <c r="WS46" s="77">
        <v>4</v>
      </c>
      <c r="WT46" s="78">
        <v>9.7100000000000009</v>
      </c>
      <c r="WU46" s="79">
        <v>14642</v>
      </c>
      <c r="WV46" s="78">
        <v>809091.86</v>
      </c>
      <c r="WW46" s="79">
        <v>16184</v>
      </c>
      <c r="WX46" s="78">
        <v>1392904.45</v>
      </c>
      <c r="XA46" s="77">
        <v>1</v>
      </c>
      <c r="XB46" s="78">
        <v>18.559999999999999</v>
      </c>
      <c r="XG46" s="79">
        <v>13531</v>
      </c>
      <c r="XH46" s="78">
        <v>1997614.32</v>
      </c>
      <c r="XI46" s="77">
        <v>18</v>
      </c>
      <c r="XJ46" s="78">
        <v>32315.97</v>
      </c>
      <c r="XM46" s="79">
        <v>2983</v>
      </c>
      <c r="XN46" s="78">
        <v>13200.76</v>
      </c>
      <c r="XO46" s="79">
        <v>9003</v>
      </c>
      <c r="XP46" s="78">
        <v>139561.37</v>
      </c>
      <c r="XQ46" s="77">
        <v>203</v>
      </c>
      <c r="XR46" s="78">
        <v>20574.82</v>
      </c>
      <c r="XS46" s="79">
        <v>2306</v>
      </c>
      <c r="XT46" s="78">
        <v>894928.98</v>
      </c>
      <c r="XU46" s="77">
        <v>2</v>
      </c>
      <c r="XV46" s="78">
        <v>683.76</v>
      </c>
      <c r="XW46" s="79">
        <v>7008</v>
      </c>
      <c r="XX46" s="78">
        <v>203676.67</v>
      </c>
      <c r="YC46" s="77">
        <v>5</v>
      </c>
      <c r="YD46" s="78">
        <v>28</v>
      </c>
      <c r="YI46" s="79">
        <v>39980</v>
      </c>
      <c r="YJ46" s="78">
        <v>2313304.65</v>
      </c>
      <c r="YM46" s="77">
        <v>446</v>
      </c>
      <c r="YN46" s="78">
        <v>175887.53</v>
      </c>
      <c r="YO46" s="77">
        <v>688</v>
      </c>
      <c r="YP46" s="78">
        <v>8998.17</v>
      </c>
      <c r="YU46" s="79">
        <v>3119</v>
      </c>
      <c r="YV46" s="78">
        <v>1548295.21</v>
      </c>
      <c r="YW46" s="79">
        <v>6409</v>
      </c>
      <c r="YX46" s="78">
        <v>834808.76</v>
      </c>
      <c r="YY46" s="79">
        <v>15007</v>
      </c>
      <c r="YZ46" s="78">
        <v>2508615.14</v>
      </c>
      <c r="ZA46" s="79">
        <v>1596</v>
      </c>
      <c r="ZB46" s="78">
        <v>413264.73</v>
      </c>
      <c r="ZC46" s="79">
        <v>3493</v>
      </c>
      <c r="ZD46" s="78">
        <v>721603.87</v>
      </c>
      <c r="ZE46" s="79">
        <v>89774</v>
      </c>
      <c r="ZF46" s="78">
        <v>1025418.18</v>
      </c>
      <c r="ZG46" s="79">
        <v>1558</v>
      </c>
      <c r="ZH46" s="78">
        <v>83087.490000000005</v>
      </c>
      <c r="ZI46" s="77">
        <v>2</v>
      </c>
      <c r="ZJ46" s="78">
        <v>14.76</v>
      </c>
      <c r="ZQ46" s="79">
        <v>187768</v>
      </c>
      <c r="ZR46" s="78">
        <v>10711221.91</v>
      </c>
      <c r="ZS46" s="79">
        <v>16173</v>
      </c>
      <c r="ZT46" s="78">
        <v>1130545.28</v>
      </c>
      <c r="AAA46" s="79">
        <v>2486</v>
      </c>
      <c r="AAB46" s="78">
        <v>56771.78</v>
      </c>
      <c r="AAE46" s="79">
        <v>2454</v>
      </c>
      <c r="AAF46" s="78">
        <v>303500.76</v>
      </c>
      <c r="AAG46" s="77">
        <v>125</v>
      </c>
      <c r="AAH46" s="78">
        <v>14899.2</v>
      </c>
      <c r="AAI46" s="79">
        <v>137305</v>
      </c>
      <c r="AAJ46" s="78">
        <v>3508314.13</v>
      </c>
      <c r="AAK46" s="79">
        <v>34241</v>
      </c>
      <c r="AAL46" s="78">
        <v>1548334.86</v>
      </c>
      <c r="AAQ46" s="79">
        <v>1393</v>
      </c>
      <c r="AAR46" s="78">
        <v>115003.51</v>
      </c>
      <c r="AAS46" s="77">
        <v>593</v>
      </c>
      <c r="AAT46" s="78">
        <v>42738.2</v>
      </c>
      <c r="AAU46" s="79">
        <v>55600</v>
      </c>
      <c r="AAV46" s="78">
        <v>9796780.4900000002</v>
      </c>
      <c r="AAW46" s="79">
        <v>53450</v>
      </c>
      <c r="AAX46" s="78">
        <v>7069766.4500000002</v>
      </c>
      <c r="AAY46" s="77">
        <v>1</v>
      </c>
      <c r="AAZ46" s="78">
        <v>315.95999999999998</v>
      </c>
      <c r="ABC46" s="77">
        <v>82</v>
      </c>
      <c r="ABD46" s="78">
        <v>307.10000000000002</v>
      </c>
      <c r="ABE46" s="77">
        <v>146</v>
      </c>
      <c r="ABF46" s="78">
        <v>797.83</v>
      </c>
      <c r="ABG46" s="77">
        <v>1</v>
      </c>
      <c r="ABH46" s="78">
        <v>5.75</v>
      </c>
      <c r="ABM46" s="77">
        <v>117</v>
      </c>
      <c r="ABN46" s="78">
        <v>1293.19</v>
      </c>
      <c r="ABO46" s="77">
        <v>1</v>
      </c>
      <c r="ABP46" s="78">
        <v>4.01</v>
      </c>
      <c r="ABQ46" s="77">
        <v>54</v>
      </c>
      <c r="ABR46" s="78">
        <v>582.41999999999996</v>
      </c>
      <c r="ABS46" s="77">
        <v>147</v>
      </c>
      <c r="ABT46" s="78">
        <v>798.19</v>
      </c>
      <c r="ABY46" s="77">
        <v>6</v>
      </c>
      <c r="ABZ46" s="78">
        <v>431.56</v>
      </c>
      <c r="ACA46" s="79">
        <v>1082</v>
      </c>
      <c r="ACB46" s="78">
        <v>4554.03</v>
      </c>
      <c r="ACE46" s="77">
        <v>2</v>
      </c>
      <c r="ACF46" s="78">
        <v>6.18</v>
      </c>
      <c r="ACG46" s="79">
        <v>1917</v>
      </c>
      <c r="ACH46" s="78">
        <v>120760.09</v>
      </c>
      <c r="ACM46" s="77">
        <v>2</v>
      </c>
      <c r="ACN46" s="78">
        <v>52.55</v>
      </c>
      <c r="ACO46" s="77">
        <v>643</v>
      </c>
      <c r="ACP46" s="78">
        <v>100118.21</v>
      </c>
      <c r="ACS46" s="77">
        <v>1</v>
      </c>
      <c r="ACT46" s="78">
        <v>21.94</v>
      </c>
      <c r="ADA46" s="79">
        <v>202352</v>
      </c>
      <c r="ADB46" s="78">
        <v>19087646.43</v>
      </c>
      <c r="ADC46" s="79">
        <v>3674</v>
      </c>
      <c r="ADD46" s="78">
        <v>214663.34</v>
      </c>
      <c r="ADE46" s="79">
        <v>1882</v>
      </c>
      <c r="ADF46" s="78">
        <v>83468.28</v>
      </c>
      <c r="ADG46" s="79">
        <v>4949</v>
      </c>
      <c r="ADH46" s="78">
        <v>76119.990000000005</v>
      </c>
      <c r="ADI46" s="79">
        <v>3728</v>
      </c>
      <c r="ADJ46" s="78">
        <v>87395.520000000004</v>
      </c>
      <c r="ADK46" s="77">
        <v>526</v>
      </c>
      <c r="ADL46" s="78">
        <v>16266.5</v>
      </c>
      <c r="ADQ46" s="77">
        <v>126</v>
      </c>
      <c r="ADR46" s="78">
        <v>7094.07</v>
      </c>
      <c r="ADS46" s="79">
        <v>16838</v>
      </c>
      <c r="ADT46" s="78">
        <v>602821.31000000006</v>
      </c>
      <c r="ADU46" s="79">
        <v>5432</v>
      </c>
      <c r="ADV46" s="78">
        <v>294172.76</v>
      </c>
      <c r="ADW46" s="79">
        <v>23840</v>
      </c>
      <c r="ADX46" s="78">
        <v>295160.71000000002</v>
      </c>
      <c r="AEC46" s="79">
        <v>12779</v>
      </c>
      <c r="AED46" s="78">
        <v>526869.35</v>
      </c>
      <c r="AEI46" s="79">
        <v>4099</v>
      </c>
      <c r="AEJ46" s="78">
        <v>126436.3</v>
      </c>
      <c r="AEK46" s="79">
        <v>55201</v>
      </c>
      <c r="AEL46" s="78">
        <v>2005190</v>
      </c>
      <c r="AEM46" s="77">
        <v>253</v>
      </c>
      <c r="AEN46" s="78">
        <v>11816.72</v>
      </c>
      <c r="AEO46" s="79">
        <v>16243</v>
      </c>
      <c r="AEP46" s="78">
        <v>1036053.44</v>
      </c>
      <c r="AES46" s="79">
        <v>3083</v>
      </c>
      <c r="AET46" s="78">
        <v>466471.27</v>
      </c>
      <c r="AEW46" s="77">
        <v>2</v>
      </c>
      <c r="AEX46" s="78">
        <v>140.4</v>
      </c>
      <c r="AEY46" s="79">
        <v>1029</v>
      </c>
      <c r="AEZ46" s="78">
        <v>164679.92000000001</v>
      </c>
      <c r="AFC46" s="79">
        <v>1279</v>
      </c>
      <c r="AFD46" s="78">
        <v>743048.3</v>
      </c>
      <c r="AFG46" s="77">
        <v>5</v>
      </c>
      <c r="AFH46" s="78">
        <v>2667.46</v>
      </c>
      <c r="AFK46" s="79">
        <v>4708</v>
      </c>
      <c r="AFL46" s="78">
        <v>328070.28000000003</v>
      </c>
      <c r="AFM46" s="79">
        <v>6049</v>
      </c>
      <c r="AFN46" s="78">
        <v>258944.2</v>
      </c>
      <c r="AFO46" s="77">
        <v>12</v>
      </c>
      <c r="AFP46" s="78">
        <v>577.27</v>
      </c>
      <c r="AFS46" s="79">
        <v>2050</v>
      </c>
      <c r="AFT46" s="78">
        <v>1065331.42</v>
      </c>
      <c r="AFU46" s="79">
        <v>3289</v>
      </c>
      <c r="AFV46" s="78">
        <v>2386264.11</v>
      </c>
      <c r="AGA46" s="77">
        <v>62</v>
      </c>
      <c r="AGB46" s="78">
        <v>433</v>
      </c>
      <c r="AGC46" s="77">
        <v>2</v>
      </c>
      <c r="AGD46" s="78">
        <v>69.3</v>
      </c>
      <c r="AGG46" s="79">
        <v>18092</v>
      </c>
      <c r="AGH46" s="78">
        <v>955119.95</v>
      </c>
      <c r="AGI46" s="79">
        <v>5850</v>
      </c>
      <c r="AGJ46" s="78">
        <v>179275.23</v>
      </c>
      <c r="AGK46" s="77">
        <v>10</v>
      </c>
      <c r="AGL46" s="78">
        <v>5610.27</v>
      </c>
      <c r="AGO46" s="77">
        <v>58</v>
      </c>
      <c r="AGP46" s="78">
        <v>7968.59</v>
      </c>
      <c r="AGQ46" s="79">
        <v>6419</v>
      </c>
      <c r="AGR46" s="78">
        <v>351259.3</v>
      </c>
      <c r="AGS46" s="77">
        <v>17</v>
      </c>
      <c r="AGT46" s="78">
        <v>908.38</v>
      </c>
      <c r="AGW46" s="77">
        <v>7</v>
      </c>
      <c r="AGX46" s="78">
        <v>257.95999999999998</v>
      </c>
      <c r="AHC46" s="79">
        <v>3352</v>
      </c>
      <c r="AHD46" s="78">
        <v>1132073.81</v>
      </c>
      <c r="AHG46" s="77">
        <v>111</v>
      </c>
      <c r="AHH46" s="78">
        <v>5962.08</v>
      </c>
      <c r="AHK46" s="77">
        <v>6</v>
      </c>
      <c r="AHL46" s="78">
        <v>141.87</v>
      </c>
      <c r="AHM46" s="79">
        <v>57574</v>
      </c>
      <c r="AHN46" s="78">
        <v>1838792.37</v>
      </c>
      <c r="AHO46" s="79">
        <v>5698</v>
      </c>
      <c r="AHP46" s="78">
        <v>233198.44</v>
      </c>
      <c r="AHQ46" s="77">
        <v>503</v>
      </c>
      <c r="AHR46" s="78">
        <v>54445.06</v>
      </c>
      <c r="AHS46" s="77">
        <v>7</v>
      </c>
      <c r="AHT46" s="78">
        <v>387.87</v>
      </c>
      <c r="AHW46" s="77">
        <v>128</v>
      </c>
      <c r="AHX46" s="78">
        <v>852.85</v>
      </c>
      <c r="AIC46" s="77">
        <v>19</v>
      </c>
      <c r="AID46" s="78">
        <v>20058.62</v>
      </c>
      <c r="AIG46" s="79">
        <v>212219</v>
      </c>
      <c r="AIH46" s="78">
        <v>41955013.340000004</v>
      </c>
      <c r="AII46" s="77">
        <v>209</v>
      </c>
      <c r="AIJ46" s="78">
        <v>173043.52</v>
      </c>
      <c r="AIK46" s="79">
        <v>11539</v>
      </c>
      <c r="AIL46" s="78">
        <v>6764993.3799999999</v>
      </c>
      <c r="AIM46" s="79">
        <v>10731</v>
      </c>
      <c r="AIN46" s="78">
        <v>4229835.3099999996</v>
      </c>
      <c r="AIO46" s="79">
        <v>2124</v>
      </c>
      <c r="AIP46" s="78">
        <v>179792.72</v>
      </c>
      <c r="AIQ46" s="77">
        <v>181</v>
      </c>
      <c r="AIR46" s="78">
        <v>19047.2</v>
      </c>
      <c r="AIS46" s="79">
        <v>1083</v>
      </c>
      <c r="AIT46" s="78">
        <v>150165</v>
      </c>
      <c r="AIW46" s="77">
        <v>2</v>
      </c>
      <c r="AIX46" s="78">
        <v>1415.9</v>
      </c>
      <c r="AIY46" s="77">
        <v>31</v>
      </c>
      <c r="AIZ46" s="78">
        <v>20409.03</v>
      </c>
      <c r="AJA46" s="79">
        <v>2675</v>
      </c>
      <c r="AJB46" s="78">
        <v>240452.64</v>
      </c>
      <c r="AJC46" s="79">
        <v>3982</v>
      </c>
      <c r="AJD46" s="78">
        <v>252163.44</v>
      </c>
      <c r="AJE46" s="77">
        <v>63</v>
      </c>
      <c r="AJF46" s="78">
        <v>12103.25</v>
      </c>
      <c r="AJK46" s="77">
        <v>1</v>
      </c>
      <c r="AJL46" s="78">
        <v>755.64</v>
      </c>
      <c r="AJM46" s="77">
        <v>991</v>
      </c>
      <c r="AJN46" s="78">
        <v>114565.49</v>
      </c>
      <c r="AJO46" s="77">
        <v>1</v>
      </c>
      <c r="AJP46" s="78">
        <v>3.98</v>
      </c>
      <c r="AJQ46" s="77">
        <v>113</v>
      </c>
      <c r="AJR46" s="78">
        <v>35132.82</v>
      </c>
      <c r="AKC46" s="77">
        <v>2</v>
      </c>
      <c r="AKD46" s="78">
        <v>84.36</v>
      </c>
      <c r="AKE46" s="77">
        <v>1</v>
      </c>
      <c r="AKF46" s="78">
        <v>95.81</v>
      </c>
      <c r="AKG46" s="79">
        <v>52639</v>
      </c>
      <c r="AKH46" s="78">
        <v>490657.74</v>
      </c>
      <c r="AKK46" s="77">
        <v>32</v>
      </c>
      <c r="AKL46" s="78">
        <v>480.27</v>
      </c>
      <c r="AKO46" s="79">
        <v>8265</v>
      </c>
      <c r="AKP46" s="78">
        <v>601515.51</v>
      </c>
      <c r="AKQ46" s="77">
        <v>6</v>
      </c>
      <c r="AKR46" s="78">
        <v>19.8</v>
      </c>
      <c r="AKS46" s="79">
        <v>9489</v>
      </c>
      <c r="AKT46" s="78">
        <v>191658.78</v>
      </c>
      <c r="AKU46" s="77">
        <v>12</v>
      </c>
      <c r="AKV46" s="78">
        <v>17.399999999999999</v>
      </c>
      <c r="AKW46" s="79">
        <v>10609</v>
      </c>
      <c r="AKX46" s="78">
        <v>486987.05</v>
      </c>
      <c r="ALC46" s="77">
        <v>2</v>
      </c>
      <c r="ALD46" s="78">
        <v>25.08</v>
      </c>
      <c r="ALE46" s="79">
        <v>2390</v>
      </c>
      <c r="ALF46" s="78">
        <v>384942.7</v>
      </c>
      <c r="ALO46" s="79">
        <v>112160</v>
      </c>
      <c r="ALP46" s="78">
        <v>1436085.57</v>
      </c>
      <c r="ALQ46" s="77">
        <v>210</v>
      </c>
      <c r="ALR46" s="78">
        <v>22594.57</v>
      </c>
      <c r="ALW46" s="77">
        <v>4</v>
      </c>
      <c r="ALX46" s="78">
        <v>4.97</v>
      </c>
      <c r="AME46" s="77">
        <v>25</v>
      </c>
      <c r="AMF46" s="78">
        <v>329.27</v>
      </c>
      <c r="AMM46" s="79">
        <v>9727</v>
      </c>
      <c r="AMN46" s="78">
        <v>252000.57</v>
      </c>
      <c r="AMQ46" s="79">
        <v>117138</v>
      </c>
      <c r="AMR46" s="78">
        <v>1688525.52</v>
      </c>
      <c r="ANC46" s="77">
        <v>2</v>
      </c>
      <c r="AND46" s="78">
        <v>63.64</v>
      </c>
      <c r="ANE46" s="77">
        <v>1</v>
      </c>
      <c r="ANF46" s="78">
        <v>25.8</v>
      </c>
      <c r="ANI46" s="77">
        <v>2</v>
      </c>
      <c r="ANJ46" s="78">
        <v>16.100000000000001</v>
      </c>
      <c r="ANO46" s="79">
        <v>3493</v>
      </c>
      <c r="ANP46" s="78">
        <v>176601.48</v>
      </c>
      <c r="ANQ46" s="77">
        <v>118</v>
      </c>
      <c r="ANR46" s="78">
        <v>406.3</v>
      </c>
      <c r="ANS46" s="79">
        <v>1762</v>
      </c>
      <c r="ANT46" s="78">
        <v>120939.44</v>
      </c>
      <c r="ANW46" s="77">
        <v>139</v>
      </c>
      <c r="ANX46" s="78">
        <v>3909.82</v>
      </c>
      <c r="ANY46" s="77">
        <v>43</v>
      </c>
      <c r="ANZ46" s="78">
        <v>22802.37</v>
      </c>
      <c r="AOA46" s="79">
        <v>1937</v>
      </c>
      <c r="AOB46" s="78">
        <v>136545.06</v>
      </c>
      <c r="AOC46" s="79">
        <v>18618</v>
      </c>
      <c r="AOD46" s="78">
        <v>1771530.98</v>
      </c>
      <c r="AOE46" s="77">
        <v>234</v>
      </c>
      <c r="AOF46" s="78">
        <v>276185.23</v>
      </c>
      <c r="AOG46" s="77">
        <v>2</v>
      </c>
      <c r="AOH46" s="78">
        <v>227.76</v>
      </c>
      <c r="AOI46" s="77">
        <v>1</v>
      </c>
      <c r="AOJ46" s="78">
        <v>1964.25</v>
      </c>
      <c r="AOQ46" s="77">
        <v>406</v>
      </c>
      <c r="AOR46" s="78">
        <v>15739.18</v>
      </c>
      <c r="AOY46" s="79">
        <v>1054</v>
      </c>
      <c r="AOZ46" s="78">
        <v>1306858.75</v>
      </c>
      <c r="APA46" s="79">
        <v>3280</v>
      </c>
      <c r="APB46" s="78">
        <v>255452.18</v>
      </c>
      <c r="APE46" s="77">
        <v>254</v>
      </c>
      <c r="APF46" s="78">
        <v>5841.17</v>
      </c>
      <c r="API46" s="79">
        <v>2317</v>
      </c>
      <c r="APJ46" s="78">
        <v>289907.15000000002</v>
      </c>
      <c r="APK46" s="77">
        <v>279</v>
      </c>
      <c r="APL46" s="78">
        <v>51034.11</v>
      </c>
      <c r="APM46" s="79">
        <v>12741</v>
      </c>
      <c r="APN46" s="78">
        <v>2057914.36</v>
      </c>
      <c r="APS46" s="77">
        <v>511</v>
      </c>
      <c r="APT46" s="78">
        <v>289075.03000000003</v>
      </c>
      <c r="APU46" s="77">
        <v>56</v>
      </c>
      <c r="APV46" s="78">
        <v>69429.38</v>
      </c>
      <c r="APW46" s="77">
        <v>368</v>
      </c>
      <c r="APX46" s="78">
        <v>1164160.6399999999</v>
      </c>
      <c r="AQA46" s="77">
        <v>1</v>
      </c>
      <c r="AQB46" s="78">
        <v>127.77</v>
      </c>
      <c r="AQI46" s="77">
        <v>56</v>
      </c>
      <c r="AQJ46" s="78">
        <v>5041.72</v>
      </c>
      <c r="AQK46" s="77">
        <v>10</v>
      </c>
      <c r="AQL46" s="78">
        <v>96.62</v>
      </c>
      <c r="AQO46" s="77">
        <v>857</v>
      </c>
      <c r="AQP46" s="78">
        <v>115313.26</v>
      </c>
      <c r="AQQ46" s="77">
        <v>394</v>
      </c>
      <c r="AQR46" s="78">
        <v>4363.41</v>
      </c>
      <c r="AQU46" s="77">
        <v>203</v>
      </c>
      <c r="AQV46" s="78">
        <v>2423.0100000000002</v>
      </c>
      <c r="AQW46" s="77">
        <v>1</v>
      </c>
      <c r="AQX46" s="78">
        <v>16.2</v>
      </c>
      <c r="ARA46" s="79">
        <v>14248</v>
      </c>
      <c r="ARB46" s="78">
        <v>3105957.95</v>
      </c>
      <c r="ARC46" s="79">
        <v>19619</v>
      </c>
      <c r="ARD46" s="78">
        <v>317523.09000000003</v>
      </c>
      <c r="ARG46" s="77">
        <v>3</v>
      </c>
      <c r="ARH46" s="78">
        <v>35.119999999999997</v>
      </c>
      <c r="ARI46" s="79">
        <v>2611</v>
      </c>
      <c r="ARJ46" s="78">
        <v>1115974.3700000001</v>
      </c>
      <c r="ARK46" s="77">
        <v>349</v>
      </c>
      <c r="ARL46" s="78">
        <v>169797.22</v>
      </c>
      <c r="ARM46" s="79">
        <v>2150</v>
      </c>
      <c r="ARN46" s="78">
        <v>959324.5</v>
      </c>
      <c r="ARO46" s="77">
        <v>802</v>
      </c>
      <c r="ARP46" s="78">
        <v>360972.79</v>
      </c>
      <c r="ARQ46" s="77">
        <v>753</v>
      </c>
      <c r="ARR46" s="78">
        <v>296889.96000000002</v>
      </c>
      <c r="ARS46" s="77">
        <v>217</v>
      </c>
      <c r="ART46" s="78">
        <v>86707.39</v>
      </c>
      <c r="ARU46" s="79">
        <v>14548</v>
      </c>
      <c r="ARV46" s="78">
        <v>2872206.65</v>
      </c>
      <c r="ARW46" s="77">
        <v>7</v>
      </c>
      <c r="ARX46" s="78">
        <v>325.42</v>
      </c>
      <c r="ASA46" s="77">
        <v>154</v>
      </c>
      <c r="ASB46" s="78">
        <v>44667.43</v>
      </c>
      <c r="ASC46" s="79">
        <v>3612</v>
      </c>
      <c r="ASD46" s="78">
        <v>56476.73</v>
      </c>
      <c r="ASE46" s="77">
        <v>1</v>
      </c>
      <c r="ASF46" s="78">
        <v>0.99</v>
      </c>
      <c r="ASI46" s="79">
        <v>4306</v>
      </c>
      <c r="ASJ46" s="78">
        <v>1139194.18</v>
      </c>
      <c r="ASK46" s="79">
        <v>3176</v>
      </c>
      <c r="ASL46" s="78">
        <v>1549295.14</v>
      </c>
      <c r="ASQ46" s="79">
        <v>2463</v>
      </c>
      <c r="ASR46" s="78">
        <v>1460120.04</v>
      </c>
      <c r="ASU46" s="77">
        <v>104</v>
      </c>
      <c r="ASV46" s="78">
        <v>715684.48</v>
      </c>
      <c r="ASY46" s="77">
        <v>4</v>
      </c>
      <c r="ASZ46" s="78">
        <v>132.91</v>
      </c>
      <c r="ATC46" s="77">
        <v>1</v>
      </c>
      <c r="ATD46" s="78">
        <v>46.38</v>
      </c>
      <c r="ATG46" s="79">
        <v>5883</v>
      </c>
      <c r="ATH46" s="78">
        <v>745167.33</v>
      </c>
      <c r="ATI46" s="79">
        <v>12932</v>
      </c>
      <c r="ATJ46" s="78">
        <v>1523792.72</v>
      </c>
      <c r="ATK46" s="79">
        <v>29981</v>
      </c>
      <c r="ATL46" s="78">
        <v>3755430.17</v>
      </c>
      <c r="ATM46" s="79">
        <v>7396</v>
      </c>
      <c r="ATN46" s="78">
        <v>896047.3</v>
      </c>
      <c r="ATO46" s="79">
        <v>59332</v>
      </c>
      <c r="ATP46" s="78">
        <v>1449550.51</v>
      </c>
      <c r="ATS46" s="79">
        <v>46807</v>
      </c>
      <c r="ATT46" s="78">
        <v>3540625.75</v>
      </c>
      <c r="ATU46" s="77">
        <v>123</v>
      </c>
      <c r="ATV46" s="78">
        <v>48404.59</v>
      </c>
      <c r="ATY46" s="79">
        <v>4135</v>
      </c>
      <c r="ATZ46" s="78">
        <v>363976.96000000002</v>
      </c>
      <c r="AUE46" s="77">
        <v>1</v>
      </c>
      <c r="AUF46" s="78">
        <v>141.5</v>
      </c>
      <c r="AUO46" s="77">
        <v>6</v>
      </c>
      <c r="AUP46" s="78">
        <v>197.28</v>
      </c>
      <c r="AUQ46" s="77">
        <v>7</v>
      </c>
      <c r="AUR46" s="78">
        <v>5.21</v>
      </c>
      <c r="AUS46" s="77">
        <v>3</v>
      </c>
      <c r="AUT46" s="78">
        <v>67.33</v>
      </c>
      <c r="AUU46" s="79">
        <v>1521</v>
      </c>
      <c r="AUV46" s="78">
        <v>39204.21</v>
      </c>
      <c r="AUW46" s="77">
        <v>99</v>
      </c>
      <c r="AUX46" s="78">
        <v>8101.4</v>
      </c>
      <c r="AVA46" s="79">
        <v>12597</v>
      </c>
      <c r="AVB46" s="78">
        <v>1202765.3400000001</v>
      </c>
      <c r="AVC46" s="77">
        <v>871</v>
      </c>
      <c r="AVD46" s="78">
        <v>3703045.06</v>
      </c>
      <c r="AVE46" s="77">
        <v>1</v>
      </c>
      <c r="AVF46" s="78">
        <v>57.47</v>
      </c>
      <c r="AVM46" s="79">
        <v>1061</v>
      </c>
      <c r="AVN46" s="78">
        <v>59289.87</v>
      </c>
      <c r="AVO46" s="77">
        <v>45</v>
      </c>
      <c r="AVP46" s="78">
        <v>1915.6</v>
      </c>
      <c r="AVS46" s="79">
        <v>15447</v>
      </c>
      <c r="AVT46" s="78">
        <v>797509.55</v>
      </c>
      <c r="AVU46" s="77">
        <v>11</v>
      </c>
      <c r="AVV46" s="78">
        <v>215.74</v>
      </c>
      <c r="AVW46" s="77">
        <v>17</v>
      </c>
      <c r="AVX46" s="78">
        <v>851.7</v>
      </c>
      <c r="AVY46" s="77">
        <v>76</v>
      </c>
      <c r="AVZ46" s="78">
        <v>1623.78</v>
      </c>
      <c r="AWA46" s="77">
        <v>14</v>
      </c>
      <c r="AWB46" s="78">
        <v>69.98</v>
      </c>
      <c r="AWC46" s="77">
        <v>2</v>
      </c>
      <c r="AWD46" s="78">
        <v>9.6199999999999992</v>
      </c>
      <c r="AWM46" s="79">
        <v>189034</v>
      </c>
      <c r="AWN46" s="78">
        <v>3307233.01</v>
      </c>
      <c r="AWO46" s="77">
        <v>10</v>
      </c>
      <c r="AWP46" s="78">
        <v>179.22</v>
      </c>
      <c r="AWQ46" s="79">
        <v>2313</v>
      </c>
      <c r="AWR46" s="78">
        <v>117992.22</v>
      </c>
      <c r="AWU46" s="79">
        <v>11167</v>
      </c>
      <c r="AWV46" s="78">
        <v>3718543.97</v>
      </c>
      <c r="AWW46" s="77">
        <v>19</v>
      </c>
      <c r="AWX46" s="78">
        <v>136.22</v>
      </c>
      <c r="AXC46" s="77">
        <v>181</v>
      </c>
      <c r="AXD46" s="78">
        <v>162352.92000000001</v>
      </c>
      <c r="AXY46" s="77">
        <v>1</v>
      </c>
      <c r="AXZ46" s="78">
        <v>9.73</v>
      </c>
      <c r="AYC46" s="77">
        <v>4</v>
      </c>
      <c r="AYD46" s="78">
        <v>32.520000000000003</v>
      </c>
      <c r="AYE46" s="77">
        <v>17</v>
      </c>
      <c r="AYF46" s="78">
        <v>175.06</v>
      </c>
      <c r="AYQ46" s="77">
        <v>6</v>
      </c>
      <c r="AYR46" s="78">
        <v>5.29</v>
      </c>
      <c r="AYW46" s="77">
        <v>7</v>
      </c>
      <c r="AYX46" s="78">
        <v>24.92</v>
      </c>
      <c r="AYY46" s="77">
        <v>46</v>
      </c>
      <c r="AYZ46" s="78">
        <v>2588.9499999999998</v>
      </c>
      <c r="AZA46" s="79">
        <v>63635</v>
      </c>
      <c r="AZB46" s="78">
        <v>4985979.13</v>
      </c>
      <c r="AZC46" s="77">
        <v>255</v>
      </c>
      <c r="AZD46" s="78">
        <v>40177.040000000001</v>
      </c>
      <c r="AZE46" s="77">
        <v>185</v>
      </c>
      <c r="AZF46" s="78">
        <v>62664</v>
      </c>
      <c r="AZG46" s="77">
        <v>14</v>
      </c>
      <c r="AZH46" s="78">
        <v>165.87</v>
      </c>
      <c r="AZI46" s="77">
        <v>191</v>
      </c>
      <c r="AZJ46" s="78">
        <v>11884.76</v>
      </c>
      <c r="AZK46" s="77">
        <v>923</v>
      </c>
      <c r="AZL46" s="78">
        <v>12279.51</v>
      </c>
      <c r="AZO46" s="79">
        <v>14380</v>
      </c>
      <c r="AZP46" s="78">
        <v>1937586.74</v>
      </c>
      <c r="AZQ46" s="77">
        <v>192</v>
      </c>
      <c r="AZR46" s="78">
        <v>195252.53</v>
      </c>
      <c r="AZS46" s="77">
        <v>554</v>
      </c>
      <c r="AZT46" s="78">
        <v>237883.01</v>
      </c>
    </row>
    <row r="47" spans="1:1020 1025:1372" x14ac:dyDescent="0.25">
      <c r="A47" s="80">
        <v>40053</v>
      </c>
      <c r="B47" s="77" t="s">
        <v>346</v>
      </c>
      <c r="C47" s="77">
        <v>24</v>
      </c>
      <c r="D47" s="78">
        <v>57.12</v>
      </c>
      <c r="K47" s="77">
        <v>2</v>
      </c>
      <c r="L47" s="78">
        <v>188.92</v>
      </c>
      <c r="M47" s="77">
        <v>176</v>
      </c>
      <c r="N47" s="78">
        <v>1065740.2</v>
      </c>
      <c r="W47" s="77">
        <v>8</v>
      </c>
      <c r="X47" s="78">
        <v>86.32</v>
      </c>
      <c r="Y47" s="79">
        <v>171791</v>
      </c>
      <c r="Z47" s="78">
        <v>9482489.8499999996</v>
      </c>
      <c r="AA47" s="77">
        <v>37</v>
      </c>
      <c r="AB47" s="78">
        <v>4375.6099999999997</v>
      </c>
      <c r="AC47" s="79">
        <v>6836</v>
      </c>
      <c r="AD47" s="78">
        <v>305483.46999999997</v>
      </c>
      <c r="AG47" s="77">
        <v>1</v>
      </c>
      <c r="AH47" s="78">
        <v>3.7</v>
      </c>
      <c r="AQ47" s="79">
        <v>33677</v>
      </c>
      <c r="AR47" s="78">
        <v>4930361.37</v>
      </c>
      <c r="AU47" s="79">
        <v>51213</v>
      </c>
      <c r="AV47" s="78">
        <v>1012426.04</v>
      </c>
      <c r="AW47" s="77">
        <v>3</v>
      </c>
      <c r="AX47" s="78">
        <v>40.25</v>
      </c>
      <c r="AY47" s="79">
        <v>65474</v>
      </c>
      <c r="AZ47" s="78">
        <v>6567765.8700000001</v>
      </c>
      <c r="BA47" s="79">
        <v>193321</v>
      </c>
      <c r="BB47" s="78">
        <v>15954520.17</v>
      </c>
      <c r="BE47" s="79">
        <v>219442</v>
      </c>
      <c r="BF47" s="78">
        <v>1899907.71</v>
      </c>
      <c r="BI47" s="79">
        <v>9336</v>
      </c>
      <c r="BJ47" s="78">
        <v>547833.96</v>
      </c>
      <c r="BK47" s="77">
        <v>2</v>
      </c>
      <c r="BL47" s="78">
        <v>56</v>
      </c>
      <c r="BM47" s="77">
        <v>14</v>
      </c>
      <c r="BN47" s="78">
        <v>664.26</v>
      </c>
      <c r="BO47" s="79">
        <v>5557</v>
      </c>
      <c r="BP47" s="78">
        <v>62685.27</v>
      </c>
      <c r="BS47" s="77">
        <v>17</v>
      </c>
      <c r="BT47" s="78">
        <v>11594.11</v>
      </c>
      <c r="BW47" s="77">
        <v>2</v>
      </c>
      <c r="BX47" s="78">
        <v>11.6</v>
      </c>
      <c r="BY47" s="77">
        <v>2</v>
      </c>
      <c r="BZ47" s="78">
        <v>4.96</v>
      </c>
      <c r="CA47" s="77">
        <v>1</v>
      </c>
      <c r="CB47" s="78">
        <v>12.97</v>
      </c>
      <c r="CM47" s="77">
        <v>2</v>
      </c>
      <c r="CN47" s="78">
        <v>1383.22</v>
      </c>
      <c r="CO47" s="77">
        <v>1</v>
      </c>
      <c r="CP47" s="78">
        <v>32.5</v>
      </c>
      <c r="CQ47" s="77">
        <v>7</v>
      </c>
      <c r="CR47" s="78">
        <v>15.01</v>
      </c>
      <c r="CS47" s="77">
        <v>62</v>
      </c>
      <c r="CT47" s="78">
        <v>198.57</v>
      </c>
      <c r="CU47" s="77">
        <v>3</v>
      </c>
      <c r="CV47" s="78">
        <v>17.53</v>
      </c>
      <c r="CW47" s="77">
        <v>32</v>
      </c>
      <c r="CX47" s="78">
        <v>24.23</v>
      </c>
      <c r="DA47" s="79">
        <v>161631</v>
      </c>
      <c r="DB47" s="78">
        <v>6042190.6699999999</v>
      </c>
      <c r="DK47" s="79">
        <v>11693</v>
      </c>
      <c r="DL47" s="78">
        <v>1033272.9</v>
      </c>
      <c r="DM47" s="79">
        <v>108958</v>
      </c>
      <c r="DN47" s="78">
        <v>4342321.04</v>
      </c>
      <c r="DS47" s="77">
        <v>18</v>
      </c>
      <c r="DT47" s="78">
        <v>305.01</v>
      </c>
      <c r="EE47" s="79">
        <v>12047</v>
      </c>
      <c r="EF47" s="78">
        <v>467556.58</v>
      </c>
      <c r="EG47" s="79">
        <v>30060</v>
      </c>
      <c r="EH47" s="78">
        <v>1068096.48</v>
      </c>
      <c r="EI47" s="77">
        <v>3</v>
      </c>
      <c r="EJ47" s="78">
        <v>10.81</v>
      </c>
      <c r="EK47" s="79">
        <v>1391</v>
      </c>
      <c r="EL47" s="78">
        <v>82919.55</v>
      </c>
      <c r="EM47" s="77">
        <v>1</v>
      </c>
      <c r="EN47" s="78">
        <v>5.49</v>
      </c>
      <c r="ES47" s="79">
        <v>1594</v>
      </c>
      <c r="ET47" s="78">
        <v>929539.13</v>
      </c>
      <c r="EU47" s="77">
        <v>4</v>
      </c>
      <c r="EV47" s="78">
        <v>3.46</v>
      </c>
      <c r="EW47" s="79">
        <v>24163</v>
      </c>
      <c r="EX47" s="78">
        <v>1187811.1399999999</v>
      </c>
      <c r="EY47" s="79">
        <v>15538</v>
      </c>
      <c r="EZ47" s="78">
        <v>728768.21</v>
      </c>
      <c r="FA47" s="77">
        <v>18</v>
      </c>
      <c r="FB47" s="78">
        <v>236.07</v>
      </c>
      <c r="FE47" s="77">
        <v>7</v>
      </c>
      <c r="FF47" s="78">
        <v>3.36</v>
      </c>
      <c r="FG47" s="79">
        <v>2313</v>
      </c>
      <c r="FH47" s="78">
        <v>308775.71000000002</v>
      </c>
      <c r="FI47" s="77">
        <v>4</v>
      </c>
      <c r="FJ47" s="78">
        <v>10.36</v>
      </c>
      <c r="FK47" s="79">
        <v>2682</v>
      </c>
      <c r="FL47" s="78">
        <v>70658</v>
      </c>
      <c r="FM47" s="79">
        <v>1153</v>
      </c>
      <c r="FN47" s="78">
        <v>58938.79</v>
      </c>
      <c r="FO47" s="79">
        <v>45244</v>
      </c>
      <c r="FP47" s="78">
        <v>4844207.46</v>
      </c>
      <c r="FW47" s="77">
        <v>65</v>
      </c>
      <c r="FX47" s="78">
        <v>5507.11</v>
      </c>
      <c r="GC47" s="79">
        <v>3426</v>
      </c>
      <c r="GD47" s="78">
        <v>465327.16</v>
      </c>
      <c r="GG47" s="77">
        <v>1</v>
      </c>
      <c r="GH47" s="78">
        <v>3.15</v>
      </c>
      <c r="GK47" s="77">
        <v>1</v>
      </c>
      <c r="GL47" s="78">
        <v>5.79</v>
      </c>
      <c r="GO47" s="77">
        <v>242</v>
      </c>
      <c r="GP47" s="78">
        <v>24698.18</v>
      </c>
      <c r="GQ47" s="77">
        <v>12</v>
      </c>
      <c r="GR47" s="78">
        <v>411.9</v>
      </c>
      <c r="GS47" s="79">
        <v>1364</v>
      </c>
      <c r="GT47" s="78">
        <v>143751.5</v>
      </c>
      <c r="GU47" s="77">
        <v>6</v>
      </c>
      <c r="GV47" s="78">
        <v>33.56</v>
      </c>
      <c r="GY47" s="77">
        <v>106</v>
      </c>
      <c r="GZ47" s="78">
        <v>4396.34</v>
      </c>
      <c r="HA47" s="77">
        <v>646</v>
      </c>
      <c r="HB47" s="78">
        <v>85132.26</v>
      </c>
      <c r="HC47" s="77">
        <v>462</v>
      </c>
      <c r="HD47" s="78">
        <v>74674.31</v>
      </c>
      <c r="HE47" s="79">
        <v>1188</v>
      </c>
      <c r="HF47" s="78">
        <v>164127.38</v>
      </c>
      <c r="HI47" s="77">
        <v>63</v>
      </c>
      <c r="HJ47" s="78">
        <v>21489.07</v>
      </c>
      <c r="HK47" s="77">
        <v>562</v>
      </c>
      <c r="HL47" s="78">
        <v>28974.28</v>
      </c>
      <c r="HM47" s="77">
        <v>18</v>
      </c>
      <c r="HN47" s="78">
        <v>893.77</v>
      </c>
      <c r="HO47" s="79">
        <v>57770</v>
      </c>
      <c r="HP47" s="78">
        <v>5596040.6399999997</v>
      </c>
      <c r="HQ47" s="77">
        <v>10</v>
      </c>
      <c r="HR47" s="78">
        <v>1791.06</v>
      </c>
      <c r="HS47" s="77">
        <v>163</v>
      </c>
      <c r="HT47" s="78">
        <v>14139.07</v>
      </c>
      <c r="HU47" s="79">
        <v>4174</v>
      </c>
      <c r="HV47" s="78">
        <v>287331.86</v>
      </c>
      <c r="HW47" s="77">
        <v>30</v>
      </c>
      <c r="HX47" s="78">
        <v>7182.01</v>
      </c>
      <c r="HY47" s="77">
        <v>217</v>
      </c>
      <c r="HZ47" s="78">
        <v>59539.98</v>
      </c>
      <c r="IE47" s="77">
        <v>1</v>
      </c>
      <c r="IF47" s="78">
        <v>3.19</v>
      </c>
      <c r="IG47" s="79">
        <v>2396</v>
      </c>
      <c r="IH47" s="78">
        <v>117563.48</v>
      </c>
      <c r="IK47" s="77">
        <v>2</v>
      </c>
      <c r="IL47" s="78">
        <v>3.88</v>
      </c>
      <c r="IM47" s="77">
        <v>1</v>
      </c>
      <c r="IN47" s="78">
        <v>5.36</v>
      </c>
      <c r="IQ47" s="77">
        <v>4</v>
      </c>
      <c r="IR47" s="78">
        <v>27.18</v>
      </c>
      <c r="IS47" s="79">
        <v>4164</v>
      </c>
      <c r="IT47" s="78">
        <v>165875.94</v>
      </c>
      <c r="JA47" s="79">
        <v>9672</v>
      </c>
      <c r="JB47" s="78">
        <v>1308380.69</v>
      </c>
      <c r="JC47" s="79">
        <v>2590</v>
      </c>
      <c r="JD47" s="78">
        <v>312064.8</v>
      </c>
      <c r="JG47" s="77">
        <v>706</v>
      </c>
      <c r="JH47" s="78">
        <v>93695.81</v>
      </c>
      <c r="JI47" s="79">
        <v>3623</v>
      </c>
      <c r="JJ47" s="78">
        <v>318524.34999999998</v>
      </c>
      <c r="JK47" s="77">
        <v>21</v>
      </c>
      <c r="JL47" s="78">
        <v>1478.88</v>
      </c>
      <c r="JQ47" s="77">
        <v>155</v>
      </c>
      <c r="JR47" s="78">
        <v>14055.74</v>
      </c>
      <c r="JS47" s="79">
        <v>2636</v>
      </c>
      <c r="JT47" s="78">
        <v>212938.76</v>
      </c>
      <c r="JU47" s="79">
        <v>3725</v>
      </c>
      <c r="JV47" s="78">
        <v>253938.36</v>
      </c>
      <c r="JW47" s="77">
        <v>42</v>
      </c>
      <c r="JX47" s="78">
        <v>3365.57</v>
      </c>
      <c r="JY47" s="77">
        <v>438</v>
      </c>
      <c r="JZ47" s="78">
        <v>7593.64</v>
      </c>
      <c r="KA47" s="79">
        <v>9111</v>
      </c>
      <c r="KB47" s="78">
        <v>366829.54</v>
      </c>
      <c r="KE47" s="77">
        <v>388</v>
      </c>
      <c r="KF47" s="78">
        <v>46450.04</v>
      </c>
      <c r="KG47" s="79">
        <v>17570</v>
      </c>
      <c r="KH47" s="78">
        <v>621658.91</v>
      </c>
      <c r="KI47" s="77">
        <v>4</v>
      </c>
      <c r="KJ47" s="78">
        <v>47.12</v>
      </c>
      <c r="KM47" s="79">
        <v>1172</v>
      </c>
      <c r="KN47" s="78">
        <v>641268.79</v>
      </c>
      <c r="KO47" s="77">
        <v>2</v>
      </c>
      <c r="KP47" s="78">
        <v>302.20999999999998</v>
      </c>
      <c r="KQ47" s="79">
        <v>5624</v>
      </c>
      <c r="KR47" s="78">
        <v>423284.31</v>
      </c>
      <c r="KU47" s="79">
        <v>3355</v>
      </c>
      <c r="KV47" s="78">
        <v>1411550.47</v>
      </c>
      <c r="LA47" s="77">
        <v>12</v>
      </c>
      <c r="LB47" s="78">
        <v>2518.08</v>
      </c>
      <c r="LE47" s="79">
        <v>1198</v>
      </c>
      <c r="LF47" s="78">
        <v>105074.08</v>
      </c>
      <c r="LG47" s="77">
        <v>429</v>
      </c>
      <c r="LH47" s="78">
        <v>72812.62</v>
      </c>
      <c r="LI47" s="77">
        <v>444</v>
      </c>
      <c r="LJ47" s="78">
        <v>103677.43</v>
      </c>
      <c r="LK47" s="77">
        <v>2</v>
      </c>
      <c r="LL47" s="78">
        <v>4.32</v>
      </c>
      <c r="LS47" s="77">
        <v>4</v>
      </c>
      <c r="LT47" s="78">
        <v>2.4900000000000002</v>
      </c>
      <c r="LU47" s="79">
        <v>6487</v>
      </c>
      <c r="LV47" s="78">
        <v>291831.34999999998</v>
      </c>
      <c r="LW47" s="77">
        <v>94</v>
      </c>
      <c r="LX47" s="78">
        <v>525.64</v>
      </c>
      <c r="LY47" s="77">
        <v>4</v>
      </c>
      <c r="LZ47" s="78">
        <v>1898.96</v>
      </c>
      <c r="MC47" s="79">
        <v>5384</v>
      </c>
      <c r="MD47" s="78">
        <v>590636.64</v>
      </c>
      <c r="MG47" s="77">
        <v>1</v>
      </c>
      <c r="MH47" s="78">
        <v>29.79</v>
      </c>
      <c r="MO47" s="77">
        <v>2</v>
      </c>
      <c r="MP47" s="78">
        <v>2.52</v>
      </c>
      <c r="MQ47" s="79">
        <v>4436</v>
      </c>
      <c r="MR47" s="78">
        <v>323042.84000000003</v>
      </c>
      <c r="MS47" s="79">
        <v>53857</v>
      </c>
      <c r="MT47" s="78">
        <v>5175990.95</v>
      </c>
      <c r="MU47" s="79">
        <v>1502</v>
      </c>
      <c r="MV47" s="78">
        <v>41738.199999999997</v>
      </c>
      <c r="NA47" s="77">
        <v>1</v>
      </c>
      <c r="NB47" s="78">
        <v>3.52</v>
      </c>
      <c r="NE47" s="77">
        <v>1</v>
      </c>
      <c r="NF47" s="78">
        <v>0.04</v>
      </c>
      <c r="NG47" s="79">
        <v>309133</v>
      </c>
      <c r="NH47" s="78">
        <v>38222406.740000002</v>
      </c>
      <c r="NI47" s="79">
        <v>255327</v>
      </c>
      <c r="NJ47" s="78">
        <v>36225038.729999997</v>
      </c>
      <c r="NK47" s="79">
        <v>16369</v>
      </c>
      <c r="NL47" s="78">
        <v>51806.78</v>
      </c>
      <c r="NM47" s="77">
        <v>43</v>
      </c>
      <c r="NN47" s="78">
        <v>777.45</v>
      </c>
      <c r="NU47" s="79">
        <v>1651</v>
      </c>
      <c r="NV47" s="78">
        <v>228833.19</v>
      </c>
      <c r="NW47" s="77">
        <v>7</v>
      </c>
      <c r="NX47" s="78">
        <v>15.56</v>
      </c>
      <c r="NY47" s="77">
        <v>7</v>
      </c>
      <c r="NZ47" s="78">
        <v>10.15</v>
      </c>
      <c r="OA47" s="77">
        <v>100</v>
      </c>
      <c r="OB47" s="78">
        <v>235.63</v>
      </c>
      <c r="OC47" s="79">
        <v>3503</v>
      </c>
      <c r="OD47" s="78">
        <v>365687.9</v>
      </c>
      <c r="OE47" s="77">
        <v>55</v>
      </c>
      <c r="OF47" s="78">
        <v>4499.1000000000004</v>
      </c>
      <c r="OG47" s="77">
        <v>1</v>
      </c>
      <c r="OH47" s="78">
        <v>27.7</v>
      </c>
      <c r="OK47" s="77">
        <v>2</v>
      </c>
      <c r="OL47" s="78">
        <v>10.199999999999999</v>
      </c>
      <c r="OM47" s="77">
        <v>377</v>
      </c>
      <c r="ON47" s="78">
        <v>27294.15</v>
      </c>
      <c r="OO47" s="77">
        <v>423</v>
      </c>
      <c r="OP47" s="78">
        <v>25065.14</v>
      </c>
      <c r="OQ47" s="77">
        <v>123</v>
      </c>
      <c r="OR47" s="78">
        <v>481.06</v>
      </c>
      <c r="OW47" s="79">
        <v>12980</v>
      </c>
      <c r="OX47" s="78">
        <v>2235591.7000000002</v>
      </c>
      <c r="OY47" s="79">
        <v>28172</v>
      </c>
      <c r="OZ47" s="78">
        <v>5314125.72</v>
      </c>
      <c r="PA47" s="77">
        <v>125</v>
      </c>
      <c r="PB47" s="78">
        <v>4245.2700000000004</v>
      </c>
      <c r="PC47" s="79">
        <v>3392</v>
      </c>
      <c r="PD47" s="78">
        <v>157499.15</v>
      </c>
      <c r="PE47" s="77">
        <v>97</v>
      </c>
      <c r="PF47" s="78">
        <v>9547.27</v>
      </c>
      <c r="PI47" s="79">
        <v>8030</v>
      </c>
      <c r="PJ47" s="78">
        <v>765633.99</v>
      </c>
      <c r="PS47" s="79">
        <v>3568</v>
      </c>
      <c r="PT47" s="78">
        <v>317043.27</v>
      </c>
      <c r="PU47" s="77">
        <v>97</v>
      </c>
      <c r="PV47" s="78">
        <v>1031.8699999999999</v>
      </c>
      <c r="PW47" s="77">
        <v>60</v>
      </c>
      <c r="PX47" s="78">
        <v>7874.9</v>
      </c>
      <c r="PY47" s="79">
        <v>10136</v>
      </c>
      <c r="PZ47" s="78">
        <v>691151.95</v>
      </c>
      <c r="QA47" s="77">
        <v>41</v>
      </c>
      <c r="QB47" s="78">
        <v>244.08</v>
      </c>
      <c r="QC47" s="77">
        <v>12</v>
      </c>
      <c r="QD47" s="78">
        <v>196.48</v>
      </c>
      <c r="QI47" s="77">
        <v>20</v>
      </c>
      <c r="QJ47" s="78">
        <v>136.75</v>
      </c>
      <c r="QM47" s="79">
        <v>25940</v>
      </c>
      <c r="QN47" s="78">
        <v>7060632.7199999997</v>
      </c>
      <c r="QO47" s="79">
        <v>45336</v>
      </c>
      <c r="QP47" s="78">
        <v>6610539.1799999997</v>
      </c>
      <c r="QQ47" s="79">
        <v>3954</v>
      </c>
      <c r="QR47" s="78">
        <v>494034.54</v>
      </c>
      <c r="QS47" s="77">
        <v>468</v>
      </c>
      <c r="QT47" s="78">
        <v>1808964.84</v>
      </c>
      <c r="QW47" s="77">
        <v>11</v>
      </c>
      <c r="QX47" s="78">
        <v>134.54</v>
      </c>
      <c r="RA47" s="77">
        <v>534</v>
      </c>
      <c r="RB47" s="78">
        <v>172917.94</v>
      </c>
      <c r="RE47" s="79">
        <v>23525</v>
      </c>
      <c r="RF47" s="78">
        <v>12467306.800000001</v>
      </c>
      <c r="RI47" s="79">
        <v>11586</v>
      </c>
      <c r="RJ47" s="78">
        <v>3430767.99</v>
      </c>
      <c r="RM47" s="77">
        <v>2</v>
      </c>
      <c r="RN47" s="78">
        <v>1.44</v>
      </c>
      <c r="RO47" s="77">
        <v>19</v>
      </c>
      <c r="RP47" s="78">
        <v>22.82</v>
      </c>
      <c r="RY47" s="77">
        <v>1</v>
      </c>
      <c r="RZ47" s="78">
        <v>7.78</v>
      </c>
      <c r="SA47" s="77">
        <v>2</v>
      </c>
      <c r="SB47" s="78">
        <v>11.56</v>
      </c>
      <c r="SC47" s="77">
        <v>2</v>
      </c>
      <c r="SD47" s="78">
        <v>100.8</v>
      </c>
      <c r="SE47" s="77">
        <v>6</v>
      </c>
      <c r="SF47" s="78">
        <v>316.52999999999997</v>
      </c>
      <c r="SG47" s="77">
        <v>4</v>
      </c>
      <c r="SH47" s="78">
        <v>2944.97</v>
      </c>
      <c r="SM47" s="77">
        <v>1</v>
      </c>
      <c r="SN47" s="78">
        <v>18.29</v>
      </c>
      <c r="SO47" s="79">
        <v>123461</v>
      </c>
      <c r="SP47" s="78">
        <v>17583597.350000001</v>
      </c>
      <c r="SQ47" s="79">
        <v>2348</v>
      </c>
      <c r="SR47" s="78">
        <v>109987.74</v>
      </c>
      <c r="SW47" s="77">
        <v>172</v>
      </c>
      <c r="SX47" s="78">
        <v>36902.730000000003</v>
      </c>
      <c r="SY47" s="77">
        <v>334</v>
      </c>
      <c r="SZ47" s="78">
        <v>15228.2</v>
      </c>
      <c r="TA47" s="79">
        <v>8484</v>
      </c>
      <c r="TB47" s="78">
        <v>356743.53</v>
      </c>
      <c r="TC47" s="77">
        <v>580</v>
      </c>
      <c r="TD47" s="78">
        <v>61611.69</v>
      </c>
      <c r="TG47" s="79">
        <v>6274</v>
      </c>
      <c r="TH47" s="78">
        <v>430902.14</v>
      </c>
      <c r="TI47" s="79">
        <v>48498</v>
      </c>
      <c r="TJ47" s="78">
        <v>8477700.3000000007</v>
      </c>
      <c r="TK47" s="77">
        <v>2</v>
      </c>
      <c r="TL47" s="78">
        <v>1.02</v>
      </c>
      <c r="TM47" s="79">
        <v>1367</v>
      </c>
      <c r="TN47" s="78">
        <v>52010.33</v>
      </c>
      <c r="TO47" s="79">
        <v>2080</v>
      </c>
      <c r="TP47" s="78">
        <v>132909.51999999999</v>
      </c>
      <c r="TQ47" s="79">
        <v>10805</v>
      </c>
      <c r="TR47" s="78">
        <v>420368.09</v>
      </c>
      <c r="TS47" s="77">
        <v>1</v>
      </c>
      <c r="TT47" s="78">
        <v>90</v>
      </c>
      <c r="TU47" s="79">
        <v>88654</v>
      </c>
      <c r="TV47" s="78">
        <v>561451.71</v>
      </c>
      <c r="TW47" s="77">
        <v>984</v>
      </c>
      <c r="TX47" s="78">
        <v>85470.79</v>
      </c>
      <c r="TY47" s="77">
        <v>90</v>
      </c>
      <c r="TZ47" s="78">
        <v>538.88</v>
      </c>
      <c r="UA47" s="77">
        <v>3</v>
      </c>
      <c r="UB47" s="78">
        <v>177.75</v>
      </c>
      <c r="UG47" s="77">
        <v>786</v>
      </c>
      <c r="UH47" s="78">
        <v>7421.55</v>
      </c>
      <c r="UI47" s="79">
        <v>2917</v>
      </c>
      <c r="UJ47" s="78">
        <v>12707798.84</v>
      </c>
      <c r="UK47" s="79">
        <v>2213</v>
      </c>
      <c r="UL47" s="78">
        <v>60147.12</v>
      </c>
      <c r="UM47" s="79">
        <v>23791</v>
      </c>
      <c r="UN47" s="78">
        <v>628231.55000000005</v>
      </c>
      <c r="UO47" s="79">
        <v>2130</v>
      </c>
      <c r="UP47" s="78">
        <v>244529.73</v>
      </c>
      <c r="UQ47" s="79">
        <v>44761</v>
      </c>
      <c r="UR47" s="78">
        <v>2205188.89</v>
      </c>
      <c r="US47" s="79">
        <v>4781</v>
      </c>
      <c r="UT47" s="78">
        <v>391465.06</v>
      </c>
      <c r="VC47" s="77">
        <v>2</v>
      </c>
      <c r="VD47" s="78">
        <v>64.42</v>
      </c>
      <c r="VG47" s="79">
        <v>8011</v>
      </c>
      <c r="VH47" s="78">
        <v>354410.52</v>
      </c>
      <c r="VI47" s="77">
        <v>1</v>
      </c>
      <c r="VJ47" s="78">
        <v>3.29</v>
      </c>
      <c r="VM47" s="77">
        <v>9</v>
      </c>
      <c r="VN47" s="78">
        <v>118.94</v>
      </c>
      <c r="VO47" s="77">
        <v>1</v>
      </c>
      <c r="VP47" s="78">
        <v>90.41</v>
      </c>
      <c r="VY47" s="77">
        <v>2</v>
      </c>
      <c r="VZ47" s="78">
        <v>11.5</v>
      </c>
      <c r="WE47" s="77">
        <v>1</v>
      </c>
      <c r="WF47" s="78">
        <v>2.75</v>
      </c>
      <c r="WG47" s="77">
        <v>29</v>
      </c>
      <c r="WH47" s="78">
        <v>981.68</v>
      </c>
      <c r="WI47" s="79">
        <v>11294</v>
      </c>
      <c r="WJ47" s="78">
        <v>518376.33</v>
      </c>
      <c r="WK47" s="77">
        <v>4</v>
      </c>
      <c r="WL47" s="78">
        <v>18.579999999999998</v>
      </c>
      <c r="WM47" s="79">
        <v>31730</v>
      </c>
      <c r="WN47" s="78">
        <v>503910.74</v>
      </c>
      <c r="WO47" s="77">
        <v>165</v>
      </c>
      <c r="WP47" s="78">
        <v>1721.17</v>
      </c>
      <c r="WQ47" s="77">
        <v>1</v>
      </c>
      <c r="WR47" s="78">
        <v>10.33</v>
      </c>
      <c r="WS47" s="77">
        <v>1</v>
      </c>
      <c r="WT47" s="78">
        <v>2.7</v>
      </c>
      <c r="WU47" s="79">
        <v>13487</v>
      </c>
      <c r="WV47" s="78">
        <v>741382.53</v>
      </c>
      <c r="WW47" s="79">
        <v>15752</v>
      </c>
      <c r="WX47" s="78">
        <v>1357849</v>
      </c>
      <c r="WY47" s="77">
        <v>1</v>
      </c>
      <c r="WZ47" s="78">
        <v>37.18</v>
      </c>
      <c r="XA47" s="77">
        <v>2</v>
      </c>
      <c r="XB47" s="78">
        <v>74.239999999999995</v>
      </c>
      <c r="XG47" s="79">
        <v>11903</v>
      </c>
      <c r="XH47" s="78">
        <v>1728559.02</v>
      </c>
      <c r="XI47" s="77">
        <v>15</v>
      </c>
      <c r="XJ47" s="78">
        <v>31362.61</v>
      </c>
      <c r="XM47" s="79">
        <v>2922</v>
      </c>
      <c r="XN47" s="78">
        <v>12824.86</v>
      </c>
      <c r="XO47" s="79">
        <v>7546</v>
      </c>
      <c r="XP47" s="78">
        <v>118503.8</v>
      </c>
      <c r="XQ47" s="77">
        <v>182</v>
      </c>
      <c r="XR47" s="78">
        <v>20225.650000000001</v>
      </c>
      <c r="XS47" s="79">
        <v>2183</v>
      </c>
      <c r="XT47" s="78">
        <v>870329.31</v>
      </c>
      <c r="XW47" s="79">
        <v>6645</v>
      </c>
      <c r="XX47" s="78">
        <v>186271.23</v>
      </c>
      <c r="YC47" s="77">
        <v>7</v>
      </c>
      <c r="YD47" s="78">
        <v>42.59</v>
      </c>
      <c r="YE47" s="77">
        <v>3</v>
      </c>
      <c r="YF47" s="78">
        <v>33.47</v>
      </c>
      <c r="YI47" s="79">
        <v>36190</v>
      </c>
      <c r="YJ47" s="78">
        <v>2080558.26</v>
      </c>
      <c r="YK47" s="77">
        <v>1</v>
      </c>
      <c r="YL47" s="78">
        <v>4.96</v>
      </c>
      <c r="YM47" s="77">
        <v>454</v>
      </c>
      <c r="YN47" s="78">
        <v>205989.7</v>
      </c>
      <c r="YO47" s="77">
        <v>606</v>
      </c>
      <c r="YP47" s="78">
        <v>7951.4</v>
      </c>
      <c r="YU47" s="79">
        <v>2808</v>
      </c>
      <c r="YV47" s="78">
        <v>1376682.96</v>
      </c>
      <c r="YW47" s="79">
        <v>5997</v>
      </c>
      <c r="YX47" s="78">
        <v>786544.22</v>
      </c>
      <c r="YY47" s="79">
        <v>13689</v>
      </c>
      <c r="YZ47" s="78">
        <v>2313656.2799999998</v>
      </c>
      <c r="ZA47" s="79">
        <v>1423</v>
      </c>
      <c r="ZB47" s="78">
        <v>352135.72</v>
      </c>
      <c r="ZC47" s="79">
        <v>3395</v>
      </c>
      <c r="ZD47" s="78">
        <v>692209.93</v>
      </c>
      <c r="ZE47" s="79">
        <v>81757</v>
      </c>
      <c r="ZF47" s="78">
        <v>936142.06</v>
      </c>
      <c r="ZG47" s="79">
        <v>1420</v>
      </c>
      <c r="ZH47" s="78">
        <v>73581.05</v>
      </c>
      <c r="ZI47" s="77">
        <v>5</v>
      </c>
      <c r="ZJ47" s="78">
        <v>24.95</v>
      </c>
      <c r="ZM47" s="77">
        <v>2</v>
      </c>
      <c r="ZN47" s="78">
        <v>299.52</v>
      </c>
      <c r="ZO47" s="77">
        <v>3</v>
      </c>
      <c r="ZP47" s="78">
        <v>18.96</v>
      </c>
      <c r="ZQ47" s="79">
        <v>166276</v>
      </c>
      <c r="ZR47" s="78">
        <v>9760995.1500000004</v>
      </c>
      <c r="ZS47" s="79">
        <v>16353</v>
      </c>
      <c r="ZT47" s="78">
        <v>1209896.07</v>
      </c>
      <c r="AAA47" s="79">
        <v>2318</v>
      </c>
      <c r="AAB47" s="78">
        <v>55471.040000000001</v>
      </c>
      <c r="AAE47" s="79">
        <v>2272</v>
      </c>
      <c r="AAF47" s="78">
        <v>285989.33</v>
      </c>
      <c r="AAG47" s="77">
        <v>117</v>
      </c>
      <c r="AAH47" s="78">
        <v>11076.03</v>
      </c>
      <c r="AAI47" s="79">
        <v>119106</v>
      </c>
      <c r="AAJ47" s="78">
        <v>3060515.96</v>
      </c>
      <c r="AAK47" s="79">
        <v>31125</v>
      </c>
      <c r="AAL47" s="78">
        <v>1412128.18</v>
      </c>
      <c r="AAQ47" s="79">
        <v>1361</v>
      </c>
      <c r="AAR47" s="78">
        <v>114454.1</v>
      </c>
      <c r="AAS47" s="77">
        <v>614</v>
      </c>
      <c r="AAT47" s="78">
        <v>47133.83</v>
      </c>
      <c r="AAU47" s="79">
        <v>49610</v>
      </c>
      <c r="AAV47" s="78">
        <v>8883503.1899999995</v>
      </c>
      <c r="AAW47" s="79">
        <v>46562</v>
      </c>
      <c r="AAX47" s="78">
        <v>6199740.5599999996</v>
      </c>
      <c r="ABC47" s="77">
        <v>100</v>
      </c>
      <c r="ABD47" s="78">
        <v>599.66999999999996</v>
      </c>
      <c r="ABE47" s="77">
        <v>229</v>
      </c>
      <c r="ABF47" s="78">
        <v>1035.02</v>
      </c>
      <c r="ABI47" s="77">
        <v>2</v>
      </c>
      <c r="ABJ47" s="78">
        <v>10.1</v>
      </c>
      <c r="ABM47" s="77">
        <v>130</v>
      </c>
      <c r="ABN47" s="78">
        <v>1131.21</v>
      </c>
      <c r="ABQ47" s="77">
        <v>59</v>
      </c>
      <c r="ABR47" s="78">
        <v>730.75</v>
      </c>
      <c r="ABS47" s="77">
        <v>79</v>
      </c>
      <c r="ABT47" s="78">
        <v>433.45</v>
      </c>
      <c r="ABY47" s="77">
        <v>13</v>
      </c>
      <c r="ABZ47" s="78">
        <v>672.04</v>
      </c>
      <c r="ACA47" s="79">
        <v>1050</v>
      </c>
      <c r="ACB47" s="78">
        <v>4577.1499999999996</v>
      </c>
      <c r="ACG47" s="79">
        <v>1749</v>
      </c>
      <c r="ACH47" s="78">
        <v>117003.56</v>
      </c>
      <c r="ACO47" s="77">
        <v>575</v>
      </c>
      <c r="ACP47" s="78">
        <v>83081.45</v>
      </c>
      <c r="ADA47" s="79">
        <v>184284</v>
      </c>
      <c r="ADB47" s="78">
        <v>17466479.989999998</v>
      </c>
      <c r="ADC47" s="79">
        <v>3137</v>
      </c>
      <c r="ADD47" s="78">
        <v>169737.99</v>
      </c>
      <c r="ADE47" s="79">
        <v>1881</v>
      </c>
      <c r="ADF47" s="78">
        <v>85813.21</v>
      </c>
      <c r="ADG47" s="79">
        <v>4727</v>
      </c>
      <c r="ADH47" s="78">
        <v>73687.960000000006</v>
      </c>
      <c r="ADI47" s="79">
        <v>3421</v>
      </c>
      <c r="ADJ47" s="78">
        <v>79399.73</v>
      </c>
      <c r="ADK47" s="77">
        <v>457</v>
      </c>
      <c r="ADL47" s="78">
        <v>12797.86</v>
      </c>
      <c r="ADQ47" s="77">
        <v>109</v>
      </c>
      <c r="ADR47" s="78">
        <v>6574.46</v>
      </c>
      <c r="ADS47" s="79">
        <v>16025</v>
      </c>
      <c r="ADT47" s="78">
        <v>561259.77</v>
      </c>
      <c r="ADU47" s="79">
        <v>4990</v>
      </c>
      <c r="ADV47" s="78">
        <v>265704.02</v>
      </c>
      <c r="ADW47" s="79">
        <v>21519</v>
      </c>
      <c r="ADX47" s="78">
        <v>265802.51</v>
      </c>
      <c r="AEC47" s="79">
        <v>11384</v>
      </c>
      <c r="AED47" s="78">
        <v>450415.48</v>
      </c>
      <c r="AEI47" s="79">
        <v>3525</v>
      </c>
      <c r="AEJ47" s="78">
        <v>111925.37</v>
      </c>
      <c r="AEK47" s="79">
        <v>46712</v>
      </c>
      <c r="AEL47" s="78">
        <v>1730372</v>
      </c>
      <c r="AEM47" s="77">
        <v>241</v>
      </c>
      <c r="AEN47" s="78">
        <v>11292.13</v>
      </c>
      <c r="AEO47" s="79">
        <v>16310</v>
      </c>
      <c r="AEP47" s="78">
        <v>1042233.26</v>
      </c>
      <c r="AES47" s="79">
        <v>3015</v>
      </c>
      <c r="AET47" s="78">
        <v>465892.22</v>
      </c>
      <c r="AEW47" s="77">
        <v>2</v>
      </c>
      <c r="AEX47" s="78">
        <v>95.07</v>
      </c>
      <c r="AEY47" s="77">
        <v>946</v>
      </c>
      <c r="AEZ47" s="78">
        <v>148396.39000000001</v>
      </c>
      <c r="AFA47" s="77">
        <v>2</v>
      </c>
      <c r="AFB47" s="78">
        <v>8.76</v>
      </c>
      <c r="AFC47" s="79">
        <v>1074</v>
      </c>
      <c r="AFD47" s="78">
        <v>633806.68000000005</v>
      </c>
      <c r="AFK47" s="79">
        <v>3922</v>
      </c>
      <c r="AFL47" s="78">
        <v>267103.56</v>
      </c>
      <c r="AFM47" s="79">
        <v>5964</v>
      </c>
      <c r="AFN47" s="78">
        <v>259567.92</v>
      </c>
      <c r="AFO47" s="77">
        <v>20</v>
      </c>
      <c r="AFP47" s="78">
        <v>1290.8499999999999</v>
      </c>
      <c r="AFQ47" s="77">
        <v>2</v>
      </c>
      <c r="AFR47" s="78">
        <v>34.840000000000003</v>
      </c>
      <c r="AFS47" s="79">
        <v>1917</v>
      </c>
      <c r="AFT47" s="78">
        <v>985095.36</v>
      </c>
      <c r="AFU47" s="79">
        <v>2882</v>
      </c>
      <c r="AFV47" s="78">
        <v>2104665.7400000002</v>
      </c>
      <c r="AGA47" s="77">
        <v>73</v>
      </c>
      <c r="AGB47" s="78">
        <v>585.27</v>
      </c>
      <c r="AGG47" s="79">
        <v>16052</v>
      </c>
      <c r="AGH47" s="78">
        <v>824455.52</v>
      </c>
      <c r="AGI47" s="79">
        <v>5116</v>
      </c>
      <c r="AGJ47" s="78">
        <v>155939.67000000001</v>
      </c>
      <c r="AGK47" s="77">
        <v>13</v>
      </c>
      <c r="AGL47" s="78">
        <v>7785.03</v>
      </c>
      <c r="AGO47" s="77">
        <v>42</v>
      </c>
      <c r="AGP47" s="78">
        <v>4498.46</v>
      </c>
      <c r="AGQ47" s="79">
        <v>6082</v>
      </c>
      <c r="AGR47" s="78">
        <v>332759.59000000003</v>
      </c>
      <c r="AGS47" s="77">
        <v>23</v>
      </c>
      <c r="AGT47" s="78">
        <v>689.15</v>
      </c>
      <c r="AGW47" s="77">
        <v>3</v>
      </c>
      <c r="AGX47" s="78">
        <v>289.33999999999997</v>
      </c>
      <c r="AHC47" s="79">
        <v>3084</v>
      </c>
      <c r="AHD47" s="78">
        <v>1064034.28</v>
      </c>
      <c r="AHG47" s="77">
        <v>118</v>
      </c>
      <c r="AHH47" s="78">
        <v>5720.9</v>
      </c>
      <c r="AHK47" s="77">
        <v>5</v>
      </c>
      <c r="AHL47" s="78">
        <v>60.37</v>
      </c>
      <c r="AHM47" s="79">
        <v>56241</v>
      </c>
      <c r="AHN47" s="78">
        <v>1779685.1</v>
      </c>
      <c r="AHO47" s="79">
        <v>4889</v>
      </c>
      <c r="AHP47" s="78">
        <v>197131.98</v>
      </c>
      <c r="AHQ47" s="77">
        <v>417</v>
      </c>
      <c r="AHR47" s="78">
        <v>42642.06</v>
      </c>
      <c r="AHS47" s="77">
        <v>5</v>
      </c>
      <c r="AHT47" s="78">
        <v>166.61</v>
      </c>
      <c r="AHW47" s="77">
        <v>140</v>
      </c>
      <c r="AHX47" s="78">
        <v>1065.3599999999999</v>
      </c>
      <c r="AIC47" s="77">
        <v>25</v>
      </c>
      <c r="AID47" s="78">
        <v>28605.51</v>
      </c>
      <c r="AIG47" s="79">
        <v>190702</v>
      </c>
      <c r="AIH47" s="78">
        <v>37653893.990000002</v>
      </c>
      <c r="AII47" s="77">
        <v>205</v>
      </c>
      <c r="AIJ47" s="78">
        <v>237271.54</v>
      </c>
      <c r="AIK47" s="79">
        <v>10756</v>
      </c>
      <c r="AIL47" s="78">
        <v>6382296.7699999996</v>
      </c>
      <c r="AIM47" s="79">
        <v>10172</v>
      </c>
      <c r="AIN47" s="78">
        <v>4017974.41</v>
      </c>
      <c r="AIO47" s="79">
        <v>1938</v>
      </c>
      <c r="AIP47" s="78">
        <v>165106.59</v>
      </c>
      <c r="AIQ47" s="77">
        <v>186</v>
      </c>
      <c r="AIR47" s="78">
        <v>23123.01</v>
      </c>
      <c r="AIS47" s="77">
        <v>993</v>
      </c>
      <c r="AIT47" s="78">
        <v>131545.94</v>
      </c>
      <c r="AIY47" s="77">
        <v>54</v>
      </c>
      <c r="AIZ47" s="78">
        <v>45103.63</v>
      </c>
      <c r="AJA47" s="79">
        <v>2459</v>
      </c>
      <c r="AJB47" s="78">
        <v>224636.01</v>
      </c>
      <c r="AJC47" s="79">
        <v>3695</v>
      </c>
      <c r="AJD47" s="78">
        <v>225824.12</v>
      </c>
      <c r="AJE47" s="77">
        <v>54</v>
      </c>
      <c r="AJF47" s="78">
        <v>9882.15</v>
      </c>
      <c r="AJK47" s="77">
        <v>3</v>
      </c>
      <c r="AJL47" s="78">
        <v>1735.76</v>
      </c>
      <c r="AJM47" s="77">
        <v>926</v>
      </c>
      <c r="AJN47" s="78">
        <v>112741.52</v>
      </c>
      <c r="AJQ47" s="77">
        <v>92</v>
      </c>
      <c r="AJR47" s="78">
        <v>26995.33</v>
      </c>
      <c r="AKC47" s="77">
        <v>2</v>
      </c>
      <c r="AKD47" s="78">
        <v>84.36</v>
      </c>
      <c r="AKG47" s="79">
        <v>51149</v>
      </c>
      <c r="AKH47" s="78">
        <v>469851.87</v>
      </c>
      <c r="AKK47" s="77">
        <v>28</v>
      </c>
      <c r="AKL47" s="78">
        <v>222.26</v>
      </c>
      <c r="AKO47" s="79">
        <v>7253</v>
      </c>
      <c r="AKP47" s="78">
        <v>535455.76</v>
      </c>
      <c r="AKQ47" s="77">
        <v>1</v>
      </c>
      <c r="AKR47" s="78">
        <v>4.5</v>
      </c>
      <c r="AKS47" s="79">
        <v>9258</v>
      </c>
      <c r="AKT47" s="78">
        <v>181873.9</v>
      </c>
      <c r="AKU47" s="77">
        <v>2</v>
      </c>
      <c r="AKV47" s="78">
        <v>3.58</v>
      </c>
      <c r="AKW47" s="79">
        <v>10181</v>
      </c>
      <c r="AKX47" s="78">
        <v>474058.9</v>
      </c>
      <c r="ALC47" s="77">
        <v>7</v>
      </c>
      <c r="ALD47" s="78">
        <v>80.319999999999993</v>
      </c>
      <c r="ALE47" s="79">
        <v>2087</v>
      </c>
      <c r="ALF47" s="78">
        <v>323234.28000000003</v>
      </c>
      <c r="ALO47" s="79">
        <v>94520</v>
      </c>
      <c r="ALP47" s="78">
        <v>1191000.26</v>
      </c>
      <c r="ALQ47" s="77">
        <v>185</v>
      </c>
      <c r="ALR47" s="78">
        <v>20750.54</v>
      </c>
      <c r="ALW47" s="77">
        <v>4</v>
      </c>
      <c r="ALX47" s="78">
        <v>16.5</v>
      </c>
      <c r="AME47" s="77">
        <v>23</v>
      </c>
      <c r="AMF47" s="78">
        <v>214.83</v>
      </c>
      <c r="AMM47" s="79">
        <v>8826</v>
      </c>
      <c r="AMN47" s="78">
        <v>226012.39</v>
      </c>
      <c r="AMQ47" s="79">
        <v>110723</v>
      </c>
      <c r="AMR47" s="78">
        <v>1573482.95</v>
      </c>
      <c r="AMU47" s="77">
        <v>2</v>
      </c>
      <c r="AMV47" s="78">
        <v>0.78</v>
      </c>
      <c r="AMW47" s="77">
        <v>1</v>
      </c>
      <c r="AMX47" s="78">
        <v>6.49</v>
      </c>
      <c r="ANC47" s="77">
        <v>1</v>
      </c>
      <c r="AND47" s="78">
        <v>0.31</v>
      </c>
      <c r="ANG47" s="77">
        <v>1</v>
      </c>
      <c r="ANH47" s="78">
        <v>7.66</v>
      </c>
      <c r="ANO47" s="79">
        <v>3006</v>
      </c>
      <c r="ANP47" s="78">
        <v>162314.53</v>
      </c>
      <c r="ANQ47" s="77">
        <v>101</v>
      </c>
      <c r="ANR47" s="78">
        <v>333.01</v>
      </c>
      <c r="ANS47" s="79">
        <v>1544</v>
      </c>
      <c r="ANT47" s="78">
        <v>104381.74</v>
      </c>
      <c r="ANW47" s="77">
        <v>147</v>
      </c>
      <c r="ANX47" s="78">
        <v>4448.24</v>
      </c>
      <c r="ANY47" s="77">
        <v>47</v>
      </c>
      <c r="ANZ47" s="78">
        <v>16329.67</v>
      </c>
      <c r="AOA47" s="79">
        <v>1842</v>
      </c>
      <c r="AOB47" s="78">
        <v>135630.42000000001</v>
      </c>
      <c r="AOC47" s="79">
        <v>16278</v>
      </c>
      <c r="AOD47" s="78">
        <v>1556709.93</v>
      </c>
      <c r="AOE47" s="77">
        <v>242</v>
      </c>
      <c r="AOF47" s="78">
        <v>280311.99</v>
      </c>
      <c r="AOG47" s="77">
        <v>4</v>
      </c>
      <c r="AOH47" s="78">
        <v>455.52</v>
      </c>
      <c r="AOQ47" s="77">
        <v>353</v>
      </c>
      <c r="AOR47" s="78">
        <v>13867.43</v>
      </c>
      <c r="AOS47" s="77">
        <v>1</v>
      </c>
      <c r="AOT47" s="78">
        <v>4.32</v>
      </c>
      <c r="AOY47" s="79">
        <v>1131</v>
      </c>
      <c r="AOZ47" s="78">
        <v>1410108.89</v>
      </c>
      <c r="APA47" s="79">
        <v>3067</v>
      </c>
      <c r="APB47" s="78">
        <v>240904.68</v>
      </c>
      <c r="APE47" s="77">
        <v>190</v>
      </c>
      <c r="APF47" s="78">
        <v>4961.2700000000004</v>
      </c>
      <c r="API47" s="79">
        <v>2194</v>
      </c>
      <c r="APJ47" s="78">
        <v>272742.78000000003</v>
      </c>
      <c r="APK47" s="77">
        <v>305</v>
      </c>
      <c r="APL47" s="78">
        <v>55323.67</v>
      </c>
      <c r="APM47" s="79">
        <v>12092</v>
      </c>
      <c r="APN47" s="78">
        <v>1976498.95</v>
      </c>
      <c r="APS47" s="77">
        <v>489</v>
      </c>
      <c r="APT47" s="78">
        <v>286565.65000000002</v>
      </c>
      <c r="APU47" s="77">
        <v>61</v>
      </c>
      <c r="APV47" s="78">
        <v>101123.1</v>
      </c>
      <c r="APW47" s="77">
        <v>394</v>
      </c>
      <c r="APX47" s="78">
        <v>1278758.17</v>
      </c>
      <c r="AQI47" s="77">
        <v>62</v>
      </c>
      <c r="AQJ47" s="78">
        <v>6073.97</v>
      </c>
      <c r="AQK47" s="77">
        <v>2</v>
      </c>
      <c r="AQL47" s="78">
        <v>17.239999999999998</v>
      </c>
      <c r="AQO47" s="77">
        <v>780</v>
      </c>
      <c r="AQP47" s="78">
        <v>105752.72</v>
      </c>
      <c r="AQQ47" s="77">
        <v>369</v>
      </c>
      <c r="AQR47" s="78">
        <v>3800.6</v>
      </c>
      <c r="AQU47" s="77">
        <v>183</v>
      </c>
      <c r="AQV47" s="78">
        <v>2239.3000000000002</v>
      </c>
      <c r="AQW47" s="77">
        <v>1</v>
      </c>
      <c r="AQX47" s="78">
        <v>8.52</v>
      </c>
      <c r="ARA47" s="79">
        <v>13375</v>
      </c>
      <c r="ARB47" s="78">
        <v>2930370.73</v>
      </c>
      <c r="ARC47" s="79">
        <v>18141</v>
      </c>
      <c r="ARD47" s="78">
        <v>294376.84000000003</v>
      </c>
      <c r="ARG47" s="77">
        <v>3</v>
      </c>
      <c r="ARH47" s="78">
        <v>35.119999999999997</v>
      </c>
      <c r="ARI47" s="79">
        <v>2418</v>
      </c>
      <c r="ARJ47" s="78">
        <v>1051514.48</v>
      </c>
      <c r="ARK47" s="77">
        <v>282</v>
      </c>
      <c r="ARL47" s="78">
        <v>132155.54999999999</v>
      </c>
      <c r="ARM47" s="79">
        <v>1996</v>
      </c>
      <c r="ARN47" s="78">
        <v>904707.9</v>
      </c>
      <c r="ARO47" s="77">
        <v>792</v>
      </c>
      <c r="ARP47" s="78">
        <v>369353.32</v>
      </c>
      <c r="ARQ47" s="77">
        <v>638</v>
      </c>
      <c r="ARR47" s="78">
        <v>246523.73</v>
      </c>
      <c r="ARS47" s="77">
        <v>182</v>
      </c>
      <c r="ART47" s="78">
        <v>62973.98</v>
      </c>
      <c r="ARU47" s="79">
        <v>12876</v>
      </c>
      <c r="ARV47" s="78">
        <v>2576306.09</v>
      </c>
      <c r="ARW47" s="77">
        <v>6</v>
      </c>
      <c r="ARX47" s="78">
        <v>259.14</v>
      </c>
      <c r="ASA47" s="77">
        <v>117</v>
      </c>
      <c r="ASB47" s="78">
        <v>38000.57</v>
      </c>
      <c r="ASC47" s="79">
        <v>3508</v>
      </c>
      <c r="ASD47" s="78">
        <v>55808.5</v>
      </c>
      <c r="ASI47" s="79">
        <v>4191</v>
      </c>
      <c r="ASJ47" s="78">
        <v>1115787.46</v>
      </c>
      <c r="ASK47" s="79">
        <v>2787</v>
      </c>
      <c r="ASL47" s="78">
        <v>1464638.58</v>
      </c>
      <c r="ASQ47" s="79">
        <v>2066</v>
      </c>
      <c r="ASR47" s="78">
        <v>1258758.18</v>
      </c>
      <c r="ASU47" s="77">
        <v>129</v>
      </c>
      <c r="ASV47" s="78">
        <v>842525.97</v>
      </c>
      <c r="ASY47" s="77">
        <v>7</v>
      </c>
      <c r="ASZ47" s="78">
        <v>129.97</v>
      </c>
      <c r="ATG47" s="79">
        <v>5305</v>
      </c>
      <c r="ATH47" s="78">
        <v>714343.38</v>
      </c>
      <c r="ATI47" s="79">
        <v>11755</v>
      </c>
      <c r="ATJ47" s="78">
        <v>1365190.46</v>
      </c>
      <c r="ATK47" s="79">
        <v>27171</v>
      </c>
      <c r="ATL47" s="78">
        <v>3429398.98</v>
      </c>
      <c r="ATM47" s="79">
        <v>6736</v>
      </c>
      <c r="ATN47" s="78">
        <v>820220.94</v>
      </c>
      <c r="ATO47" s="79">
        <v>54313</v>
      </c>
      <c r="ATP47" s="78">
        <v>1337596.3600000001</v>
      </c>
      <c r="ATS47" s="79">
        <v>43157</v>
      </c>
      <c r="ATT47" s="78">
        <v>3281409.37</v>
      </c>
      <c r="ATU47" s="77">
        <v>133</v>
      </c>
      <c r="ATV47" s="78">
        <v>49511.77</v>
      </c>
      <c r="ATY47" s="79">
        <v>3942</v>
      </c>
      <c r="ATZ47" s="78">
        <v>346490.93</v>
      </c>
      <c r="AUG47" s="77">
        <v>2</v>
      </c>
      <c r="AUH47" s="78">
        <v>5.51</v>
      </c>
      <c r="AUI47" s="77">
        <v>1</v>
      </c>
      <c r="AUJ47" s="78">
        <v>0.64</v>
      </c>
      <c r="AUK47" s="77">
        <v>1</v>
      </c>
      <c r="AUL47" s="78">
        <v>1.75</v>
      </c>
      <c r="AUO47" s="77">
        <v>2</v>
      </c>
      <c r="AUP47" s="78">
        <v>6.56</v>
      </c>
      <c r="AUS47" s="77">
        <v>4</v>
      </c>
      <c r="AUT47" s="78">
        <v>226.2</v>
      </c>
      <c r="AUU47" s="79">
        <v>1253</v>
      </c>
      <c r="AUV47" s="78">
        <v>31721.59</v>
      </c>
      <c r="AUW47" s="77">
        <v>138</v>
      </c>
      <c r="AUX47" s="78">
        <v>13443.14</v>
      </c>
      <c r="AVA47" s="79">
        <v>11495</v>
      </c>
      <c r="AVB47" s="78">
        <v>1077529.83</v>
      </c>
      <c r="AVC47" s="77">
        <v>849</v>
      </c>
      <c r="AVD47" s="78">
        <v>3576484.03</v>
      </c>
      <c r="AVE47" s="77">
        <v>1</v>
      </c>
      <c r="AVF47" s="78">
        <v>36.75</v>
      </c>
      <c r="AVM47" s="77">
        <v>837</v>
      </c>
      <c r="AVN47" s="78">
        <v>46776.480000000003</v>
      </c>
      <c r="AVO47" s="77">
        <v>37</v>
      </c>
      <c r="AVP47" s="78">
        <v>1630.98</v>
      </c>
      <c r="AVQ47" s="77">
        <v>1</v>
      </c>
      <c r="AVR47" s="78">
        <v>11.98</v>
      </c>
      <c r="AVS47" s="79">
        <v>15381</v>
      </c>
      <c r="AVT47" s="78">
        <v>779381.94</v>
      </c>
      <c r="AVU47" s="77">
        <v>6</v>
      </c>
      <c r="AVV47" s="78">
        <v>274.92</v>
      </c>
      <c r="AVW47" s="77">
        <v>19</v>
      </c>
      <c r="AVX47" s="78">
        <v>881.06</v>
      </c>
      <c r="AVY47" s="77">
        <v>57</v>
      </c>
      <c r="AVZ47" s="78">
        <v>1233.6099999999999</v>
      </c>
      <c r="AWA47" s="77">
        <v>17</v>
      </c>
      <c r="AWB47" s="78">
        <v>88.01</v>
      </c>
      <c r="AWC47" s="77">
        <v>2</v>
      </c>
      <c r="AWD47" s="78">
        <v>9.6</v>
      </c>
      <c r="AWI47" s="77">
        <v>3</v>
      </c>
      <c r="AWJ47" s="78">
        <v>17.34</v>
      </c>
      <c r="AWM47" s="79">
        <v>174871</v>
      </c>
      <c r="AWN47" s="78">
        <v>3076490.17</v>
      </c>
      <c r="AWO47" s="77">
        <v>4</v>
      </c>
      <c r="AWP47" s="78">
        <v>56.38</v>
      </c>
      <c r="AWQ47" s="79">
        <v>1913</v>
      </c>
      <c r="AWR47" s="78">
        <v>104612.94</v>
      </c>
      <c r="AWU47" s="79">
        <v>10848</v>
      </c>
      <c r="AWV47" s="78">
        <v>3667061.07</v>
      </c>
      <c r="AWW47" s="77">
        <v>22</v>
      </c>
      <c r="AWX47" s="78">
        <v>204.61</v>
      </c>
      <c r="AXC47" s="77">
        <v>169</v>
      </c>
      <c r="AXD47" s="78">
        <v>139835.99</v>
      </c>
      <c r="AXS47" s="77">
        <v>1</v>
      </c>
      <c r="AXT47" s="78">
        <v>30</v>
      </c>
      <c r="AXY47" s="77">
        <v>1</v>
      </c>
      <c r="AXZ47" s="78">
        <v>9.73</v>
      </c>
      <c r="AYC47" s="77">
        <v>7</v>
      </c>
      <c r="AYD47" s="78">
        <v>56.91</v>
      </c>
      <c r="AYE47" s="77">
        <v>17</v>
      </c>
      <c r="AYF47" s="78">
        <v>168.44</v>
      </c>
      <c r="AYG47" s="77">
        <v>4</v>
      </c>
      <c r="AYH47" s="78">
        <v>43.02</v>
      </c>
      <c r="AYQ47" s="77">
        <v>8</v>
      </c>
      <c r="AYR47" s="78">
        <v>6.6</v>
      </c>
      <c r="AYW47" s="77">
        <v>1</v>
      </c>
      <c r="AYX47" s="78">
        <v>5.42</v>
      </c>
      <c r="AYY47" s="77">
        <v>51</v>
      </c>
      <c r="AYZ47" s="78">
        <v>2626.34</v>
      </c>
      <c r="AZA47" s="79">
        <v>60824</v>
      </c>
      <c r="AZB47" s="78">
        <v>4792429.46</v>
      </c>
      <c r="AZC47" s="77">
        <v>273</v>
      </c>
      <c r="AZD47" s="78">
        <v>54852.15</v>
      </c>
      <c r="AZE47" s="77">
        <v>206</v>
      </c>
      <c r="AZF47" s="78">
        <v>68585.210000000006</v>
      </c>
      <c r="AZG47" s="77">
        <v>19</v>
      </c>
      <c r="AZH47" s="78">
        <v>256.27</v>
      </c>
      <c r="AZI47" s="77">
        <v>177</v>
      </c>
      <c r="AZJ47" s="78">
        <v>12830.7</v>
      </c>
      <c r="AZK47" s="77">
        <v>805</v>
      </c>
      <c r="AZL47" s="78">
        <v>10776.7</v>
      </c>
      <c r="AZO47" s="79">
        <v>13691</v>
      </c>
      <c r="AZP47" s="78">
        <v>1842124.86</v>
      </c>
      <c r="AZQ47" s="77">
        <v>196</v>
      </c>
      <c r="AZR47" s="78">
        <v>199141.47</v>
      </c>
      <c r="AZS47" s="77">
        <v>472</v>
      </c>
      <c r="AZT47" s="78">
        <v>206955.27</v>
      </c>
    </row>
    <row r="48" spans="1:1020 1025:1372" x14ac:dyDescent="0.25">
      <c r="A48" s="80">
        <v>40046</v>
      </c>
      <c r="B48" s="77" t="s">
        <v>346</v>
      </c>
      <c r="C48" s="77">
        <v>19</v>
      </c>
      <c r="D48" s="78">
        <v>58.79</v>
      </c>
      <c r="K48" s="77">
        <v>4</v>
      </c>
      <c r="L48" s="78">
        <v>251.94</v>
      </c>
      <c r="M48" s="77">
        <v>181</v>
      </c>
      <c r="N48" s="78">
        <v>1076813.8999999999</v>
      </c>
      <c r="U48" s="77">
        <v>2</v>
      </c>
      <c r="V48" s="78">
        <v>15.7</v>
      </c>
      <c r="W48" s="77">
        <v>2</v>
      </c>
      <c r="X48" s="78">
        <v>43.16</v>
      </c>
      <c r="Y48" s="79">
        <v>172936</v>
      </c>
      <c r="Z48" s="78">
        <v>9630682.4199999999</v>
      </c>
      <c r="AA48" s="77">
        <v>35</v>
      </c>
      <c r="AB48" s="78">
        <v>3764.52</v>
      </c>
      <c r="AC48" s="79">
        <v>6263</v>
      </c>
      <c r="AD48" s="78">
        <v>296214.33</v>
      </c>
      <c r="AQ48" s="79">
        <v>33556</v>
      </c>
      <c r="AR48" s="78">
        <v>4937923.1500000004</v>
      </c>
      <c r="AU48" s="79">
        <v>50339</v>
      </c>
      <c r="AV48" s="78">
        <v>1008879.11</v>
      </c>
      <c r="AY48" s="79">
        <v>66211</v>
      </c>
      <c r="AZ48" s="78">
        <v>6684517.1699999999</v>
      </c>
      <c r="BA48" s="79">
        <v>179335</v>
      </c>
      <c r="BB48" s="78">
        <v>14830631.9</v>
      </c>
      <c r="BE48" s="79">
        <v>205902</v>
      </c>
      <c r="BF48" s="78">
        <v>1788754.06</v>
      </c>
      <c r="BI48" s="79">
        <v>9278</v>
      </c>
      <c r="BJ48" s="78">
        <v>573979.38</v>
      </c>
      <c r="BM48" s="77">
        <v>16</v>
      </c>
      <c r="BN48" s="78">
        <v>1363.88</v>
      </c>
      <c r="BO48" s="79">
        <v>5489</v>
      </c>
      <c r="BP48" s="78">
        <v>62032.7</v>
      </c>
      <c r="BS48" s="77">
        <v>18</v>
      </c>
      <c r="BT48" s="78">
        <v>8781.4</v>
      </c>
      <c r="BW48" s="77">
        <v>2</v>
      </c>
      <c r="BX48" s="78">
        <v>17.399999999999999</v>
      </c>
      <c r="CO48" s="77">
        <v>8</v>
      </c>
      <c r="CP48" s="78">
        <v>427</v>
      </c>
      <c r="CQ48" s="77">
        <v>2</v>
      </c>
      <c r="CR48" s="78">
        <v>7.9</v>
      </c>
      <c r="CS48" s="77">
        <v>54</v>
      </c>
      <c r="CT48" s="78">
        <v>213.02</v>
      </c>
      <c r="CU48" s="77">
        <v>3</v>
      </c>
      <c r="CV48" s="78">
        <v>6.72</v>
      </c>
      <c r="CW48" s="77">
        <v>44</v>
      </c>
      <c r="CX48" s="78">
        <v>42.37</v>
      </c>
      <c r="DA48" s="79">
        <v>164013</v>
      </c>
      <c r="DB48" s="78">
        <v>6082578.4299999997</v>
      </c>
      <c r="DK48" s="79">
        <v>11598</v>
      </c>
      <c r="DL48" s="78">
        <v>1042635.99</v>
      </c>
      <c r="DM48" s="79">
        <v>94757</v>
      </c>
      <c r="DN48" s="78">
        <v>3767894.7</v>
      </c>
      <c r="DS48" s="77">
        <v>10</v>
      </c>
      <c r="DT48" s="78">
        <v>162.28</v>
      </c>
      <c r="DU48" s="77">
        <v>3</v>
      </c>
      <c r="DV48" s="78">
        <v>5.85</v>
      </c>
      <c r="EE48" s="79">
        <v>12069</v>
      </c>
      <c r="EF48" s="78">
        <v>460660.35</v>
      </c>
      <c r="EG48" s="79">
        <v>30789</v>
      </c>
      <c r="EH48" s="78">
        <v>1090405.28</v>
      </c>
      <c r="EK48" s="79">
        <v>1303</v>
      </c>
      <c r="EL48" s="78">
        <v>81924.09</v>
      </c>
      <c r="ES48" s="79">
        <v>1506</v>
      </c>
      <c r="ET48" s="78">
        <v>889600.18</v>
      </c>
      <c r="EU48" s="77">
        <v>14</v>
      </c>
      <c r="EV48" s="78">
        <v>16.2</v>
      </c>
      <c r="EW48" s="79">
        <v>24337</v>
      </c>
      <c r="EX48" s="78">
        <v>1186749.55</v>
      </c>
      <c r="EY48" s="79">
        <v>15479</v>
      </c>
      <c r="EZ48" s="78">
        <v>732109.74</v>
      </c>
      <c r="FA48" s="77">
        <v>24</v>
      </c>
      <c r="FB48" s="78">
        <v>293.62</v>
      </c>
      <c r="FE48" s="77">
        <v>3</v>
      </c>
      <c r="FF48" s="78">
        <v>11.39</v>
      </c>
      <c r="FG48" s="79">
        <v>2371</v>
      </c>
      <c r="FH48" s="78">
        <v>350479.92</v>
      </c>
      <c r="FI48" s="77">
        <v>2</v>
      </c>
      <c r="FJ48" s="78">
        <v>8</v>
      </c>
      <c r="FK48" s="79">
        <v>2713</v>
      </c>
      <c r="FL48" s="78">
        <v>71703.8</v>
      </c>
      <c r="FM48" s="77">
        <v>892</v>
      </c>
      <c r="FN48" s="78">
        <v>38243.85</v>
      </c>
      <c r="FO48" s="79">
        <v>45493</v>
      </c>
      <c r="FP48" s="78">
        <v>4924067.71</v>
      </c>
      <c r="FW48" s="77">
        <v>76</v>
      </c>
      <c r="FX48" s="78">
        <v>7071.82</v>
      </c>
      <c r="GC48" s="79">
        <v>3131</v>
      </c>
      <c r="GD48" s="78">
        <v>428008.91</v>
      </c>
      <c r="GO48" s="77">
        <v>239</v>
      </c>
      <c r="GP48" s="78">
        <v>22238.78</v>
      </c>
      <c r="GQ48" s="77">
        <v>16</v>
      </c>
      <c r="GR48" s="78">
        <v>258.83</v>
      </c>
      <c r="GS48" s="79">
        <v>1255</v>
      </c>
      <c r="GT48" s="78">
        <v>126650.37</v>
      </c>
      <c r="GU48" s="77">
        <v>11</v>
      </c>
      <c r="GV48" s="78">
        <v>34.25</v>
      </c>
      <c r="GY48" s="77">
        <v>110</v>
      </c>
      <c r="GZ48" s="78">
        <v>3887.66</v>
      </c>
      <c r="HA48" s="77">
        <v>607</v>
      </c>
      <c r="HB48" s="78">
        <v>79515.16</v>
      </c>
      <c r="HC48" s="77">
        <v>395</v>
      </c>
      <c r="HD48" s="78">
        <v>69374.37</v>
      </c>
      <c r="HE48" s="79">
        <v>1176</v>
      </c>
      <c r="HF48" s="78">
        <v>165102.98000000001</v>
      </c>
      <c r="HI48" s="77">
        <v>106</v>
      </c>
      <c r="HJ48" s="78">
        <v>33758.43</v>
      </c>
      <c r="HK48" s="77">
        <v>579</v>
      </c>
      <c r="HL48" s="78">
        <v>30090.55</v>
      </c>
      <c r="HM48" s="77">
        <v>24</v>
      </c>
      <c r="HN48" s="78">
        <v>3711.73</v>
      </c>
      <c r="HO48" s="79">
        <v>49566</v>
      </c>
      <c r="HP48" s="78">
        <v>4802842.0999999996</v>
      </c>
      <c r="HQ48" s="77">
        <v>2</v>
      </c>
      <c r="HR48" s="78">
        <v>1073.42</v>
      </c>
      <c r="HS48" s="77">
        <v>158</v>
      </c>
      <c r="HT48" s="78">
        <v>13337.5</v>
      </c>
      <c r="HU48" s="79">
        <v>3601</v>
      </c>
      <c r="HV48" s="78">
        <v>252655.66</v>
      </c>
      <c r="HW48" s="77">
        <v>35</v>
      </c>
      <c r="HX48" s="78">
        <v>8186.62</v>
      </c>
      <c r="HY48" s="77">
        <v>171</v>
      </c>
      <c r="HZ48" s="78">
        <v>41263.4</v>
      </c>
      <c r="IA48" s="77">
        <v>1</v>
      </c>
      <c r="IB48" s="78">
        <v>230.71</v>
      </c>
      <c r="IG48" s="79">
        <v>2239</v>
      </c>
      <c r="IH48" s="78">
        <v>111645.75999999999</v>
      </c>
      <c r="IM48" s="77">
        <v>4</v>
      </c>
      <c r="IN48" s="78">
        <v>14.51</v>
      </c>
      <c r="IQ48" s="77">
        <v>3</v>
      </c>
      <c r="IR48" s="78">
        <v>1.47</v>
      </c>
      <c r="IS48" s="79">
        <v>4097</v>
      </c>
      <c r="IT48" s="78">
        <v>167669.82999999999</v>
      </c>
      <c r="JA48" s="79">
        <v>9586</v>
      </c>
      <c r="JB48" s="78">
        <v>1290844.68</v>
      </c>
      <c r="JC48" s="79">
        <v>2453</v>
      </c>
      <c r="JD48" s="78">
        <v>293372.63</v>
      </c>
      <c r="JG48" s="77">
        <v>731</v>
      </c>
      <c r="JH48" s="78">
        <v>97097.94</v>
      </c>
      <c r="JI48" s="79">
        <v>3828</v>
      </c>
      <c r="JJ48" s="78">
        <v>332750.19</v>
      </c>
      <c r="JK48" s="77">
        <v>31</v>
      </c>
      <c r="JL48" s="78">
        <v>1672.11</v>
      </c>
      <c r="JQ48" s="77">
        <v>157</v>
      </c>
      <c r="JR48" s="78">
        <v>11818.98</v>
      </c>
      <c r="JS48" s="79">
        <v>3045</v>
      </c>
      <c r="JT48" s="78">
        <v>241804.02</v>
      </c>
      <c r="JU48" s="79">
        <v>3227</v>
      </c>
      <c r="JV48" s="78">
        <v>214996.52</v>
      </c>
      <c r="JW48" s="77">
        <v>64</v>
      </c>
      <c r="JX48" s="78">
        <v>5119.45</v>
      </c>
      <c r="JY48" s="77">
        <v>432</v>
      </c>
      <c r="JZ48" s="78">
        <v>9189.9500000000007</v>
      </c>
      <c r="KA48" s="79">
        <v>8924</v>
      </c>
      <c r="KB48" s="78">
        <v>365236.47999999998</v>
      </c>
      <c r="KE48" s="77">
        <v>462</v>
      </c>
      <c r="KF48" s="78">
        <v>48144.03</v>
      </c>
      <c r="KG48" s="79">
        <v>18184</v>
      </c>
      <c r="KH48" s="78">
        <v>659633.55000000005</v>
      </c>
      <c r="KI48" s="77">
        <v>1</v>
      </c>
      <c r="KJ48" s="78">
        <v>7.85</v>
      </c>
      <c r="KM48" s="79">
        <v>1163</v>
      </c>
      <c r="KN48" s="78">
        <v>598932.09</v>
      </c>
      <c r="KO48" s="77">
        <v>2</v>
      </c>
      <c r="KP48" s="78">
        <v>302.33</v>
      </c>
      <c r="KQ48" s="79">
        <v>5556</v>
      </c>
      <c r="KR48" s="78">
        <v>426384.37</v>
      </c>
      <c r="KU48" s="79">
        <v>3137</v>
      </c>
      <c r="KV48" s="78">
        <v>1387198.38</v>
      </c>
      <c r="LA48" s="77">
        <v>13</v>
      </c>
      <c r="LB48" s="78">
        <v>3717.15</v>
      </c>
      <c r="LC48" s="77">
        <v>7</v>
      </c>
      <c r="LD48" s="78">
        <v>32.74</v>
      </c>
      <c r="LE48" s="79">
        <v>1218</v>
      </c>
      <c r="LF48" s="78">
        <v>115245.36</v>
      </c>
      <c r="LG48" s="77">
        <v>408</v>
      </c>
      <c r="LH48" s="78">
        <v>62366.52</v>
      </c>
      <c r="LI48" s="77">
        <v>415</v>
      </c>
      <c r="LJ48" s="78">
        <v>96957.78</v>
      </c>
      <c r="LS48" s="77">
        <v>5</v>
      </c>
      <c r="LT48" s="78">
        <v>4.03</v>
      </c>
      <c r="LU48" s="79">
        <v>6508</v>
      </c>
      <c r="LV48" s="78">
        <v>289151.40999999997</v>
      </c>
      <c r="LW48" s="77">
        <v>103</v>
      </c>
      <c r="LX48" s="78">
        <v>589.87</v>
      </c>
      <c r="LY48" s="77">
        <v>4</v>
      </c>
      <c r="LZ48" s="78">
        <v>1898.96</v>
      </c>
      <c r="MA48" s="77">
        <v>1</v>
      </c>
      <c r="MB48" s="78">
        <v>111.13</v>
      </c>
      <c r="MC48" s="79">
        <v>5237</v>
      </c>
      <c r="MD48" s="78">
        <v>563032.17000000004</v>
      </c>
      <c r="MG48" s="77">
        <v>10</v>
      </c>
      <c r="MH48" s="78">
        <v>357.48</v>
      </c>
      <c r="MO48" s="77">
        <v>7</v>
      </c>
      <c r="MP48" s="78">
        <v>77.88</v>
      </c>
      <c r="MQ48" s="79">
        <v>4522</v>
      </c>
      <c r="MR48" s="78">
        <v>333915.83</v>
      </c>
      <c r="MS48" s="79">
        <v>52998</v>
      </c>
      <c r="MT48" s="78">
        <v>5125910.79</v>
      </c>
      <c r="MU48" s="79">
        <v>1513</v>
      </c>
      <c r="MV48" s="78">
        <v>45789.440000000002</v>
      </c>
      <c r="NA48" s="77">
        <v>1</v>
      </c>
      <c r="NB48" s="78">
        <v>4.4000000000000004</v>
      </c>
      <c r="NE48" s="77">
        <v>2</v>
      </c>
      <c r="NF48" s="78">
        <v>1.44</v>
      </c>
      <c r="NG48" s="79">
        <v>303119</v>
      </c>
      <c r="NH48" s="78">
        <v>37542794.579999998</v>
      </c>
      <c r="NI48" s="79">
        <v>253662</v>
      </c>
      <c r="NJ48" s="78">
        <v>36078557.479999997</v>
      </c>
      <c r="NK48" s="79">
        <v>15629</v>
      </c>
      <c r="NL48" s="78">
        <v>48241.87</v>
      </c>
      <c r="NM48" s="77">
        <v>33</v>
      </c>
      <c r="NN48" s="78">
        <v>1015.47</v>
      </c>
      <c r="NU48" s="79">
        <v>1662</v>
      </c>
      <c r="NV48" s="78">
        <v>236641.89</v>
      </c>
      <c r="NW48" s="77">
        <v>5</v>
      </c>
      <c r="NX48" s="78">
        <v>37.700000000000003</v>
      </c>
      <c r="NY48" s="77">
        <v>1</v>
      </c>
      <c r="NZ48" s="78">
        <v>1.7</v>
      </c>
      <c r="OA48" s="77">
        <v>153</v>
      </c>
      <c r="OB48" s="78">
        <v>459.47</v>
      </c>
      <c r="OC48" s="79">
        <v>3342</v>
      </c>
      <c r="OD48" s="78">
        <v>346216.64</v>
      </c>
      <c r="OE48" s="77">
        <v>62</v>
      </c>
      <c r="OF48" s="78">
        <v>4060.84</v>
      </c>
      <c r="OG48" s="77">
        <v>6</v>
      </c>
      <c r="OH48" s="78">
        <v>211.45</v>
      </c>
      <c r="OM48" s="77">
        <v>412</v>
      </c>
      <c r="ON48" s="78">
        <v>31798.59</v>
      </c>
      <c r="OO48" s="77">
        <v>411</v>
      </c>
      <c r="OP48" s="78">
        <v>24909.47</v>
      </c>
      <c r="OQ48" s="77">
        <v>108</v>
      </c>
      <c r="OR48" s="78">
        <v>567.38</v>
      </c>
      <c r="OW48" s="79">
        <v>13036</v>
      </c>
      <c r="OX48" s="78">
        <v>2228818.54</v>
      </c>
      <c r="OY48" s="79">
        <v>28008</v>
      </c>
      <c r="OZ48" s="78">
        <v>5282998.4400000004</v>
      </c>
      <c r="PA48" s="77">
        <v>211</v>
      </c>
      <c r="PB48" s="78">
        <v>7278.57</v>
      </c>
      <c r="PC48" s="79">
        <v>3503</v>
      </c>
      <c r="PD48" s="78">
        <v>162965.42000000001</v>
      </c>
      <c r="PE48" s="77">
        <v>133</v>
      </c>
      <c r="PF48" s="78">
        <v>12229.79</v>
      </c>
      <c r="PI48" s="79">
        <v>7921</v>
      </c>
      <c r="PJ48" s="78">
        <v>761300.91</v>
      </c>
      <c r="PQ48" s="77">
        <v>1</v>
      </c>
      <c r="PR48" s="78">
        <v>14.26</v>
      </c>
      <c r="PS48" s="79">
        <v>3478</v>
      </c>
      <c r="PT48" s="78">
        <v>301489.88</v>
      </c>
      <c r="PU48" s="77">
        <v>97</v>
      </c>
      <c r="PV48" s="78">
        <v>969.72</v>
      </c>
      <c r="PW48" s="77">
        <v>67</v>
      </c>
      <c r="PX48" s="78">
        <v>8220.7900000000009</v>
      </c>
      <c r="PY48" s="79">
        <v>9789</v>
      </c>
      <c r="PZ48" s="78">
        <v>666916.79</v>
      </c>
      <c r="QA48" s="77">
        <v>30</v>
      </c>
      <c r="QB48" s="78">
        <v>238.35</v>
      </c>
      <c r="QC48" s="77">
        <v>23</v>
      </c>
      <c r="QD48" s="78">
        <v>251.12</v>
      </c>
      <c r="QI48" s="77">
        <v>8</v>
      </c>
      <c r="QJ48" s="78">
        <v>55.06</v>
      </c>
      <c r="QM48" s="79">
        <v>25954</v>
      </c>
      <c r="QN48" s="78">
        <v>7104565.1600000001</v>
      </c>
      <c r="QO48" s="79">
        <v>45143</v>
      </c>
      <c r="QP48" s="78">
        <v>6555871.7300000004</v>
      </c>
      <c r="QQ48" s="79">
        <v>3690</v>
      </c>
      <c r="QR48" s="78">
        <v>462246.39</v>
      </c>
      <c r="QS48" s="77">
        <v>348</v>
      </c>
      <c r="QT48" s="78">
        <v>1398217.57</v>
      </c>
      <c r="QW48" s="77">
        <v>17</v>
      </c>
      <c r="QX48" s="78">
        <v>216.07</v>
      </c>
      <c r="QY48" s="77">
        <v>7</v>
      </c>
      <c r="QZ48" s="78">
        <v>594.34</v>
      </c>
      <c r="RA48" s="77">
        <v>524</v>
      </c>
      <c r="RB48" s="78">
        <v>185159.25</v>
      </c>
      <c r="RE48" s="79">
        <v>23149</v>
      </c>
      <c r="RF48" s="78">
        <v>12377304.279999999</v>
      </c>
      <c r="RI48" s="79">
        <v>11389</v>
      </c>
      <c r="RJ48" s="78">
        <v>3478364.1600000001</v>
      </c>
      <c r="RM48" s="77">
        <v>7</v>
      </c>
      <c r="RN48" s="78">
        <v>12.96</v>
      </c>
      <c r="RO48" s="77">
        <v>5</v>
      </c>
      <c r="RP48" s="78">
        <v>2.94</v>
      </c>
      <c r="RQ48" s="77">
        <v>4</v>
      </c>
      <c r="RR48" s="78">
        <v>66.92</v>
      </c>
      <c r="SE48" s="77">
        <v>3</v>
      </c>
      <c r="SF48" s="78">
        <v>1267.6199999999999</v>
      </c>
      <c r="SG48" s="77">
        <v>9</v>
      </c>
      <c r="SH48" s="78">
        <v>7194.94</v>
      </c>
      <c r="SM48" s="77">
        <v>4</v>
      </c>
      <c r="SN48" s="78">
        <v>102.04</v>
      </c>
      <c r="SO48" s="79">
        <v>121896</v>
      </c>
      <c r="SP48" s="78">
        <v>17396257.390000001</v>
      </c>
      <c r="SQ48" s="79">
        <v>2300</v>
      </c>
      <c r="SR48" s="78">
        <v>107494.49</v>
      </c>
      <c r="SW48" s="77">
        <v>150</v>
      </c>
      <c r="SX48" s="78">
        <v>29759.11</v>
      </c>
      <c r="SY48" s="77">
        <v>264</v>
      </c>
      <c r="SZ48" s="78">
        <v>12352.65</v>
      </c>
      <c r="TA48" s="77">
        <v>114</v>
      </c>
      <c r="TB48" s="78">
        <v>2881.33</v>
      </c>
      <c r="TC48" s="77">
        <v>697</v>
      </c>
      <c r="TD48" s="78">
        <v>70319.27</v>
      </c>
      <c r="TG48" s="79">
        <v>6240</v>
      </c>
      <c r="TH48" s="78">
        <v>432139.69</v>
      </c>
      <c r="TI48" s="79">
        <v>46314</v>
      </c>
      <c r="TJ48" s="78">
        <v>8026076.6600000001</v>
      </c>
      <c r="TK48" s="77">
        <v>5</v>
      </c>
      <c r="TL48" s="78">
        <v>2.17</v>
      </c>
      <c r="TM48" s="79">
        <v>1342</v>
      </c>
      <c r="TN48" s="78">
        <v>50806.559999999998</v>
      </c>
      <c r="TO48" s="79">
        <v>2224</v>
      </c>
      <c r="TP48" s="78">
        <v>145509.85999999999</v>
      </c>
      <c r="TQ48" s="79">
        <v>10250</v>
      </c>
      <c r="TR48" s="78">
        <v>386940.75</v>
      </c>
      <c r="TS48" s="77">
        <v>13</v>
      </c>
      <c r="TT48" s="78">
        <v>1401.24</v>
      </c>
      <c r="TU48" s="79">
        <v>89180</v>
      </c>
      <c r="TV48" s="78">
        <v>566107.4</v>
      </c>
      <c r="TW48" s="79">
        <v>1055</v>
      </c>
      <c r="TX48" s="78">
        <v>98730.15</v>
      </c>
      <c r="TY48" s="77">
        <v>69</v>
      </c>
      <c r="TZ48" s="78">
        <v>335.41</v>
      </c>
      <c r="UE48" s="77">
        <v>1</v>
      </c>
      <c r="UF48" s="78">
        <v>3.1</v>
      </c>
      <c r="UG48" s="77">
        <v>766</v>
      </c>
      <c r="UH48" s="78">
        <v>7339.08</v>
      </c>
      <c r="UI48" s="79">
        <v>2817</v>
      </c>
      <c r="UJ48" s="78">
        <v>12575000.73</v>
      </c>
      <c r="UK48" s="79">
        <v>2087</v>
      </c>
      <c r="UL48" s="78">
        <v>61881.53</v>
      </c>
      <c r="UM48" s="79">
        <v>24201</v>
      </c>
      <c r="UN48" s="78">
        <v>634731.73</v>
      </c>
      <c r="UO48" s="79">
        <v>2129</v>
      </c>
      <c r="UP48" s="78">
        <v>257346.47</v>
      </c>
      <c r="UQ48" s="79">
        <v>43967</v>
      </c>
      <c r="UR48" s="78">
        <v>2166302.96</v>
      </c>
      <c r="US48" s="79">
        <v>4924</v>
      </c>
      <c r="UT48" s="78">
        <v>396441.84</v>
      </c>
      <c r="VE48" s="77">
        <v>2</v>
      </c>
      <c r="VF48" s="78">
        <v>292.83999999999997</v>
      </c>
      <c r="VG48" s="79">
        <v>8008</v>
      </c>
      <c r="VH48" s="78">
        <v>357777.57</v>
      </c>
      <c r="VK48" s="77">
        <v>2</v>
      </c>
      <c r="VL48" s="78">
        <v>28.15</v>
      </c>
      <c r="VM48" s="77">
        <v>10</v>
      </c>
      <c r="VN48" s="78">
        <v>116.81</v>
      </c>
      <c r="VQ48" s="77">
        <v>2</v>
      </c>
      <c r="VR48" s="78">
        <v>240</v>
      </c>
      <c r="VS48" s="77">
        <v>1</v>
      </c>
      <c r="VT48" s="78">
        <v>0.03</v>
      </c>
      <c r="VU48" s="77">
        <v>3</v>
      </c>
      <c r="VV48" s="78">
        <v>2.42</v>
      </c>
      <c r="WA48" s="77">
        <v>5</v>
      </c>
      <c r="WB48" s="78">
        <v>22.71</v>
      </c>
      <c r="WE48" s="77">
        <v>2</v>
      </c>
      <c r="WF48" s="78">
        <v>16.68</v>
      </c>
      <c r="WG48" s="77">
        <v>20</v>
      </c>
      <c r="WH48" s="78">
        <v>542.27</v>
      </c>
      <c r="WI48" s="79">
        <v>11763</v>
      </c>
      <c r="WJ48" s="78">
        <v>528492.34</v>
      </c>
      <c r="WK48" s="77">
        <v>1</v>
      </c>
      <c r="WL48" s="78">
        <v>6.63</v>
      </c>
      <c r="WM48" s="79">
        <v>31605</v>
      </c>
      <c r="WN48" s="78">
        <v>507096.88</v>
      </c>
      <c r="WO48" s="77">
        <v>133</v>
      </c>
      <c r="WP48" s="78">
        <v>1470.81</v>
      </c>
      <c r="WS48" s="77">
        <v>4</v>
      </c>
      <c r="WT48" s="78">
        <v>30.26</v>
      </c>
      <c r="WU48" s="79">
        <v>13226</v>
      </c>
      <c r="WV48" s="78">
        <v>729991.88</v>
      </c>
      <c r="WW48" s="79">
        <v>15636</v>
      </c>
      <c r="WX48" s="78">
        <v>1358270.2</v>
      </c>
      <c r="XA48" s="77">
        <v>4</v>
      </c>
      <c r="XB48" s="78">
        <v>111.36</v>
      </c>
      <c r="XG48" s="79">
        <v>11710</v>
      </c>
      <c r="XH48" s="78">
        <v>1722371.75</v>
      </c>
      <c r="XI48" s="77">
        <v>16</v>
      </c>
      <c r="XJ48" s="78">
        <v>40002.51</v>
      </c>
      <c r="XM48" s="79">
        <v>2911</v>
      </c>
      <c r="XN48" s="78">
        <v>12575.25</v>
      </c>
      <c r="XO48" s="79">
        <v>7589</v>
      </c>
      <c r="XP48" s="78">
        <v>118730.91</v>
      </c>
      <c r="XQ48" s="77">
        <v>199</v>
      </c>
      <c r="XR48" s="78">
        <v>24708.97</v>
      </c>
      <c r="XS48" s="79">
        <v>2185</v>
      </c>
      <c r="XT48" s="78">
        <v>826270.58</v>
      </c>
      <c r="XU48" s="77">
        <v>5</v>
      </c>
      <c r="XV48" s="78">
        <v>1848.21</v>
      </c>
      <c r="XW48" s="79">
        <v>6506</v>
      </c>
      <c r="XX48" s="78">
        <v>186247.54</v>
      </c>
      <c r="YC48" s="77">
        <v>1</v>
      </c>
      <c r="YD48" s="78">
        <v>13.44</v>
      </c>
      <c r="YE48" s="77">
        <v>5</v>
      </c>
      <c r="YF48" s="78">
        <v>37.270000000000003</v>
      </c>
      <c r="YI48" s="79">
        <v>36288</v>
      </c>
      <c r="YJ48" s="78">
        <v>2103476.0499999998</v>
      </c>
      <c r="YM48" s="77">
        <v>463</v>
      </c>
      <c r="YN48" s="78">
        <v>197086.61</v>
      </c>
      <c r="YO48" s="77">
        <v>644</v>
      </c>
      <c r="YP48" s="78">
        <v>8686.4</v>
      </c>
      <c r="YU48" s="79">
        <v>2719</v>
      </c>
      <c r="YV48" s="78">
        <v>1359447.4</v>
      </c>
      <c r="YW48" s="79">
        <v>5855</v>
      </c>
      <c r="YX48" s="78">
        <v>768720.39</v>
      </c>
      <c r="YY48" s="79">
        <v>13507</v>
      </c>
      <c r="YZ48" s="78">
        <v>2295661.14</v>
      </c>
      <c r="ZA48" s="79">
        <v>1377</v>
      </c>
      <c r="ZB48" s="78">
        <v>344834.44</v>
      </c>
      <c r="ZC48" s="79">
        <v>3282</v>
      </c>
      <c r="ZD48" s="78">
        <v>692159.2</v>
      </c>
      <c r="ZE48" s="79">
        <v>81626</v>
      </c>
      <c r="ZF48" s="78">
        <v>944064.69</v>
      </c>
      <c r="ZG48" s="79">
        <v>1419</v>
      </c>
      <c r="ZH48" s="78">
        <v>73771</v>
      </c>
      <c r="ZI48" s="77">
        <v>2</v>
      </c>
      <c r="ZJ48" s="78">
        <v>6.88</v>
      </c>
      <c r="ZM48" s="77">
        <v>2</v>
      </c>
      <c r="ZN48" s="78">
        <v>112.32</v>
      </c>
      <c r="ZO48" s="77">
        <v>1</v>
      </c>
      <c r="ZP48" s="78">
        <v>17.329999999999998</v>
      </c>
      <c r="ZQ48" s="79">
        <v>172800</v>
      </c>
      <c r="ZR48" s="78">
        <v>10163266.779999999</v>
      </c>
      <c r="ZS48" s="79">
        <v>23772</v>
      </c>
      <c r="ZT48" s="78">
        <v>2059441.72</v>
      </c>
      <c r="AAA48" s="79">
        <v>2495</v>
      </c>
      <c r="AAB48" s="78">
        <v>55506.63</v>
      </c>
      <c r="AAE48" s="79">
        <v>2273</v>
      </c>
      <c r="AAF48" s="78">
        <v>291196.24</v>
      </c>
      <c r="AAG48" s="77">
        <v>100</v>
      </c>
      <c r="AAH48" s="78">
        <v>10552.28</v>
      </c>
      <c r="AAI48" s="79">
        <v>111439</v>
      </c>
      <c r="AAJ48" s="78">
        <v>2869804.17</v>
      </c>
      <c r="AAK48" s="79">
        <v>31203</v>
      </c>
      <c r="AAL48" s="78">
        <v>1436232.91</v>
      </c>
      <c r="AAQ48" s="79">
        <v>1301</v>
      </c>
      <c r="AAR48" s="78">
        <v>108798.07</v>
      </c>
      <c r="AAS48" s="77">
        <v>611</v>
      </c>
      <c r="AAT48" s="78">
        <v>45922.04</v>
      </c>
      <c r="AAU48" s="79">
        <v>49702</v>
      </c>
      <c r="AAV48" s="78">
        <v>8869721.2699999996</v>
      </c>
      <c r="AAW48" s="79">
        <v>47420</v>
      </c>
      <c r="AAX48" s="78">
        <v>6406228.3300000001</v>
      </c>
      <c r="ABC48" s="77">
        <v>102</v>
      </c>
      <c r="ABD48" s="78">
        <v>620.25</v>
      </c>
      <c r="ABE48" s="77">
        <v>195</v>
      </c>
      <c r="ABF48" s="78">
        <v>997.47</v>
      </c>
      <c r="ABG48" s="77">
        <v>2</v>
      </c>
      <c r="ABH48" s="78">
        <v>11.5</v>
      </c>
      <c r="ABI48" s="77">
        <v>5</v>
      </c>
      <c r="ABJ48" s="78">
        <v>22.78</v>
      </c>
      <c r="ABM48" s="77">
        <v>145</v>
      </c>
      <c r="ABN48" s="78">
        <v>1502.06</v>
      </c>
      <c r="ABO48" s="77">
        <v>2</v>
      </c>
      <c r="ABP48" s="78">
        <v>6.95</v>
      </c>
      <c r="ABQ48" s="77">
        <v>53</v>
      </c>
      <c r="ABR48" s="78">
        <v>612</v>
      </c>
      <c r="ABS48" s="77">
        <v>86</v>
      </c>
      <c r="ABT48" s="78">
        <v>453.47</v>
      </c>
      <c r="ABY48" s="77">
        <v>4</v>
      </c>
      <c r="ABZ48" s="78">
        <v>273.33999999999997</v>
      </c>
      <c r="ACA48" s="79">
        <v>1055</v>
      </c>
      <c r="ACB48" s="78">
        <v>4731.71</v>
      </c>
      <c r="ACG48" s="79">
        <v>1822</v>
      </c>
      <c r="ACH48" s="78">
        <v>120148.76</v>
      </c>
      <c r="ACM48" s="77">
        <v>1</v>
      </c>
      <c r="ACN48" s="78">
        <v>43.99</v>
      </c>
      <c r="ACO48" s="77">
        <v>669</v>
      </c>
      <c r="ACP48" s="78">
        <v>104261.4</v>
      </c>
      <c r="ADA48" s="79">
        <v>184632</v>
      </c>
      <c r="ADB48" s="78">
        <v>17499757</v>
      </c>
      <c r="ADC48" s="79">
        <v>3009</v>
      </c>
      <c r="ADD48" s="78">
        <v>176941.46</v>
      </c>
      <c r="ADE48" s="79">
        <v>1825</v>
      </c>
      <c r="ADF48" s="78">
        <v>83911.26</v>
      </c>
      <c r="ADG48" s="79">
        <v>5003</v>
      </c>
      <c r="ADH48" s="78">
        <v>84671.95</v>
      </c>
      <c r="ADI48" s="79">
        <v>3508</v>
      </c>
      <c r="ADJ48" s="78">
        <v>84483.04</v>
      </c>
      <c r="ADK48" s="77">
        <v>484</v>
      </c>
      <c r="ADL48" s="78">
        <v>13928.59</v>
      </c>
      <c r="ADQ48" s="77">
        <v>112</v>
      </c>
      <c r="ADR48" s="78">
        <v>6004.3</v>
      </c>
      <c r="ADS48" s="79">
        <v>15517</v>
      </c>
      <c r="ADT48" s="78">
        <v>560429.35</v>
      </c>
      <c r="ADU48" s="79">
        <v>4881</v>
      </c>
      <c r="ADV48" s="78">
        <v>265882.59000000003</v>
      </c>
      <c r="ADW48" s="79">
        <v>21710</v>
      </c>
      <c r="ADX48" s="78">
        <v>272517.08</v>
      </c>
      <c r="AEC48" s="79">
        <v>11254</v>
      </c>
      <c r="AED48" s="78">
        <v>458522.4</v>
      </c>
      <c r="AEI48" s="79">
        <v>3749</v>
      </c>
      <c r="AEJ48" s="78">
        <v>119428.09</v>
      </c>
      <c r="AEK48" s="79">
        <v>47318</v>
      </c>
      <c r="AEL48" s="78">
        <v>1750358.82</v>
      </c>
      <c r="AEM48" s="77">
        <v>221</v>
      </c>
      <c r="AEN48" s="78">
        <v>11840.32</v>
      </c>
      <c r="AEO48" s="79">
        <v>15499</v>
      </c>
      <c r="AEP48" s="78">
        <v>989876.39</v>
      </c>
      <c r="AES48" s="79">
        <v>2835</v>
      </c>
      <c r="AET48" s="78">
        <v>424701.94</v>
      </c>
      <c r="AEW48" s="77">
        <v>2</v>
      </c>
      <c r="AEX48" s="78">
        <v>34.72</v>
      </c>
      <c r="AEY48" s="77">
        <v>993</v>
      </c>
      <c r="AEZ48" s="78">
        <v>166092.16</v>
      </c>
      <c r="AFA48" s="77">
        <v>1</v>
      </c>
      <c r="AFB48" s="78">
        <v>4.38</v>
      </c>
      <c r="AFG48" s="77">
        <v>2</v>
      </c>
      <c r="AFH48" s="78">
        <v>202.24</v>
      </c>
      <c r="AFK48" s="79">
        <v>4107</v>
      </c>
      <c r="AFL48" s="78">
        <v>281773.69</v>
      </c>
      <c r="AFM48" s="79">
        <v>5626</v>
      </c>
      <c r="AFN48" s="78">
        <v>241552.52</v>
      </c>
      <c r="AFO48" s="77">
        <v>21</v>
      </c>
      <c r="AFP48" s="78">
        <v>1356.25</v>
      </c>
      <c r="AFS48" s="79">
        <v>1822</v>
      </c>
      <c r="AFT48" s="78">
        <v>984917.88</v>
      </c>
      <c r="AFU48" s="79">
        <v>2837</v>
      </c>
      <c r="AFV48" s="78">
        <v>2045760.27</v>
      </c>
      <c r="AGA48" s="77">
        <v>51</v>
      </c>
      <c r="AGB48" s="78">
        <v>457.05</v>
      </c>
      <c r="AGG48" s="79">
        <v>15907</v>
      </c>
      <c r="AGH48" s="78">
        <v>827703.93</v>
      </c>
      <c r="AGI48" s="79">
        <v>4971</v>
      </c>
      <c r="AGJ48" s="78">
        <v>150303.28</v>
      </c>
      <c r="AGK48" s="77">
        <v>9</v>
      </c>
      <c r="AGL48" s="78">
        <v>5910.07</v>
      </c>
      <c r="AGO48" s="77">
        <v>84</v>
      </c>
      <c r="AGP48" s="78">
        <v>8482.41</v>
      </c>
      <c r="AGQ48" s="79">
        <v>5942</v>
      </c>
      <c r="AGR48" s="78">
        <v>316774.96000000002</v>
      </c>
      <c r="AGS48" s="77">
        <v>25</v>
      </c>
      <c r="AGT48" s="78">
        <v>546.23</v>
      </c>
      <c r="AGW48" s="77">
        <v>6</v>
      </c>
      <c r="AGX48" s="78">
        <v>576.41999999999996</v>
      </c>
      <c r="AHC48" s="79">
        <v>2987</v>
      </c>
      <c r="AHD48" s="78">
        <v>1033612.77</v>
      </c>
      <c r="AHG48" s="77">
        <v>107</v>
      </c>
      <c r="AHH48" s="78">
        <v>5157.76</v>
      </c>
      <c r="AHM48" s="79">
        <v>55566</v>
      </c>
      <c r="AHN48" s="78">
        <v>1719127.86</v>
      </c>
      <c r="AHO48" s="79">
        <v>4897</v>
      </c>
      <c r="AHP48" s="78">
        <v>199852.45</v>
      </c>
      <c r="AHQ48" s="77">
        <v>432</v>
      </c>
      <c r="AHR48" s="78">
        <v>49755.19</v>
      </c>
      <c r="AHS48" s="77">
        <v>2</v>
      </c>
      <c r="AHT48" s="78">
        <v>24.66</v>
      </c>
      <c r="AHW48" s="77">
        <v>151</v>
      </c>
      <c r="AHX48" s="78">
        <v>1025.1500000000001</v>
      </c>
      <c r="AIC48" s="77">
        <v>28</v>
      </c>
      <c r="AID48" s="78">
        <v>42932.74</v>
      </c>
      <c r="AIG48" s="79">
        <v>184169</v>
      </c>
      <c r="AIH48" s="78">
        <v>36150238.159999996</v>
      </c>
      <c r="AII48" s="77">
        <v>215</v>
      </c>
      <c r="AIJ48" s="78">
        <v>255287.21</v>
      </c>
      <c r="AIK48" s="79">
        <v>10670</v>
      </c>
      <c r="AIL48" s="78">
        <v>6308496.1799999997</v>
      </c>
      <c r="AIM48" s="79">
        <v>9539</v>
      </c>
      <c r="AIN48" s="78">
        <v>3739134.77</v>
      </c>
      <c r="AIO48" s="79">
        <v>1999</v>
      </c>
      <c r="AIP48" s="78">
        <v>163214.96</v>
      </c>
      <c r="AIQ48" s="77">
        <v>167</v>
      </c>
      <c r="AIR48" s="78">
        <v>19103.02</v>
      </c>
      <c r="AIS48" s="77">
        <v>946</v>
      </c>
      <c r="AIT48" s="78">
        <v>128993.29</v>
      </c>
      <c r="AIY48" s="77">
        <v>51</v>
      </c>
      <c r="AIZ48" s="78">
        <v>50758.11</v>
      </c>
      <c r="AJA48" s="79">
        <v>2502</v>
      </c>
      <c r="AJB48" s="78">
        <v>223321.61</v>
      </c>
      <c r="AJC48" s="79">
        <v>3758</v>
      </c>
      <c r="AJD48" s="78">
        <v>230831.05</v>
      </c>
      <c r="AJE48" s="77">
        <v>31</v>
      </c>
      <c r="AJF48" s="78">
        <v>7710.05</v>
      </c>
      <c r="AJK48" s="77">
        <v>4</v>
      </c>
      <c r="AJL48" s="78">
        <v>1813.28</v>
      </c>
      <c r="AJM48" s="77">
        <v>931</v>
      </c>
      <c r="AJN48" s="78">
        <v>114381.36</v>
      </c>
      <c r="AJQ48" s="77">
        <v>111</v>
      </c>
      <c r="AJR48" s="78">
        <v>39434.81</v>
      </c>
      <c r="AKC48" s="77">
        <v>2</v>
      </c>
      <c r="AKD48" s="78">
        <v>84.36</v>
      </c>
      <c r="AKE48" s="77">
        <v>1</v>
      </c>
      <c r="AKF48" s="78">
        <v>143.72</v>
      </c>
      <c r="AKG48" s="79">
        <v>51109</v>
      </c>
      <c r="AKH48" s="78">
        <v>467268.6</v>
      </c>
      <c r="AKK48" s="77">
        <v>29</v>
      </c>
      <c r="AKL48" s="78">
        <v>288.55</v>
      </c>
      <c r="AKO48" s="79">
        <v>7287</v>
      </c>
      <c r="AKP48" s="78">
        <v>537753.14</v>
      </c>
      <c r="AKQ48" s="77">
        <v>4</v>
      </c>
      <c r="AKR48" s="78">
        <v>26.96</v>
      </c>
      <c r="AKS48" s="79">
        <v>8779</v>
      </c>
      <c r="AKT48" s="78">
        <v>178071.53</v>
      </c>
      <c r="AKU48" s="77">
        <v>9</v>
      </c>
      <c r="AKV48" s="78">
        <v>8.84</v>
      </c>
      <c r="AKW48" s="79">
        <v>10326</v>
      </c>
      <c r="AKX48" s="78">
        <v>478077.61</v>
      </c>
      <c r="ALC48" s="77">
        <v>2</v>
      </c>
      <c r="ALD48" s="78">
        <v>25.08</v>
      </c>
      <c r="ALE48" s="79">
        <v>2154</v>
      </c>
      <c r="ALF48" s="78">
        <v>355964.3</v>
      </c>
      <c r="ALO48" s="79">
        <v>94327</v>
      </c>
      <c r="ALP48" s="78">
        <v>1211670.1100000001</v>
      </c>
      <c r="ALQ48" s="77">
        <v>174</v>
      </c>
      <c r="ALR48" s="78">
        <v>21575</v>
      </c>
      <c r="ALS48" s="77">
        <v>2</v>
      </c>
      <c r="ALT48" s="78">
        <v>64.599999999999994</v>
      </c>
      <c r="AME48" s="77">
        <v>26</v>
      </c>
      <c r="AMF48" s="78">
        <v>459.24</v>
      </c>
      <c r="AMM48" s="79">
        <v>8726</v>
      </c>
      <c r="AMN48" s="78">
        <v>223994.3</v>
      </c>
      <c r="AMQ48" s="79">
        <v>107948</v>
      </c>
      <c r="AMR48" s="78">
        <v>1530204.96</v>
      </c>
      <c r="AMY48" s="77">
        <v>1</v>
      </c>
      <c r="AMZ48" s="78">
        <v>5</v>
      </c>
      <c r="ANC48" s="77">
        <v>3</v>
      </c>
      <c r="AND48" s="78">
        <v>79.41</v>
      </c>
      <c r="ANI48" s="77">
        <v>2</v>
      </c>
      <c r="ANJ48" s="78">
        <v>48.4</v>
      </c>
      <c r="ANO48" s="79">
        <v>2663</v>
      </c>
      <c r="ANP48" s="78">
        <v>148849.81</v>
      </c>
      <c r="ANQ48" s="77">
        <v>95</v>
      </c>
      <c r="ANR48" s="78">
        <v>314.26</v>
      </c>
      <c r="ANS48" s="79">
        <v>1462</v>
      </c>
      <c r="ANT48" s="78">
        <v>95895.26</v>
      </c>
      <c r="ANW48" s="77">
        <v>144</v>
      </c>
      <c r="ANX48" s="78">
        <v>3333.24</v>
      </c>
      <c r="ANY48" s="77">
        <v>77</v>
      </c>
      <c r="ANZ48" s="78">
        <v>31639.52</v>
      </c>
      <c r="AOA48" s="79">
        <v>1756</v>
      </c>
      <c r="AOB48" s="78">
        <v>120429.62</v>
      </c>
      <c r="AOC48" s="79">
        <v>15600</v>
      </c>
      <c r="AOD48" s="78">
        <v>1478807.79</v>
      </c>
      <c r="AOE48" s="77">
        <v>225</v>
      </c>
      <c r="AOF48" s="78">
        <v>266389.36</v>
      </c>
      <c r="AOG48" s="77">
        <v>1</v>
      </c>
      <c r="AOH48" s="78">
        <v>121.7</v>
      </c>
      <c r="AOI48" s="77">
        <v>2</v>
      </c>
      <c r="AOJ48" s="78">
        <v>2190.85</v>
      </c>
      <c r="AOO48" s="77">
        <v>1</v>
      </c>
      <c r="AOP48" s="78">
        <v>51.5</v>
      </c>
      <c r="AOQ48" s="77">
        <v>342</v>
      </c>
      <c r="AOR48" s="78">
        <v>13941.96</v>
      </c>
      <c r="AOS48" s="77">
        <v>3</v>
      </c>
      <c r="AOT48" s="78">
        <v>4.66</v>
      </c>
      <c r="AOU48" s="77">
        <v>1</v>
      </c>
      <c r="AOV48" s="78">
        <v>0.36</v>
      </c>
      <c r="AOY48" s="79">
        <v>1088</v>
      </c>
      <c r="AOZ48" s="78">
        <v>1339927.97</v>
      </c>
      <c r="APA48" s="79">
        <v>3265</v>
      </c>
      <c r="APB48" s="78">
        <v>243253.3</v>
      </c>
      <c r="APE48" s="77">
        <v>123</v>
      </c>
      <c r="APF48" s="78">
        <v>3607.57</v>
      </c>
      <c r="API48" s="79">
        <v>2170</v>
      </c>
      <c r="APJ48" s="78">
        <v>284308</v>
      </c>
      <c r="APK48" s="77">
        <v>298</v>
      </c>
      <c r="APL48" s="78">
        <v>50298.86</v>
      </c>
      <c r="APM48" s="79">
        <v>11799</v>
      </c>
      <c r="APN48" s="78">
        <v>1946147.47</v>
      </c>
      <c r="APS48" s="77">
        <v>443</v>
      </c>
      <c r="APT48" s="78">
        <v>271398.11</v>
      </c>
      <c r="APU48" s="77">
        <v>56</v>
      </c>
      <c r="APV48" s="78">
        <v>133546.87</v>
      </c>
      <c r="APW48" s="77">
        <v>386</v>
      </c>
      <c r="APX48" s="78">
        <v>1262735.51</v>
      </c>
      <c r="AQA48" s="77">
        <v>1</v>
      </c>
      <c r="AQB48" s="78">
        <v>255.54</v>
      </c>
      <c r="AQC48" s="77">
        <v>1</v>
      </c>
      <c r="AQD48" s="78">
        <v>2.33</v>
      </c>
      <c r="AQI48" s="77">
        <v>63</v>
      </c>
      <c r="AQJ48" s="78">
        <v>6589.61</v>
      </c>
      <c r="AQK48" s="77">
        <v>3</v>
      </c>
      <c r="AQL48" s="78">
        <v>34.479999999999997</v>
      </c>
      <c r="AQO48" s="77">
        <v>843</v>
      </c>
      <c r="AQP48" s="78">
        <v>114659.53</v>
      </c>
      <c r="AQQ48" s="77">
        <v>357</v>
      </c>
      <c r="AQR48" s="78">
        <v>3794.76</v>
      </c>
      <c r="AQU48" s="77">
        <v>163</v>
      </c>
      <c r="AQV48" s="78">
        <v>1970.77</v>
      </c>
      <c r="ARA48" s="79">
        <v>13340</v>
      </c>
      <c r="ARB48" s="78">
        <v>2914029.68</v>
      </c>
      <c r="ARC48" s="79">
        <v>17757</v>
      </c>
      <c r="ARD48" s="78">
        <v>286970.37</v>
      </c>
      <c r="ARE48" s="77">
        <v>2</v>
      </c>
      <c r="ARF48" s="78">
        <v>4.74</v>
      </c>
      <c r="ARG48" s="77">
        <v>1</v>
      </c>
      <c r="ARH48" s="78">
        <v>8.7799999999999994</v>
      </c>
      <c r="ARI48" s="79">
        <v>2420</v>
      </c>
      <c r="ARJ48" s="78">
        <v>1064528.06</v>
      </c>
      <c r="ARK48" s="77">
        <v>334</v>
      </c>
      <c r="ARL48" s="78">
        <v>153022.85</v>
      </c>
      <c r="ARM48" s="79">
        <v>1929</v>
      </c>
      <c r="ARN48" s="78">
        <v>880817.94</v>
      </c>
      <c r="ARO48" s="77">
        <v>747</v>
      </c>
      <c r="ARP48" s="78">
        <v>313909.31</v>
      </c>
      <c r="ARQ48" s="77">
        <v>679</v>
      </c>
      <c r="ARR48" s="78">
        <v>252880.47</v>
      </c>
      <c r="ARS48" s="77">
        <v>209</v>
      </c>
      <c r="ART48" s="78">
        <v>81655.320000000007</v>
      </c>
      <c r="ARU48" s="79">
        <v>12856</v>
      </c>
      <c r="ARV48" s="78">
        <v>2582176.67</v>
      </c>
      <c r="ARW48" s="77">
        <v>13</v>
      </c>
      <c r="ARX48" s="78">
        <v>533.74</v>
      </c>
      <c r="ASA48" s="77">
        <v>153</v>
      </c>
      <c r="ASB48" s="78">
        <v>51955.55</v>
      </c>
      <c r="ASC48" s="79">
        <v>3540</v>
      </c>
      <c r="ASD48" s="78">
        <v>57631.519999999997</v>
      </c>
      <c r="ASI48" s="79">
        <v>4071</v>
      </c>
      <c r="ASJ48" s="78">
        <v>1067441.24</v>
      </c>
      <c r="ASK48" s="79">
        <v>2756</v>
      </c>
      <c r="ASL48" s="78">
        <v>1330261.28</v>
      </c>
      <c r="ASQ48" s="77">
        <v>432</v>
      </c>
      <c r="ASR48" s="78">
        <v>239288.26</v>
      </c>
      <c r="ASU48" s="77">
        <v>94</v>
      </c>
      <c r="ASV48" s="78">
        <v>591742.23</v>
      </c>
      <c r="ASY48" s="77">
        <v>4</v>
      </c>
      <c r="ASZ48" s="78">
        <v>217.25</v>
      </c>
      <c r="ATG48" s="79">
        <v>5291</v>
      </c>
      <c r="ATH48" s="78">
        <v>681159.89</v>
      </c>
      <c r="ATI48" s="79">
        <v>11597</v>
      </c>
      <c r="ATJ48" s="78">
        <v>1322010.67</v>
      </c>
      <c r="ATK48" s="79">
        <v>27309</v>
      </c>
      <c r="ATL48" s="78">
        <v>3432775.96</v>
      </c>
      <c r="ATM48" s="79">
        <v>6848</v>
      </c>
      <c r="ATN48" s="78">
        <v>855330.9</v>
      </c>
      <c r="ATO48" s="79">
        <v>51601</v>
      </c>
      <c r="ATP48" s="78">
        <v>1263337.5</v>
      </c>
      <c r="ATS48" s="79">
        <v>42584</v>
      </c>
      <c r="ATT48" s="78">
        <v>3250406.4</v>
      </c>
      <c r="ATU48" s="77">
        <v>134</v>
      </c>
      <c r="ATV48" s="78">
        <v>48460.54</v>
      </c>
      <c r="ATY48" s="79">
        <v>4157</v>
      </c>
      <c r="ATZ48" s="78">
        <v>362033</v>
      </c>
      <c r="AUE48" s="77">
        <v>3</v>
      </c>
      <c r="AUF48" s="78">
        <v>489.37</v>
      </c>
      <c r="AUO48" s="77">
        <v>5</v>
      </c>
      <c r="AUP48" s="78">
        <v>155.86000000000001</v>
      </c>
      <c r="AUQ48" s="77">
        <v>1</v>
      </c>
      <c r="AUR48" s="78">
        <v>0.68</v>
      </c>
      <c r="AUS48" s="77">
        <v>5</v>
      </c>
      <c r="AUT48" s="78">
        <v>269.35000000000002</v>
      </c>
      <c r="AUU48" s="79">
        <v>1357</v>
      </c>
      <c r="AUV48" s="78">
        <v>33645.03</v>
      </c>
      <c r="AUW48" s="77">
        <v>120</v>
      </c>
      <c r="AUX48" s="78">
        <v>11408.29</v>
      </c>
      <c r="AVA48" s="79">
        <v>11954</v>
      </c>
      <c r="AVB48" s="78">
        <v>1111385.05</v>
      </c>
      <c r="AVC48" s="77">
        <v>718</v>
      </c>
      <c r="AVD48" s="78">
        <v>3024735.63</v>
      </c>
      <c r="AVM48" s="77">
        <v>959</v>
      </c>
      <c r="AVN48" s="78">
        <v>49812.160000000003</v>
      </c>
      <c r="AVO48" s="77">
        <v>33</v>
      </c>
      <c r="AVP48" s="78">
        <v>1940.25</v>
      </c>
      <c r="AVQ48" s="77">
        <v>1</v>
      </c>
      <c r="AVR48" s="78">
        <v>11.97</v>
      </c>
      <c r="AVS48" s="79">
        <v>15772</v>
      </c>
      <c r="AVT48" s="78">
        <v>797315.12</v>
      </c>
      <c r="AVU48" s="77">
        <v>13</v>
      </c>
      <c r="AVV48" s="78">
        <v>311.47000000000003</v>
      </c>
      <c r="AVW48" s="77">
        <v>10</v>
      </c>
      <c r="AVX48" s="78">
        <v>422.82</v>
      </c>
      <c r="AVY48" s="77">
        <v>66</v>
      </c>
      <c r="AVZ48" s="78">
        <v>1468.3</v>
      </c>
      <c r="AWA48" s="77">
        <v>8</v>
      </c>
      <c r="AWB48" s="78">
        <v>51.7</v>
      </c>
      <c r="AWM48" s="79">
        <v>173975</v>
      </c>
      <c r="AWN48" s="78">
        <v>3047512.52</v>
      </c>
      <c r="AWO48" s="77">
        <v>3</v>
      </c>
      <c r="AWP48" s="78">
        <v>41.62</v>
      </c>
      <c r="AWQ48" s="79">
        <v>1829</v>
      </c>
      <c r="AWR48" s="78">
        <v>94823.08</v>
      </c>
      <c r="AWU48" s="79">
        <v>10704</v>
      </c>
      <c r="AWV48" s="78">
        <v>3531901.12</v>
      </c>
      <c r="AWW48" s="77">
        <v>21</v>
      </c>
      <c r="AWX48" s="78">
        <v>296.70999999999998</v>
      </c>
      <c r="AWY48" s="77">
        <v>1</v>
      </c>
      <c r="AWZ48" s="78">
        <v>12.9</v>
      </c>
      <c r="AXC48" s="77">
        <v>199</v>
      </c>
      <c r="AXD48" s="78">
        <v>171325.72</v>
      </c>
      <c r="AXY48" s="77">
        <v>1</v>
      </c>
      <c r="AXZ48" s="78">
        <v>9.73</v>
      </c>
      <c r="AYC48" s="77">
        <v>2</v>
      </c>
      <c r="AYD48" s="78">
        <v>16.260000000000002</v>
      </c>
      <c r="AYE48" s="77">
        <v>24</v>
      </c>
      <c r="AYF48" s="78">
        <v>295.54000000000002</v>
      </c>
      <c r="AYG48" s="77">
        <v>1</v>
      </c>
      <c r="AYH48" s="78">
        <v>2.0499999999999998</v>
      </c>
      <c r="AYQ48" s="77">
        <v>3</v>
      </c>
      <c r="AYR48" s="78">
        <v>2.4900000000000002</v>
      </c>
      <c r="AYW48" s="77">
        <v>2</v>
      </c>
      <c r="AYX48" s="78">
        <v>10.25</v>
      </c>
      <c r="AYY48" s="77">
        <v>69</v>
      </c>
      <c r="AYZ48" s="78">
        <v>4063.57</v>
      </c>
      <c r="AZA48" s="79">
        <v>59799</v>
      </c>
      <c r="AZB48" s="78">
        <v>4692648.01</v>
      </c>
      <c r="AZC48" s="77">
        <v>232</v>
      </c>
      <c r="AZD48" s="78">
        <v>43323.91</v>
      </c>
      <c r="AZE48" s="77">
        <v>151</v>
      </c>
      <c r="AZF48" s="78">
        <v>51093.06</v>
      </c>
      <c r="AZG48" s="77">
        <v>12</v>
      </c>
      <c r="AZH48" s="78">
        <v>153.12</v>
      </c>
      <c r="AZI48" s="77">
        <v>185</v>
      </c>
      <c r="AZJ48" s="78">
        <v>14299.61</v>
      </c>
      <c r="AZK48" s="77">
        <v>741</v>
      </c>
      <c r="AZL48" s="78">
        <v>9797.39</v>
      </c>
      <c r="AZO48" s="79">
        <v>13384</v>
      </c>
      <c r="AZP48" s="78">
        <v>1799700.82</v>
      </c>
      <c r="AZQ48" s="77">
        <v>185</v>
      </c>
      <c r="AZR48" s="78">
        <v>200935.72</v>
      </c>
      <c r="AZS48" s="77">
        <v>598</v>
      </c>
      <c r="AZT48" s="78">
        <v>254944.3</v>
      </c>
    </row>
    <row r="49" spans="1:1024 1027:1372" x14ac:dyDescent="0.25">
      <c r="A49" s="80">
        <v>40039</v>
      </c>
      <c r="B49" s="77" t="s">
        <v>346</v>
      </c>
      <c r="C49" s="77">
        <v>6</v>
      </c>
      <c r="D49" s="78">
        <v>20.02</v>
      </c>
      <c r="K49" s="77">
        <v>3</v>
      </c>
      <c r="L49" s="78">
        <v>302.32</v>
      </c>
      <c r="M49" s="77">
        <v>179</v>
      </c>
      <c r="N49" s="78">
        <v>1064928.1599999999</v>
      </c>
      <c r="U49" s="77">
        <v>2</v>
      </c>
      <c r="V49" s="78">
        <v>40.68</v>
      </c>
      <c r="W49" s="77">
        <v>3</v>
      </c>
      <c r="X49" s="78">
        <v>32.369999999999997</v>
      </c>
      <c r="Y49" s="79">
        <v>173894</v>
      </c>
      <c r="Z49" s="78">
        <v>9720854.5099999998</v>
      </c>
      <c r="AA49" s="77">
        <v>45</v>
      </c>
      <c r="AB49" s="78">
        <v>4357.1099999999997</v>
      </c>
      <c r="AC49" s="79">
        <v>6098</v>
      </c>
      <c r="AD49" s="78">
        <v>279625.25</v>
      </c>
      <c r="AK49" s="77">
        <v>1</v>
      </c>
      <c r="AL49" s="78">
        <v>3.09</v>
      </c>
      <c r="AQ49" s="79">
        <v>33536</v>
      </c>
      <c r="AR49" s="78">
        <v>4907644.26</v>
      </c>
      <c r="AU49" s="79">
        <v>50209</v>
      </c>
      <c r="AV49" s="78">
        <v>997955.13</v>
      </c>
      <c r="AY49" s="79">
        <v>68839</v>
      </c>
      <c r="AZ49" s="78">
        <v>6975632.9900000002</v>
      </c>
      <c r="BA49" s="79">
        <v>172892</v>
      </c>
      <c r="BB49" s="78">
        <v>14339152.42</v>
      </c>
      <c r="BE49" s="79">
        <v>201389</v>
      </c>
      <c r="BF49" s="78">
        <v>1760806.65</v>
      </c>
      <c r="BI49" s="79">
        <v>9304</v>
      </c>
      <c r="BJ49" s="78">
        <v>530812.06999999995</v>
      </c>
      <c r="BK49" s="77">
        <v>7</v>
      </c>
      <c r="BL49" s="78">
        <v>1913.29</v>
      </c>
      <c r="BM49" s="77">
        <v>9</v>
      </c>
      <c r="BN49" s="78">
        <v>413.28</v>
      </c>
      <c r="BO49" s="79">
        <v>5702</v>
      </c>
      <c r="BP49" s="78">
        <v>65140.7</v>
      </c>
      <c r="BQ49" s="77">
        <v>1</v>
      </c>
      <c r="BR49" s="78">
        <v>31.02</v>
      </c>
      <c r="BS49" s="77">
        <v>12</v>
      </c>
      <c r="BT49" s="78">
        <v>10199.23</v>
      </c>
      <c r="BW49" s="77">
        <v>4</v>
      </c>
      <c r="BX49" s="78">
        <v>150.74</v>
      </c>
      <c r="CG49" s="77">
        <v>1</v>
      </c>
      <c r="CH49" s="78">
        <v>46.57</v>
      </c>
      <c r="CO49" s="77">
        <v>5</v>
      </c>
      <c r="CP49" s="78">
        <v>138.08000000000001</v>
      </c>
      <c r="CQ49" s="77">
        <v>9</v>
      </c>
      <c r="CR49" s="78">
        <v>16.78</v>
      </c>
      <c r="CS49" s="77">
        <v>50</v>
      </c>
      <c r="CT49" s="78">
        <v>180.71</v>
      </c>
      <c r="CU49" s="77">
        <v>5</v>
      </c>
      <c r="CV49" s="78">
        <v>15.95</v>
      </c>
      <c r="CW49" s="77">
        <v>24</v>
      </c>
      <c r="CX49" s="78">
        <v>32.07</v>
      </c>
      <c r="DA49" s="79">
        <v>168866</v>
      </c>
      <c r="DB49" s="78">
        <v>6294888.0099999998</v>
      </c>
      <c r="DK49" s="79">
        <v>11790</v>
      </c>
      <c r="DL49" s="78">
        <v>1060367.53</v>
      </c>
      <c r="DM49" s="79">
        <v>88932</v>
      </c>
      <c r="DN49" s="78">
        <v>3565551.81</v>
      </c>
      <c r="DS49" s="77">
        <v>24</v>
      </c>
      <c r="DT49" s="78">
        <v>276.17</v>
      </c>
      <c r="DW49" s="77">
        <v>2</v>
      </c>
      <c r="DX49" s="78">
        <v>29</v>
      </c>
      <c r="EA49" s="77">
        <v>2</v>
      </c>
      <c r="EB49" s="78">
        <v>42.38</v>
      </c>
      <c r="EE49" s="79">
        <v>11448</v>
      </c>
      <c r="EF49" s="78">
        <v>439442.76</v>
      </c>
      <c r="EG49" s="79">
        <v>31922</v>
      </c>
      <c r="EH49" s="78">
        <v>1135076.1499999999</v>
      </c>
      <c r="EI49" s="77">
        <v>5</v>
      </c>
      <c r="EJ49" s="78">
        <v>22.2</v>
      </c>
      <c r="EK49" s="79">
        <v>1217</v>
      </c>
      <c r="EL49" s="78">
        <v>72549.929999999993</v>
      </c>
      <c r="ES49" s="79">
        <v>1550</v>
      </c>
      <c r="ET49" s="78">
        <v>981493.61</v>
      </c>
      <c r="EU49" s="77">
        <v>19</v>
      </c>
      <c r="EV49" s="78">
        <v>3.99</v>
      </c>
      <c r="EW49" s="79">
        <v>24809</v>
      </c>
      <c r="EX49" s="78">
        <v>1195114.8600000001</v>
      </c>
      <c r="EY49" s="79">
        <v>15553</v>
      </c>
      <c r="EZ49" s="78">
        <v>741395.56</v>
      </c>
      <c r="FA49" s="77">
        <v>6</v>
      </c>
      <c r="FB49" s="78">
        <v>115.34</v>
      </c>
      <c r="FC49" s="77">
        <v>3</v>
      </c>
      <c r="FD49" s="78">
        <v>18.79</v>
      </c>
      <c r="FE49" s="77">
        <v>12</v>
      </c>
      <c r="FF49" s="78">
        <v>20.16</v>
      </c>
      <c r="FG49" s="79">
        <v>2320</v>
      </c>
      <c r="FH49" s="78">
        <v>334526.40000000002</v>
      </c>
      <c r="FI49" s="77">
        <v>4</v>
      </c>
      <c r="FJ49" s="78">
        <v>9.48</v>
      </c>
      <c r="FK49" s="79">
        <v>2782</v>
      </c>
      <c r="FL49" s="78">
        <v>75281.16</v>
      </c>
      <c r="FM49" s="77">
        <v>923</v>
      </c>
      <c r="FN49" s="78">
        <v>37836.92</v>
      </c>
      <c r="FO49" s="79">
        <v>44420</v>
      </c>
      <c r="FP49" s="78">
        <v>4811912.29</v>
      </c>
      <c r="FQ49" s="77">
        <v>1</v>
      </c>
      <c r="FR49" s="78">
        <v>2.13</v>
      </c>
      <c r="FW49" s="77">
        <v>79</v>
      </c>
      <c r="FX49" s="78">
        <v>6211.58</v>
      </c>
      <c r="GC49" s="79">
        <v>3171</v>
      </c>
      <c r="GD49" s="78">
        <v>433514.91</v>
      </c>
      <c r="GO49" s="77">
        <v>247</v>
      </c>
      <c r="GP49" s="78">
        <v>23547.8</v>
      </c>
      <c r="GQ49" s="77">
        <v>21</v>
      </c>
      <c r="GR49" s="78">
        <v>960.61</v>
      </c>
      <c r="GS49" s="79">
        <v>1178</v>
      </c>
      <c r="GT49" s="78">
        <v>128795.81</v>
      </c>
      <c r="GU49" s="77">
        <v>11</v>
      </c>
      <c r="GV49" s="78">
        <v>36.619999999999997</v>
      </c>
      <c r="GY49" s="77">
        <v>119</v>
      </c>
      <c r="GZ49" s="78">
        <v>4929.1400000000003</v>
      </c>
      <c r="HA49" s="77">
        <v>651</v>
      </c>
      <c r="HB49" s="78">
        <v>75914.94</v>
      </c>
      <c r="HC49" s="77">
        <v>427</v>
      </c>
      <c r="HD49" s="78">
        <v>70375.820000000007</v>
      </c>
      <c r="HE49" s="79">
        <v>1119</v>
      </c>
      <c r="HF49" s="78">
        <v>166415.22</v>
      </c>
      <c r="HI49" s="77">
        <v>84</v>
      </c>
      <c r="HJ49" s="78">
        <v>30435.82</v>
      </c>
      <c r="HK49" s="77">
        <v>526</v>
      </c>
      <c r="HL49" s="78">
        <v>24765.43</v>
      </c>
      <c r="HM49" s="77">
        <v>15</v>
      </c>
      <c r="HN49" s="78">
        <v>1936.46</v>
      </c>
      <c r="HO49" s="79">
        <v>45978</v>
      </c>
      <c r="HP49" s="78">
        <v>4450841.9400000004</v>
      </c>
      <c r="HQ49" s="77">
        <v>10</v>
      </c>
      <c r="HR49" s="78">
        <v>867.66</v>
      </c>
      <c r="HS49" s="77">
        <v>144</v>
      </c>
      <c r="HT49" s="78">
        <v>13087.19</v>
      </c>
      <c r="HU49" s="79">
        <v>3272</v>
      </c>
      <c r="HV49" s="78">
        <v>232730.4</v>
      </c>
      <c r="HW49" s="77">
        <v>59</v>
      </c>
      <c r="HX49" s="78">
        <v>18636.04</v>
      </c>
      <c r="HY49" s="77">
        <v>141</v>
      </c>
      <c r="HZ49" s="78">
        <v>41026.019999999997</v>
      </c>
      <c r="IA49" s="77">
        <v>2</v>
      </c>
      <c r="IB49" s="78">
        <v>461.42</v>
      </c>
      <c r="IE49" s="77">
        <v>1</v>
      </c>
      <c r="IF49" s="78">
        <v>13.44</v>
      </c>
      <c r="IG49" s="79">
        <v>2173</v>
      </c>
      <c r="IH49" s="78">
        <v>114683.32</v>
      </c>
      <c r="II49" s="77">
        <v>2</v>
      </c>
      <c r="IJ49" s="78">
        <v>23.9</v>
      </c>
      <c r="IK49" s="77">
        <v>2</v>
      </c>
      <c r="IL49" s="78">
        <v>5.48</v>
      </c>
      <c r="IM49" s="77">
        <v>2</v>
      </c>
      <c r="IN49" s="78">
        <v>6.64</v>
      </c>
      <c r="IS49" s="79">
        <v>4194</v>
      </c>
      <c r="IT49" s="78">
        <v>171706.16</v>
      </c>
      <c r="JA49" s="79">
        <v>9661</v>
      </c>
      <c r="JB49" s="78">
        <v>1317841.71</v>
      </c>
      <c r="JC49" s="79">
        <v>2462</v>
      </c>
      <c r="JD49" s="78">
        <v>306170.57</v>
      </c>
      <c r="JG49" s="77">
        <v>687</v>
      </c>
      <c r="JH49" s="78">
        <v>89716.3</v>
      </c>
      <c r="JI49" s="79">
        <v>4107</v>
      </c>
      <c r="JJ49" s="78">
        <v>352427.22</v>
      </c>
      <c r="JK49" s="77">
        <v>28</v>
      </c>
      <c r="JL49" s="78">
        <v>1911.27</v>
      </c>
      <c r="JQ49" s="77">
        <v>163</v>
      </c>
      <c r="JR49" s="78">
        <v>14226.67</v>
      </c>
      <c r="JS49" s="79">
        <v>2954</v>
      </c>
      <c r="JT49" s="78">
        <v>234385.8</v>
      </c>
      <c r="JU49" s="79">
        <v>2898</v>
      </c>
      <c r="JV49" s="78">
        <v>185152.94</v>
      </c>
      <c r="JW49" s="77">
        <v>48</v>
      </c>
      <c r="JX49" s="78">
        <v>4394.58</v>
      </c>
      <c r="JY49" s="77">
        <v>417</v>
      </c>
      <c r="JZ49" s="78">
        <v>8140.78</v>
      </c>
      <c r="KA49" s="79">
        <v>8991</v>
      </c>
      <c r="KB49" s="78">
        <v>366917.13</v>
      </c>
      <c r="KC49" s="77">
        <v>1</v>
      </c>
      <c r="KD49" s="78">
        <v>11.43</v>
      </c>
      <c r="KE49" s="77">
        <v>377</v>
      </c>
      <c r="KF49" s="78">
        <v>41977.33</v>
      </c>
      <c r="KG49" s="79">
        <v>18385</v>
      </c>
      <c r="KH49" s="78">
        <v>664139.81999999995</v>
      </c>
      <c r="KK49" s="77">
        <v>2</v>
      </c>
      <c r="KL49" s="78">
        <v>61.68</v>
      </c>
      <c r="KM49" s="79">
        <v>1101</v>
      </c>
      <c r="KN49" s="78">
        <v>582798.1</v>
      </c>
      <c r="KO49" s="77">
        <v>2</v>
      </c>
      <c r="KP49" s="78">
        <v>173.88</v>
      </c>
      <c r="KQ49" s="79">
        <v>5473</v>
      </c>
      <c r="KR49" s="78">
        <v>415260.28</v>
      </c>
      <c r="KU49" s="79">
        <v>3294</v>
      </c>
      <c r="KV49" s="78">
        <v>1377056.06</v>
      </c>
      <c r="LA49" s="77">
        <v>10</v>
      </c>
      <c r="LB49" s="78">
        <v>4436.58</v>
      </c>
      <c r="LC49" s="77">
        <v>6</v>
      </c>
      <c r="LD49" s="78">
        <v>5.85</v>
      </c>
      <c r="LE49" s="79">
        <v>1176</v>
      </c>
      <c r="LF49" s="78">
        <v>109352.01</v>
      </c>
      <c r="LG49" s="77">
        <v>451</v>
      </c>
      <c r="LH49" s="78">
        <v>68050.03</v>
      </c>
      <c r="LI49" s="77">
        <v>412</v>
      </c>
      <c r="LJ49" s="78">
        <v>98050.68</v>
      </c>
      <c r="LK49" s="77">
        <v>5</v>
      </c>
      <c r="LL49" s="78">
        <v>10.8</v>
      </c>
      <c r="LU49" s="79">
        <v>6635</v>
      </c>
      <c r="LV49" s="78">
        <v>295383.73</v>
      </c>
      <c r="LW49" s="77">
        <v>95</v>
      </c>
      <c r="LX49" s="78">
        <v>569.36</v>
      </c>
      <c r="MC49" s="79">
        <v>5343</v>
      </c>
      <c r="MD49" s="78">
        <v>588595.31000000006</v>
      </c>
      <c r="MO49" s="77">
        <v>2</v>
      </c>
      <c r="MP49" s="78">
        <v>23</v>
      </c>
      <c r="MQ49" s="79">
        <v>4311</v>
      </c>
      <c r="MR49" s="78">
        <v>317330.11</v>
      </c>
      <c r="MS49" s="79">
        <v>53451</v>
      </c>
      <c r="MT49" s="78">
        <v>5157763.8499999996</v>
      </c>
      <c r="MU49" s="79">
        <v>1600</v>
      </c>
      <c r="MV49" s="78">
        <v>45356.44</v>
      </c>
      <c r="NE49" s="77">
        <v>2</v>
      </c>
      <c r="NF49" s="78">
        <v>2.88</v>
      </c>
      <c r="NG49" s="79">
        <v>309915</v>
      </c>
      <c r="NH49" s="78">
        <v>38230931.799999997</v>
      </c>
      <c r="NI49" s="79">
        <v>257766</v>
      </c>
      <c r="NJ49" s="78">
        <v>36457793.359999999</v>
      </c>
      <c r="NK49" s="79">
        <v>15565</v>
      </c>
      <c r="NL49" s="78">
        <v>48594.66</v>
      </c>
      <c r="NM49" s="77">
        <v>36</v>
      </c>
      <c r="NN49" s="78">
        <v>328.41</v>
      </c>
      <c r="NU49" s="79">
        <v>1739</v>
      </c>
      <c r="NV49" s="78">
        <v>242463.28</v>
      </c>
      <c r="NW49" s="77">
        <v>3</v>
      </c>
      <c r="NX49" s="78">
        <v>10.16</v>
      </c>
      <c r="NY49" s="77">
        <v>1</v>
      </c>
      <c r="NZ49" s="78">
        <v>1.7</v>
      </c>
      <c r="OA49" s="77">
        <v>117</v>
      </c>
      <c r="OB49" s="78">
        <v>357.76</v>
      </c>
      <c r="OC49" s="79">
        <v>3182</v>
      </c>
      <c r="OD49" s="78">
        <v>326619.25</v>
      </c>
      <c r="OE49" s="77">
        <v>44</v>
      </c>
      <c r="OF49" s="78">
        <v>3270.49</v>
      </c>
      <c r="OG49" s="77">
        <v>2</v>
      </c>
      <c r="OH49" s="78">
        <v>48.42</v>
      </c>
      <c r="OM49" s="77">
        <v>400</v>
      </c>
      <c r="ON49" s="78">
        <v>29476.080000000002</v>
      </c>
      <c r="OO49" s="77">
        <v>442</v>
      </c>
      <c r="OP49" s="78">
        <v>26245.83</v>
      </c>
      <c r="OQ49" s="77">
        <v>119</v>
      </c>
      <c r="OR49" s="78">
        <v>414.89</v>
      </c>
      <c r="OW49" s="79">
        <v>12668</v>
      </c>
      <c r="OX49" s="78">
        <v>2160495.71</v>
      </c>
      <c r="OY49" s="79">
        <v>28238</v>
      </c>
      <c r="OZ49" s="78">
        <v>5285214.71</v>
      </c>
      <c r="PA49" s="77">
        <v>178</v>
      </c>
      <c r="PB49" s="78">
        <v>5719.46</v>
      </c>
      <c r="PC49" s="79">
        <v>3808</v>
      </c>
      <c r="PD49" s="78">
        <v>180438.73</v>
      </c>
      <c r="PE49" s="77">
        <v>99</v>
      </c>
      <c r="PF49" s="78">
        <v>7804.77</v>
      </c>
      <c r="PI49" s="79">
        <v>7705</v>
      </c>
      <c r="PJ49" s="78">
        <v>746823.14</v>
      </c>
      <c r="PS49" s="79">
        <v>3392</v>
      </c>
      <c r="PT49" s="78">
        <v>300348.98</v>
      </c>
      <c r="PU49" s="77">
        <v>126</v>
      </c>
      <c r="PV49" s="78">
        <v>1352.49</v>
      </c>
      <c r="PW49" s="77">
        <v>49</v>
      </c>
      <c r="PX49" s="78">
        <v>6641.01</v>
      </c>
      <c r="PY49" s="79">
        <v>10029</v>
      </c>
      <c r="PZ49" s="78">
        <v>674555.86</v>
      </c>
      <c r="QA49" s="77">
        <v>31</v>
      </c>
      <c r="QB49" s="78">
        <v>179.27</v>
      </c>
      <c r="QC49" s="77">
        <v>10</v>
      </c>
      <c r="QD49" s="78">
        <v>88.79</v>
      </c>
      <c r="QI49" s="77">
        <v>8</v>
      </c>
      <c r="QJ49" s="78">
        <v>42.44</v>
      </c>
      <c r="QM49" s="79">
        <v>26388</v>
      </c>
      <c r="QN49" s="78">
        <v>7180312.0999999996</v>
      </c>
      <c r="QO49" s="79">
        <v>45068</v>
      </c>
      <c r="QP49" s="78">
        <v>6458707.2699999996</v>
      </c>
      <c r="QQ49" s="79">
        <v>3565</v>
      </c>
      <c r="QR49" s="78">
        <v>449539.13</v>
      </c>
      <c r="QS49" s="77">
        <v>356</v>
      </c>
      <c r="QT49" s="78">
        <v>1454197.84</v>
      </c>
      <c r="QW49" s="77">
        <v>15</v>
      </c>
      <c r="QX49" s="78">
        <v>156.86000000000001</v>
      </c>
      <c r="RA49" s="77">
        <v>501</v>
      </c>
      <c r="RB49" s="78">
        <v>189601.32</v>
      </c>
      <c r="RE49" s="79">
        <v>23665</v>
      </c>
      <c r="RF49" s="78">
        <v>12603178.65</v>
      </c>
      <c r="RI49" s="79">
        <v>11187</v>
      </c>
      <c r="RJ49" s="78">
        <v>3414869.94</v>
      </c>
      <c r="RM49" s="77">
        <v>4</v>
      </c>
      <c r="RN49" s="78">
        <v>7.92</v>
      </c>
      <c r="RO49" s="77">
        <v>25</v>
      </c>
      <c r="RP49" s="78">
        <v>53.17</v>
      </c>
      <c r="SA49" s="77">
        <v>2</v>
      </c>
      <c r="SB49" s="78">
        <v>97.1</v>
      </c>
      <c r="SC49" s="77">
        <v>3</v>
      </c>
      <c r="SD49" s="78">
        <v>26.59</v>
      </c>
      <c r="SE49" s="77">
        <v>4</v>
      </c>
      <c r="SF49" s="78">
        <v>275.37</v>
      </c>
      <c r="SG49" s="77">
        <v>9</v>
      </c>
      <c r="SH49" s="78">
        <v>6618.7</v>
      </c>
      <c r="SO49" s="79">
        <v>121163</v>
      </c>
      <c r="SP49" s="78">
        <v>17308949.789999999</v>
      </c>
      <c r="SQ49" s="79">
        <v>2417</v>
      </c>
      <c r="SR49" s="78">
        <v>112114.72</v>
      </c>
      <c r="SW49" s="77">
        <v>142</v>
      </c>
      <c r="SX49" s="78">
        <v>28604.32</v>
      </c>
      <c r="SY49" s="77">
        <v>308</v>
      </c>
      <c r="SZ49" s="78">
        <v>15517.87</v>
      </c>
      <c r="TA49" s="77">
        <v>10</v>
      </c>
      <c r="TB49" s="78">
        <v>1080.72</v>
      </c>
      <c r="TC49" s="77">
        <v>620</v>
      </c>
      <c r="TD49" s="78">
        <v>63307.69</v>
      </c>
      <c r="TG49" s="79">
        <v>6130</v>
      </c>
      <c r="TH49" s="78">
        <v>427368.26</v>
      </c>
      <c r="TI49" s="79">
        <v>42549</v>
      </c>
      <c r="TJ49" s="78">
        <v>7388169.5199999996</v>
      </c>
      <c r="TK49" s="77">
        <v>5</v>
      </c>
      <c r="TL49" s="78">
        <v>1.24</v>
      </c>
      <c r="TM49" s="79">
        <v>1358</v>
      </c>
      <c r="TN49" s="78">
        <v>50840.79</v>
      </c>
      <c r="TO49" s="79">
        <v>2384</v>
      </c>
      <c r="TP49" s="78">
        <v>161343.01999999999</v>
      </c>
      <c r="TQ49" s="79">
        <v>10491</v>
      </c>
      <c r="TR49" s="78">
        <v>398064.22</v>
      </c>
      <c r="TS49" s="77">
        <v>2</v>
      </c>
      <c r="TT49" s="78">
        <v>240</v>
      </c>
      <c r="TU49" s="79">
        <v>89210</v>
      </c>
      <c r="TV49" s="78">
        <v>558514.98</v>
      </c>
      <c r="TW49" s="79">
        <v>1094</v>
      </c>
      <c r="TX49" s="78">
        <v>88599.29</v>
      </c>
      <c r="TY49" s="77">
        <v>90</v>
      </c>
      <c r="TZ49" s="78">
        <v>554.67999999999995</v>
      </c>
      <c r="UC49" s="77">
        <v>2</v>
      </c>
      <c r="UD49" s="78">
        <v>15.4</v>
      </c>
      <c r="UE49" s="77">
        <v>1</v>
      </c>
      <c r="UF49" s="78">
        <v>3.1</v>
      </c>
      <c r="UG49" s="77">
        <v>733</v>
      </c>
      <c r="UH49" s="78">
        <v>6615.04</v>
      </c>
      <c r="UI49" s="79">
        <v>2916</v>
      </c>
      <c r="UJ49" s="78">
        <v>12749389.59</v>
      </c>
      <c r="UK49" s="79">
        <v>2333</v>
      </c>
      <c r="UL49" s="78">
        <v>80472</v>
      </c>
      <c r="UM49" s="79">
        <v>26091</v>
      </c>
      <c r="UN49" s="78">
        <v>672241.51</v>
      </c>
      <c r="UO49" s="79">
        <v>2061</v>
      </c>
      <c r="UP49" s="78">
        <v>235142.29</v>
      </c>
      <c r="UQ49" s="79">
        <v>45026</v>
      </c>
      <c r="UR49" s="78">
        <v>2204515.08</v>
      </c>
      <c r="US49" s="79">
        <v>5024</v>
      </c>
      <c r="UT49" s="78">
        <v>403311.22</v>
      </c>
      <c r="VG49" s="79">
        <v>8089</v>
      </c>
      <c r="VH49" s="78">
        <v>370877.26</v>
      </c>
      <c r="VM49" s="77">
        <v>8</v>
      </c>
      <c r="VN49" s="78">
        <v>160.08000000000001</v>
      </c>
      <c r="VU49" s="77">
        <v>2</v>
      </c>
      <c r="VV49" s="78">
        <v>1.04</v>
      </c>
      <c r="WA49" s="77">
        <v>5</v>
      </c>
      <c r="WB49" s="78">
        <v>32.409999999999997</v>
      </c>
      <c r="WG49" s="77">
        <v>40</v>
      </c>
      <c r="WH49" s="78">
        <v>1021.12</v>
      </c>
      <c r="WI49" s="79">
        <v>12194</v>
      </c>
      <c r="WJ49" s="78">
        <v>545353.96</v>
      </c>
      <c r="WK49" s="77">
        <v>2</v>
      </c>
      <c r="WL49" s="78">
        <v>29.86</v>
      </c>
      <c r="WM49" s="79">
        <v>32297</v>
      </c>
      <c r="WN49" s="78">
        <v>513933.75</v>
      </c>
      <c r="WO49" s="77">
        <v>165</v>
      </c>
      <c r="WP49" s="78">
        <v>1635.89</v>
      </c>
      <c r="WS49" s="77">
        <v>8</v>
      </c>
      <c r="WT49" s="78">
        <v>58.74</v>
      </c>
      <c r="WU49" s="79">
        <v>13458</v>
      </c>
      <c r="WV49" s="78">
        <v>726585.64</v>
      </c>
      <c r="WW49" s="79">
        <v>15617</v>
      </c>
      <c r="WX49" s="78">
        <v>1346899.36</v>
      </c>
      <c r="XG49" s="79">
        <v>11526</v>
      </c>
      <c r="XH49" s="78">
        <v>1650556.36</v>
      </c>
      <c r="XI49" s="77">
        <v>11</v>
      </c>
      <c r="XJ49" s="78">
        <v>26516.34</v>
      </c>
      <c r="XM49" s="79">
        <v>2798</v>
      </c>
      <c r="XN49" s="78">
        <v>12183.9</v>
      </c>
      <c r="XO49" s="79">
        <v>7887</v>
      </c>
      <c r="XP49" s="78">
        <v>124275.4</v>
      </c>
      <c r="XQ49" s="77">
        <v>152</v>
      </c>
      <c r="XR49" s="78">
        <v>15049</v>
      </c>
      <c r="XS49" s="79">
        <v>2279</v>
      </c>
      <c r="XT49" s="78">
        <v>862350.31</v>
      </c>
      <c r="XU49" s="77">
        <v>6</v>
      </c>
      <c r="XV49" s="78">
        <v>2687.5</v>
      </c>
      <c r="XW49" s="79">
        <v>6453</v>
      </c>
      <c r="XX49" s="78">
        <v>183922.22</v>
      </c>
      <c r="XY49" s="77">
        <v>1</v>
      </c>
      <c r="XZ49" s="78">
        <v>12</v>
      </c>
      <c r="YA49" s="77">
        <v>1</v>
      </c>
      <c r="YB49" s="78">
        <v>29.38</v>
      </c>
      <c r="YC49" s="77">
        <v>5</v>
      </c>
      <c r="YD49" s="78">
        <v>29.33</v>
      </c>
      <c r="YE49" s="77">
        <v>4</v>
      </c>
      <c r="YF49" s="78">
        <v>24.3</v>
      </c>
      <c r="YG49" s="77">
        <v>1</v>
      </c>
      <c r="YH49" s="78">
        <v>9.82</v>
      </c>
      <c r="YI49" s="79">
        <v>36906</v>
      </c>
      <c r="YJ49" s="78">
        <v>2122397.15</v>
      </c>
      <c r="YM49" s="77">
        <v>448</v>
      </c>
      <c r="YN49" s="78">
        <v>194893.56</v>
      </c>
      <c r="YO49" s="77">
        <v>668</v>
      </c>
      <c r="YP49" s="78">
        <v>8384</v>
      </c>
      <c r="YU49" s="79">
        <v>2844</v>
      </c>
      <c r="YV49" s="78">
        <v>1397177.81</v>
      </c>
      <c r="YW49" s="79">
        <v>5993</v>
      </c>
      <c r="YX49" s="78">
        <v>792341.5</v>
      </c>
      <c r="YY49" s="79">
        <v>13761</v>
      </c>
      <c r="YZ49" s="78">
        <v>2325228.11</v>
      </c>
      <c r="ZA49" s="79">
        <v>1495</v>
      </c>
      <c r="ZB49" s="78">
        <v>379652.3</v>
      </c>
      <c r="ZC49" s="79">
        <v>3351</v>
      </c>
      <c r="ZD49" s="78">
        <v>724047.32</v>
      </c>
      <c r="ZE49" s="79">
        <v>82324</v>
      </c>
      <c r="ZF49" s="78">
        <v>950491.34</v>
      </c>
      <c r="ZG49" s="79">
        <v>1574</v>
      </c>
      <c r="ZH49" s="78">
        <v>82813.52</v>
      </c>
      <c r="ZI49" s="77">
        <v>5</v>
      </c>
      <c r="ZJ49" s="78">
        <v>30.07</v>
      </c>
      <c r="ZM49" s="77">
        <v>2</v>
      </c>
      <c r="ZN49" s="78">
        <v>299.52</v>
      </c>
      <c r="ZQ49" s="79">
        <v>168482</v>
      </c>
      <c r="ZR49" s="78">
        <v>9900537.4499999993</v>
      </c>
      <c r="ZS49" s="79">
        <v>22689</v>
      </c>
      <c r="ZT49" s="78">
        <v>2002953</v>
      </c>
      <c r="ZY49" s="77">
        <v>2</v>
      </c>
      <c r="ZZ49" s="78">
        <v>106.46</v>
      </c>
      <c r="AAA49" s="79">
        <v>2430</v>
      </c>
      <c r="AAB49" s="78">
        <v>56105.52</v>
      </c>
      <c r="AAC49" s="77">
        <v>1</v>
      </c>
      <c r="AAD49" s="78">
        <v>0.45</v>
      </c>
      <c r="AAE49" s="79">
        <v>2150</v>
      </c>
      <c r="AAF49" s="78">
        <v>274300.18</v>
      </c>
      <c r="AAG49" s="77">
        <v>117</v>
      </c>
      <c r="AAH49" s="78">
        <v>11989.68</v>
      </c>
      <c r="AAI49" s="79">
        <v>109320</v>
      </c>
      <c r="AAJ49" s="78">
        <v>2837214.39</v>
      </c>
      <c r="AAK49" s="79">
        <v>31998</v>
      </c>
      <c r="AAL49" s="78">
        <v>1449313.27</v>
      </c>
      <c r="AAQ49" s="79">
        <v>1293</v>
      </c>
      <c r="AAR49" s="78">
        <v>109528.82</v>
      </c>
      <c r="AAS49" s="77">
        <v>586</v>
      </c>
      <c r="AAT49" s="78">
        <v>45924.29</v>
      </c>
      <c r="AAU49" s="79">
        <v>51044</v>
      </c>
      <c r="AAV49" s="78">
        <v>9106171.4700000007</v>
      </c>
      <c r="AAW49" s="79">
        <v>47134</v>
      </c>
      <c r="AAX49" s="78">
        <v>6308745.6699999999</v>
      </c>
      <c r="ABA49" s="77">
        <v>1</v>
      </c>
      <c r="ABB49" s="78">
        <v>75.94</v>
      </c>
      <c r="ABC49" s="77">
        <v>118</v>
      </c>
      <c r="ABD49" s="78">
        <v>541.79</v>
      </c>
      <c r="ABE49" s="77">
        <v>203</v>
      </c>
      <c r="ABF49" s="78">
        <v>826.38</v>
      </c>
      <c r="ABG49" s="77">
        <v>1</v>
      </c>
      <c r="ABH49" s="78">
        <v>5.75</v>
      </c>
      <c r="ABM49" s="77">
        <v>132</v>
      </c>
      <c r="ABN49" s="78">
        <v>1108.8</v>
      </c>
      <c r="ABO49" s="77">
        <v>1</v>
      </c>
      <c r="ABP49" s="78">
        <v>25.74</v>
      </c>
      <c r="ABQ49" s="77">
        <v>45</v>
      </c>
      <c r="ABR49" s="78">
        <v>502.64</v>
      </c>
      <c r="ABS49" s="77">
        <v>75</v>
      </c>
      <c r="ABT49" s="78">
        <v>449.6</v>
      </c>
      <c r="ABY49" s="77">
        <v>8</v>
      </c>
      <c r="ABZ49" s="78">
        <v>383.1</v>
      </c>
      <c r="ACA49" s="79">
        <v>1164</v>
      </c>
      <c r="ACB49" s="78">
        <v>5030.04</v>
      </c>
      <c r="ACE49" s="77">
        <v>1</v>
      </c>
      <c r="ACF49" s="78">
        <v>2.36</v>
      </c>
      <c r="ACG49" s="79">
        <v>2015</v>
      </c>
      <c r="ACH49" s="78">
        <v>132776.24</v>
      </c>
      <c r="ACO49" s="77">
        <v>610</v>
      </c>
      <c r="ACP49" s="78">
        <v>93426.73</v>
      </c>
      <c r="ADA49" s="79">
        <v>194133</v>
      </c>
      <c r="ADB49" s="78">
        <v>18417472.699999999</v>
      </c>
      <c r="ADC49" s="79">
        <v>2819</v>
      </c>
      <c r="ADD49" s="78">
        <v>164301.70000000001</v>
      </c>
      <c r="ADE49" s="79">
        <v>1855</v>
      </c>
      <c r="ADF49" s="78">
        <v>82506.5</v>
      </c>
      <c r="ADG49" s="79">
        <v>4901</v>
      </c>
      <c r="ADH49" s="78">
        <v>77368.59</v>
      </c>
      <c r="ADI49" s="79">
        <v>3471</v>
      </c>
      <c r="ADJ49" s="78">
        <v>79841.86</v>
      </c>
      <c r="ADK49" s="77">
        <v>481</v>
      </c>
      <c r="ADL49" s="78">
        <v>13310.39</v>
      </c>
      <c r="ADQ49" s="77">
        <v>88</v>
      </c>
      <c r="ADR49" s="78">
        <v>5168.66</v>
      </c>
      <c r="ADS49" s="79">
        <v>14992</v>
      </c>
      <c r="ADT49" s="78">
        <v>538887.49</v>
      </c>
      <c r="ADU49" s="79">
        <v>4699</v>
      </c>
      <c r="ADV49" s="78">
        <v>257027.21</v>
      </c>
      <c r="ADW49" s="79">
        <v>21005</v>
      </c>
      <c r="ADX49" s="78">
        <v>262882.39</v>
      </c>
      <c r="AEC49" s="79">
        <v>11591</v>
      </c>
      <c r="AED49" s="78">
        <v>468308.94</v>
      </c>
      <c r="AEI49" s="79">
        <v>3718</v>
      </c>
      <c r="AEJ49" s="78">
        <v>121116.85</v>
      </c>
      <c r="AEK49" s="79">
        <v>48061</v>
      </c>
      <c r="AEL49" s="78">
        <v>1762281.92</v>
      </c>
      <c r="AEM49" s="77">
        <v>199</v>
      </c>
      <c r="AEN49" s="78">
        <v>9598.18</v>
      </c>
      <c r="AEO49" s="79">
        <v>15973</v>
      </c>
      <c r="AEP49" s="78">
        <v>1020894.26</v>
      </c>
      <c r="AEQ49" s="77">
        <v>1</v>
      </c>
      <c r="AER49" s="78">
        <v>14.93</v>
      </c>
      <c r="AES49" s="79">
        <v>2916</v>
      </c>
      <c r="AET49" s="78">
        <v>458390.46</v>
      </c>
      <c r="AEY49" s="77">
        <v>939</v>
      </c>
      <c r="AEZ49" s="78">
        <v>160743</v>
      </c>
      <c r="AFG49" s="77">
        <v>4</v>
      </c>
      <c r="AFH49" s="78">
        <v>380.04</v>
      </c>
      <c r="AFK49" s="79">
        <v>4218</v>
      </c>
      <c r="AFL49" s="78">
        <v>289903.71999999997</v>
      </c>
      <c r="AFM49" s="79">
        <v>5485</v>
      </c>
      <c r="AFN49" s="78">
        <v>232907.94</v>
      </c>
      <c r="AFO49" s="77">
        <v>19</v>
      </c>
      <c r="AFP49" s="78">
        <v>1440.06</v>
      </c>
      <c r="AFQ49" s="77">
        <v>2</v>
      </c>
      <c r="AFR49" s="78">
        <v>9.02</v>
      </c>
      <c r="AFS49" s="79">
        <v>1835</v>
      </c>
      <c r="AFT49" s="78">
        <v>997896.99</v>
      </c>
      <c r="AFU49" s="79">
        <v>2885</v>
      </c>
      <c r="AFV49" s="78">
        <v>2040819.76</v>
      </c>
      <c r="AGA49" s="77">
        <v>64</v>
      </c>
      <c r="AGB49" s="78">
        <v>440.35</v>
      </c>
      <c r="AGG49" s="79">
        <v>16048</v>
      </c>
      <c r="AGH49" s="78">
        <v>825062.73</v>
      </c>
      <c r="AGI49" s="79">
        <v>5006</v>
      </c>
      <c r="AGJ49" s="78">
        <v>157141.69</v>
      </c>
      <c r="AGK49" s="77">
        <v>14</v>
      </c>
      <c r="AGL49" s="78">
        <v>11478.98</v>
      </c>
      <c r="AGO49" s="77">
        <v>67</v>
      </c>
      <c r="AGP49" s="78">
        <v>6983.32</v>
      </c>
      <c r="AGQ49" s="79">
        <v>6192</v>
      </c>
      <c r="AGR49" s="78">
        <v>333235.37</v>
      </c>
      <c r="AGS49" s="77">
        <v>9</v>
      </c>
      <c r="AGT49" s="78">
        <v>292.52</v>
      </c>
      <c r="AGW49" s="77">
        <v>3</v>
      </c>
      <c r="AGX49" s="78">
        <v>183.6</v>
      </c>
      <c r="AGY49" s="77">
        <v>1</v>
      </c>
      <c r="AGZ49" s="78">
        <v>1.83</v>
      </c>
      <c r="AHA49" s="77">
        <v>2</v>
      </c>
      <c r="AHB49" s="78">
        <v>10.98</v>
      </c>
      <c r="AHC49" s="79">
        <v>3132</v>
      </c>
      <c r="AHD49" s="78">
        <v>1111113.1299999999</v>
      </c>
      <c r="AHG49" s="77">
        <v>107</v>
      </c>
      <c r="AHH49" s="78">
        <v>5131.79</v>
      </c>
      <c r="AHI49" s="77">
        <v>1</v>
      </c>
      <c r="AHJ49" s="78">
        <v>14.42</v>
      </c>
      <c r="AHK49" s="77">
        <v>2</v>
      </c>
      <c r="AHL49" s="78">
        <v>68.2</v>
      </c>
      <c r="AHM49" s="79">
        <v>55124</v>
      </c>
      <c r="AHN49" s="78">
        <v>1727565.93</v>
      </c>
      <c r="AHO49" s="79">
        <v>4901</v>
      </c>
      <c r="AHP49" s="78">
        <v>201828.01</v>
      </c>
      <c r="AHQ49" s="77">
        <v>430</v>
      </c>
      <c r="AHR49" s="78">
        <v>48683.21</v>
      </c>
      <c r="AHS49" s="77">
        <v>4</v>
      </c>
      <c r="AHT49" s="78">
        <v>476.02</v>
      </c>
      <c r="AHW49" s="77">
        <v>125</v>
      </c>
      <c r="AHX49" s="78">
        <v>820.42</v>
      </c>
      <c r="AIA49" s="77">
        <v>2</v>
      </c>
      <c r="AIB49" s="78">
        <v>6.58</v>
      </c>
      <c r="AIC49" s="77">
        <v>16</v>
      </c>
      <c r="AID49" s="78">
        <v>12202.91</v>
      </c>
      <c r="AIG49" s="79">
        <v>183369</v>
      </c>
      <c r="AIH49" s="78">
        <v>35366263.390000001</v>
      </c>
      <c r="AII49" s="77">
        <v>205</v>
      </c>
      <c r="AIJ49" s="78">
        <v>182458.84</v>
      </c>
      <c r="AIK49" s="79">
        <v>10815</v>
      </c>
      <c r="AIL49" s="78">
        <v>6381428.8899999997</v>
      </c>
      <c r="AIM49" s="79">
        <v>9696</v>
      </c>
      <c r="AIN49" s="78">
        <v>3818391.14</v>
      </c>
      <c r="AIO49" s="79">
        <v>1825</v>
      </c>
      <c r="AIP49" s="78">
        <v>150822.85</v>
      </c>
      <c r="AIQ49" s="77">
        <v>170</v>
      </c>
      <c r="AIR49" s="78">
        <v>21203.5</v>
      </c>
      <c r="AIS49" s="77">
        <v>983</v>
      </c>
      <c r="AIT49" s="78">
        <v>142363.53</v>
      </c>
      <c r="AIY49" s="77">
        <v>52</v>
      </c>
      <c r="AIZ49" s="78">
        <v>39951.61</v>
      </c>
      <c r="AJA49" s="79">
        <v>2620</v>
      </c>
      <c r="AJB49" s="78">
        <v>236841.99</v>
      </c>
      <c r="AJC49" s="79">
        <v>3708</v>
      </c>
      <c r="AJD49" s="78">
        <v>232275.51</v>
      </c>
      <c r="AJE49" s="77">
        <v>38</v>
      </c>
      <c r="AJF49" s="78">
        <v>8653.7900000000009</v>
      </c>
      <c r="AJK49" s="77">
        <v>6</v>
      </c>
      <c r="AJL49" s="78">
        <v>3484.04</v>
      </c>
      <c r="AJM49" s="77">
        <v>885</v>
      </c>
      <c r="AJN49" s="78">
        <v>112889.2</v>
      </c>
      <c r="AJQ49" s="77">
        <v>108</v>
      </c>
      <c r="AJR49" s="78">
        <v>45828.13</v>
      </c>
      <c r="AJS49" s="77">
        <v>4</v>
      </c>
      <c r="AJT49" s="78">
        <v>326.38</v>
      </c>
      <c r="AKC49" s="77">
        <v>1</v>
      </c>
      <c r="AKD49" s="78">
        <v>421.75</v>
      </c>
      <c r="AKE49" s="77">
        <v>4</v>
      </c>
      <c r="AKF49" s="78">
        <v>1053.94</v>
      </c>
      <c r="AKG49" s="79">
        <v>52646</v>
      </c>
      <c r="AKH49" s="78">
        <v>480705.49</v>
      </c>
      <c r="AKK49" s="77">
        <v>29</v>
      </c>
      <c r="AKL49" s="78">
        <v>318.08</v>
      </c>
      <c r="AKO49" s="79">
        <v>7390</v>
      </c>
      <c r="AKP49" s="78">
        <v>547013.73</v>
      </c>
      <c r="AKQ49" s="77">
        <v>3</v>
      </c>
      <c r="AKR49" s="78">
        <v>19.920000000000002</v>
      </c>
      <c r="AKS49" s="79">
        <v>9273</v>
      </c>
      <c r="AKT49" s="78">
        <v>190999.94</v>
      </c>
      <c r="AKU49" s="77">
        <v>6</v>
      </c>
      <c r="AKV49" s="78">
        <v>8.8800000000000008</v>
      </c>
      <c r="AKW49" s="79">
        <v>10513</v>
      </c>
      <c r="AKX49" s="78">
        <v>488106</v>
      </c>
      <c r="ALC49" s="77">
        <v>10</v>
      </c>
      <c r="ALD49" s="78">
        <v>127.22</v>
      </c>
      <c r="ALE49" s="79">
        <v>2117</v>
      </c>
      <c r="ALF49" s="78">
        <v>349372.2</v>
      </c>
      <c r="ALO49" s="79">
        <v>95275</v>
      </c>
      <c r="ALP49" s="78">
        <v>1223173.57</v>
      </c>
      <c r="ALQ49" s="77">
        <v>197</v>
      </c>
      <c r="ALR49" s="78">
        <v>19848.27</v>
      </c>
      <c r="ALS49" s="77">
        <v>1</v>
      </c>
      <c r="ALT49" s="78">
        <v>12.67</v>
      </c>
      <c r="ALW49" s="77">
        <v>3</v>
      </c>
      <c r="ALX49" s="78">
        <v>3.57</v>
      </c>
      <c r="AME49" s="77">
        <v>19</v>
      </c>
      <c r="AMF49" s="78">
        <v>299.56</v>
      </c>
      <c r="AMM49" s="79">
        <v>8832</v>
      </c>
      <c r="AMN49" s="78">
        <v>225307.61</v>
      </c>
      <c r="AMO49" s="77">
        <v>6</v>
      </c>
      <c r="AMP49" s="78">
        <v>16903.8</v>
      </c>
      <c r="AMQ49" s="79">
        <v>107288</v>
      </c>
      <c r="AMR49" s="78">
        <v>1535192</v>
      </c>
      <c r="ANA49" s="77">
        <v>1</v>
      </c>
      <c r="ANB49" s="78">
        <v>2.57</v>
      </c>
      <c r="ANI49" s="77">
        <v>2</v>
      </c>
      <c r="ANJ49" s="78">
        <v>10.18</v>
      </c>
      <c r="ANO49" s="79">
        <v>2741</v>
      </c>
      <c r="ANP49" s="78">
        <v>165095.19</v>
      </c>
      <c r="ANQ49" s="77">
        <v>61</v>
      </c>
      <c r="ANR49" s="78">
        <v>225.52</v>
      </c>
      <c r="ANS49" s="79">
        <v>1490</v>
      </c>
      <c r="ANT49" s="78">
        <v>102661.4</v>
      </c>
      <c r="ANW49" s="77">
        <v>137</v>
      </c>
      <c r="ANX49" s="78">
        <v>3853.24</v>
      </c>
      <c r="ANY49" s="77">
        <v>57</v>
      </c>
      <c r="ANZ49" s="78">
        <v>23814.43</v>
      </c>
      <c r="AOA49" s="79">
        <v>1879</v>
      </c>
      <c r="AOB49" s="78">
        <v>142389.70000000001</v>
      </c>
      <c r="AOC49" s="79">
        <v>16092</v>
      </c>
      <c r="AOD49" s="78">
        <v>1574436.16</v>
      </c>
      <c r="AOE49" s="77">
        <v>231</v>
      </c>
      <c r="AOF49" s="78">
        <v>278301.11</v>
      </c>
      <c r="AOG49" s="77">
        <v>2</v>
      </c>
      <c r="AOH49" s="78">
        <v>243.4</v>
      </c>
      <c r="AOI49" s="77">
        <v>1</v>
      </c>
      <c r="AOJ49" s="78">
        <v>226.6</v>
      </c>
      <c r="AOQ49" s="77">
        <v>366</v>
      </c>
      <c r="AOR49" s="78">
        <v>16078.85</v>
      </c>
      <c r="AOS49" s="77">
        <v>2</v>
      </c>
      <c r="AOT49" s="78">
        <v>4.5599999999999996</v>
      </c>
      <c r="AOY49" s="77">
        <v>981</v>
      </c>
      <c r="AOZ49" s="78">
        <v>1226769.26</v>
      </c>
      <c r="APA49" s="79">
        <v>3290</v>
      </c>
      <c r="APB49" s="78">
        <v>250265.62</v>
      </c>
      <c r="APE49" s="77">
        <v>85</v>
      </c>
      <c r="APF49" s="78">
        <v>2290.2199999999998</v>
      </c>
      <c r="API49" s="79">
        <v>1943</v>
      </c>
      <c r="APJ49" s="78">
        <v>251461.01</v>
      </c>
      <c r="APK49" s="77">
        <v>256</v>
      </c>
      <c r="APL49" s="78">
        <v>45666.03</v>
      </c>
      <c r="APM49" s="79">
        <v>10757</v>
      </c>
      <c r="APN49" s="78">
        <v>1783896.46</v>
      </c>
      <c r="APS49" s="77">
        <v>499</v>
      </c>
      <c r="APT49" s="78">
        <v>279861.18</v>
      </c>
      <c r="APU49" s="77">
        <v>64</v>
      </c>
      <c r="APV49" s="78">
        <v>127729.94</v>
      </c>
      <c r="APW49" s="77">
        <v>383</v>
      </c>
      <c r="APX49" s="78">
        <v>1173544.44</v>
      </c>
      <c r="AQE49" s="77">
        <v>2</v>
      </c>
      <c r="AQF49" s="78">
        <v>107.14</v>
      </c>
      <c r="AQI49" s="77">
        <v>48</v>
      </c>
      <c r="AQJ49" s="78">
        <v>4911.87</v>
      </c>
      <c r="AQK49" s="77">
        <v>1</v>
      </c>
      <c r="AQL49" s="78">
        <v>8.6199999999999992</v>
      </c>
      <c r="AQO49" s="77">
        <v>840</v>
      </c>
      <c r="AQP49" s="78">
        <v>114459.9</v>
      </c>
      <c r="AQQ49" s="77">
        <v>357</v>
      </c>
      <c r="AQR49" s="78">
        <v>3855.19</v>
      </c>
      <c r="AQS49" s="77">
        <v>2</v>
      </c>
      <c r="AQT49" s="78">
        <v>7.14</v>
      </c>
      <c r="AQU49" s="77">
        <v>166</v>
      </c>
      <c r="AQV49" s="78">
        <v>1908.24</v>
      </c>
      <c r="ARA49" s="79">
        <v>13160</v>
      </c>
      <c r="ARB49" s="78">
        <v>2914674.31</v>
      </c>
      <c r="ARC49" s="79">
        <v>18034</v>
      </c>
      <c r="ARD49" s="78">
        <v>289103.74</v>
      </c>
      <c r="ARG49" s="77">
        <v>4</v>
      </c>
      <c r="ARH49" s="78">
        <v>149.26</v>
      </c>
      <c r="ARI49" s="79">
        <v>2478</v>
      </c>
      <c r="ARJ49" s="78">
        <v>1071338.54</v>
      </c>
      <c r="ARK49" s="77">
        <v>300</v>
      </c>
      <c r="ARL49" s="78">
        <v>149159.96</v>
      </c>
      <c r="ARM49" s="79">
        <v>2018</v>
      </c>
      <c r="ARN49" s="78">
        <v>936066.63</v>
      </c>
      <c r="ARO49" s="77">
        <v>770</v>
      </c>
      <c r="ARP49" s="78">
        <v>352029.99</v>
      </c>
      <c r="ARQ49" s="77">
        <v>611</v>
      </c>
      <c r="ARR49" s="78">
        <v>249089.52</v>
      </c>
      <c r="ARS49" s="77">
        <v>236</v>
      </c>
      <c r="ART49" s="78">
        <v>99994.43</v>
      </c>
      <c r="ARU49" s="79">
        <v>13034</v>
      </c>
      <c r="ARV49" s="78">
        <v>2628673.84</v>
      </c>
      <c r="ARW49" s="77">
        <v>4</v>
      </c>
      <c r="ARX49" s="78">
        <v>220.7</v>
      </c>
      <c r="ASA49" s="77">
        <v>104</v>
      </c>
      <c r="ASB49" s="78">
        <v>33148.79</v>
      </c>
      <c r="ASC49" s="79">
        <v>3430</v>
      </c>
      <c r="ASD49" s="78">
        <v>54480.52</v>
      </c>
      <c r="ASG49" s="77">
        <v>2</v>
      </c>
      <c r="ASH49" s="78">
        <v>88.3</v>
      </c>
      <c r="ASI49" s="79">
        <v>3963</v>
      </c>
      <c r="ASJ49" s="78">
        <v>1063813.72</v>
      </c>
      <c r="ASK49" s="79">
        <v>2750</v>
      </c>
      <c r="ASL49" s="78">
        <v>1394108.3</v>
      </c>
      <c r="ASQ49" s="77">
        <v>63</v>
      </c>
      <c r="ASR49" s="78">
        <v>36884.03</v>
      </c>
      <c r="ASU49" s="77">
        <v>86</v>
      </c>
      <c r="ASV49" s="78">
        <v>570818.17000000004</v>
      </c>
      <c r="ASY49" s="77">
        <v>5</v>
      </c>
      <c r="ASZ49" s="78">
        <v>231.68</v>
      </c>
      <c r="ATE49" s="77">
        <v>2</v>
      </c>
      <c r="ATF49" s="78">
        <v>18.78</v>
      </c>
      <c r="ATG49" s="79">
        <v>5345</v>
      </c>
      <c r="ATH49" s="78">
        <v>677777.77</v>
      </c>
      <c r="ATI49" s="79">
        <v>11893</v>
      </c>
      <c r="ATJ49" s="78">
        <v>1360604.85</v>
      </c>
      <c r="ATK49" s="79">
        <v>27989</v>
      </c>
      <c r="ATL49" s="78">
        <v>3496926.33</v>
      </c>
      <c r="ATM49" s="79">
        <v>6741</v>
      </c>
      <c r="ATN49" s="78">
        <v>829492.02</v>
      </c>
      <c r="ATO49" s="79">
        <v>50473</v>
      </c>
      <c r="ATP49" s="78">
        <v>1238785.51</v>
      </c>
      <c r="ATQ49" s="77">
        <v>1</v>
      </c>
      <c r="ATR49" s="78">
        <v>0.14000000000000001</v>
      </c>
      <c r="ATS49" s="79">
        <v>43292</v>
      </c>
      <c r="ATT49" s="78">
        <v>3280915.97</v>
      </c>
      <c r="ATU49" s="77">
        <v>157</v>
      </c>
      <c r="ATV49" s="78">
        <v>54112.99</v>
      </c>
      <c r="ATY49" s="79">
        <v>4210</v>
      </c>
      <c r="ATZ49" s="78">
        <v>352351.4</v>
      </c>
      <c r="AUG49" s="77">
        <v>3</v>
      </c>
      <c r="AUH49" s="78">
        <v>6.63</v>
      </c>
      <c r="AUI49" s="77">
        <v>1</v>
      </c>
      <c r="AUJ49" s="78">
        <v>5.76</v>
      </c>
      <c r="AUO49" s="77">
        <v>4</v>
      </c>
      <c r="AUP49" s="78">
        <v>82.06</v>
      </c>
      <c r="AUS49" s="77">
        <v>10</v>
      </c>
      <c r="AUT49" s="78">
        <v>268.08</v>
      </c>
      <c r="AUU49" s="79">
        <v>1255</v>
      </c>
      <c r="AUV49" s="78">
        <v>30058.23</v>
      </c>
      <c r="AUW49" s="77">
        <v>128</v>
      </c>
      <c r="AUX49" s="78">
        <v>11656.3</v>
      </c>
      <c r="AVA49" s="79">
        <v>13169</v>
      </c>
      <c r="AVB49" s="78">
        <v>1238807.43</v>
      </c>
      <c r="AVC49" s="77">
        <v>719</v>
      </c>
      <c r="AVD49" s="78">
        <v>2980527.7</v>
      </c>
      <c r="AVM49" s="77">
        <v>978</v>
      </c>
      <c r="AVN49" s="78">
        <v>51899.05</v>
      </c>
      <c r="AVO49" s="77">
        <v>38</v>
      </c>
      <c r="AVP49" s="78">
        <v>1137.27</v>
      </c>
      <c r="AVS49" s="79">
        <v>16350</v>
      </c>
      <c r="AVT49" s="78">
        <v>819734.06</v>
      </c>
      <c r="AVU49" s="77">
        <v>9</v>
      </c>
      <c r="AVV49" s="78">
        <v>388.28</v>
      </c>
      <c r="AVW49" s="77">
        <v>21</v>
      </c>
      <c r="AVX49" s="78">
        <v>1056.9100000000001</v>
      </c>
      <c r="AVY49" s="77">
        <v>34</v>
      </c>
      <c r="AVZ49" s="78">
        <v>913.7</v>
      </c>
      <c r="AWA49" s="77">
        <v>10</v>
      </c>
      <c r="AWB49" s="78">
        <v>106.21</v>
      </c>
      <c r="AWM49" s="79">
        <v>178023</v>
      </c>
      <c r="AWN49" s="78">
        <v>3116935.92</v>
      </c>
      <c r="AWO49" s="77">
        <v>5</v>
      </c>
      <c r="AWP49" s="78">
        <v>139.41999999999999</v>
      </c>
      <c r="AWQ49" s="79">
        <v>1979</v>
      </c>
      <c r="AWR49" s="78">
        <v>111461.66</v>
      </c>
      <c r="AWS49" s="77">
        <v>2</v>
      </c>
      <c r="AWT49" s="78">
        <v>6.28</v>
      </c>
      <c r="AWU49" s="79">
        <v>10462</v>
      </c>
      <c r="AWV49" s="78">
        <v>3487209.09</v>
      </c>
      <c r="AWW49" s="77">
        <v>16</v>
      </c>
      <c r="AWX49" s="78">
        <v>101.3</v>
      </c>
      <c r="AXC49" s="77">
        <v>175</v>
      </c>
      <c r="AXD49" s="78">
        <v>158342.1</v>
      </c>
      <c r="AYC49" s="77">
        <v>4</v>
      </c>
      <c r="AYD49" s="78">
        <v>32.520000000000003</v>
      </c>
      <c r="AYE49" s="77">
        <v>14</v>
      </c>
      <c r="AYF49" s="78">
        <v>140.38</v>
      </c>
      <c r="AYG49" s="77">
        <v>4</v>
      </c>
      <c r="AYH49" s="78">
        <v>55.89</v>
      </c>
      <c r="AYQ49" s="77">
        <v>6</v>
      </c>
      <c r="AYR49" s="78">
        <v>5.18</v>
      </c>
      <c r="AYU49" s="77">
        <v>1</v>
      </c>
      <c r="AYV49" s="78">
        <v>2.5499999999999998</v>
      </c>
      <c r="AYW49" s="77">
        <v>7</v>
      </c>
      <c r="AYX49" s="78">
        <v>54.33</v>
      </c>
      <c r="AYY49" s="77">
        <v>60</v>
      </c>
      <c r="AYZ49" s="78">
        <v>3690.66</v>
      </c>
      <c r="AZA49" s="79">
        <v>59231</v>
      </c>
      <c r="AZB49" s="78">
        <v>4624110.67</v>
      </c>
      <c r="AZC49" s="77">
        <v>262</v>
      </c>
      <c r="AZD49" s="78">
        <v>46054.65</v>
      </c>
      <c r="AZE49" s="77">
        <v>128</v>
      </c>
      <c r="AZF49" s="78">
        <v>43249.98</v>
      </c>
      <c r="AZG49" s="77">
        <v>12</v>
      </c>
      <c r="AZH49" s="78">
        <v>220.27</v>
      </c>
      <c r="AZI49" s="77">
        <v>163</v>
      </c>
      <c r="AZJ49" s="78">
        <v>11129.61</v>
      </c>
      <c r="AZK49" s="77">
        <v>803</v>
      </c>
      <c r="AZL49" s="78">
        <v>10647.36</v>
      </c>
      <c r="AZO49" s="79">
        <v>13173</v>
      </c>
      <c r="AZP49" s="78">
        <v>1764671.01</v>
      </c>
      <c r="AZQ49" s="77">
        <v>184</v>
      </c>
      <c r="AZR49" s="78">
        <v>176042.74</v>
      </c>
      <c r="AZS49" s="77">
        <v>509</v>
      </c>
      <c r="AZT49" s="78">
        <v>228583.91</v>
      </c>
    </row>
    <row r="50" spans="1:1024 1027:1372" x14ac:dyDescent="0.25">
      <c r="A50" s="80">
        <v>40032</v>
      </c>
      <c r="B50" s="77" t="s">
        <v>346</v>
      </c>
      <c r="C50" s="77">
        <v>14</v>
      </c>
      <c r="D50" s="78">
        <v>28.17</v>
      </c>
      <c r="M50" s="77">
        <v>196</v>
      </c>
      <c r="N50" s="78">
        <v>1187880.94</v>
      </c>
      <c r="Y50" s="79">
        <v>181274</v>
      </c>
      <c r="Z50" s="78">
        <v>10180519.210000001</v>
      </c>
      <c r="AA50" s="77">
        <v>37</v>
      </c>
      <c r="AB50" s="78">
        <v>3425.4</v>
      </c>
      <c r="AC50" s="79">
        <v>6341</v>
      </c>
      <c r="AD50" s="78">
        <v>305788.76</v>
      </c>
      <c r="AG50" s="77">
        <v>2</v>
      </c>
      <c r="AH50" s="78">
        <v>7.51</v>
      </c>
      <c r="AK50" s="77">
        <v>1</v>
      </c>
      <c r="AL50" s="78">
        <v>3.22</v>
      </c>
      <c r="AQ50" s="79">
        <v>36235</v>
      </c>
      <c r="AR50" s="78">
        <v>5331926.82</v>
      </c>
      <c r="AU50" s="79">
        <v>51699</v>
      </c>
      <c r="AV50" s="78">
        <v>1041040.29</v>
      </c>
      <c r="AW50" s="77">
        <v>2</v>
      </c>
      <c r="AX50" s="78">
        <v>12.9</v>
      </c>
      <c r="AY50" s="79">
        <v>70627</v>
      </c>
      <c r="AZ50" s="78">
        <v>7049133</v>
      </c>
      <c r="BA50" s="79">
        <v>171660</v>
      </c>
      <c r="BB50" s="78">
        <v>14202867.27</v>
      </c>
      <c r="BE50" s="79">
        <v>189763</v>
      </c>
      <c r="BF50" s="78">
        <v>1637280.81</v>
      </c>
      <c r="BI50" s="79">
        <v>8904</v>
      </c>
      <c r="BJ50" s="78">
        <v>523526.44</v>
      </c>
      <c r="BK50" s="77">
        <v>2</v>
      </c>
      <c r="BL50" s="78">
        <v>174.62</v>
      </c>
      <c r="BM50" s="77">
        <v>8</v>
      </c>
      <c r="BN50" s="78">
        <v>156.61000000000001</v>
      </c>
      <c r="BO50" s="79">
        <v>5258</v>
      </c>
      <c r="BP50" s="78">
        <v>60112.77</v>
      </c>
      <c r="BS50" s="77">
        <v>14</v>
      </c>
      <c r="BT50" s="78">
        <v>11970.41</v>
      </c>
      <c r="BW50" s="77">
        <v>10</v>
      </c>
      <c r="BX50" s="78">
        <v>194.88</v>
      </c>
      <c r="BY50" s="77">
        <v>1</v>
      </c>
      <c r="BZ50" s="78">
        <v>2.48</v>
      </c>
      <c r="CG50" s="77">
        <v>2</v>
      </c>
      <c r="CH50" s="78">
        <v>116.42</v>
      </c>
      <c r="CM50" s="77">
        <v>3</v>
      </c>
      <c r="CN50" s="78">
        <v>1690.86</v>
      </c>
      <c r="CO50" s="77">
        <v>3</v>
      </c>
      <c r="CP50" s="78">
        <v>103.6</v>
      </c>
      <c r="CQ50" s="77">
        <v>4</v>
      </c>
      <c r="CR50" s="78">
        <v>9.59</v>
      </c>
      <c r="CS50" s="77">
        <v>65</v>
      </c>
      <c r="CT50" s="78">
        <v>224.36</v>
      </c>
      <c r="CU50" s="77">
        <v>4</v>
      </c>
      <c r="CV50" s="78">
        <v>16.14</v>
      </c>
      <c r="CW50" s="77">
        <v>33</v>
      </c>
      <c r="CX50" s="78">
        <v>34.25</v>
      </c>
      <c r="DA50" s="79">
        <v>182221</v>
      </c>
      <c r="DB50" s="78">
        <v>6708865.5199999996</v>
      </c>
      <c r="DK50" s="79">
        <v>11848</v>
      </c>
      <c r="DL50" s="78">
        <v>1054903.51</v>
      </c>
      <c r="DM50" s="79">
        <v>82299</v>
      </c>
      <c r="DN50" s="78">
        <v>3271834.57</v>
      </c>
      <c r="DS50" s="77">
        <v>17</v>
      </c>
      <c r="DT50" s="78">
        <v>394.28</v>
      </c>
      <c r="DW50" s="77">
        <v>1</v>
      </c>
      <c r="DX50" s="78">
        <v>34.15</v>
      </c>
      <c r="EE50" s="79">
        <v>11848</v>
      </c>
      <c r="EF50" s="78">
        <v>458063.68</v>
      </c>
      <c r="EG50" s="79">
        <v>34044</v>
      </c>
      <c r="EH50" s="78">
        <v>1191412.46</v>
      </c>
      <c r="EI50" s="77">
        <v>4</v>
      </c>
      <c r="EJ50" s="78">
        <v>15.38</v>
      </c>
      <c r="EK50" s="79">
        <v>1235</v>
      </c>
      <c r="EL50" s="78">
        <v>72901.350000000006</v>
      </c>
      <c r="ES50" s="79">
        <v>1475</v>
      </c>
      <c r="ET50" s="78">
        <v>933123.96</v>
      </c>
      <c r="EU50" s="77">
        <v>14</v>
      </c>
      <c r="EV50" s="78">
        <v>5.8</v>
      </c>
      <c r="EW50" s="79">
        <v>25205</v>
      </c>
      <c r="EX50" s="78">
        <v>1207877.93</v>
      </c>
      <c r="EY50" s="79">
        <v>16169</v>
      </c>
      <c r="EZ50" s="78">
        <v>757901.83</v>
      </c>
      <c r="FA50" s="77">
        <v>6</v>
      </c>
      <c r="FB50" s="78">
        <v>16.559999999999999</v>
      </c>
      <c r="FC50" s="77">
        <v>4</v>
      </c>
      <c r="FD50" s="78">
        <v>29.8</v>
      </c>
      <c r="FE50" s="77">
        <v>15</v>
      </c>
      <c r="FF50" s="78">
        <v>39.18</v>
      </c>
      <c r="FG50" s="79">
        <v>2379</v>
      </c>
      <c r="FH50" s="78">
        <v>340213.77</v>
      </c>
      <c r="FI50" s="77">
        <v>4</v>
      </c>
      <c r="FJ50" s="78">
        <v>9</v>
      </c>
      <c r="FK50" s="79">
        <v>2985</v>
      </c>
      <c r="FL50" s="78">
        <v>77691.37</v>
      </c>
      <c r="FM50" s="77">
        <v>819</v>
      </c>
      <c r="FN50" s="78">
        <v>32901.089999999997</v>
      </c>
      <c r="FO50" s="79">
        <v>46788</v>
      </c>
      <c r="FP50" s="78">
        <v>5036729.2699999996</v>
      </c>
      <c r="FW50" s="77">
        <v>83</v>
      </c>
      <c r="FX50" s="78">
        <v>7654.77</v>
      </c>
      <c r="GC50" s="79">
        <v>3541</v>
      </c>
      <c r="GD50" s="78">
        <v>486958.45</v>
      </c>
      <c r="GI50" s="77">
        <v>1</v>
      </c>
      <c r="GJ50" s="78">
        <v>2.08</v>
      </c>
      <c r="GK50" s="77">
        <v>1</v>
      </c>
      <c r="GL50" s="78">
        <v>3.36</v>
      </c>
      <c r="GO50" s="77">
        <v>246</v>
      </c>
      <c r="GP50" s="78">
        <v>18140.439999999999</v>
      </c>
      <c r="GQ50" s="77">
        <v>27</v>
      </c>
      <c r="GR50" s="78">
        <v>1117.71</v>
      </c>
      <c r="GS50" s="79">
        <v>1218</v>
      </c>
      <c r="GT50" s="78">
        <v>130256.08</v>
      </c>
      <c r="GU50" s="77">
        <v>13</v>
      </c>
      <c r="GV50" s="78">
        <v>41.34</v>
      </c>
      <c r="GY50" s="77">
        <v>113</v>
      </c>
      <c r="GZ50" s="78">
        <v>4613.5</v>
      </c>
      <c r="HA50" s="77">
        <v>636</v>
      </c>
      <c r="HB50" s="78">
        <v>79454.759999999995</v>
      </c>
      <c r="HC50" s="77">
        <v>492</v>
      </c>
      <c r="HD50" s="78">
        <v>83281.05</v>
      </c>
      <c r="HE50" s="79">
        <v>1151</v>
      </c>
      <c r="HF50" s="78">
        <v>162321.13</v>
      </c>
      <c r="HI50" s="77">
        <v>74</v>
      </c>
      <c r="HJ50" s="78">
        <v>27043.82</v>
      </c>
      <c r="HK50" s="77">
        <v>592</v>
      </c>
      <c r="HL50" s="78">
        <v>28274.59</v>
      </c>
      <c r="HM50" s="77">
        <v>43</v>
      </c>
      <c r="HN50" s="78">
        <v>1690.16</v>
      </c>
      <c r="HO50" s="79">
        <v>43808</v>
      </c>
      <c r="HP50" s="78">
        <v>4251578.8600000003</v>
      </c>
      <c r="HQ50" s="77">
        <v>15</v>
      </c>
      <c r="HR50" s="78">
        <v>1809.79</v>
      </c>
      <c r="HS50" s="77">
        <v>148</v>
      </c>
      <c r="HT50" s="78">
        <v>13254.59</v>
      </c>
      <c r="HU50" s="79">
        <v>2936</v>
      </c>
      <c r="HV50" s="78">
        <v>212475.8</v>
      </c>
      <c r="HW50" s="77">
        <v>34</v>
      </c>
      <c r="HX50" s="78">
        <v>5310.24</v>
      </c>
      <c r="HY50" s="77">
        <v>189</v>
      </c>
      <c r="HZ50" s="78">
        <v>58645.77</v>
      </c>
      <c r="IG50" s="79">
        <v>2060</v>
      </c>
      <c r="IH50" s="78">
        <v>104722.19</v>
      </c>
      <c r="IK50" s="77">
        <v>1</v>
      </c>
      <c r="IL50" s="78">
        <v>3.31</v>
      </c>
      <c r="IQ50" s="77">
        <v>5</v>
      </c>
      <c r="IR50" s="78">
        <v>10.93</v>
      </c>
      <c r="IS50" s="79">
        <v>4628</v>
      </c>
      <c r="IT50" s="78">
        <v>191569.39</v>
      </c>
      <c r="JA50" s="79">
        <v>9994</v>
      </c>
      <c r="JB50" s="78">
        <v>1340528.8999999999</v>
      </c>
      <c r="JC50" s="79">
        <v>2627</v>
      </c>
      <c r="JD50" s="78">
        <v>322622.87</v>
      </c>
      <c r="JG50" s="77">
        <v>722</v>
      </c>
      <c r="JH50" s="78">
        <v>95788.51</v>
      </c>
      <c r="JI50" s="79">
        <v>4736</v>
      </c>
      <c r="JJ50" s="78">
        <v>412538.98</v>
      </c>
      <c r="JK50" s="77">
        <v>19</v>
      </c>
      <c r="JL50" s="78">
        <v>1311</v>
      </c>
      <c r="JQ50" s="77">
        <v>139</v>
      </c>
      <c r="JR50" s="78">
        <v>10120.67</v>
      </c>
      <c r="JS50" s="79">
        <v>2999</v>
      </c>
      <c r="JT50" s="78">
        <v>244457.63</v>
      </c>
      <c r="JU50" s="79">
        <v>2738</v>
      </c>
      <c r="JV50" s="78">
        <v>178744.92</v>
      </c>
      <c r="JW50" s="77">
        <v>39</v>
      </c>
      <c r="JX50" s="78">
        <v>4033.17</v>
      </c>
      <c r="JY50" s="77">
        <v>477</v>
      </c>
      <c r="JZ50" s="78">
        <v>9538.14</v>
      </c>
      <c r="KA50" s="79">
        <v>8909</v>
      </c>
      <c r="KB50" s="78">
        <v>350493.01</v>
      </c>
      <c r="KC50" s="77">
        <v>2</v>
      </c>
      <c r="KD50" s="78">
        <v>22.86</v>
      </c>
      <c r="KE50" s="77">
        <v>388</v>
      </c>
      <c r="KF50" s="78">
        <v>42864.57</v>
      </c>
      <c r="KG50" s="79">
        <v>19408</v>
      </c>
      <c r="KH50" s="78">
        <v>703346.45</v>
      </c>
      <c r="KI50" s="77">
        <v>2</v>
      </c>
      <c r="KJ50" s="78">
        <v>7.2</v>
      </c>
      <c r="KM50" s="79">
        <v>1276</v>
      </c>
      <c r="KN50" s="78">
        <v>729870.88</v>
      </c>
      <c r="KO50" s="77">
        <v>7</v>
      </c>
      <c r="KP50" s="78">
        <v>606.71</v>
      </c>
      <c r="KQ50" s="79">
        <v>5564</v>
      </c>
      <c r="KR50" s="78">
        <v>414259.45</v>
      </c>
      <c r="KU50" s="79">
        <v>3215</v>
      </c>
      <c r="KV50" s="78">
        <v>1374388.16</v>
      </c>
      <c r="LA50" s="77">
        <v>8</v>
      </c>
      <c r="LB50" s="78">
        <v>959.28</v>
      </c>
      <c r="LC50" s="77">
        <v>2</v>
      </c>
      <c r="LD50" s="78">
        <v>4.75</v>
      </c>
      <c r="LE50" s="79">
        <v>1253</v>
      </c>
      <c r="LF50" s="78">
        <v>126852.62</v>
      </c>
      <c r="LG50" s="77">
        <v>480</v>
      </c>
      <c r="LH50" s="78">
        <v>82067.759999999995</v>
      </c>
      <c r="LI50" s="77">
        <v>419</v>
      </c>
      <c r="LJ50" s="78">
        <v>100953.07</v>
      </c>
      <c r="LQ50" s="77">
        <v>2</v>
      </c>
      <c r="LR50" s="78">
        <v>15.76</v>
      </c>
      <c r="LS50" s="77">
        <v>8</v>
      </c>
      <c r="LT50" s="78">
        <v>8.34</v>
      </c>
      <c r="LU50" s="79">
        <v>6458</v>
      </c>
      <c r="LV50" s="78">
        <v>285229.3</v>
      </c>
      <c r="LW50" s="77">
        <v>87</v>
      </c>
      <c r="LX50" s="78">
        <v>480.18</v>
      </c>
      <c r="LY50" s="77">
        <v>7</v>
      </c>
      <c r="LZ50" s="78">
        <v>3797.92</v>
      </c>
      <c r="MA50" s="77">
        <v>1</v>
      </c>
      <c r="MB50" s="78">
        <v>4030.29</v>
      </c>
      <c r="MC50" s="79">
        <v>5578</v>
      </c>
      <c r="MD50" s="78">
        <v>596357.35</v>
      </c>
      <c r="MG50" s="77">
        <v>4</v>
      </c>
      <c r="MH50" s="78">
        <v>119.16</v>
      </c>
      <c r="MO50" s="77">
        <v>1</v>
      </c>
      <c r="MP50" s="78">
        <v>6.28</v>
      </c>
      <c r="MQ50" s="79">
        <v>4630</v>
      </c>
      <c r="MR50" s="78">
        <v>334143.52</v>
      </c>
      <c r="MS50" s="79">
        <v>53099</v>
      </c>
      <c r="MT50" s="78">
        <v>5099244.54</v>
      </c>
      <c r="MU50" s="79">
        <v>1607</v>
      </c>
      <c r="MV50" s="78">
        <v>45377.4</v>
      </c>
      <c r="MY50" s="77">
        <v>1</v>
      </c>
      <c r="MZ50" s="78">
        <v>2.35</v>
      </c>
      <c r="NA50" s="77">
        <v>2</v>
      </c>
      <c r="NB50" s="78">
        <v>44</v>
      </c>
      <c r="NG50" s="79">
        <v>330088</v>
      </c>
      <c r="NH50" s="78">
        <v>40433889.909999996</v>
      </c>
      <c r="NI50" s="79">
        <v>274173</v>
      </c>
      <c r="NJ50" s="78">
        <v>38467560.899999999</v>
      </c>
      <c r="NK50" s="79">
        <v>16253</v>
      </c>
      <c r="NL50" s="78">
        <v>51296.89</v>
      </c>
      <c r="NM50" s="77">
        <v>41</v>
      </c>
      <c r="NN50" s="78">
        <v>786.24</v>
      </c>
      <c r="NU50" s="79">
        <v>1870</v>
      </c>
      <c r="NV50" s="78">
        <v>261634.22</v>
      </c>
      <c r="NW50" s="77">
        <v>2</v>
      </c>
      <c r="NX50" s="78">
        <v>5.5</v>
      </c>
      <c r="NY50" s="77">
        <v>2</v>
      </c>
      <c r="NZ50" s="78">
        <v>8.48</v>
      </c>
      <c r="OA50" s="77">
        <v>106</v>
      </c>
      <c r="OB50" s="78">
        <v>266.76</v>
      </c>
      <c r="OC50" s="79">
        <v>3482</v>
      </c>
      <c r="OD50" s="78">
        <v>362733.12</v>
      </c>
      <c r="OE50" s="77">
        <v>43</v>
      </c>
      <c r="OF50" s="78">
        <v>2561.84</v>
      </c>
      <c r="OG50" s="77">
        <v>4</v>
      </c>
      <c r="OH50" s="78">
        <v>113.68</v>
      </c>
      <c r="OI50" s="77">
        <v>1</v>
      </c>
      <c r="OJ50" s="78">
        <v>5.74</v>
      </c>
      <c r="OM50" s="77">
        <v>372</v>
      </c>
      <c r="ON50" s="78">
        <v>27822.57</v>
      </c>
      <c r="OO50" s="77">
        <v>425</v>
      </c>
      <c r="OP50" s="78">
        <v>23108.36</v>
      </c>
      <c r="OQ50" s="77">
        <v>118</v>
      </c>
      <c r="OR50" s="78">
        <v>585.74</v>
      </c>
      <c r="OW50" s="79">
        <v>12583</v>
      </c>
      <c r="OX50" s="78">
        <v>2148035.59</v>
      </c>
      <c r="OY50" s="79">
        <v>29744</v>
      </c>
      <c r="OZ50" s="78">
        <v>5564448.0899999999</v>
      </c>
      <c r="PA50" s="77">
        <v>194</v>
      </c>
      <c r="PB50" s="78">
        <v>7180.69</v>
      </c>
      <c r="PC50" s="79">
        <v>3954</v>
      </c>
      <c r="PD50" s="78">
        <v>179958.11</v>
      </c>
      <c r="PE50" s="77">
        <v>112</v>
      </c>
      <c r="PF50" s="78">
        <v>11282.95</v>
      </c>
      <c r="PI50" s="79">
        <v>7190</v>
      </c>
      <c r="PJ50" s="78">
        <v>705663.33</v>
      </c>
      <c r="PK50" s="77">
        <v>1</v>
      </c>
      <c r="PL50" s="78">
        <v>1.25</v>
      </c>
      <c r="PS50" s="79">
        <v>3558</v>
      </c>
      <c r="PT50" s="78">
        <v>309994.43</v>
      </c>
      <c r="PU50" s="77">
        <v>111</v>
      </c>
      <c r="PV50" s="78">
        <v>1363.22</v>
      </c>
      <c r="PW50" s="77">
        <v>67</v>
      </c>
      <c r="PX50" s="78">
        <v>8030.33</v>
      </c>
      <c r="PY50" s="79">
        <v>10239</v>
      </c>
      <c r="PZ50" s="78">
        <v>699316.29</v>
      </c>
      <c r="QA50" s="77">
        <v>34</v>
      </c>
      <c r="QB50" s="78">
        <v>224.72</v>
      </c>
      <c r="QC50" s="77">
        <v>17</v>
      </c>
      <c r="QD50" s="78">
        <v>185.79</v>
      </c>
      <c r="QE50" s="77">
        <v>1</v>
      </c>
      <c r="QF50" s="78">
        <v>3.29</v>
      </c>
      <c r="QI50" s="77">
        <v>15</v>
      </c>
      <c r="QJ50" s="78">
        <v>82</v>
      </c>
      <c r="QM50" s="79">
        <v>26819</v>
      </c>
      <c r="QN50" s="78">
        <v>7348833.0499999998</v>
      </c>
      <c r="QO50" s="79">
        <v>47549</v>
      </c>
      <c r="QP50" s="78">
        <v>6851880.6299999999</v>
      </c>
      <c r="QQ50" s="79">
        <v>3254</v>
      </c>
      <c r="QR50" s="78">
        <v>408658.92</v>
      </c>
      <c r="QS50" s="77">
        <v>347</v>
      </c>
      <c r="QT50" s="78">
        <v>1358356.99</v>
      </c>
      <c r="QW50" s="77">
        <v>14</v>
      </c>
      <c r="QX50" s="78">
        <v>149.49</v>
      </c>
      <c r="QY50" s="77">
        <v>3</v>
      </c>
      <c r="QZ50" s="78">
        <v>405.45</v>
      </c>
      <c r="RA50" s="77">
        <v>540</v>
      </c>
      <c r="RB50" s="78">
        <v>200567.64</v>
      </c>
      <c r="RE50" s="79">
        <v>24711</v>
      </c>
      <c r="RF50" s="78">
        <v>12977193.289999999</v>
      </c>
      <c r="RI50" s="79">
        <v>11621</v>
      </c>
      <c r="RJ50" s="78">
        <v>3612447.17</v>
      </c>
      <c r="RM50" s="77">
        <v>4</v>
      </c>
      <c r="RN50" s="78">
        <v>7.2</v>
      </c>
      <c r="RO50" s="77">
        <v>17</v>
      </c>
      <c r="RP50" s="78">
        <v>24.29</v>
      </c>
      <c r="RQ50" s="77">
        <v>3</v>
      </c>
      <c r="RR50" s="78">
        <v>153.08000000000001</v>
      </c>
      <c r="RY50" s="77">
        <v>2</v>
      </c>
      <c r="RZ50" s="78">
        <v>22.18</v>
      </c>
      <c r="SA50" s="77">
        <v>1</v>
      </c>
      <c r="SB50" s="78">
        <v>5.78</v>
      </c>
      <c r="SE50" s="77">
        <v>1</v>
      </c>
      <c r="SF50" s="78">
        <v>28.02</v>
      </c>
      <c r="SG50" s="77">
        <v>6</v>
      </c>
      <c r="SH50" s="78">
        <v>5593.24</v>
      </c>
      <c r="SM50" s="77">
        <v>2</v>
      </c>
      <c r="SN50" s="78">
        <v>56.3</v>
      </c>
      <c r="SO50" s="79">
        <v>126085</v>
      </c>
      <c r="SP50" s="78">
        <v>18069140.739999998</v>
      </c>
      <c r="SQ50" s="79">
        <v>2626</v>
      </c>
      <c r="SR50" s="78">
        <v>128896.1</v>
      </c>
      <c r="SW50" s="77">
        <v>169</v>
      </c>
      <c r="SX50" s="78">
        <v>33656.1</v>
      </c>
      <c r="SY50" s="77">
        <v>310</v>
      </c>
      <c r="SZ50" s="78">
        <v>15370.23</v>
      </c>
      <c r="TA50" s="77">
        <v>6</v>
      </c>
      <c r="TB50" s="78">
        <v>9000.61</v>
      </c>
      <c r="TC50" s="77">
        <v>611</v>
      </c>
      <c r="TD50" s="78">
        <v>65060.7</v>
      </c>
      <c r="TG50" s="79">
        <v>6219</v>
      </c>
      <c r="TH50" s="78">
        <v>442264.03</v>
      </c>
      <c r="TI50" s="79">
        <v>39688</v>
      </c>
      <c r="TJ50" s="78">
        <v>6979058.1600000001</v>
      </c>
      <c r="TK50" s="77">
        <v>2</v>
      </c>
      <c r="TL50" s="78">
        <v>0.34</v>
      </c>
      <c r="TM50" s="79">
        <v>1501</v>
      </c>
      <c r="TN50" s="78">
        <v>56196.95</v>
      </c>
      <c r="TO50" s="79">
        <v>2642</v>
      </c>
      <c r="TP50" s="78">
        <v>177926.38</v>
      </c>
      <c r="TQ50" s="79">
        <v>10842</v>
      </c>
      <c r="TR50" s="78">
        <v>404503.86</v>
      </c>
      <c r="TS50" s="77">
        <v>2</v>
      </c>
      <c r="TT50" s="78">
        <v>120</v>
      </c>
      <c r="TU50" s="79">
        <v>96175</v>
      </c>
      <c r="TV50" s="78">
        <v>608071.72</v>
      </c>
      <c r="TW50" s="79">
        <v>1262</v>
      </c>
      <c r="TX50" s="78">
        <v>101019.91</v>
      </c>
      <c r="TY50" s="77">
        <v>87</v>
      </c>
      <c r="TZ50" s="78">
        <v>566.67999999999995</v>
      </c>
      <c r="UE50" s="77">
        <v>4</v>
      </c>
      <c r="UF50" s="78">
        <v>25.61</v>
      </c>
      <c r="UG50" s="77">
        <v>790</v>
      </c>
      <c r="UH50" s="78">
        <v>7927.16</v>
      </c>
      <c r="UI50" s="79">
        <v>2942</v>
      </c>
      <c r="UJ50" s="78">
        <v>12925278.85</v>
      </c>
      <c r="UK50" s="79">
        <v>2654</v>
      </c>
      <c r="UL50" s="78">
        <v>96829.36</v>
      </c>
      <c r="UM50" s="79">
        <v>28437</v>
      </c>
      <c r="UN50" s="78">
        <v>735874.52</v>
      </c>
      <c r="UO50" s="79">
        <v>2319</v>
      </c>
      <c r="UP50" s="78">
        <v>265308.09000000003</v>
      </c>
      <c r="UQ50" s="79">
        <v>49111</v>
      </c>
      <c r="UR50" s="78">
        <v>2408134.88</v>
      </c>
      <c r="US50" s="79">
        <v>5267</v>
      </c>
      <c r="UT50" s="78">
        <v>421983.51</v>
      </c>
      <c r="VG50" s="79">
        <v>9188</v>
      </c>
      <c r="VH50" s="78">
        <v>421225.64</v>
      </c>
      <c r="VI50" s="77">
        <v>2</v>
      </c>
      <c r="VJ50" s="78">
        <v>68.92</v>
      </c>
      <c r="VK50" s="77">
        <v>4</v>
      </c>
      <c r="VL50" s="78">
        <v>54.68</v>
      </c>
      <c r="VM50" s="77">
        <v>7</v>
      </c>
      <c r="VN50" s="78">
        <v>91.55</v>
      </c>
      <c r="VU50" s="77">
        <v>6</v>
      </c>
      <c r="VV50" s="78">
        <v>14.72</v>
      </c>
      <c r="WA50" s="77">
        <v>1</v>
      </c>
      <c r="WB50" s="78">
        <v>4</v>
      </c>
      <c r="WE50" s="77">
        <v>1</v>
      </c>
      <c r="WF50" s="78">
        <v>1.76</v>
      </c>
      <c r="WG50" s="77">
        <v>47</v>
      </c>
      <c r="WH50" s="78">
        <v>1093.8699999999999</v>
      </c>
      <c r="WI50" s="79">
        <v>12757</v>
      </c>
      <c r="WJ50" s="78">
        <v>567783.14</v>
      </c>
      <c r="WK50" s="77">
        <v>1</v>
      </c>
      <c r="WL50" s="78">
        <v>3.15</v>
      </c>
      <c r="WM50" s="79">
        <v>33853</v>
      </c>
      <c r="WN50" s="78">
        <v>542817.74</v>
      </c>
      <c r="WO50" s="77">
        <v>125</v>
      </c>
      <c r="WP50" s="78">
        <v>1288.45</v>
      </c>
      <c r="WU50" s="79">
        <v>13458</v>
      </c>
      <c r="WV50" s="78">
        <v>738379.14</v>
      </c>
      <c r="WW50" s="79">
        <v>16347</v>
      </c>
      <c r="WX50" s="78">
        <v>1427299.45</v>
      </c>
      <c r="XA50" s="77">
        <v>2</v>
      </c>
      <c r="XB50" s="78">
        <v>37.119999999999997</v>
      </c>
      <c r="XG50" s="79">
        <v>12202</v>
      </c>
      <c r="XH50" s="78">
        <v>1818512.5</v>
      </c>
      <c r="XI50" s="77">
        <v>13</v>
      </c>
      <c r="XJ50" s="78">
        <v>19457.54</v>
      </c>
      <c r="XM50" s="79">
        <v>2844</v>
      </c>
      <c r="XN50" s="78">
        <v>12340.76</v>
      </c>
      <c r="XO50" s="79">
        <v>8711</v>
      </c>
      <c r="XP50" s="78">
        <v>134880.78</v>
      </c>
      <c r="XQ50" s="77">
        <v>187</v>
      </c>
      <c r="XR50" s="78">
        <v>19405.72</v>
      </c>
      <c r="XS50" s="79">
        <v>2181</v>
      </c>
      <c r="XT50" s="78">
        <v>845355.1</v>
      </c>
      <c r="XU50" s="77">
        <v>3</v>
      </c>
      <c r="XV50" s="78">
        <v>1462.5</v>
      </c>
      <c r="XW50" s="79">
        <v>6456</v>
      </c>
      <c r="XX50" s="78">
        <v>186128.2</v>
      </c>
      <c r="YC50" s="77">
        <v>8</v>
      </c>
      <c r="YD50" s="78">
        <v>45.32</v>
      </c>
      <c r="YE50" s="77">
        <v>6</v>
      </c>
      <c r="YF50" s="78">
        <v>61.92</v>
      </c>
      <c r="YG50" s="77">
        <v>1</v>
      </c>
      <c r="YH50" s="78">
        <v>33.29</v>
      </c>
      <c r="YI50" s="79">
        <v>38967</v>
      </c>
      <c r="YJ50" s="78">
        <v>2239244.73</v>
      </c>
      <c r="YM50" s="77">
        <v>434</v>
      </c>
      <c r="YN50" s="78">
        <v>177079.42</v>
      </c>
      <c r="YO50" s="77">
        <v>617</v>
      </c>
      <c r="YP50" s="78">
        <v>8098.7</v>
      </c>
      <c r="YU50" s="79">
        <v>2903</v>
      </c>
      <c r="YV50" s="78">
        <v>1420579.68</v>
      </c>
      <c r="YW50" s="79">
        <v>6491</v>
      </c>
      <c r="YX50" s="78">
        <v>844038.5</v>
      </c>
      <c r="YY50" s="79">
        <v>14897</v>
      </c>
      <c r="YZ50" s="78">
        <v>2499160.4500000002</v>
      </c>
      <c r="ZA50" s="79">
        <v>1498</v>
      </c>
      <c r="ZB50" s="78">
        <v>386334.44</v>
      </c>
      <c r="ZC50" s="79">
        <v>3377</v>
      </c>
      <c r="ZD50" s="78">
        <v>737954.85</v>
      </c>
      <c r="ZE50" s="79">
        <v>85209</v>
      </c>
      <c r="ZF50" s="78">
        <v>976900.08</v>
      </c>
      <c r="ZG50" s="79">
        <v>1536</v>
      </c>
      <c r="ZH50" s="78">
        <v>81658.350000000006</v>
      </c>
      <c r="ZI50" s="77">
        <v>3</v>
      </c>
      <c r="ZJ50" s="78">
        <v>41.16</v>
      </c>
      <c r="ZO50" s="77">
        <v>1</v>
      </c>
      <c r="ZP50" s="78">
        <v>21.06</v>
      </c>
      <c r="ZQ50" s="79">
        <v>182483</v>
      </c>
      <c r="ZR50" s="78">
        <v>10438318.720000001</v>
      </c>
      <c r="ZS50" s="79">
        <v>27065</v>
      </c>
      <c r="ZT50" s="78">
        <v>2398551.27</v>
      </c>
      <c r="AAA50" s="79">
        <v>2620</v>
      </c>
      <c r="AAB50" s="78">
        <v>62278.879999999997</v>
      </c>
      <c r="AAE50" s="79">
        <v>2472</v>
      </c>
      <c r="AAF50" s="78">
        <v>311010.87</v>
      </c>
      <c r="AAG50" s="77">
        <v>137</v>
      </c>
      <c r="AAH50" s="78">
        <v>13723.9</v>
      </c>
      <c r="AAI50" s="79">
        <v>113321</v>
      </c>
      <c r="AAJ50" s="78">
        <v>2936183.46</v>
      </c>
      <c r="AAK50" s="79">
        <v>32601</v>
      </c>
      <c r="AAL50" s="78">
        <v>1466208.23</v>
      </c>
      <c r="AAQ50" s="79">
        <v>1394</v>
      </c>
      <c r="AAR50" s="78">
        <v>114741.43</v>
      </c>
      <c r="AAS50" s="77">
        <v>623</v>
      </c>
      <c r="AAT50" s="78">
        <v>46188.160000000003</v>
      </c>
      <c r="AAU50" s="79">
        <v>54759</v>
      </c>
      <c r="AAV50" s="78">
        <v>9676436.4000000004</v>
      </c>
      <c r="AAW50" s="79">
        <v>51160</v>
      </c>
      <c r="AAX50" s="78">
        <v>6745925.4800000004</v>
      </c>
      <c r="ABA50" s="77">
        <v>1</v>
      </c>
      <c r="ABB50" s="78">
        <v>113.91</v>
      </c>
      <c r="ABC50" s="77">
        <v>111</v>
      </c>
      <c r="ABD50" s="78">
        <v>572.92999999999995</v>
      </c>
      <c r="ABE50" s="77">
        <v>176</v>
      </c>
      <c r="ABF50" s="78">
        <v>927.35</v>
      </c>
      <c r="ABI50" s="77">
        <v>1</v>
      </c>
      <c r="ABJ50" s="78">
        <v>15.02</v>
      </c>
      <c r="ABM50" s="77">
        <v>167</v>
      </c>
      <c r="ABN50" s="78">
        <v>1491.44</v>
      </c>
      <c r="ABO50" s="77">
        <v>1</v>
      </c>
      <c r="ABP50" s="78">
        <v>54.97</v>
      </c>
      <c r="ABQ50" s="77">
        <v>46</v>
      </c>
      <c r="ABR50" s="78">
        <v>579.09</v>
      </c>
      <c r="ABS50" s="77">
        <v>143</v>
      </c>
      <c r="ABT50" s="78">
        <v>797.61</v>
      </c>
      <c r="ABY50" s="77">
        <v>4</v>
      </c>
      <c r="ABZ50" s="78">
        <v>126.96</v>
      </c>
      <c r="ACA50" s="79">
        <v>1115</v>
      </c>
      <c r="ACB50" s="78">
        <v>5023.6400000000003</v>
      </c>
      <c r="ACG50" s="79">
        <v>2244</v>
      </c>
      <c r="ACH50" s="78">
        <v>134996.88</v>
      </c>
      <c r="ACO50" s="77">
        <v>768</v>
      </c>
      <c r="ACP50" s="78">
        <v>109021.71</v>
      </c>
      <c r="ADA50" s="79">
        <v>191576</v>
      </c>
      <c r="ADB50" s="78">
        <v>17852883.68</v>
      </c>
      <c r="ADC50" s="79">
        <v>3042</v>
      </c>
      <c r="ADD50" s="78">
        <v>178889.97</v>
      </c>
      <c r="ADE50" s="79">
        <v>1907</v>
      </c>
      <c r="ADF50" s="78">
        <v>89365.28</v>
      </c>
      <c r="ADG50" s="79">
        <v>4959</v>
      </c>
      <c r="ADH50" s="78">
        <v>76151.12</v>
      </c>
      <c r="ADI50" s="79">
        <v>3755</v>
      </c>
      <c r="ADJ50" s="78">
        <v>87932.46</v>
      </c>
      <c r="ADK50" s="77">
        <v>644</v>
      </c>
      <c r="ADL50" s="78">
        <v>18111.259999999998</v>
      </c>
      <c r="ADM50" s="77">
        <v>2</v>
      </c>
      <c r="ADN50" s="78">
        <v>17.88</v>
      </c>
      <c r="ADQ50" s="77">
        <v>117</v>
      </c>
      <c r="ADR50" s="78">
        <v>7130.59</v>
      </c>
      <c r="ADS50" s="79">
        <v>15067</v>
      </c>
      <c r="ADT50" s="78">
        <v>550727</v>
      </c>
      <c r="ADU50" s="79">
        <v>4532</v>
      </c>
      <c r="ADV50" s="78">
        <v>247892.71</v>
      </c>
      <c r="ADW50" s="79">
        <v>20950</v>
      </c>
      <c r="ADX50" s="78">
        <v>268385.09000000003</v>
      </c>
      <c r="AEA50" s="77">
        <v>1</v>
      </c>
      <c r="AEB50" s="78">
        <v>5.35</v>
      </c>
      <c r="AEC50" s="79">
        <v>12262</v>
      </c>
      <c r="AED50" s="78">
        <v>499716.2</v>
      </c>
      <c r="AEI50" s="79">
        <v>3975</v>
      </c>
      <c r="AEJ50" s="78">
        <v>126334.78</v>
      </c>
      <c r="AEK50" s="79">
        <v>50985</v>
      </c>
      <c r="AEL50" s="78">
        <v>1864844.61</v>
      </c>
      <c r="AEM50" s="77">
        <v>222</v>
      </c>
      <c r="AEN50" s="78">
        <v>11226.53</v>
      </c>
      <c r="AEO50" s="79">
        <v>15370</v>
      </c>
      <c r="AEP50" s="78">
        <v>987706.62</v>
      </c>
      <c r="AES50" s="79">
        <v>3013</v>
      </c>
      <c r="AET50" s="78">
        <v>453703.61</v>
      </c>
      <c r="AEW50" s="77">
        <v>1</v>
      </c>
      <c r="AEX50" s="78">
        <v>17.36</v>
      </c>
      <c r="AEY50" s="77">
        <v>992</v>
      </c>
      <c r="AEZ50" s="78">
        <v>159889.84</v>
      </c>
      <c r="AFA50" s="77">
        <v>2</v>
      </c>
      <c r="AFB50" s="78">
        <v>8.76</v>
      </c>
      <c r="AFC50" s="77">
        <v>1</v>
      </c>
      <c r="AFD50" s="78">
        <v>35.520000000000003</v>
      </c>
      <c r="AFK50" s="79">
        <v>4622</v>
      </c>
      <c r="AFL50" s="78">
        <v>319287.81</v>
      </c>
      <c r="AFM50" s="79">
        <v>5207</v>
      </c>
      <c r="AFN50" s="78">
        <v>222342.64</v>
      </c>
      <c r="AFO50" s="77">
        <v>16</v>
      </c>
      <c r="AFP50" s="78">
        <v>764.49</v>
      </c>
      <c r="AFQ50" s="77">
        <v>5</v>
      </c>
      <c r="AFR50" s="78">
        <v>186.34</v>
      </c>
      <c r="AFS50" s="79">
        <v>1957</v>
      </c>
      <c r="AFT50" s="78">
        <v>1117672.93</v>
      </c>
      <c r="AFU50" s="79">
        <v>3102</v>
      </c>
      <c r="AFV50" s="78">
        <v>2271799.11</v>
      </c>
      <c r="AGA50" s="77">
        <v>54</v>
      </c>
      <c r="AGB50" s="78">
        <v>514.38</v>
      </c>
      <c r="AGG50" s="79">
        <v>16857</v>
      </c>
      <c r="AGH50" s="78">
        <v>886770.92</v>
      </c>
      <c r="AGI50" s="79">
        <v>5392</v>
      </c>
      <c r="AGJ50" s="78">
        <v>167638.51</v>
      </c>
      <c r="AGK50" s="77">
        <v>7</v>
      </c>
      <c r="AGL50" s="78">
        <v>7438.56</v>
      </c>
      <c r="AGO50" s="77">
        <v>60</v>
      </c>
      <c r="AGP50" s="78">
        <v>7160.77</v>
      </c>
      <c r="AGQ50" s="79">
        <v>6062</v>
      </c>
      <c r="AGR50" s="78">
        <v>326938.83</v>
      </c>
      <c r="AGS50" s="77">
        <v>8</v>
      </c>
      <c r="AGT50" s="78">
        <v>320.54000000000002</v>
      </c>
      <c r="AGW50" s="77">
        <v>6</v>
      </c>
      <c r="AGX50" s="78">
        <v>464.92</v>
      </c>
      <c r="AGY50" s="77">
        <v>2</v>
      </c>
      <c r="AGZ50" s="78">
        <v>29.34</v>
      </c>
      <c r="AHC50" s="79">
        <v>3143</v>
      </c>
      <c r="AHD50" s="78">
        <v>1083269.58</v>
      </c>
      <c r="AHE50" s="77">
        <v>3</v>
      </c>
      <c r="AHF50" s="78">
        <v>3.83</v>
      </c>
      <c r="AHG50" s="77">
        <v>117</v>
      </c>
      <c r="AHH50" s="78">
        <v>5831.38</v>
      </c>
      <c r="AHK50" s="77">
        <v>5</v>
      </c>
      <c r="AHL50" s="78">
        <v>32.61</v>
      </c>
      <c r="AHM50" s="79">
        <v>55810</v>
      </c>
      <c r="AHN50" s="78">
        <v>1766771.66</v>
      </c>
      <c r="AHO50" s="79">
        <v>5530</v>
      </c>
      <c r="AHP50" s="78">
        <v>216824.58</v>
      </c>
      <c r="AHQ50" s="77">
        <v>463</v>
      </c>
      <c r="AHR50" s="78">
        <v>46801.61</v>
      </c>
      <c r="AHS50" s="77">
        <v>9</v>
      </c>
      <c r="AHT50" s="78">
        <v>459.65</v>
      </c>
      <c r="AHW50" s="77">
        <v>176</v>
      </c>
      <c r="AHX50" s="78">
        <v>1210.68</v>
      </c>
      <c r="AIC50" s="77">
        <v>16</v>
      </c>
      <c r="AID50" s="78">
        <v>16156.35</v>
      </c>
      <c r="AIE50" s="77">
        <v>1</v>
      </c>
      <c r="AIF50" s="78">
        <v>51.06</v>
      </c>
      <c r="AIG50" s="79">
        <v>190319</v>
      </c>
      <c r="AIH50" s="78">
        <v>36721322.539999999</v>
      </c>
      <c r="AII50" s="77">
        <v>227</v>
      </c>
      <c r="AIJ50" s="78">
        <v>225637.53</v>
      </c>
      <c r="AIK50" s="79">
        <v>10226</v>
      </c>
      <c r="AIL50" s="78">
        <v>6010894.9199999999</v>
      </c>
      <c r="AIM50" s="79">
        <v>9218</v>
      </c>
      <c r="AIN50" s="78">
        <v>3602646.74</v>
      </c>
      <c r="AIO50" s="79">
        <v>1828</v>
      </c>
      <c r="AIP50" s="78">
        <v>150068.70000000001</v>
      </c>
      <c r="AIQ50" s="77">
        <v>175</v>
      </c>
      <c r="AIR50" s="78">
        <v>21182.01</v>
      </c>
      <c r="AIS50" s="77">
        <v>988</v>
      </c>
      <c r="AIT50" s="78">
        <v>140361.4</v>
      </c>
      <c r="AIW50" s="77">
        <v>3</v>
      </c>
      <c r="AIX50" s="78">
        <v>1830.38</v>
      </c>
      <c r="AIY50" s="77">
        <v>49</v>
      </c>
      <c r="AIZ50" s="78">
        <v>36618.53</v>
      </c>
      <c r="AJA50" s="79">
        <v>2673</v>
      </c>
      <c r="AJB50" s="78">
        <v>247238.61</v>
      </c>
      <c r="AJC50" s="79">
        <v>3854</v>
      </c>
      <c r="AJD50" s="78">
        <v>242121.42</v>
      </c>
      <c r="AJE50" s="77">
        <v>56</v>
      </c>
      <c r="AJF50" s="78">
        <v>10507.14</v>
      </c>
      <c r="AJK50" s="77">
        <v>5</v>
      </c>
      <c r="AJL50" s="78">
        <v>3415.5</v>
      </c>
      <c r="AJM50" s="77">
        <v>993</v>
      </c>
      <c r="AJN50" s="78">
        <v>119463.38</v>
      </c>
      <c r="AJQ50" s="77">
        <v>116</v>
      </c>
      <c r="AJR50" s="78">
        <v>42599.199999999997</v>
      </c>
      <c r="AKC50" s="77">
        <v>2</v>
      </c>
      <c r="AKD50" s="78">
        <v>843.5</v>
      </c>
      <c r="AKE50" s="77">
        <v>1</v>
      </c>
      <c r="AKF50" s="78">
        <v>95.81</v>
      </c>
      <c r="AKG50" s="79">
        <v>50066</v>
      </c>
      <c r="AKH50" s="78">
        <v>453296.5</v>
      </c>
      <c r="AKK50" s="77">
        <v>31</v>
      </c>
      <c r="AKL50" s="78">
        <v>427.95</v>
      </c>
      <c r="AKO50" s="79">
        <v>7910</v>
      </c>
      <c r="AKP50" s="78">
        <v>596651.17000000004</v>
      </c>
      <c r="AKQ50" s="77">
        <v>2</v>
      </c>
      <c r="AKR50" s="78">
        <v>9</v>
      </c>
      <c r="AKS50" s="79">
        <v>9715</v>
      </c>
      <c r="AKT50" s="78">
        <v>196838.41</v>
      </c>
      <c r="AKU50" s="77">
        <v>5</v>
      </c>
      <c r="AKV50" s="78">
        <v>5.62</v>
      </c>
      <c r="AKW50" s="79">
        <v>10127</v>
      </c>
      <c r="AKX50" s="78">
        <v>470619.15</v>
      </c>
      <c r="ALA50" s="77">
        <v>2</v>
      </c>
      <c r="ALB50" s="78">
        <v>4.9800000000000004</v>
      </c>
      <c r="ALC50" s="77">
        <v>2</v>
      </c>
      <c r="ALD50" s="78">
        <v>17</v>
      </c>
      <c r="ALE50" s="79">
        <v>2177</v>
      </c>
      <c r="ALF50" s="78">
        <v>349323.94</v>
      </c>
      <c r="ALO50" s="79">
        <v>102493</v>
      </c>
      <c r="ALP50" s="78">
        <v>1301267.3500000001</v>
      </c>
      <c r="ALQ50" s="77">
        <v>177</v>
      </c>
      <c r="ALR50" s="78">
        <v>19239.57</v>
      </c>
      <c r="ALW50" s="77">
        <v>2</v>
      </c>
      <c r="ALX50" s="78">
        <v>2.2599999999999998</v>
      </c>
      <c r="AME50" s="77">
        <v>23</v>
      </c>
      <c r="AMF50" s="78">
        <v>314.64</v>
      </c>
      <c r="AMM50" s="79">
        <v>9053</v>
      </c>
      <c r="AMN50" s="78">
        <v>233434.13</v>
      </c>
      <c r="AMQ50" s="79">
        <v>110376</v>
      </c>
      <c r="AMR50" s="78">
        <v>1600955.43</v>
      </c>
      <c r="ANE50" s="77">
        <v>1</v>
      </c>
      <c r="ANF50" s="78">
        <v>25.8</v>
      </c>
      <c r="ANI50" s="77">
        <v>2</v>
      </c>
      <c r="ANJ50" s="78">
        <v>10.72</v>
      </c>
      <c r="ANO50" s="79">
        <v>2789</v>
      </c>
      <c r="ANP50" s="78">
        <v>164158.6</v>
      </c>
      <c r="ANQ50" s="77">
        <v>113</v>
      </c>
      <c r="ANR50" s="78">
        <v>364.92</v>
      </c>
      <c r="ANS50" s="79">
        <v>1433</v>
      </c>
      <c r="ANT50" s="78">
        <v>98357.56</v>
      </c>
      <c r="ANW50" s="77">
        <v>143</v>
      </c>
      <c r="ANX50" s="78">
        <v>4666.1499999999996</v>
      </c>
      <c r="ANY50" s="77">
        <v>60</v>
      </c>
      <c r="ANZ50" s="78">
        <v>21631.82</v>
      </c>
      <c r="AOA50" s="79">
        <v>1854</v>
      </c>
      <c r="AOB50" s="78">
        <v>135805.51</v>
      </c>
      <c r="AOC50" s="79">
        <v>17262</v>
      </c>
      <c r="AOD50" s="78">
        <v>1697482.71</v>
      </c>
      <c r="AOE50" s="77">
        <v>228</v>
      </c>
      <c r="AOF50" s="78">
        <v>271583.2</v>
      </c>
      <c r="AOG50" s="77">
        <v>2</v>
      </c>
      <c r="AOH50" s="78">
        <v>243.4</v>
      </c>
      <c r="AOQ50" s="77">
        <v>409</v>
      </c>
      <c r="AOR50" s="78">
        <v>16519.22</v>
      </c>
      <c r="AOS50" s="77">
        <v>1</v>
      </c>
      <c r="AOT50" s="78">
        <v>4.32</v>
      </c>
      <c r="AOU50" s="77">
        <v>2</v>
      </c>
      <c r="AOV50" s="78">
        <v>5.68</v>
      </c>
      <c r="AOY50" s="79">
        <v>1080</v>
      </c>
      <c r="AOZ50" s="78">
        <v>1349390.7</v>
      </c>
      <c r="APA50" s="79">
        <v>3184</v>
      </c>
      <c r="APB50" s="78">
        <v>246639.67</v>
      </c>
      <c r="APC50" s="77">
        <v>6</v>
      </c>
      <c r="APD50" s="78">
        <v>243.58</v>
      </c>
      <c r="APE50" s="77">
        <v>77</v>
      </c>
      <c r="APF50" s="78">
        <v>2501.9499999999998</v>
      </c>
      <c r="API50" s="79">
        <v>2014</v>
      </c>
      <c r="APJ50" s="78">
        <v>269600.58</v>
      </c>
      <c r="APK50" s="77">
        <v>258</v>
      </c>
      <c r="APL50" s="78">
        <v>48383.05</v>
      </c>
      <c r="APM50" s="79">
        <v>10516</v>
      </c>
      <c r="APN50" s="78">
        <v>1743632.74</v>
      </c>
      <c r="APS50" s="77">
        <v>503</v>
      </c>
      <c r="APT50" s="78">
        <v>312065.77</v>
      </c>
      <c r="APU50" s="77">
        <v>62</v>
      </c>
      <c r="APV50" s="78">
        <v>89490.4</v>
      </c>
      <c r="APW50" s="77">
        <v>363</v>
      </c>
      <c r="APX50" s="78">
        <v>1135969.8999999999</v>
      </c>
      <c r="AQI50" s="77">
        <v>51</v>
      </c>
      <c r="AQJ50" s="78">
        <v>4380.95</v>
      </c>
      <c r="AQK50" s="77">
        <v>7</v>
      </c>
      <c r="AQL50" s="78">
        <v>75.36</v>
      </c>
      <c r="AQO50" s="77">
        <v>827</v>
      </c>
      <c r="AQP50" s="78">
        <v>109257.15</v>
      </c>
      <c r="AQQ50" s="77">
        <v>436</v>
      </c>
      <c r="AQR50" s="78">
        <v>4839.7</v>
      </c>
      <c r="AQS50" s="77">
        <v>2</v>
      </c>
      <c r="AQT50" s="78">
        <v>13.93</v>
      </c>
      <c r="AQU50" s="77">
        <v>228</v>
      </c>
      <c r="AQV50" s="78">
        <v>2824</v>
      </c>
      <c r="AQW50" s="77">
        <v>1</v>
      </c>
      <c r="AQX50" s="78">
        <v>8.18</v>
      </c>
      <c r="ARA50" s="79">
        <v>13376</v>
      </c>
      <c r="ARB50" s="78">
        <v>3023968.12</v>
      </c>
      <c r="ARC50" s="79">
        <v>18612</v>
      </c>
      <c r="ARD50" s="78">
        <v>303714.24</v>
      </c>
      <c r="ARG50" s="77">
        <v>4</v>
      </c>
      <c r="ARH50" s="78">
        <v>193.16</v>
      </c>
      <c r="ARI50" s="79">
        <v>2500</v>
      </c>
      <c r="ARJ50" s="78">
        <v>1061424.78</v>
      </c>
      <c r="ARK50" s="77">
        <v>275</v>
      </c>
      <c r="ARL50" s="78">
        <v>126578.33</v>
      </c>
      <c r="ARM50" s="79">
        <v>2114</v>
      </c>
      <c r="ARN50" s="78">
        <v>981875.77</v>
      </c>
      <c r="ARO50" s="77">
        <v>793</v>
      </c>
      <c r="ARP50" s="78">
        <v>349594.26</v>
      </c>
      <c r="ARQ50" s="77">
        <v>714</v>
      </c>
      <c r="ARR50" s="78">
        <v>280211.90000000002</v>
      </c>
      <c r="ARS50" s="77">
        <v>221</v>
      </c>
      <c r="ART50" s="78">
        <v>90260.76</v>
      </c>
      <c r="ARU50" s="79">
        <v>14337</v>
      </c>
      <c r="ARV50" s="78">
        <v>2886755.28</v>
      </c>
      <c r="ARW50" s="77">
        <v>9</v>
      </c>
      <c r="ARX50" s="78">
        <v>389.98</v>
      </c>
      <c r="ASA50" s="77">
        <v>156</v>
      </c>
      <c r="ASB50" s="78">
        <v>43860.67</v>
      </c>
      <c r="ASC50" s="79">
        <v>3329</v>
      </c>
      <c r="ASD50" s="78">
        <v>53627.42</v>
      </c>
      <c r="ASI50" s="79">
        <v>4194</v>
      </c>
      <c r="ASJ50" s="78">
        <v>1096596.57</v>
      </c>
      <c r="ASK50" s="79">
        <v>2868</v>
      </c>
      <c r="ASL50" s="78">
        <v>1472367.94</v>
      </c>
      <c r="ASU50" s="77">
        <v>134</v>
      </c>
      <c r="ASV50" s="78">
        <v>871862.5</v>
      </c>
      <c r="ASY50" s="77">
        <v>7</v>
      </c>
      <c r="ASZ50" s="78">
        <v>65.069999999999993</v>
      </c>
      <c r="ATC50" s="77">
        <v>1</v>
      </c>
      <c r="ATD50" s="78">
        <v>18.36</v>
      </c>
      <c r="ATE50" s="77">
        <v>1</v>
      </c>
      <c r="ATF50" s="78">
        <v>9.39</v>
      </c>
      <c r="ATG50" s="79">
        <v>5625</v>
      </c>
      <c r="ATH50" s="78">
        <v>716004.15</v>
      </c>
      <c r="ATI50" s="79">
        <v>12469</v>
      </c>
      <c r="ATJ50" s="78">
        <v>1433625.61</v>
      </c>
      <c r="ATK50" s="79">
        <v>29018</v>
      </c>
      <c r="ATL50" s="78">
        <v>3609166.94</v>
      </c>
      <c r="ATM50" s="79">
        <v>7037</v>
      </c>
      <c r="ATN50" s="78">
        <v>856405.49</v>
      </c>
      <c r="ATO50" s="79">
        <v>50482</v>
      </c>
      <c r="ATP50" s="78">
        <v>1231567.82</v>
      </c>
      <c r="ATS50" s="79">
        <v>46202</v>
      </c>
      <c r="ATT50" s="78">
        <v>3505278.08</v>
      </c>
      <c r="ATU50" s="77">
        <v>145</v>
      </c>
      <c r="ATV50" s="78">
        <v>51214.33</v>
      </c>
      <c r="ATY50" s="79">
        <v>4326</v>
      </c>
      <c r="ATZ50" s="78">
        <v>370028.07</v>
      </c>
      <c r="AUC50" s="77">
        <v>1</v>
      </c>
      <c r="AUD50" s="78">
        <v>21.95</v>
      </c>
      <c r="AUO50" s="77">
        <v>5</v>
      </c>
      <c r="AUP50" s="78">
        <v>67.16</v>
      </c>
      <c r="AUS50" s="77">
        <v>10</v>
      </c>
      <c r="AUT50" s="78">
        <v>550.15</v>
      </c>
      <c r="AUU50" s="79">
        <v>1363</v>
      </c>
      <c r="AUV50" s="78">
        <v>32239.11</v>
      </c>
      <c r="AUW50" s="77">
        <v>145</v>
      </c>
      <c r="AUX50" s="78">
        <v>11956.11</v>
      </c>
      <c r="AVA50" s="79">
        <v>13550</v>
      </c>
      <c r="AVB50" s="78">
        <v>1294979.6599999999</v>
      </c>
      <c r="AVC50" s="77">
        <v>795</v>
      </c>
      <c r="AVD50" s="78">
        <v>3349431.47</v>
      </c>
      <c r="AVE50" s="77">
        <v>5</v>
      </c>
      <c r="AVF50" s="78">
        <v>231.42</v>
      </c>
      <c r="AVM50" s="79">
        <v>1044</v>
      </c>
      <c r="AVN50" s="78">
        <v>58586.32</v>
      </c>
      <c r="AVO50" s="77">
        <v>39</v>
      </c>
      <c r="AVP50" s="78">
        <v>1250.96</v>
      </c>
      <c r="AVQ50" s="77">
        <v>2</v>
      </c>
      <c r="AVR50" s="78">
        <v>88.3</v>
      </c>
      <c r="AVS50" s="79">
        <v>16950</v>
      </c>
      <c r="AVT50" s="78">
        <v>861744.21</v>
      </c>
      <c r="AVU50" s="77">
        <v>13</v>
      </c>
      <c r="AVV50" s="78">
        <v>216.26</v>
      </c>
      <c r="AVW50" s="77">
        <v>26</v>
      </c>
      <c r="AVX50" s="78">
        <v>1224.44</v>
      </c>
      <c r="AVY50" s="77">
        <v>11</v>
      </c>
      <c r="AVZ50" s="78">
        <v>258.91000000000003</v>
      </c>
      <c r="AWA50" s="77">
        <v>8</v>
      </c>
      <c r="AWB50" s="78">
        <v>38.96</v>
      </c>
      <c r="AWG50" s="77">
        <v>2</v>
      </c>
      <c r="AWH50" s="78">
        <v>10.18</v>
      </c>
      <c r="AWM50" s="79">
        <v>183583</v>
      </c>
      <c r="AWN50" s="78">
        <v>3168148.4</v>
      </c>
      <c r="AWO50" s="77">
        <v>14</v>
      </c>
      <c r="AWP50" s="78">
        <v>110.46</v>
      </c>
      <c r="AWQ50" s="79">
        <v>2230</v>
      </c>
      <c r="AWR50" s="78">
        <v>117580.76</v>
      </c>
      <c r="AWU50" s="79">
        <v>10843</v>
      </c>
      <c r="AWV50" s="78">
        <v>3547797.3</v>
      </c>
      <c r="AWW50" s="77">
        <v>18</v>
      </c>
      <c r="AWX50" s="78">
        <v>114.65</v>
      </c>
      <c r="AXC50" s="77">
        <v>174</v>
      </c>
      <c r="AXD50" s="78">
        <v>145994.31</v>
      </c>
      <c r="AXS50" s="77">
        <v>1</v>
      </c>
      <c r="AXT50" s="78">
        <v>26.96</v>
      </c>
      <c r="AYC50" s="77">
        <v>2</v>
      </c>
      <c r="AYD50" s="78">
        <v>16.260000000000002</v>
      </c>
      <c r="AYE50" s="77">
        <v>29</v>
      </c>
      <c r="AYF50" s="78">
        <v>282.54000000000002</v>
      </c>
      <c r="AYG50" s="77">
        <v>2</v>
      </c>
      <c r="AYH50" s="78">
        <v>23.24</v>
      </c>
      <c r="AYQ50" s="77">
        <v>15</v>
      </c>
      <c r="AYR50" s="78">
        <v>12.36</v>
      </c>
      <c r="AYW50" s="77">
        <v>7</v>
      </c>
      <c r="AYX50" s="78">
        <v>30.24</v>
      </c>
      <c r="AYY50" s="77">
        <v>74</v>
      </c>
      <c r="AYZ50" s="78">
        <v>4194.7</v>
      </c>
      <c r="AZA50" s="79">
        <v>60945</v>
      </c>
      <c r="AZB50" s="78">
        <v>4777780.33</v>
      </c>
      <c r="AZC50" s="77">
        <v>267</v>
      </c>
      <c r="AZD50" s="78">
        <v>41093.56</v>
      </c>
      <c r="AZE50" s="77">
        <v>142</v>
      </c>
      <c r="AZF50" s="78">
        <v>51188.29</v>
      </c>
      <c r="AZG50" s="77">
        <v>14</v>
      </c>
      <c r="AZH50" s="78">
        <v>301.97000000000003</v>
      </c>
      <c r="AZI50" s="77">
        <v>222</v>
      </c>
      <c r="AZJ50" s="78">
        <v>15597.84</v>
      </c>
      <c r="AZK50" s="77">
        <v>868</v>
      </c>
      <c r="AZL50" s="78">
        <v>11738.51</v>
      </c>
      <c r="AZO50" s="79">
        <v>13885</v>
      </c>
      <c r="AZP50" s="78">
        <v>1871388.13</v>
      </c>
      <c r="AZQ50" s="77">
        <v>223</v>
      </c>
      <c r="AZR50" s="78">
        <v>228246.31</v>
      </c>
      <c r="AZS50" s="77">
        <v>583</v>
      </c>
      <c r="AZT50" s="78">
        <v>259928.55</v>
      </c>
    </row>
    <row r="51" spans="1:1024 1027:1372" x14ac:dyDescent="0.25">
      <c r="A51" s="80">
        <v>40025</v>
      </c>
      <c r="B51" s="77" t="s">
        <v>346</v>
      </c>
      <c r="C51" s="77">
        <v>11</v>
      </c>
      <c r="D51" s="78">
        <v>18.260000000000002</v>
      </c>
      <c r="K51" s="77">
        <v>1</v>
      </c>
      <c r="L51" s="78">
        <v>75.58</v>
      </c>
      <c r="M51" s="77">
        <v>174</v>
      </c>
      <c r="N51" s="78">
        <v>1054290.7</v>
      </c>
      <c r="W51" s="77">
        <v>6</v>
      </c>
      <c r="X51" s="78">
        <v>64.739999999999995</v>
      </c>
      <c r="Y51" s="79">
        <v>172969</v>
      </c>
      <c r="Z51" s="78">
        <v>9625708.6199999992</v>
      </c>
      <c r="AA51" s="77">
        <v>47</v>
      </c>
      <c r="AB51" s="78">
        <v>5360.36</v>
      </c>
      <c r="AC51" s="79">
        <v>6237</v>
      </c>
      <c r="AD51" s="78">
        <v>297927.92</v>
      </c>
      <c r="AK51" s="77">
        <v>1</v>
      </c>
      <c r="AL51" s="78">
        <v>3.7</v>
      </c>
      <c r="AO51" s="77">
        <v>3</v>
      </c>
      <c r="AP51" s="78">
        <v>5.15</v>
      </c>
      <c r="AQ51" s="79">
        <v>34667</v>
      </c>
      <c r="AR51" s="78">
        <v>5071362.3600000003</v>
      </c>
      <c r="AU51" s="79">
        <v>50205</v>
      </c>
      <c r="AV51" s="78">
        <v>1022526.35</v>
      </c>
      <c r="AY51" s="79">
        <v>68408</v>
      </c>
      <c r="AZ51" s="78">
        <v>6845282.9699999997</v>
      </c>
      <c r="BA51" s="79">
        <v>171658</v>
      </c>
      <c r="BB51" s="78">
        <v>14144056.710000001</v>
      </c>
      <c r="BE51" s="79">
        <v>193818</v>
      </c>
      <c r="BF51" s="78">
        <v>1686235.05</v>
      </c>
      <c r="BI51" s="79">
        <v>8562</v>
      </c>
      <c r="BJ51" s="78">
        <v>493777.09</v>
      </c>
      <c r="BM51" s="77">
        <v>14</v>
      </c>
      <c r="BN51" s="78">
        <v>2909.96</v>
      </c>
      <c r="BO51" s="79">
        <v>5478</v>
      </c>
      <c r="BP51" s="78">
        <v>62026.48</v>
      </c>
      <c r="BS51" s="77">
        <v>12</v>
      </c>
      <c r="BT51" s="78">
        <v>8549.35</v>
      </c>
      <c r="BW51" s="77">
        <v>2</v>
      </c>
      <c r="BX51" s="78">
        <v>17.399999999999999</v>
      </c>
      <c r="BY51" s="77">
        <v>3</v>
      </c>
      <c r="BZ51" s="78">
        <v>20.010000000000002</v>
      </c>
      <c r="CC51" s="77">
        <v>2</v>
      </c>
      <c r="CD51" s="78">
        <v>2.42</v>
      </c>
      <c r="CM51" s="77">
        <v>3</v>
      </c>
      <c r="CN51" s="78">
        <v>2440.77</v>
      </c>
      <c r="CO51" s="77">
        <v>4</v>
      </c>
      <c r="CP51" s="78">
        <v>213</v>
      </c>
      <c r="CQ51" s="77">
        <v>4</v>
      </c>
      <c r="CR51" s="78">
        <v>7.1</v>
      </c>
      <c r="CS51" s="77">
        <v>37</v>
      </c>
      <c r="CT51" s="78">
        <v>122.13</v>
      </c>
      <c r="CU51" s="77">
        <v>5</v>
      </c>
      <c r="CV51" s="78">
        <v>21.59</v>
      </c>
      <c r="CW51" s="77">
        <v>13</v>
      </c>
      <c r="CX51" s="78">
        <v>10.28</v>
      </c>
      <c r="DA51" s="79">
        <v>188340</v>
      </c>
      <c r="DB51" s="78">
        <v>7041590.8300000001</v>
      </c>
      <c r="DK51" s="79">
        <v>11598</v>
      </c>
      <c r="DL51" s="78">
        <v>1041717.54</v>
      </c>
      <c r="DM51" s="79">
        <v>84932</v>
      </c>
      <c r="DN51" s="78">
        <v>3345312.56</v>
      </c>
      <c r="DQ51" s="77">
        <v>1</v>
      </c>
      <c r="DR51" s="78">
        <v>1.1200000000000001</v>
      </c>
      <c r="DS51" s="77">
        <v>17</v>
      </c>
      <c r="DT51" s="78">
        <v>213.86</v>
      </c>
      <c r="DU51" s="77">
        <v>2</v>
      </c>
      <c r="DV51" s="78">
        <v>3.9</v>
      </c>
      <c r="EE51" s="79">
        <v>11251</v>
      </c>
      <c r="EF51" s="78">
        <v>411612.01</v>
      </c>
      <c r="EG51" s="79">
        <v>31596</v>
      </c>
      <c r="EH51" s="78">
        <v>1124455.93</v>
      </c>
      <c r="EI51" s="77">
        <v>7</v>
      </c>
      <c r="EJ51" s="78">
        <v>33.49</v>
      </c>
      <c r="EK51" s="79">
        <v>1293</v>
      </c>
      <c r="EL51" s="78">
        <v>82947.320000000007</v>
      </c>
      <c r="ES51" s="79">
        <v>1565</v>
      </c>
      <c r="ET51" s="78">
        <v>996783.76</v>
      </c>
      <c r="EU51" s="77">
        <v>18</v>
      </c>
      <c r="EV51" s="78">
        <v>13.65</v>
      </c>
      <c r="EW51" s="79">
        <v>24623</v>
      </c>
      <c r="EX51" s="78">
        <v>1217697.8899999999</v>
      </c>
      <c r="EY51" s="79">
        <v>15816</v>
      </c>
      <c r="EZ51" s="78">
        <v>730023.43</v>
      </c>
      <c r="FA51" s="77">
        <v>11</v>
      </c>
      <c r="FB51" s="78">
        <v>106.51</v>
      </c>
      <c r="FC51" s="77">
        <v>1</v>
      </c>
      <c r="FD51" s="78">
        <v>4.32</v>
      </c>
      <c r="FE51" s="77">
        <v>6</v>
      </c>
      <c r="FF51" s="78">
        <v>17.04</v>
      </c>
      <c r="FG51" s="79">
        <v>2304</v>
      </c>
      <c r="FH51" s="78">
        <v>349760.49</v>
      </c>
      <c r="FI51" s="77">
        <v>3</v>
      </c>
      <c r="FJ51" s="78">
        <v>9.5</v>
      </c>
      <c r="FK51" s="79">
        <v>3002</v>
      </c>
      <c r="FL51" s="78">
        <v>80146.19</v>
      </c>
      <c r="FM51" s="77">
        <v>757</v>
      </c>
      <c r="FN51" s="78">
        <v>28331.37</v>
      </c>
      <c r="FO51" s="79">
        <v>44436</v>
      </c>
      <c r="FP51" s="78">
        <v>4859509.03</v>
      </c>
      <c r="FS51" s="77">
        <v>2</v>
      </c>
      <c r="FT51" s="78">
        <v>9.1199999999999992</v>
      </c>
      <c r="FW51" s="77">
        <v>74</v>
      </c>
      <c r="FX51" s="78">
        <v>5170.49</v>
      </c>
      <c r="GC51" s="79">
        <v>3246</v>
      </c>
      <c r="GD51" s="78">
        <v>444108.3</v>
      </c>
      <c r="GG51" s="77">
        <v>2</v>
      </c>
      <c r="GH51" s="78">
        <v>6.3</v>
      </c>
      <c r="GK51" s="77">
        <v>2</v>
      </c>
      <c r="GL51" s="78">
        <v>7.7</v>
      </c>
      <c r="GO51" s="77">
        <v>270</v>
      </c>
      <c r="GP51" s="78">
        <v>23896.29</v>
      </c>
      <c r="GQ51" s="77">
        <v>25</v>
      </c>
      <c r="GR51" s="78">
        <v>1376.34</v>
      </c>
      <c r="GS51" s="79">
        <v>1194</v>
      </c>
      <c r="GT51" s="78">
        <v>127714.55</v>
      </c>
      <c r="GU51" s="77">
        <v>12</v>
      </c>
      <c r="GV51" s="78">
        <v>62.25</v>
      </c>
      <c r="GY51" s="77">
        <v>113</v>
      </c>
      <c r="GZ51" s="78">
        <v>3452.85</v>
      </c>
      <c r="HA51" s="77">
        <v>637</v>
      </c>
      <c r="HB51" s="78">
        <v>78214.490000000005</v>
      </c>
      <c r="HC51" s="77">
        <v>456</v>
      </c>
      <c r="HD51" s="78">
        <v>77263.509999999995</v>
      </c>
      <c r="HE51" s="79">
        <v>1119</v>
      </c>
      <c r="HF51" s="78">
        <v>154945.14000000001</v>
      </c>
      <c r="HI51" s="77">
        <v>82</v>
      </c>
      <c r="HJ51" s="78">
        <v>26884.92</v>
      </c>
      <c r="HK51" s="77">
        <v>628</v>
      </c>
      <c r="HL51" s="78">
        <v>30285.88</v>
      </c>
      <c r="HM51" s="77">
        <v>8</v>
      </c>
      <c r="HN51" s="78">
        <v>623.54</v>
      </c>
      <c r="HO51" s="79">
        <v>43743</v>
      </c>
      <c r="HP51" s="78">
        <v>4237036.09</v>
      </c>
      <c r="HQ51" s="77">
        <v>10</v>
      </c>
      <c r="HR51" s="78">
        <v>1527.32</v>
      </c>
      <c r="HS51" s="77">
        <v>122</v>
      </c>
      <c r="HT51" s="78">
        <v>13461.85</v>
      </c>
      <c r="HU51" s="79">
        <v>2881</v>
      </c>
      <c r="HV51" s="78">
        <v>205989.5</v>
      </c>
      <c r="HW51" s="77">
        <v>39</v>
      </c>
      <c r="HX51" s="78">
        <v>5626.25</v>
      </c>
      <c r="HY51" s="77">
        <v>200</v>
      </c>
      <c r="HZ51" s="78">
        <v>57977.34</v>
      </c>
      <c r="IG51" s="79">
        <v>2052</v>
      </c>
      <c r="IH51" s="78">
        <v>104254.21</v>
      </c>
      <c r="II51" s="77">
        <v>1</v>
      </c>
      <c r="IJ51" s="78">
        <v>7.17</v>
      </c>
      <c r="IM51" s="77">
        <v>3</v>
      </c>
      <c r="IN51" s="78">
        <v>8.76</v>
      </c>
      <c r="IQ51" s="77">
        <v>6</v>
      </c>
      <c r="IR51" s="78">
        <v>9.6199999999999992</v>
      </c>
      <c r="IS51" s="79">
        <v>4282</v>
      </c>
      <c r="IT51" s="78">
        <v>173025.4</v>
      </c>
      <c r="IU51" s="77">
        <v>1</v>
      </c>
      <c r="IV51" s="78">
        <v>8.0399999999999991</v>
      </c>
      <c r="JA51" s="79">
        <v>9775</v>
      </c>
      <c r="JB51" s="78">
        <v>1281794.8600000001</v>
      </c>
      <c r="JC51" s="79">
        <v>2498</v>
      </c>
      <c r="JD51" s="78">
        <v>306063.37</v>
      </c>
      <c r="JG51" s="77">
        <v>691</v>
      </c>
      <c r="JH51" s="78">
        <v>86332.800000000003</v>
      </c>
      <c r="JI51" s="79">
        <v>4077</v>
      </c>
      <c r="JJ51" s="78">
        <v>339057.07</v>
      </c>
      <c r="JK51" s="77">
        <v>19</v>
      </c>
      <c r="JL51" s="78">
        <v>1509.14</v>
      </c>
      <c r="JM51" s="77">
        <v>1</v>
      </c>
      <c r="JN51" s="78">
        <v>75.69</v>
      </c>
      <c r="JQ51" s="77">
        <v>168</v>
      </c>
      <c r="JR51" s="78">
        <v>14451.61</v>
      </c>
      <c r="JS51" s="79">
        <v>2953</v>
      </c>
      <c r="JT51" s="78">
        <v>231864.22</v>
      </c>
      <c r="JU51" s="79">
        <v>2842</v>
      </c>
      <c r="JV51" s="78">
        <v>187460.56</v>
      </c>
      <c r="JW51" s="77">
        <v>49</v>
      </c>
      <c r="JX51" s="78">
        <v>4300.12</v>
      </c>
      <c r="JY51" s="77">
        <v>434</v>
      </c>
      <c r="JZ51" s="78">
        <v>8806.76</v>
      </c>
      <c r="KA51" s="79">
        <v>8949</v>
      </c>
      <c r="KB51" s="78">
        <v>369547.54</v>
      </c>
      <c r="KC51" s="77">
        <v>1</v>
      </c>
      <c r="KD51" s="78">
        <v>21.45</v>
      </c>
      <c r="KE51" s="77">
        <v>443</v>
      </c>
      <c r="KF51" s="78">
        <v>45170.94</v>
      </c>
      <c r="KG51" s="79">
        <v>18350</v>
      </c>
      <c r="KH51" s="78">
        <v>658353.17000000004</v>
      </c>
      <c r="KM51" s="79">
        <v>1134</v>
      </c>
      <c r="KN51" s="78">
        <v>605139.91</v>
      </c>
      <c r="KO51" s="77">
        <v>2</v>
      </c>
      <c r="KP51" s="78">
        <v>159.08000000000001</v>
      </c>
      <c r="KQ51" s="79">
        <v>5564</v>
      </c>
      <c r="KR51" s="78">
        <v>427479.83</v>
      </c>
      <c r="KU51" s="79">
        <v>3357</v>
      </c>
      <c r="KV51" s="78">
        <v>1406311.23</v>
      </c>
      <c r="LA51" s="77">
        <v>14</v>
      </c>
      <c r="LB51" s="78">
        <v>1678.74</v>
      </c>
      <c r="LC51" s="77">
        <v>4</v>
      </c>
      <c r="LD51" s="78">
        <v>5.6</v>
      </c>
      <c r="LE51" s="79">
        <v>1189</v>
      </c>
      <c r="LF51" s="78">
        <v>103239.84</v>
      </c>
      <c r="LG51" s="77">
        <v>423</v>
      </c>
      <c r="LH51" s="78">
        <v>69364.490000000005</v>
      </c>
      <c r="LI51" s="77">
        <v>409</v>
      </c>
      <c r="LJ51" s="78">
        <v>90214.12</v>
      </c>
      <c r="LS51" s="77">
        <v>8</v>
      </c>
      <c r="LT51" s="78">
        <v>9.7200000000000006</v>
      </c>
      <c r="LU51" s="79">
        <v>6482</v>
      </c>
      <c r="LV51" s="78">
        <v>288612.28000000003</v>
      </c>
      <c r="LW51" s="77">
        <v>96</v>
      </c>
      <c r="LX51" s="78">
        <v>545.80999999999995</v>
      </c>
      <c r="LY51" s="77">
        <v>4</v>
      </c>
      <c r="LZ51" s="78">
        <v>1898.96</v>
      </c>
      <c r="MC51" s="79">
        <v>5393</v>
      </c>
      <c r="MD51" s="78">
        <v>597960.56000000006</v>
      </c>
      <c r="MG51" s="77">
        <v>5</v>
      </c>
      <c r="MH51" s="78">
        <v>178.74</v>
      </c>
      <c r="MO51" s="77">
        <v>4</v>
      </c>
      <c r="MP51" s="78">
        <v>34.119999999999997</v>
      </c>
      <c r="MQ51" s="79">
        <v>4438</v>
      </c>
      <c r="MR51" s="78">
        <v>316019.58</v>
      </c>
      <c r="MS51" s="79">
        <v>52685</v>
      </c>
      <c r="MT51" s="78">
        <v>5072652.07</v>
      </c>
      <c r="MU51" s="79">
        <v>1660</v>
      </c>
      <c r="MV51" s="78">
        <v>45895.26</v>
      </c>
      <c r="MY51" s="77">
        <v>3</v>
      </c>
      <c r="MZ51" s="78">
        <v>15.12</v>
      </c>
      <c r="NA51" s="77">
        <v>1</v>
      </c>
      <c r="NB51" s="78">
        <v>4.32</v>
      </c>
      <c r="NG51" s="79">
        <v>314045</v>
      </c>
      <c r="NH51" s="78">
        <v>38501111.460000001</v>
      </c>
      <c r="NI51" s="79">
        <v>260845</v>
      </c>
      <c r="NJ51" s="78">
        <v>36815348</v>
      </c>
      <c r="NK51" s="79">
        <v>15627</v>
      </c>
      <c r="NL51" s="78">
        <v>48720.69</v>
      </c>
      <c r="NM51" s="77">
        <v>54</v>
      </c>
      <c r="NN51" s="78">
        <v>852.89</v>
      </c>
      <c r="NQ51" s="77">
        <v>1</v>
      </c>
      <c r="NR51" s="78">
        <v>100.74</v>
      </c>
      <c r="NU51" s="79">
        <v>1817</v>
      </c>
      <c r="NV51" s="78">
        <v>260099.19</v>
      </c>
      <c r="NW51" s="77">
        <v>9</v>
      </c>
      <c r="NX51" s="78">
        <v>55.07</v>
      </c>
      <c r="NY51" s="77">
        <v>1</v>
      </c>
      <c r="NZ51" s="78">
        <v>3.39</v>
      </c>
      <c r="OA51" s="77">
        <v>90</v>
      </c>
      <c r="OB51" s="78">
        <v>207.87</v>
      </c>
      <c r="OC51" s="79">
        <v>3318</v>
      </c>
      <c r="OD51" s="78">
        <v>345642.09</v>
      </c>
      <c r="OE51" s="77">
        <v>46</v>
      </c>
      <c r="OF51" s="78">
        <v>3038.18</v>
      </c>
      <c r="OG51" s="77">
        <v>5</v>
      </c>
      <c r="OH51" s="78">
        <v>102.14</v>
      </c>
      <c r="OK51" s="77">
        <v>1</v>
      </c>
      <c r="OL51" s="78">
        <v>21.42</v>
      </c>
      <c r="OM51" s="77">
        <v>392</v>
      </c>
      <c r="ON51" s="78">
        <v>31125.01</v>
      </c>
      <c r="OO51" s="77">
        <v>409</v>
      </c>
      <c r="OP51" s="78">
        <v>23563.34</v>
      </c>
      <c r="OQ51" s="77">
        <v>140</v>
      </c>
      <c r="OR51" s="78">
        <v>507.25</v>
      </c>
      <c r="OW51" s="79">
        <v>12676</v>
      </c>
      <c r="OX51" s="78">
        <v>2164428.56</v>
      </c>
      <c r="OY51" s="79">
        <v>28472</v>
      </c>
      <c r="OZ51" s="78">
        <v>5347936.4800000004</v>
      </c>
      <c r="PA51" s="77">
        <v>164</v>
      </c>
      <c r="PB51" s="78">
        <v>5635.38</v>
      </c>
      <c r="PC51" s="79">
        <v>4075</v>
      </c>
      <c r="PD51" s="78">
        <v>186124.4</v>
      </c>
      <c r="PE51" s="77">
        <v>123</v>
      </c>
      <c r="PF51" s="78">
        <v>12228.06</v>
      </c>
      <c r="PI51" s="79">
        <v>7020</v>
      </c>
      <c r="PJ51" s="78">
        <v>695861.98</v>
      </c>
      <c r="PM51" s="77">
        <v>1</v>
      </c>
      <c r="PN51" s="78">
        <v>6.9</v>
      </c>
      <c r="PS51" s="79">
        <v>3522</v>
      </c>
      <c r="PT51" s="78">
        <v>310077.46000000002</v>
      </c>
      <c r="PU51" s="77">
        <v>108</v>
      </c>
      <c r="PV51" s="78">
        <v>1044.7</v>
      </c>
      <c r="PW51" s="77">
        <v>58</v>
      </c>
      <c r="PX51" s="78">
        <v>8416.64</v>
      </c>
      <c r="PY51" s="79">
        <v>9843</v>
      </c>
      <c r="PZ51" s="78">
        <v>669862.30000000005</v>
      </c>
      <c r="QA51" s="77">
        <v>48</v>
      </c>
      <c r="QB51" s="78">
        <v>330.69</v>
      </c>
      <c r="QC51" s="77">
        <v>13</v>
      </c>
      <c r="QD51" s="78">
        <v>190.47</v>
      </c>
      <c r="QI51" s="77">
        <v>14</v>
      </c>
      <c r="QJ51" s="78">
        <v>97.18</v>
      </c>
      <c r="QM51" s="79">
        <v>25424</v>
      </c>
      <c r="QN51" s="78">
        <v>6917999.7300000004</v>
      </c>
      <c r="QO51" s="79">
        <v>45676</v>
      </c>
      <c r="QP51" s="78">
        <v>6561916.3099999996</v>
      </c>
      <c r="QQ51" s="79">
        <v>3080</v>
      </c>
      <c r="QR51" s="78">
        <v>389290.04</v>
      </c>
      <c r="QS51" s="77">
        <v>410</v>
      </c>
      <c r="QT51" s="78">
        <v>1609240.91</v>
      </c>
      <c r="QW51" s="77">
        <v>16</v>
      </c>
      <c r="QX51" s="78">
        <v>226.56</v>
      </c>
      <c r="QY51" s="77">
        <v>13</v>
      </c>
      <c r="QZ51" s="78">
        <v>921.1</v>
      </c>
      <c r="RA51" s="77">
        <v>559</v>
      </c>
      <c r="RB51" s="78">
        <v>196828.28</v>
      </c>
      <c r="RE51" s="79">
        <v>23994</v>
      </c>
      <c r="RF51" s="78">
        <v>12778486.17</v>
      </c>
      <c r="RI51" s="79">
        <v>11249</v>
      </c>
      <c r="RJ51" s="78">
        <v>3452260.54</v>
      </c>
      <c r="RM51" s="77">
        <v>2</v>
      </c>
      <c r="RN51" s="78">
        <v>3.22</v>
      </c>
      <c r="RO51" s="77">
        <v>23</v>
      </c>
      <c r="RP51" s="78">
        <v>23.08</v>
      </c>
      <c r="RQ51" s="77">
        <v>2</v>
      </c>
      <c r="RR51" s="78">
        <v>58.68</v>
      </c>
      <c r="SA51" s="77">
        <v>2</v>
      </c>
      <c r="SB51" s="78">
        <v>97.1</v>
      </c>
      <c r="SC51" s="77">
        <v>2</v>
      </c>
      <c r="SD51" s="78">
        <v>100.8</v>
      </c>
      <c r="SE51" s="77">
        <v>21</v>
      </c>
      <c r="SF51" s="78">
        <v>1166.98</v>
      </c>
      <c r="SG51" s="77">
        <v>8</v>
      </c>
      <c r="SH51" s="78">
        <v>4146.59</v>
      </c>
      <c r="SO51" s="79">
        <v>122764</v>
      </c>
      <c r="SP51" s="78">
        <v>17484474.640000001</v>
      </c>
      <c r="SQ51" s="79">
        <v>2359</v>
      </c>
      <c r="SR51" s="78">
        <v>108631.06</v>
      </c>
      <c r="SS51" s="77">
        <v>3</v>
      </c>
      <c r="ST51" s="78">
        <v>8.2799999999999994</v>
      </c>
      <c r="SW51" s="77">
        <v>186</v>
      </c>
      <c r="SX51" s="78">
        <v>38840.36</v>
      </c>
      <c r="SY51" s="77">
        <v>287</v>
      </c>
      <c r="SZ51" s="78">
        <v>13439.57</v>
      </c>
      <c r="TA51" s="77">
        <v>10</v>
      </c>
      <c r="TB51" s="78">
        <v>283.73</v>
      </c>
      <c r="TC51" s="77">
        <v>585</v>
      </c>
      <c r="TD51" s="78">
        <v>62085</v>
      </c>
      <c r="TG51" s="79">
        <v>5714</v>
      </c>
      <c r="TH51" s="78">
        <v>424150.02</v>
      </c>
      <c r="TI51" s="79">
        <v>36414</v>
      </c>
      <c r="TJ51" s="78">
        <v>6476148.9699999997</v>
      </c>
      <c r="TK51" s="77">
        <v>4</v>
      </c>
      <c r="TL51" s="78">
        <v>0.68</v>
      </c>
      <c r="TM51" s="79">
        <v>1430</v>
      </c>
      <c r="TN51" s="78">
        <v>53006.69</v>
      </c>
      <c r="TO51" s="79">
        <v>2859</v>
      </c>
      <c r="TP51" s="78">
        <v>185625.35</v>
      </c>
      <c r="TQ51" s="79">
        <v>10522</v>
      </c>
      <c r="TR51" s="78">
        <v>388522.75</v>
      </c>
      <c r="TS51" s="77">
        <v>2</v>
      </c>
      <c r="TT51" s="78">
        <v>272.88</v>
      </c>
      <c r="TU51" s="79">
        <v>93135</v>
      </c>
      <c r="TV51" s="78">
        <v>586481.41</v>
      </c>
      <c r="TW51" s="79">
        <v>1183</v>
      </c>
      <c r="TX51" s="78">
        <v>104753.67</v>
      </c>
      <c r="TY51" s="77">
        <v>89</v>
      </c>
      <c r="TZ51" s="78">
        <v>531.48</v>
      </c>
      <c r="UE51" s="77">
        <v>1</v>
      </c>
      <c r="UF51" s="78">
        <v>12.31</v>
      </c>
      <c r="UG51" s="77">
        <v>756</v>
      </c>
      <c r="UH51" s="78">
        <v>6958.99</v>
      </c>
      <c r="UI51" s="79">
        <v>3140</v>
      </c>
      <c r="UJ51" s="78">
        <v>13698593.24</v>
      </c>
      <c r="UK51" s="79">
        <v>2496</v>
      </c>
      <c r="UL51" s="78">
        <v>94701.29</v>
      </c>
      <c r="UM51" s="79">
        <v>27744</v>
      </c>
      <c r="UN51" s="78">
        <v>730307.96</v>
      </c>
      <c r="UO51" s="79">
        <v>2174</v>
      </c>
      <c r="UP51" s="78">
        <v>242378.09</v>
      </c>
      <c r="UQ51" s="79">
        <v>46020</v>
      </c>
      <c r="UR51" s="78">
        <v>2289583.19</v>
      </c>
      <c r="US51" s="79">
        <v>5059</v>
      </c>
      <c r="UT51" s="78">
        <v>415964.19</v>
      </c>
      <c r="VE51" s="77">
        <v>2</v>
      </c>
      <c r="VF51" s="78">
        <v>247.14</v>
      </c>
      <c r="VG51" s="79">
        <v>7980</v>
      </c>
      <c r="VH51" s="78">
        <v>353375.79</v>
      </c>
      <c r="VM51" s="77">
        <v>6</v>
      </c>
      <c r="VN51" s="78">
        <v>71.180000000000007</v>
      </c>
      <c r="VQ51" s="77">
        <v>2</v>
      </c>
      <c r="VR51" s="78">
        <v>43.74</v>
      </c>
      <c r="VS51" s="77">
        <v>1</v>
      </c>
      <c r="VT51" s="78">
        <v>0.3</v>
      </c>
      <c r="WA51" s="77">
        <v>2</v>
      </c>
      <c r="WB51" s="78">
        <v>10.16</v>
      </c>
      <c r="WG51" s="77">
        <v>16</v>
      </c>
      <c r="WH51" s="78">
        <v>439.34</v>
      </c>
      <c r="WI51" s="79">
        <v>12260</v>
      </c>
      <c r="WJ51" s="78">
        <v>566679.57999999996</v>
      </c>
      <c r="WK51" s="77">
        <v>6</v>
      </c>
      <c r="WL51" s="78">
        <v>14.66</v>
      </c>
      <c r="WM51" s="79">
        <v>32096</v>
      </c>
      <c r="WN51" s="78">
        <v>511586.6</v>
      </c>
      <c r="WO51" s="77">
        <v>118</v>
      </c>
      <c r="WP51" s="78">
        <v>1222.57</v>
      </c>
      <c r="WS51" s="77">
        <v>1</v>
      </c>
      <c r="WT51" s="78">
        <v>9.59</v>
      </c>
      <c r="WU51" s="79">
        <v>13298</v>
      </c>
      <c r="WV51" s="78">
        <v>730300.39</v>
      </c>
      <c r="WW51" s="79">
        <v>16519</v>
      </c>
      <c r="WX51" s="78">
        <v>1389778.76</v>
      </c>
      <c r="XG51" s="79">
        <v>11948</v>
      </c>
      <c r="XH51" s="78">
        <v>1742014.47</v>
      </c>
      <c r="XI51" s="77">
        <v>17</v>
      </c>
      <c r="XJ51" s="78">
        <v>32074.26</v>
      </c>
      <c r="XM51" s="79">
        <v>2793</v>
      </c>
      <c r="XN51" s="78">
        <v>12238.03</v>
      </c>
      <c r="XO51" s="79">
        <v>7523</v>
      </c>
      <c r="XP51" s="78">
        <v>116923.1</v>
      </c>
      <c r="XQ51" s="77">
        <v>191</v>
      </c>
      <c r="XR51" s="78">
        <v>21148.62</v>
      </c>
      <c r="XS51" s="79">
        <v>2250</v>
      </c>
      <c r="XT51" s="78">
        <v>890380.97</v>
      </c>
      <c r="XW51" s="79">
        <v>6394</v>
      </c>
      <c r="XX51" s="78">
        <v>180140.83</v>
      </c>
      <c r="XY51" s="77">
        <v>3</v>
      </c>
      <c r="XZ51" s="78">
        <v>106.47</v>
      </c>
      <c r="YC51" s="77">
        <v>6</v>
      </c>
      <c r="YD51" s="78">
        <v>31.98</v>
      </c>
      <c r="YE51" s="77">
        <v>2</v>
      </c>
      <c r="YF51" s="78">
        <v>12.02</v>
      </c>
      <c r="YI51" s="79">
        <v>37364</v>
      </c>
      <c r="YJ51" s="78">
        <v>2141949.09</v>
      </c>
      <c r="YM51" s="77">
        <v>468</v>
      </c>
      <c r="YN51" s="78">
        <v>199023.99</v>
      </c>
      <c r="YO51" s="77">
        <v>672</v>
      </c>
      <c r="YP51" s="78">
        <v>8872.86</v>
      </c>
      <c r="YU51" s="79">
        <v>2775</v>
      </c>
      <c r="YV51" s="78">
        <v>1366327.94</v>
      </c>
      <c r="YW51" s="79">
        <v>6179</v>
      </c>
      <c r="YX51" s="78">
        <v>811772.62</v>
      </c>
      <c r="YY51" s="79">
        <v>14255</v>
      </c>
      <c r="YZ51" s="78">
        <v>2409313.5499999998</v>
      </c>
      <c r="ZA51" s="79">
        <v>1354</v>
      </c>
      <c r="ZB51" s="78">
        <v>346525.17</v>
      </c>
      <c r="ZC51" s="79">
        <v>3465</v>
      </c>
      <c r="ZD51" s="78">
        <v>761493.63</v>
      </c>
      <c r="ZE51" s="79">
        <v>82260</v>
      </c>
      <c r="ZF51" s="78">
        <v>933809.29</v>
      </c>
      <c r="ZG51" s="79">
        <v>1497</v>
      </c>
      <c r="ZH51" s="78">
        <v>77748.070000000007</v>
      </c>
      <c r="ZQ51" s="79">
        <v>170730</v>
      </c>
      <c r="ZR51" s="78">
        <v>9916064.9900000002</v>
      </c>
      <c r="ZS51" s="79">
        <v>25073</v>
      </c>
      <c r="ZT51" s="78">
        <v>2217039.96</v>
      </c>
      <c r="ZY51" s="77">
        <v>1</v>
      </c>
      <c r="ZZ51" s="78">
        <v>53.23</v>
      </c>
      <c r="AAA51" s="79">
        <v>2764</v>
      </c>
      <c r="AAB51" s="78">
        <v>66998.22</v>
      </c>
      <c r="AAE51" s="79">
        <v>2343</v>
      </c>
      <c r="AAF51" s="78">
        <v>290640.24</v>
      </c>
      <c r="AAG51" s="77">
        <v>126</v>
      </c>
      <c r="AAH51" s="78">
        <v>11741.35</v>
      </c>
      <c r="AAI51" s="79">
        <v>107259</v>
      </c>
      <c r="AAJ51" s="78">
        <v>2768024.88</v>
      </c>
      <c r="AAK51" s="79">
        <v>31452</v>
      </c>
      <c r="AAL51" s="78">
        <v>1425490.43</v>
      </c>
      <c r="AAQ51" s="79">
        <v>1367</v>
      </c>
      <c r="AAR51" s="78">
        <v>112613.29</v>
      </c>
      <c r="AAS51" s="77">
        <v>580</v>
      </c>
      <c r="AAT51" s="78">
        <v>45394.87</v>
      </c>
      <c r="AAU51" s="79">
        <v>51796</v>
      </c>
      <c r="AAV51" s="78">
        <v>9185985.5</v>
      </c>
      <c r="AAW51" s="79">
        <v>47687</v>
      </c>
      <c r="AAX51" s="78">
        <v>6426642.4400000004</v>
      </c>
      <c r="ABC51" s="77">
        <v>112</v>
      </c>
      <c r="ABD51" s="78">
        <v>739.29</v>
      </c>
      <c r="ABE51" s="77">
        <v>198</v>
      </c>
      <c r="ABF51" s="78">
        <v>1275.03</v>
      </c>
      <c r="ABM51" s="77">
        <v>128</v>
      </c>
      <c r="ABN51" s="78">
        <v>1139.45</v>
      </c>
      <c r="ABO51" s="77">
        <v>1</v>
      </c>
      <c r="ABP51" s="78">
        <v>4.57</v>
      </c>
      <c r="ABQ51" s="77">
        <v>59</v>
      </c>
      <c r="ABR51" s="78">
        <v>708.69</v>
      </c>
      <c r="ABS51" s="77">
        <v>89</v>
      </c>
      <c r="ABT51" s="78">
        <v>455.54</v>
      </c>
      <c r="ABY51" s="77">
        <v>6</v>
      </c>
      <c r="ABZ51" s="78">
        <v>345.41</v>
      </c>
      <c r="ACA51" s="79">
        <v>1049</v>
      </c>
      <c r="ACB51" s="78">
        <v>4655.5200000000004</v>
      </c>
      <c r="ACE51" s="77">
        <v>1</v>
      </c>
      <c r="ACF51" s="78">
        <v>6.19</v>
      </c>
      <c r="ACG51" s="79">
        <v>2725</v>
      </c>
      <c r="ACH51" s="78">
        <v>172794.15</v>
      </c>
      <c r="ACK51" s="77">
        <v>1</v>
      </c>
      <c r="ACL51" s="78">
        <v>15.24</v>
      </c>
      <c r="ACM51" s="77">
        <v>2</v>
      </c>
      <c r="ACN51" s="78">
        <v>87.98</v>
      </c>
      <c r="ACO51" s="77">
        <v>713</v>
      </c>
      <c r="ACP51" s="78">
        <v>103610.01</v>
      </c>
      <c r="ADA51" s="79">
        <v>183272</v>
      </c>
      <c r="ADB51" s="78">
        <v>17226044.789999999</v>
      </c>
      <c r="ADC51" s="79">
        <v>3275</v>
      </c>
      <c r="ADD51" s="78">
        <v>201540.24</v>
      </c>
      <c r="ADE51" s="79">
        <v>1901</v>
      </c>
      <c r="ADF51" s="78">
        <v>85699.34</v>
      </c>
      <c r="ADG51" s="79">
        <v>5000</v>
      </c>
      <c r="ADH51" s="78">
        <v>73576.639999999999</v>
      </c>
      <c r="ADI51" s="79">
        <v>3604</v>
      </c>
      <c r="ADJ51" s="78">
        <v>84929.14</v>
      </c>
      <c r="ADK51" s="77">
        <v>569</v>
      </c>
      <c r="ADL51" s="78">
        <v>16626.689999999999</v>
      </c>
      <c r="ADQ51" s="77">
        <v>98</v>
      </c>
      <c r="ADR51" s="78">
        <v>6013.4</v>
      </c>
      <c r="ADS51" s="79">
        <v>14112</v>
      </c>
      <c r="ADT51" s="78">
        <v>516150.88</v>
      </c>
      <c r="ADU51" s="79">
        <v>4287</v>
      </c>
      <c r="ADV51" s="78">
        <v>234214.26</v>
      </c>
      <c r="ADW51" s="79">
        <v>21206</v>
      </c>
      <c r="ADX51" s="78">
        <v>268133.18</v>
      </c>
      <c r="AEC51" s="79">
        <v>11798</v>
      </c>
      <c r="AED51" s="78">
        <v>479047.39</v>
      </c>
      <c r="AEI51" s="79">
        <v>3825</v>
      </c>
      <c r="AEJ51" s="78">
        <v>120330.8</v>
      </c>
      <c r="AEK51" s="79">
        <v>48970</v>
      </c>
      <c r="AEL51" s="78">
        <v>1789068.22</v>
      </c>
      <c r="AEM51" s="77">
        <v>138</v>
      </c>
      <c r="AEN51" s="78">
        <v>6732.3</v>
      </c>
      <c r="AEO51" s="79">
        <v>15618</v>
      </c>
      <c r="AEP51" s="78">
        <v>1001464.88</v>
      </c>
      <c r="AEQ51" s="77">
        <v>1</v>
      </c>
      <c r="AER51" s="78">
        <v>14.93</v>
      </c>
      <c r="AES51" s="79">
        <v>3077</v>
      </c>
      <c r="AET51" s="78">
        <v>467971.94</v>
      </c>
      <c r="AEW51" s="77">
        <v>1</v>
      </c>
      <c r="AEX51" s="78">
        <v>72.39</v>
      </c>
      <c r="AEY51" s="79">
        <v>1004</v>
      </c>
      <c r="AEZ51" s="78">
        <v>161776.4</v>
      </c>
      <c r="AFG51" s="77">
        <v>2</v>
      </c>
      <c r="AFH51" s="78">
        <v>101.12</v>
      </c>
      <c r="AFK51" s="79">
        <v>4175</v>
      </c>
      <c r="AFL51" s="78">
        <v>283906.82</v>
      </c>
      <c r="AFM51" s="79">
        <v>5218</v>
      </c>
      <c r="AFN51" s="78">
        <v>219529.76</v>
      </c>
      <c r="AFO51" s="77">
        <v>14</v>
      </c>
      <c r="AFP51" s="78">
        <v>607.70000000000005</v>
      </c>
      <c r="AFQ51" s="77">
        <v>4</v>
      </c>
      <c r="AFR51" s="78">
        <v>222.26</v>
      </c>
      <c r="AFS51" s="79">
        <v>1803</v>
      </c>
      <c r="AFT51" s="78">
        <v>1009763.89</v>
      </c>
      <c r="AFU51" s="79">
        <v>2829</v>
      </c>
      <c r="AFV51" s="78">
        <v>2061285.51</v>
      </c>
      <c r="AGA51" s="77">
        <v>62</v>
      </c>
      <c r="AGB51" s="78">
        <v>461.37</v>
      </c>
      <c r="AGG51" s="79">
        <v>16629</v>
      </c>
      <c r="AGH51" s="78">
        <v>864375.52</v>
      </c>
      <c r="AGI51" s="79">
        <v>5163</v>
      </c>
      <c r="AGJ51" s="78">
        <v>162699.17000000001</v>
      </c>
      <c r="AGK51" s="77">
        <v>11</v>
      </c>
      <c r="AGL51" s="78">
        <v>13437.08</v>
      </c>
      <c r="AGO51" s="77">
        <v>72</v>
      </c>
      <c r="AGP51" s="78">
        <v>7165.44</v>
      </c>
      <c r="AGQ51" s="79">
        <v>6129</v>
      </c>
      <c r="AGR51" s="78">
        <v>324181.84000000003</v>
      </c>
      <c r="AGS51" s="77">
        <v>7</v>
      </c>
      <c r="AGT51" s="78">
        <v>364.23</v>
      </c>
      <c r="AGW51" s="77">
        <v>7</v>
      </c>
      <c r="AGX51" s="78">
        <v>233.1</v>
      </c>
      <c r="AHC51" s="79">
        <v>3150</v>
      </c>
      <c r="AHD51" s="78">
        <v>1112249.95</v>
      </c>
      <c r="AHG51" s="77">
        <v>97</v>
      </c>
      <c r="AHH51" s="78">
        <v>4569.8</v>
      </c>
      <c r="AHK51" s="77">
        <v>3</v>
      </c>
      <c r="AHL51" s="78">
        <v>62.91</v>
      </c>
      <c r="AHM51" s="79">
        <v>56074</v>
      </c>
      <c r="AHN51" s="78">
        <v>1771566.81</v>
      </c>
      <c r="AHO51" s="79">
        <v>5158</v>
      </c>
      <c r="AHP51" s="78">
        <v>209176.71</v>
      </c>
      <c r="AHQ51" s="77">
        <v>438</v>
      </c>
      <c r="AHR51" s="78">
        <v>47933.35</v>
      </c>
      <c r="AHS51" s="77">
        <v>9</v>
      </c>
      <c r="AHT51" s="78">
        <v>307.77</v>
      </c>
      <c r="AHW51" s="77">
        <v>142</v>
      </c>
      <c r="AHX51" s="78">
        <v>1010.57</v>
      </c>
      <c r="AHY51" s="77">
        <v>1</v>
      </c>
      <c r="AHZ51" s="78">
        <v>4.54</v>
      </c>
      <c r="AIC51" s="77">
        <v>12</v>
      </c>
      <c r="AID51" s="78">
        <v>25012.560000000001</v>
      </c>
      <c r="AIG51" s="79">
        <v>179002</v>
      </c>
      <c r="AIH51" s="78">
        <v>34526505.939999998</v>
      </c>
      <c r="AII51" s="77">
        <v>213</v>
      </c>
      <c r="AIJ51" s="78">
        <v>214627.47</v>
      </c>
      <c r="AIK51" s="79">
        <v>10316</v>
      </c>
      <c r="AIL51" s="78">
        <v>6025027.7199999997</v>
      </c>
      <c r="AIM51" s="79">
        <v>9307</v>
      </c>
      <c r="AIN51" s="78">
        <v>3772351.51</v>
      </c>
      <c r="AIO51" s="79">
        <v>1837</v>
      </c>
      <c r="AIP51" s="78">
        <v>147041.38</v>
      </c>
      <c r="AIQ51" s="77">
        <v>170</v>
      </c>
      <c r="AIR51" s="78">
        <v>21511.31</v>
      </c>
      <c r="AIS51" s="79">
        <v>1039</v>
      </c>
      <c r="AIT51" s="78">
        <v>142852.15</v>
      </c>
      <c r="AIY51" s="77">
        <v>49</v>
      </c>
      <c r="AIZ51" s="78">
        <v>35097.24</v>
      </c>
      <c r="AJA51" s="79">
        <v>2686</v>
      </c>
      <c r="AJB51" s="78">
        <v>242878.6</v>
      </c>
      <c r="AJC51" s="79">
        <v>3693</v>
      </c>
      <c r="AJD51" s="78">
        <v>224765.67</v>
      </c>
      <c r="AJE51" s="77">
        <v>38</v>
      </c>
      <c r="AJF51" s="78">
        <v>6348.49</v>
      </c>
      <c r="AJK51" s="77">
        <v>3</v>
      </c>
      <c r="AJL51" s="78">
        <v>2266.92</v>
      </c>
      <c r="AJM51" s="77">
        <v>968</v>
      </c>
      <c r="AJN51" s="78">
        <v>116068.34</v>
      </c>
      <c r="AJQ51" s="77">
        <v>127</v>
      </c>
      <c r="AJR51" s="78">
        <v>45552.28</v>
      </c>
      <c r="AKC51" s="77">
        <v>2</v>
      </c>
      <c r="AKD51" s="78">
        <v>455.78</v>
      </c>
      <c r="AKE51" s="77">
        <v>1</v>
      </c>
      <c r="AKF51" s="78">
        <v>95.81</v>
      </c>
      <c r="AKG51" s="79">
        <v>52379</v>
      </c>
      <c r="AKH51" s="78">
        <v>476253.41</v>
      </c>
      <c r="AKK51" s="77">
        <v>30</v>
      </c>
      <c r="AKL51" s="78">
        <v>229.81</v>
      </c>
      <c r="AKO51" s="79">
        <v>7418</v>
      </c>
      <c r="AKP51" s="78">
        <v>539812.24</v>
      </c>
      <c r="AKQ51" s="77">
        <v>7</v>
      </c>
      <c r="AKR51" s="78">
        <v>91.25</v>
      </c>
      <c r="AKS51" s="79">
        <v>9532</v>
      </c>
      <c r="AKT51" s="78">
        <v>198017.76</v>
      </c>
      <c r="AKU51" s="77">
        <v>7</v>
      </c>
      <c r="AKV51" s="78">
        <v>4.67</v>
      </c>
      <c r="AKW51" s="79">
        <v>10344</v>
      </c>
      <c r="AKX51" s="78">
        <v>479701.33</v>
      </c>
      <c r="ALC51" s="77">
        <v>4</v>
      </c>
      <c r="ALD51" s="78">
        <v>49.42</v>
      </c>
      <c r="ALE51" s="79">
        <v>2143</v>
      </c>
      <c r="ALF51" s="78">
        <v>338954.84</v>
      </c>
      <c r="ALO51" s="79">
        <v>95541</v>
      </c>
      <c r="ALP51" s="78">
        <v>1235721.33</v>
      </c>
      <c r="ALQ51" s="77">
        <v>190</v>
      </c>
      <c r="ALR51" s="78">
        <v>20545.78</v>
      </c>
      <c r="AME51" s="77">
        <v>21</v>
      </c>
      <c r="AMF51" s="78">
        <v>402.05</v>
      </c>
      <c r="AMM51" s="79">
        <v>8479</v>
      </c>
      <c r="AMN51" s="78">
        <v>216849.99</v>
      </c>
      <c r="AMQ51" s="79">
        <v>108695</v>
      </c>
      <c r="AMR51" s="78">
        <v>1561340.94</v>
      </c>
      <c r="ANC51" s="77">
        <v>6</v>
      </c>
      <c r="AND51" s="78">
        <v>70.84</v>
      </c>
      <c r="ANG51" s="77">
        <v>1</v>
      </c>
      <c r="ANH51" s="78">
        <v>7.66</v>
      </c>
      <c r="ANI51" s="77">
        <v>2</v>
      </c>
      <c r="ANJ51" s="78">
        <v>31.78</v>
      </c>
      <c r="ANO51" s="79">
        <v>2883</v>
      </c>
      <c r="ANP51" s="78">
        <v>170072.67</v>
      </c>
      <c r="ANQ51" s="77">
        <v>65</v>
      </c>
      <c r="ANR51" s="78">
        <v>230.57</v>
      </c>
      <c r="ANS51" s="79">
        <v>1409</v>
      </c>
      <c r="ANT51" s="78">
        <v>90889.44</v>
      </c>
      <c r="ANW51" s="77">
        <v>132</v>
      </c>
      <c r="ANX51" s="78">
        <v>3869.06</v>
      </c>
      <c r="ANY51" s="77">
        <v>44</v>
      </c>
      <c r="ANZ51" s="78">
        <v>20233.669999999998</v>
      </c>
      <c r="AOA51" s="79">
        <v>1873</v>
      </c>
      <c r="AOB51" s="78">
        <v>137439.22</v>
      </c>
      <c r="AOC51" s="79">
        <v>15483</v>
      </c>
      <c r="AOD51" s="78">
        <v>1521883.41</v>
      </c>
      <c r="AOE51" s="77">
        <v>201</v>
      </c>
      <c r="AOF51" s="78">
        <v>237550</v>
      </c>
      <c r="AOI51" s="77">
        <v>2</v>
      </c>
      <c r="AOJ51" s="78">
        <v>453.2</v>
      </c>
      <c r="AOQ51" s="77">
        <v>361</v>
      </c>
      <c r="AOR51" s="78">
        <v>15745.19</v>
      </c>
      <c r="AOS51" s="77">
        <v>2</v>
      </c>
      <c r="AOT51" s="78">
        <v>4.5599999999999996</v>
      </c>
      <c r="AOY51" s="79">
        <v>1111</v>
      </c>
      <c r="AOZ51" s="78">
        <v>1380598.97</v>
      </c>
      <c r="APA51" s="79">
        <v>3136</v>
      </c>
      <c r="APB51" s="78">
        <v>239300.45</v>
      </c>
      <c r="APE51" s="77">
        <v>81</v>
      </c>
      <c r="APF51" s="78">
        <v>2308.16</v>
      </c>
      <c r="API51" s="79">
        <v>1934</v>
      </c>
      <c r="APJ51" s="78">
        <v>255367.04000000001</v>
      </c>
      <c r="APK51" s="77">
        <v>274</v>
      </c>
      <c r="APL51" s="78">
        <v>58608.800000000003</v>
      </c>
      <c r="APM51" s="79">
        <v>9922</v>
      </c>
      <c r="APN51" s="78">
        <v>1678335.23</v>
      </c>
      <c r="APS51" s="77">
        <v>557</v>
      </c>
      <c r="APT51" s="78">
        <v>335709.13</v>
      </c>
      <c r="APU51" s="77">
        <v>53</v>
      </c>
      <c r="APV51" s="78">
        <v>122632.55</v>
      </c>
      <c r="APW51" s="77">
        <v>349</v>
      </c>
      <c r="APX51" s="78">
        <v>1070195.23</v>
      </c>
      <c r="AQA51" s="77">
        <v>1</v>
      </c>
      <c r="AQB51" s="78">
        <v>170.36</v>
      </c>
      <c r="AQI51" s="77">
        <v>81</v>
      </c>
      <c r="AQJ51" s="78">
        <v>7863.4</v>
      </c>
      <c r="AQK51" s="77">
        <v>4</v>
      </c>
      <c r="AQL51" s="78">
        <v>34.479999999999997</v>
      </c>
      <c r="AQO51" s="77">
        <v>879</v>
      </c>
      <c r="AQP51" s="78">
        <v>115927.91</v>
      </c>
      <c r="AQQ51" s="77">
        <v>432</v>
      </c>
      <c r="AQR51" s="78">
        <v>4799.8999999999996</v>
      </c>
      <c r="AQU51" s="77">
        <v>236</v>
      </c>
      <c r="AQV51" s="78">
        <v>3008.37</v>
      </c>
      <c r="ARA51" s="79">
        <v>12649</v>
      </c>
      <c r="ARB51" s="78">
        <v>2942149.7</v>
      </c>
      <c r="ARC51" s="79">
        <v>17930</v>
      </c>
      <c r="ARD51" s="78">
        <v>289749.43</v>
      </c>
      <c r="ARG51" s="77">
        <v>2</v>
      </c>
      <c r="ARH51" s="78">
        <v>52.68</v>
      </c>
      <c r="ARI51" s="79">
        <v>2524</v>
      </c>
      <c r="ARJ51" s="78">
        <v>1099352.52</v>
      </c>
      <c r="ARK51" s="77">
        <v>280</v>
      </c>
      <c r="ARL51" s="78">
        <v>122705.83</v>
      </c>
      <c r="ARM51" s="79">
        <v>2057</v>
      </c>
      <c r="ARN51" s="78">
        <v>909523.93</v>
      </c>
      <c r="ARO51" s="77">
        <v>782</v>
      </c>
      <c r="ARP51" s="78">
        <v>362092.89</v>
      </c>
      <c r="ARQ51" s="77">
        <v>656</v>
      </c>
      <c r="ARR51" s="78">
        <v>252966.14</v>
      </c>
      <c r="ARS51" s="77">
        <v>210</v>
      </c>
      <c r="ART51" s="78">
        <v>82256.23</v>
      </c>
      <c r="ARU51" s="79">
        <v>13450</v>
      </c>
      <c r="ARV51" s="78">
        <v>2685000.9</v>
      </c>
      <c r="ARW51" s="77">
        <v>6</v>
      </c>
      <c r="ARX51" s="78">
        <v>331.48</v>
      </c>
      <c r="ASA51" s="77">
        <v>151</v>
      </c>
      <c r="ASB51" s="78">
        <v>44054.26</v>
      </c>
      <c r="ASC51" s="79">
        <v>3238</v>
      </c>
      <c r="ASD51" s="78">
        <v>50318.36</v>
      </c>
      <c r="ASI51" s="79">
        <v>3966</v>
      </c>
      <c r="ASJ51" s="78">
        <v>1036200.82</v>
      </c>
      <c r="ASK51" s="79">
        <v>2807</v>
      </c>
      <c r="ASL51" s="78">
        <v>1415815.87</v>
      </c>
      <c r="ASU51" s="77">
        <v>107</v>
      </c>
      <c r="ASV51" s="78">
        <v>703401.13</v>
      </c>
      <c r="ASY51" s="77">
        <v>2</v>
      </c>
      <c r="ASZ51" s="78">
        <v>27.6</v>
      </c>
      <c r="ATG51" s="79">
        <v>5337</v>
      </c>
      <c r="ATH51" s="78">
        <v>680501.32</v>
      </c>
      <c r="ATI51" s="79">
        <v>12196</v>
      </c>
      <c r="ATJ51" s="78">
        <v>1376632.72</v>
      </c>
      <c r="ATK51" s="79">
        <v>27481</v>
      </c>
      <c r="ATL51" s="78">
        <v>3431566.36</v>
      </c>
      <c r="ATM51" s="79">
        <v>6617</v>
      </c>
      <c r="ATN51" s="78">
        <v>804592.82</v>
      </c>
      <c r="ATO51" s="79">
        <v>49305</v>
      </c>
      <c r="ATP51" s="78">
        <v>1199893.74</v>
      </c>
      <c r="ATS51" s="79">
        <v>44811</v>
      </c>
      <c r="ATT51" s="78">
        <v>3413388.86</v>
      </c>
      <c r="ATU51" s="77">
        <v>187</v>
      </c>
      <c r="ATV51" s="78">
        <v>74892.17</v>
      </c>
      <c r="ATY51" s="79">
        <v>4540</v>
      </c>
      <c r="ATZ51" s="78">
        <v>377490.71</v>
      </c>
      <c r="AUO51" s="77">
        <v>2</v>
      </c>
      <c r="AUP51" s="78">
        <v>6.56</v>
      </c>
      <c r="AUQ51" s="77">
        <v>1</v>
      </c>
      <c r="AUR51" s="78">
        <v>0.89</v>
      </c>
      <c r="AUS51" s="77">
        <v>7</v>
      </c>
      <c r="AUT51" s="78">
        <v>358.52</v>
      </c>
      <c r="AUU51" s="79">
        <v>1179</v>
      </c>
      <c r="AUV51" s="78">
        <v>31379.23</v>
      </c>
      <c r="AUW51" s="77">
        <v>124</v>
      </c>
      <c r="AUX51" s="78">
        <v>11969.24</v>
      </c>
      <c r="AVA51" s="79">
        <v>13308</v>
      </c>
      <c r="AVB51" s="78">
        <v>1265145.1599999999</v>
      </c>
      <c r="AVC51" s="77">
        <v>865</v>
      </c>
      <c r="AVD51" s="78">
        <v>3543521.64</v>
      </c>
      <c r="AVE51" s="77">
        <v>3</v>
      </c>
      <c r="AVF51" s="78">
        <v>106.42</v>
      </c>
      <c r="AVM51" s="77">
        <v>990</v>
      </c>
      <c r="AVN51" s="78">
        <v>55476.22</v>
      </c>
      <c r="AVO51" s="77">
        <v>46</v>
      </c>
      <c r="AVP51" s="78">
        <v>1709.3</v>
      </c>
      <c r="AVS51" s="79">
        <v>17051</v>
      </c>
      <c r="AVT51" s="78">
        <v>846040.12</v>
      </c>
      <c r="AVU51" s="77">
        <v>11</v>
      </c>
      <c r="AVV51" s="78">
        <v>281.43</v>
      </c>
      <c r="AVW51" s="77">
        <v>16</v>
      </c>
      <c r="AVX51" s="78">
        <v>861.29</v>
      </c>
      <c r="AVY51" s="77">
        <v>8</v>
      </c>
      <c r="AVZ51" s="78">
        <v>61.81</v>
      </c>
      <c r="AWA51" s="77">
        <v>6</v>
      </c>
      <c r="AWB51" s="78">
        <v>48.15</v>
      </c>
      <c r="AWC51" s="77">
        <v>3</v>
      </c>
      <c r="AWD51" s="78">
        <v>14.51</v>
      </c>
      <c r="AWG51" s="77">
        <v>2</v>
      </c>
      <c r="AWH51" s="78">
        <v>7.2</v>
      </c>
      <c r="AWM51" s="79">
        <v>177539</v>
      </c>
      <c r="AWN51" s="78">
        <v>3076651.48</v>
      </c>
      <c r="AWO51" s="77">
        <v>10</v>
      </c>
      <c r="AWP51" s="78">
        <v>259.54000000000002</v>
      </c>
      <c r="AWQ51" s="79">
        <v>1952</v>
      </c>
      <c r="AWR51" s="78">
        <v>102136.04</v>
      </c>
      <c r="AWU51" s="79">
        <v>10860</v>
      </c>
      <c r="AWV51" s="78">
        <v>3635900.75</v>
      </c>
      <c r="AWW51" s="77">
        <v>25</v>
      </c>
      <c r="AWX51" s="78">
        <v>207.76</v>
      </c>
      <c r="AXA51" s="77">
        <v>1</v>
      </c>
      <c r="AXB51" s="78">
        <v>2.2799999999999998</v>
      </c>
      <c r="AXC51" s="77">
        <v>202</v>
      </c>
      <c r="AXD51" s="78">
        <v>174906.59</v>
      </c>
      <c r="AXG51" s="77">
        <v>1</v>
      </c>
      <c r="AXH51" s="78">
        <v>22.57</v>
      </c>
      <c r="AYC51" s="77">
        <v>5</v>
      </c>
      <c r="AYD51" s="78">
        <v>40.65</v>
      </c>
      <c r="AYE51" s="77">
        <v>12</v>
      </c>
      <c r="AYF51" s="78">
        <v>107.05</v>
      </c>
      <c r="AYG51" s="77">
        <v>7</v>
      </c>
      <c r="AYH51" s="78">
        <v>96.31</v>
      </c>
      <c r="AYQ51" s="77">
        <v>2</v>
      </c>
      <c r="AYR51" s="78">
        <v>1.65</v>
      </c>
      <c r="AYW51" s="77">
        <v>6</v>
      </c>
      <c r="AYX51" s="78">
        <v>19.829999999999998</v>
      </c>
      <c r="AYY51" s="77">
        <v>69</v>
      </c>
      <c r="AYZ51" s="78">
        <v>4567.6899999999996</v>
      </c>
      <c r="AZA51" s="79">
        <v>60467</v>
      </c>
      <c r="AZB51" s="78">
        <v>4691150.95</v>
      </c>
      <c r="AZC51" s="77">
        <v>314</v>
      </c>
      <c r="AZD51" s="78">
        <v>59998.99</v>
      </c>
      <c r="AZE51" s="77">
        <v>164</v>
      </c>
      <c r="AZF51" s="78">
        <v>54472.6</v>
      </c>
      <c r="AZG51" s="77">
        <v>16</v>
      </c>
      <c r="AZH51" s="78">
        <v>224.92</v>
      </c>
      <c r="AZI51" s="77">
        <v>198</v>
      </c>
      <c r="AZJ51" s="78">
        <v>13651.66</v>
      </c>
      <c r="AZK51" s="77">
        <v>768</v>
      </c>
      <c r="AZL51" s="78">
        <v>10256.68</v>
      </c>
      <c r="AZM51" s="77">
        <v>2</v>
      </c>
      <c r="AZN51" s="78">
        <v>370.42</v>
      </c>
      <c r="AZO51" s="79">
        <v>15127</v>
      </c>
      <c r="AZP51" s="78">
        <v>2033741.72</v>
      </c>
      <c r="AZQ51" s="77">
        <v>208</v>
      </c>
      <c r="AZR51" s="78">
        <v>204260.92</v>
      </c>
      <c r="AZS51" s="77">
        <v>479</v>
      </c>
      <c r="AZT51" s="78">
        <v>214383.95</v>
      </c>
    </row>
    <row r="52" spans="1:1024 1027:1372" x14ac:dyDescent="0.25">
      <c r="A52" s="80">
        <v>40018</v>
      </c>
      <c r="B52" s="77" t="s">
        <v>346</v>
      </c>
      <c r="C52" s="77">
        <v>15</v>
      </c>
      <c r="D52" s="78">
        <v>50.47</v>
      </c>
      <c r="K52" s="77">
        <v>2</v>
      </c>
      <c r="L52" s="78">
        <v>151.16</v>
      </c>
      <c r="M52" s="77">
        <v>156</v>
      </c>
      <c r="N52" s="78">
        <v>980714.25</v>
      </c>
      <c r="U52" s="77">
        <v>1</v>
      </c>
      <c r="V52" s="78">
        <v>7.85</v>
      </c>
      <c r="W52" s="77">
        <v>1</v>
      </c>
      <c r="X52" s="78">
        <v>10.79</v>
      </c>
      <c r="Y52" s="79">
        <v>167702</v>
      </c>
      <c r="Z52" s="78">
        <v>9302727.1799999997</v>
      </c>
      <c r="AA52" s="77">
        <v>50</v>
      </c>
      <c r="AB52" s="78">
        <v>4844.63</v>
      </c>
      <c r="AC52" s="79">
        <v>6004</v>
      </c>
      <c r="AD52" s="78">
        <v>291621.81</v>
      </c>
      <c r="AQ52" s="79">
        <v>34357</v>
      </c>
      <c r="AR52" s="78">
        <v>5059829.82</v>
      </c>
      <c r="AU52" s="79">
        <v>47481</v>
      </c>
      <c r="AV52" s="78">
        <v>956367.2</v>
      </c>
      <c r="AY52" s="79">
        <v>65299</v>
      </c>
      <c r="AZ52" s="78">
        <v>6592323.1799999997</v>
      </c>
      <c r="BA52" s="79">
        <v>169696</v>
      </c>
      <c r="BB52" s="78">
        <v>14114353.789999999</v>
      </c>
      <c r="BE52" s="79">
        <v>191086</v>
      </c>
      <c r="BF52" s="78">
        <v>1669314.71</v>
      </c>
      <c r="BI52" s="79">
        <v>8631</v>
      </c>
      <c r="BJ52" s="78">
        <v>499479.96</v>
      </c>
      <c r="BM52" s="77">
        <v>5</v>
      </c>
      <c r="BN52" s="78">
        <v>73.16</v>
      </c>
      <c r="BO52" s="79">
        <v>5346</v>
      </c>
      <c r="BP52" s="78">
        <v>58419.39</v>
      </c>
      <c r="BS52" s="77">
        <v>18</v>
      </c>
      <c r="BT52" s="78">
        <v>14078.66</v>
      </c>
      <c r="BW52" s="77">
        <v>2</v>
      </c>
      <c r="BX52" s="78">
        <v>5.8</v>
      </c>
      <c r="CG52" s="77">
        <v>1</v>
      </c>
      <c r="CH52" s="78">
        <v>139.69999999999999</v>
      </c>
      <c r="CM52" s="77">
        <v>5</v>
      </c>
      <c r="CN52" s="78">
        <v>5538.96</v>
      </c>
      <c r="CO52" s="77">
        <v>2</v>
      </c>
      <c r="CP52" s="78">
        <v>56.76</v>
      </c>
      <c r="CQ52" s="77">
        <v>3</v>
      </c>
      <c r="CR52" s="78">
        <v>10.38</v>
      </c>
      <c r="CS52" s="77">
        <v>51</v>
      </c>
      <c r="CT52" s="78">
        <v>199.94</v>
      </c>
      <c r="CW52" s="77">
        <v>32</v>
      </c>
      <c r="CX52" s="78">
        <v>31.76</v>
      </c>
      <c r="DA52" s="79">
        <v>186448</v>
      </c>
      <c r="DB52" s="78">
        <v>6992919.3600000003</v>
      </c>
      <c r="DK52" s="79">
        <v>11343</v>
      </c>
      <c r="DL52" s="78">
        <v>1009214.61</v>
      </c>
      <c r="DM52" s="79">
        <v>84499</v>
      </c>
      <c r="DN52" s="78">
        <v>3374380.36</v>
      </c>
      <c r="DQ52" s="77">
        <v>2</v>
      </c>
      <c r="DR52" s="78">
        <v>2.2400000000000002</v>
      </c>
      <c r="DS52" s="77">
        <v>21</v>
      </c>
      <c r="DT52" s="78">
        <v>306.88</v>
      </c>
      <c r="DU52" s="77">
        <v>5</v>
      </c>
      <c r="DV52" s="78">
        <v>13.05</v>
      </c>
      <c r="EE52" s="79">
        <v>11189</v>
      </c>
      <c r="EF52" s="78">
        <v>419345.36</v>
      </c>
      <c r="EG52" s="79">
        <v>31102</v>
      </c>
      <c r="EH52" s="78">
        <v>1123630.04</v>
      </c>
      <c r="EK52" s="79">
        <v>1239</v>
      </c>
      <c r="EL52" s="78">
        <v>74785.399999999994</v>
      </c>
      <c r="ES52" s="79">
        <v>1476</v>
      </c>
      <c r="ET52" s="78">
        <v>963501.28</v>
      </c>
      <c r="EU52" s="77">
        <v>5</v>
      </c>
      <c r="EV52" s="78">
        <v>3.4</v>
      </c>
      <c r="EW52" s="79">
        <v>24269</v>
      </c>
      <c r="EX52" s="78">
        <v>1200756.9099999999</v>
      </c>
      <c r="EY52" s="79">
        <v>15612</v>
      </c>
      <c r="EZ52" s="78">
        <v>737973.47</v>
      </c>
      <c r="FA52" s="77">
        <v>16</v>
      </c>
      <c r="FB52" s="78">
        <v>269.77</v>
      </c>
      <c r="FE52" s="77">
        <v>2</v>
      </c>
      <c r="FF52" s="78">
        <v>0.96</v>
      </c>
      <c r="FG52" s="79">
        <v>2304</v>
      </c>
      <c r="FH52" s="78">
        <v>323023.82</v>
      </c>
      <c r="FI52" s="77">
        <v>5</v>
      </c>
      <c r="FJ52" s="78">
        <v>7.49</v>
      </c>
      <c r="FK52" s="79">
        <v>2809</v>
      </c>
      <c r="FL52" s="78">
        <v>73361.05</v>
      </c>
      <c r="FM52" s="77">
        <v>737</v>
      </c>
      <c r="FN52" s="78">
        <v>26831.59</v>
      </c>
      <c r="FO52" s="79">
        <v>44199</v>
      </c>
      <c r="FP52" s="78">
        <v>4826750.84</v>
      </c>
      <c r="FW52" s="77">
        <v>90</v>
      </c>
      <c r="FX52" s="78">
        <v>6952.82</v>
      </c>
      <c r="GC52" s="79">
        <v>3276</v>
      </c>
      <c r="GD52" s="78">
        <v>453397.2</v>
      </c>
      <c r="GO52" s="77">
        <v>260</v>
      </c>
      <c r="GP52" s="78">
        <v>24606.31</v>
      </c>
      <c r="GQ52" s="77">
        <v>21</v>
      </c>
      <c r="GR52" s="78">
        <v>906.23</v>
      </c>
      <c r="GS52" s="79">
        <v>1042</v>
      </c>
      <c r="GT52" s="78">
        <v>112733.27</v>
      </c>
      <c r="GU52" s="77">
        <v>7</v>
      </c>
      <c r="GV52" s="78">
        <v>23.5</v>
      </c>
      <c r="GY52" s="77">
        <v>102</v>
      </c>
      <c r="GZ52" s="78">
        <v>3919.6</v>
      </c>
      <c r="HA52" s="77">
        <v>632</v>
      </c>
      <c r="HB52" s="78">
        <v>81567.259999999995</v>
      </c>
      <c r="HC52" s="77">
        <v>420</v>
      </c>
      <c r="HD52" s="78">
        <v>69134.34</v>
      </c>
      <c r="HE52" s="79">
        <v>1133</v>
      </c>
      <c r="HF52" s="78">
        <v>160045.49</v>
      </c>
      <c r="HI52" s="77">
        <v>80</v>
      </c>
      <c r="HJ52" s="78">
        <v>28754.87</v>
      </c>
      <c r="HK52" s="77">
        <v>531</v>
      </c>
      <c r="HL52" s="78">
        <v>24421.81</v>
      </c>
      <c r="HM52" s="77">
        <v>33</v>
      </c>
      <c r="HN52" s="78">
        <v>4314.99</v>
      </c>
      <c r="HO52" s="79">
        <v>43665</v>
      </c>
      <c r="HP52" s="78">
        <v>4209579.74</v>
      </c>
      <c r="HQ52" s="77">
        <v>13</v>
      </c>
      <c r="HR52" s="78">
        <v>1656.37</v>
      </c>
      <c r="HS52" s="77">
        <v>131</v>
      </c>
      <c r="HT52" s="78">
        <v>13189.97</v>
      </c>
      <c r="HU52" s="79">
        <v>2931</v>
      </c>
      <c r="HV52" s="78">
        <v>207834.89</v>
      </c>
      <c r="HW52" s="77">
        <v>31</v>
      </c>
      <c r="HX52" s="78">
        <v>6766.5</v>
      </c>
      <c r="HY52" s="77">
        <v>159</v>
      </c>
      <c r="HZ52" s="78">
        <v>34859.79</v>
      </c>
      <c r="IE52" s="77">
        <v>2</v>
      </c>
      <c r="IF52" s="78">
        <v>5.62</v>
      </c>
      <c r="IG52" s="79">
        <v>1933</v>
      </c>
      <c r="IH52" s="78">
        <v>99733.56</v>
      </c>
      <c r="IK52" s="77">
        <v>2</v>
      </c>
      <c r="IL52" s="78">
        <v>5.26</v>
      </c>
      <c r="IQ52" s="77">
        <v>2</v>
      </c>
      <c r="IR52" s="78">
        <v>9.76</v>
      </c>
      <c r="IS52" s="79">
        <v>4065</v>
      </c>
      <c r="IT52" s="78">
        <v>159060.82</v>
      </c>
      <c r="JA52" s="79">
        <v>9484</v>
      </c>
      <c r="JB52" s="78">
        <v>1273680.6599999999</v>
      </c>
      <c r="JC52" s="79">
        <v>2527</v>
      </c>
      <c r="JD52" s="78">
        <v>302380.15999999997</v>
      </c>
      <c r="JG52" s="77">
        <v>720</v>
      </c>
      <c r="JH52" s="78">
        <v>93673</v>
      </c>
      <c r="JI52" s="79">
        <v>3741</v>
      </c>
      <c r="JJ52" s="78">
        <v>309488.71999999997</v>
      </c>
      <c r="JK52" s="77">
        <v>18</v>
      </c>
      <c r="JL52" s="78">
        <v>1566.95</v>
      </c>
      <c r="JQ52" s="77">
        <v>116</v>
      </c>
      <c r="JR52" s="78">
        <v>10833.3</v>
      </c>
      <c r="JS52" s="79">
        <v>3003</v>
      </c>
      <c r="JT52" s="78">
        <v>238972.73</v>
      </c>
      <c r="JU52" s="79">
        <v>2936</v>
      </c>
      <c r="JV52" s="78">
        <v>194929.05</v>
      </c>
      <c r="JW52" s="77">
        <v>74</v>
      </c>
      <c r="JX52" s="78">
        <v>6685.32</v>
      </c>
      <c r="JY52" s="77">
        <v>429</v>
      </c>
      <c r="JZ52" s="78">
        <v>10026.66</v>
      </c>
      <c r="KA52" s="79">
        <v>8746</v>
      </c>
      <c r="KB52" s="78">
        <v>358703.62</v>
      </c>
      <c r="KC52" s="77">
        <v>2</v>
      </c>
      <c r="KD52" s="78">
        <v>21.46</v>
      </c>
      <c r="KE52" s="77">
        <v>443</v>
      </c>
      <c r="KF52" s="78">
        <v>50408.47</v>
      </c>
      <c r="KG52" s="79">
        <v>18594</v>
      </c>
      <c r="KH52" s="78">
        <v>671328.69</v>
      </c>
      <c r="KI52" s="77">
        <v>2</v>
      </c>
      <c r="KJ52" s="78">
        <v>15.7</v>
      </c>
      <c r="KM52" s="79">
        <v>1233</v>
      </c>
      <c r="KN52" s="78">
        <v>649381.02</v>
      </c>
      <c r="KO52" s="77">
        <v>4</v>
      </c>
      <c r="KP52" s="78">
        <v>347.76</v>
      </c>
      <c r="KQ52" s="79">
        <v>5462</v>
      </c>
      <c r="KR52" s="78">
        <v>415068.98</v>
      </c>
      <c r="KU52" s="79">
        <v>3092</v>
      </c>
      <c r="KV52" s="78">
        <v>1326169.6100000001</v>
      </c>
      <c r="KY52" s="77">
        <v>2</v>
      </c>
      <c r="KZ52" s="78">
        <v>101.61</v>
      </c>
      <c r="LA52" s="77">
        <v>12</v>
      </c>
      <c r="LB52" s="78">
        <v>2497.6999999999998</v>
      </c>
      <c r="LC52" s="77">
        <v>5</v>
      </c>
      <c r="LD52" s="78">
        <v>10.65</v>
      </c>
      <c r="LE52" s="79">
        <v>1163</v>
      </c>
      <c r="LF52" s="78">
        <v>107123.14</v>
      </c>
      <c r="LG52" s="77">
        <v>433</v>
      </c>
      <c r="LH52" s="78">
        <v>68760.77</v>
      </c>
      <c r="LI52" s="77">
        <v>429</v>
      </c>
      <c r="LJ52" s="78">
        <v>102590.54</v>
      </c>
      <c r="LS52" s="77">
        <v>6</v>
      </c>
      <c r="LT52" s="78">
        <v>4.72</v>
      </c>
      <c r="LU52" s="79">
        <v>6715</v>
      </c>
      <c r="LV52" s="78">
        <v>291072.69</v>
      </c>
      <c r="LW52" s="77">
        <v>80</v>
      </c>
      <c r="LX52" s="78">
        <v>478.01</v>
      </c>
      <c r="LY52" s="77">
        <v>4</v>
      </c>
      <c r="LZ52" s="78">
        <v>1898.96</v>
      </c>
      <c r="MA52" s="77">
        <v>2</v>
      </c>
      <c r="MB52" s="78">
        <v>244.26</v>
      </c>
      <c r="MC52" s="79">
        <v>5284</v>
      </c>
      <c r="MD52" s="78">
        <v>569479.84</v>
      </c>
      <c r="MG52" s="77">
        <v>2</v>
      </c>
      <c r="MH52" s="78">
        <v>59.58</v>
      </c>
      <c r="MK52" s="77">
        <v>1</v>
      </c>
      <c r="ML52" s="78">
        <v>12.09</v>
      </c>
      <c r="MO52" s="77">
        <v>2</v>
      </c>
      <c r="MP52" s="78">
        <v>14.5</v>
      </c>
      <c r="MQ52" s="79">
        <v>4427</v>
      </c>
      <c r="MR52" s="78">
        <v>320572.53000000003</v>
      </c>
      <c r="MS52" s="79">
        <v>50621</v>
      </c>
      <c r="MT52" s="78">
        <v>4914197.42</v>
      </c>
      <c r="MU52" s="79">
        <v>1533</v>
      </c>
      <c r="MV52" s="78">
        <v>40907.03</v>
      </c>
      <c r="NG52" s="79">
        <v>303161</v>
      </c>
      <c r="NH52" s="78">
        <v>37456193.869999997</v>
      </c>
      <c r="NI52" s="79">
        <v>253032</v>
      </c>
      <c r="NJ52" s="78">
        <v>35751037.990000002</v>
      </c>
      <c r="NK52" s="79">
        <v>14884</v>
      </c>
      <c r="NL52" s="78">
        <v>46708.160000000003</v>
      </c>
      <c r="NM52" s="77">
        <v>38</v>
      </c>
      <c r="NN52" s="78">
        <v>494.52</v>
      </c>
      <c r="NU52" s="79">
        <v>1931</v>
      </c>
      <c r="NV52" s="78">
        <v>270662.25</v>
      </c>
      <c r="NW52" s="77">
        <v>15</v>
      </c>
      <c r="NX52" s="78">
        <v>69.540000000000006</v>
      </c>
      <c r="NY52" s="77">
        <v>5</v>
      </c>
      <c r="NZ52" s="78">
        <v>9.19</v>
      </c>
      <c r="OA52" s="77">
        <v>131</v>
      </c>
      <c r="OB52" s="78">
        <v>315.97000000000003</v>
      </c>
      <c r="OC52" s="79">
        <v>3210</v>
      </c>
      <c r="OD52" s="78">
        <v>331739.93</v>
      </c>
      <c r="OE52" s="77">
        <v>39</v>
      </c>
      <c r="OF52" s="78">
        <v>2576.7399999999998</v>
      </c>
      <c r="OG52" s="77">
        <v>4</v>
      </c>
      <c r="OH52" s="78">
        <v>106.28</v>
      </c>
      <c r="OM52" s="77">
        <v>350</v>
      </c>
      <c r="ON52" s="78">
        <v>26269.25</v>
      </c>
      <c r="OO52" s="77">
        <v>424</v>
      </c>
      <c r="OP52" s="78">
        <v>22760.87</v>
      </c>
      <c r="OQ52" s="77">
        <v>146</v>
      </c>
      <c r="OR52" s="78">
        <v>897.5</v>
      </c>
      <c r="OW52" s="79">
        <v>12584</v>
      </c>
      <c r="OX52" s="78">
        <v>2155589.62</v>
      </c>
      <c r="OY52" s="79">
        <v>27710</v>
      </c>
      <c r="OZ52" s="78">
        <v>5257723.83</v>
      </c>
      <c r="PA52" s="77">
        <v>173</v>
      </c>
      <c r="PB52" s="78">
        <v>6441.61</v>
      </c>
      <c r="PC52" s="79">
        <v>3824</v>
      </c>
      <c r="PD52" s="78">
        <v>174621.23</v>
      </c>
      <c r="PE52" s="77">
        <v>101</v>
      </c>
      <c r="PF52" s="78">
        <v>8217</v>
      </c>
      <c r="PI52" s="79">
        <v>6617</v>
      </c>
      <c r="PJ52" s="78">
        <v>646801.31000000006</v>
      </c>
      <c r="PS52" s="79">
        <v>3536</v>
      </c>
      <c r="PT52" s="78">
        <v>324173.40000000002</v>
      </c>
      <c r="PU52" s="77">
        <v>125</v>
      </c>
      <c r="PV52" s="78">
        <v>1538.86</v>
      </c>
      <c r="PW52" s="77">
        <v>56</v>
      </c>
      <c r="PX52" s="78">
        <v>8465.81</v>
      </c>
      <c r="PY52" s="79">
        <v>9881</v>
      </c>
      <c r="PZ52" s="78">
        <v>669564.31000000006</v>
      </c>
      <c r="QA52" s="77">
        <v>31</v>
      </c>
      <c r="QB52" s="78">
        <v>204.15</v>
      </c>
      <c r="QC52" s="77">
        <v>9</v>
      </c>
      <c r="QD52" s="78">
        <v>93.3</v>
      </c>
      <c r="QG52" s="77">
        <v>2</v>
      </c>
      <c r="QH52" s="78">
        <v>6.12</v>
      </c>
      <c r="QI52" s="77">
        <v>10</v>
      </c>
      <c r="QJ52" s="78">
        <v>32.22</v>
      </c>
      <c r="QM52" s="79">
        <v>25252</v>
      </c>
      <c r="QN52" s="78">
        <v>6908963.7999999998</v>
      </c>
      <c r="QO52" s="79">
        <v>44668</v>
      </c>
      <c r="QP52" s="78">
        <v>6456246.3600000003</v>
      </c>
      <c r="QQ52" s="79">
        <v>2956</v>
      </c>
      <c r="QR52" s="78">
        <v>360368.02</v>
      </c>
      <c r="QS52" s="77">
        <v>387</v>
      </c>
      <c r="QT52" s="78">
        <v>1511838.16</v>
      </c>
      <c r="QW52" s="77">
        <v>22</v>
      </c>
      <c r="QX52" s="78">
        <v>219.76</v>
      </c>
      <c r="QY52" s="77">
        <v>1</v>
      </c>
      <c r="QZ52" s="78">
        <v>104.28</v>
      </c>
      <c r="RA52" s="77">
        <v>583</v>
      </c>
      <c r="RB52" s="78">
        <v>217543.54</v>
      </c>
      <c r="RE52" s="79">
        <v>23339</v>
      </c>
      <c r="RF52" s="78">
        <v>12478464.57</v>
      </c>
      <c r="RI52" s="79">
        <v>10926</v>
      </c>
      <c r="RJ52" s="78">
        <v>3423196.74</v>
      </c>
      <c r="RM52" s="77">
        <v>3</v>
      </c>
      <c r="RN52" s="78">
        <v>5.28</v>
      </c>
      <c r="RO52" s="77">
        <v>16</v>
      </c>
      <c r="RP52" s="78">
        <v>16.739999999999998</v>
      </c>
      <c r="SE52" s="77">
        <v>5</v>
      </c>
      <c r="SF52" s="78">
        <v>1054.3499999999999</v>
      </c>
      <c r="SG52" s="77">
        <v>10</v>
      </c>
      <c r="SH52" s="78">
        <v>6711.88</v>
      </c>
      <c r="SM52" s="77">
        <v>2</v>
      </c>
      <c r="SN52" s="78">
        <v>56.32</v>
      </c>
      <c r="SO52" s="79">
        <v>120892</v>
      </c>
      <c r="SP52" s="78">
        <v>17220166.34</v>
      </c>
      <c r="SQ52" s="79">
        <v>2306</v>
      </c>
      <c r="SR52" s="78">
        <v>109795.75</v>
      </c>
      <c r="SW52" s="77">
        <v>177</v>
      </c>
      <c r="SX52" s="78">
        <v>32497.8</v>
      </c>
      <c r="SY52" s="77">
        <v>305</v>
      </c>
      <c r="SZ52" s="78">
        <v>15754.3</v>
      </c>
      <c r="TA52" s="77">
        <v>9</v>
      </c>
      <c r="TB52" s="78">
        <v>266.76</v>
      </c>
      <c r="TC52" s="77">
        <v>646</v>
      </c>
      <c r="TD52" s="78">
        <v>71427.45</v>
      </c>
      <c r="TG52" s="79">
        <v>5356</v>
      </c>
      <c r="TH52" s="78">
        <v>390856.27</v>
      </c>
      <c r="TI52" s="79">
        <v>36431</v>
      </c>
      <c r="TJ52" s="78">
        <v>6445060.0300000003</v>
      </c>
      <c r="TK52" s="77">
        <v>4</v>
      </c>
      <c r="TL52" s="78">
        <v>2.1</v>
      </c>
      <c r="TM52" s="79">
        <v>1376</v>
      </c>
      <c r="TN52" s="78">
        <v>50237.93</v>
      </c>
      <c r="TO52" s="79">
        <v>3043</v>
      </c>
      <c r="TP52" s="78">
        <v>204900.04</v>
      </c>
      <c r="TQ52" s="79">
        <v>9796</v>
      </c>
      <c r="TR52" s="78">
        <v>357387.42</v>
      </c>
      <c r="TS52" s="77">
        <v>4</v>
      </c>
      <c r="TT52" s="78">
        <v>785.76</v>
      </c>
      <c r="TU52" s="79">
        <v>86969</v>
      </c>
      <c r="TV52" s="78">
        <v>549973.37</v>
      </c>
      <c r="TW52" s="79">
        <v>1218</v>
      </c>
      <c r="TX52" s="78">
        <v>106851.48</v>
      </c>
      <c r="TY52" s="77">
        <v>99</v>
      </c>
      <c r="TZ52" s="78">
        <v>690.89</v>
      </c>
      <c r="UE52" s="77">
        <v>2</v>
      </c>
      <c r="UF52" s="78">
        <v>6.2</v>
      </c>
      <c r="UG52" s="77">
        <v>813</v>
      </c>
      <c r="UH52" s="78">
        <v>7715.56</v>
      </c>
      <c r="UI52" s="79">
        <v>2899</v>
      </c>
      <c r="UJ52" s="78">
        <v>12885190.130000001</v>
      </c>
      <c r="UK52" s="79">
        <v>2431</v>
      </c>
      <c r="UL52" s="78">
        <v>91226.11</v>
      </c>
      <c r="UM52" s="79">
        <v>25727</v>
      </c>
      <c r="UN52" s="78">
        <v>681971.69</v>
      </c>
      <c r="UO52" s="79">
        <v>2117</v>
      </c>
      <c r="UP52" s="78">
        <v>251557.64</v>
      </c>
      <c r="UQ52" s="79">
        <v>43811</v>
      </c>
      <c r="UR52" s="78">
        <v>2155936.17</v>
      </c>
      <c r="US52" s="79">
        <v>4928</v>
      </c>
      <c r="UT52" s="78">
        <v>401407.17</v>
      </c>
      <c r="UW52" s="77">
        <v>4</v>
      </c>
      <c r="UX52" s="78">
        <v>700</v>
      </c>
      <c r="VG52" s="79">
        <v>8187</v>
      </c>
      <c r="VH52" s="78">
        <v>364818.44</v>
      </c>
      <c r="VK52" s="77">
        <v>2</v>
      </c>
      <c r="VL52" s="78">
        <v>39.74</v>
      </c>
      <c r="VM52" s="77">
        <v>4</v>
      </c>
      <c r="VN52" s="78">
        <v>52.92</v>
      </c>
      <c r="VO52" s="77">
        <v>1</v>
      </c>
      <c r="VP52" s="78">
        <v>93.54</v>
      </c>
      <c r="VS52" s="77">
        <v>1</v>
      </c>
      <c r="VT52" s="78">
        <v>3.23</v>
      </c>
      <c r="VU52" s="77">
        <v>3</v>
      </c>
      <c r="VV52" s="78">
        <v>2.2200000000000002</v>
      </c>
      <c r="WA52" s="77">
        <v>3</v>
      </c>
      <c r="WB52" s="78">
        <v>5.53</v>
      </c>
      <c r="WG52" s="77">
        <v>56</v>
      </c>
      <c r="WH52" s="78">
        <v>1396</v>
      </c>
      <c r="WI52" s="79">
        <v>11690</v>
      </c>
      <c r="WJ52" s="78">
        <v>544409.29</v>
      </c>
      <c r="WK52" s="77">
        <v>1</v>
      </c>
      <c r="WL52" s="78">
        <v>1.69</v>
      </c>
      <c r="WM52" s="79">
        <v>31680</v>
      </c>
      <c r="WN52" s="78">
        <v>505413.48</v>
      </c>
      <c r="WO52" s="77">
        <v>143</v>
      </c>
      <c r="WP52" s="78">
        <v>1572.24</v>
      </c>
      <c r="WS52" s="77">
        <v>3</v>
      </c>
      <c r="WT52" s="78">
        <v>15.78</v>
      </c>
      <c r="WU52" s="79">
        <v>12918</v>
      </c>
      <c r="WV52" s="78">
        <v>712170.5</v>
      </c>
      <c r="WW52" s="79">
        <v>16009</v>
      </c>
      <c r="WX52" s="78">
        <v>1360891.61</v>
      </c>
      <c r="WY52" s="77">
        <v>1</v>
      </c>
      <c r="WZ52" s="78">
        <v>37.18</v>
      </c>
      <c r="XA52" s="77">
        <v>1</v>
      </c>
      <c r="XB52" s="78">
        <v>18.559999999999999</v>
      </c>
      <c r="XG52" s="79">
        <v>11757</v>
      </c>
      <c r="XH52" s="78">
        <v>1695382.11</v>
      </c>
      <c r="XI52" s="77">
        <v>15</v>
      </c>
      <c r="XJ52" s="78">
        <v>41212.25</v>
      </c>
      <c r="XM52" s="79">
        <v>2775</v>
      </c>
      <c r="XN52" s="78">
        <v>11790.99</v>
      </c>
      <c r="XO52" s="79">
        <v>7154</v>
      </c>
      <c r="XP52" s="78">
        <v>113394.07</v>
      </c>
      <c r="XQ52" s="77">
        <v>192</v>
      </c>
      <c r="XR52" s="78">
        <v>19761.29</v>
      </c>
      <c r="XS52" s="79">
        <v>2246</v>
      </c>
      <c r="XT52" s="78">
        <v>872357.4</v>
      </c>
      <c r="XW52" s="79">
        <v>6074</v>
      </c>
      <c r="XX52" s="78">
        <v>174613.54</v>
      </c>
      <c r="YC52" s="77">
        <v>2</v>
      </c>
      <c r="YD52" s="78">
        <v>18.77</v>
      </c>
      <c r="YE52" s="77">
        <v>6</v>
      </c>
      <c r="YF52" s="78">
        <v>62.57</v>
      </c>
      <c r="YI52" s="79">
        <v>36588</v>
      </c>
      <c r="YJ52" s="78">
        <v>2114419.39</v>
      </c>
      <c r="YM52" s="77">
        <v>474</v>
      </c>
      <c r="YN52" s="78">
        <v>199190.34</v>
      </c>
      <c r="YO52" s="77">
        <v>623</v>
      </c>
      <c r="YP52" s="78">
        <v>7906.18</v>
      </c>
      <c r="YU52" s="79">
        <v>2793</v>
      </c>
      <c r="YV52" s="78">
        <v>1404150.46</v>
      </c>
      <c r="YW52" s="79">
        <v>5834</v>
      </c>
      <c r="YX52" s="78">
        <v>773847.4</v>
      </c>
      <c r="YY52" s="79">
        <v>13887</v>
      </c>
      <c r="YZ52" s="78">
        <v>2378838.37</v>
      </c>
      <c r="ZA52" s="79">
        <v>1600</v>
      </c>
      <c r="ZB52" s="78">
        <v>386807.11</v>
      </c>
      <c r="ZC52" s="79">
        <v>3136</v>
      </c>
      <c r="ZD52" s="78">
        <v>655274.14</v>
      </c>
      <c r="ZE52" s="79">
        <v>81476</v>
      </c>
      <c r="ZF52" s="78">
        <v>942068.44</v>
      </c>
      <c r="ZG52" s="79">
        <v>1477</v>
      </c>
      <c r="ZH52" s="78">
        <v>77116.25</v>
      </c>
      <c r="ZI52" s="77">
        <v>2</v>
      </c>
      <c r="ZJ52" s="78">
        <v>12.94</v>
      </c>
      <c r="ZM52" s="77">
        <v>4</v>
      </c>
      <c r="ZN52" s="78">
        <v>243.5</v>
      </c>
      <c r="ZO52" s="77">
        <v>2</v>
      </c>
      <c r="ZP52" s="78">
        <v>42.12</v>
      </c>
      <c r="ZQ52" s="79">
        <v>170333</v>
      </c>
      <c r="ZR52" s="78">
        <v>9987720.6199999992</v>
      </c>
      <c r="ZS52" s="79">
        <v>22842</v>
      </c>
      <c r="ZT52" s="78">
        <v>1960597.02</v>
      </c>
      <c r="AAA52" s="79">
        <v>2608</v>
      </c>
      <c r="AAB52" s="78">
        <v>63450.400000000001</v>
      </c>
      <c r="AAE52" s="79">
        <v>2161</v>
      </c>
      <c r="AAF52" s="78">
        <v>260379.62</v>
      </c>
      <c r="AAG52" s="77">
        <v>105</v>
      </c>
      <c r="AAH52" s="78">
        <v>10030.27</v>
      </c>
      <c r="AAI52" s="79">
        <v>104343</v>
      </c>
      <c r="AAJ52" s="78">
        <v>2718345.2</v>
      </c>
      <c r="AAK52" s="79">
        <v>30960</v>
      </c>
      <c r="AAL52" s="78">
        <v>1413357.8</v>
      </c>
      <c r="AAQ52" s="79">
        <v>1295</v>
      </c>
      <c r="AAR52" s="78">
        <v>105187.82</v>
      </c>
      <c r="AAS52" s="77">
        <v>651</v>
      </c>
      <c r="AAT52" s="78">
        <v>52541.64</v>
      </c>
      <c r="AAU52" s="79">
        <v>49897</v>
      </c>
      <c r="AAV52" s="78">
        <v>8923756.5299999993</v>
      </c>
      <c r="AAW52" s="79">
        <v>46824</v>
      </c>
      <c r="AAX52" s="78">
        <v>6327864.8799999999</v>
      </c>
      <c r="AAY52" s="77">
        <v>1</v>
      </c>
      <c r="AAZ52" s="78">
        <v>161.19</v>
      </c>
      <c r="ABC52" s="77">
        <v>122</v>
      </c>
      <c r="ABD52" s="78">
        <v>735.95</v>
      </c>
      <c r="ABE52" s="77">
        <v>210</v>
      </c>
      <c r="ABF52" s="78">
        <v>1068.1500000000001</v>
      </c>
      <c r="ABM52" s="77">
        <v>126</v>
      </c>
      <c r="ABN52" s="78">
        <v>1081.99</v>
      </c>
      <c r="ABQ52" s="77">
        <v>53</v>
      </c>
      <c r="ABR52" s="78">
        <v>572.32000000000005</v>
      </c>
      <c r="ABS52" s="77">
        <v>66</v>
      </c>
      <c r="ABT52" s="78">
        <v>366.34</v>
      </c>
      <c r="ABU52" s="77">
        <v>1</v>
      </c>
      <c r="ABV52" s="78">
        <v>9.94</v>
      </c>
      <c r="ABY52" s="77">
        <v>4</v>
      </c>
      <c r="ABZ52" s="78">
        <v>197.38</v>
      </c>
      <c r="ACA52" s="79">
        <v>1162</v>
      </c>
      <c r="ACB52" s="78">
        <v>4977.4799999999996</v>
      </c>
      <c r="ACG52" s="79">
        <v>2945</v>
      </c>
      <c r="ACH52" s="78">
        <v>171669.45</v>
      </c>
      <c r="ACO52" s="77">
        <v>768</v>
      </c>
      <c r="ACP52" s="78">
        <v>112802.72</v>
      </c>
      <c r="ADA52" s="79">
        <v>181755</v>
      </c>
      <c r="ADB52" s="78">
        <v>17164204.629999999</v>
      </c>
      <c r="ADC52" s="79">
        <v>2570</v>
      </c>
      <c r="ADD52" s="78">
        <v>148977.1</v>
      </c>
      <c r="ADE52" s="79">
        <v>1848</v>
      </c>
      <c r="ADF52" s="78">
        <v>85091.47</v>
      </c>
      <c r="ADG52" s="79">
        <v>5213</v>
      </c>
      <c r="ADH52" s="78">
        <v>79023.289999999994</v>
      </c>
      <c r="ADI52" s="79">
        <v>3510</v>
      </c>
      <c r="ADJ52" s="78">
        <v>80488.460000000006</v>
      </c>
      <c r="ADK52" s="77">
        <v>630</v>
      </c>
      <c r="ADL52" s="78">
        <v>19020.75</v>
      </c>
      <c r="ADQ52" s="77">
        <v>102</v>
      </c>
      <c r="ADR52" s="78">
        <v>5439.44</v>
      </c>
      <c r="ADS52" s="79">
        <v>14395</v>
      </c>
      <c r="ADT52" s="78">
        <v>523866.14</v>
      </c>
      <c r="ADU52" s="79">
        <v>4368</v>
      </c>
      <c r="ADV52" s="78">
        <v>230930.42</v>
      </c>
      <c r="ADW52" s="79">
        <v>21204</v>
      </c>
      <c r="ADX52" s="78">
        <v>267247.73</v>
      </c>
      <c r="AEA52" s="77">
        <v>5</v>
      </c>
      <c r="AEB52" s="78">
        <v>44.58</v>
      </c>
      <c r="AEC52" s="79">
        <v>11635</v>
      </c>
      <c r="AED52" s="78">
        <v>484917.05</v>
      </c>
      <c r="AEI52" s="79">
        <v>3989</v>
      </c>
      <c r="AEJ52" s="78">
        <v>127781.99</v>
      </c>
      <c r="AEK52" s="79">
        <v>47466</v>
      </c>
      <c r="AEL52" s="78">
        <v>1737967.52</v>
      </c>
      <c r="AEM52" s="77">
        <v>114</v>
      </c>
      <c r="AEN52" s="78">
        <v>5690.33</v>
      </c>
      <c r="AEO52" s="79">
        <v>15411</v>
      </c>
      <c r="AEP52" s="78">
        <v>983590.58</v>
      </c>
      <c r="AEQ52" s="77">
        <v>2</v>
      </c>
      <c r="AER52" s="78">
        <v>148.36000000000001</v>
      </c>
      <c r="AES52" s="79">
        <v>2942</v>
      </c>
      <c r="AET52" s="78">
        <v>449543.18</v>
      </c>
      <c r="AEW52" s="77">
        <v>3</v>
      </c>
      <c r="AEX52" s="78">
        <v>46.59</v>
      </c>
      <c r="AEY52" s="79">
        <v>1068</v>
      </c>
      <c r="AEZ52" s="78">
        <v>161936.32000000001</v>
      </c>
      <c r="AFK52" s="79">
        <v>4130</v>
      </c>
      <c r="AFL52" s="78">
        <v>281181.01</v>
      </c>
      <c r="AFM52" s="79">
        <v>5038</v>
      </c>
      <c r="AFN52" s="78">
        <v>215805.61</v>
      </c>
      <c r="AFO52" s="77">
        <v>14</v>
      </c>
      <c r="AFP52" s="78">
        <v>552.73</v>
      </c>
      <c r="AFQ52" s="77">
        <v>3</v>
      </c>
      <c r="AFR52" s="78">
        <v>135.16</v>
      </c>
      <c r="AFS52" s="79">
        <v>1622</v>
      </c>
      <c r="AFT52" s="78">
        <v>925390.29</v>
      </c>
      <c r="AFU52" s="79">
        <v>2794</v>
      </c>
      <c r="AFV52" s="78">
        <v>2033070.7</v>
      </c>
      <c r="AGA52" s="77">
        <v>68</v>
      </c>
      <c r="AGB52" s="78">
        <v>629.1</v>
      </c>
      <c r="AGG52" s="79">
        <v>16212</v>
      </c>
      <c r="AGH52" s="78">
        <v>852684.34</v>
      </c>
      <c r="AGI52" s="79">
        <v>4960</v>
      </c>
      <c r="AGJ52" s="78">
        <v>156418.01999999999</v>
      </c>
      <c r="AGK52" s="77">
        <v>3</v>
      </c>
      <c r="AGL52" s="78">
        <v>4064.97</v>
      </c>
      <c r="AGO52" s="77">
        <v>84</v>
      </c>
      <c r="AGP52" s="78">
        <v>8471.35</v>
      </c>
      <c r="AGQ52" s="79">
        <v>6246</v>
      </c>
      <c r="AGR52" s="78">
        <v>336993.49</v>
      </c>
      <c r="AGS52" s="77">
        <v>14</v>
      </c>
      <c r="AGT52" s="78">
        <v>378.21</v>
      </c>
      <c r="AGW52" s="77">
        <v>9</v>
      </c>
      <c r="AGX52" s="78">
        <v>650.19000000000005</v>
      </c>
      <c r="AHC52" s="79">
        <v>3087</v>
      </c>
      <c r="AHD52" s="78">
        <v>1069181.6399999999</v>
      </c>
      <c r="AHG52" s="77">
        <v>99</v>
      </c>
      <c r="AHH52" s="78">
        <v>5426.28</v>
      </c>
      <c r="AHK52" s="77">
        <v>3</v>
      </c>
      <c r="AHL52" s="78">
        <v>52.96</v>
      </c>
      <c r="AHM52" s="79">
        <v>55376</v>
      </c>
      <c r="AHN52" s="78">
        <v>1747664.15</v>
      </c>
      <c r="AHO52" s="79">
        <v>4919</v>
      </c>
      <c r="AHP52" s="78">
        <v>204215.33</v>
      </c>
      <c r="AHQ52" s="77">
        <v>449</v>
      </c>
      <c r="AHR52" s="78">
        <v>52929.36</v>
      </c>
      <c r="AHS52" s="77">
        <v>2</v>
      </c>
      <c r="AHT52" s="78">
        <v>24.66</v>
      </c>
      <c r="AHW52" s="77">
        <v>160</v>
      </c>
      <c r="AHX52" s="78">
        <v>1151.1199999999999</v>
      </c>
      <c r="AIC52" s="77">
        <v>21</v>
      </c>
      <c r="AID52" s="78">
        <v>12549.21</v>
      </c>
      <c r="AIG52" s="79">
        <v>175209</v>
      </c>
      <c r="AIH52" s="78">
        <v>33772141.039999999</v>
      </c>
      <c r="AII52" s="77">
        <v>227</v>
      </c>
      <c r="AIJ52" s="78">
        <v>230299.23</v>
      </c>
      <c r="AIK52" s="79">
        <v>10193</v>
      </c>
      <c r="AIL52" s="78">
        <v>5999765.9100000001</v>
      </c>
      <c r="AIM52" s="79">
        <v>9046</v>
      </c>
      <c r="AIN52" s="78">
        <v>3584149.87</v>
      </c>
      <c r="AIO52" s="79">
        <v>1789</v>
      </c>
      <c r="AIP52" s="78">
        <v>138400.49</v>
      </c>
      <c r="AIQ52" s="77">
        <v>175</v>
      </c>
      <c r="AIR52" s="78">
        <v>19453.34</v>
      </c>
      <c r="AIS52" s="77">
        <v>994</v>
      </c>
      <c r="AIT52" s="78">
        <v>138993.43</v>
      </c>
      <c r="AIW52" s="77">
        <v>4</v>
      </c>
      <c r="AIX52" s="78">
        <v>3959.6</v>
      </c>
      <c r="AIY52" s="77">
        <v>53</v>
      </c>
      <c r="AIZ52" s="78">
        <v>37864.68</v>
      </c>
      <c r="AJA52" s="79">
        <v>2556</v>
      </c>
      <c r="AJB52" s="78">
        <v>236726.74</v>
      </c>
      <c r="AJC52" s="79">
        <v>3704</v>
      </c>
      <c r="AJD52" s="78">
        <v>234509.41</v>
      </c>
      <c r="AJE52" s="77">
        <v>28</v>
      </c>
      <c r="AJF52" s="78">
        <v>5326.03</v>
      </c>
      <c r="AJK52" s="77">
        <v>4</v>
      </c>
      <c r="AJL52" s="78">
        <v>2773.18</v>
      </c>
      <c r="AJM52" s="77">
        <v>906</v>
      </c>
      <c r="AJN52" s="78">
        <v>109553.51</v>
      </c>
      <c r="AJQ52" s="77">
        <v>117</v>
      </c>
      <c r="AJR52" s="78">
        <v>44061.72</v>
      </c>
      <c r="AKC52" s="77">
        <v>3</v>
      </c>
      <c r="AKD52" s="78">
        <v>2091.8200000000002</v>
      </c>
      <c r="AKG52" s="79">
        <v>50867</v>
      </c>
      <c r="AKH52" s="78">
        <v>466174.37</v>
      </c>
      <c r="AKK52" s="77">
        <v>29</v>
      </c>
      <c r="AKL52" s="78">
        <v>253.99</v>
      </c>
      <c r="AKO52" s="79">
        <v>7095</v>
      </c>
      <c r="AKP52" s="78">
        <v>520882.16</v>
      </c>
      <c r="AKQ52" s="77">
        <v>7</v>
      </c>
      <c r="AKR52" s="78">
        <v>98.66</v>
      </c>
      <c r="AKS52" s="79">
        <v>9621</v>
      </c>
      <c r="AKT52" s="78">
        <v>194913.58</v>
      </c>
      <c r="AKU52" s="77">
        <v>7</v>
      </c>
      <c r="AKV52" s="78">
        <v>11.67</v>
      </c>
      <c r="AKW52" s="79">
        <v>10535</v>
      </c>
      <c r="AKX52" s="78">
        <v>491474.44</v>
      </c>
      <c r="ALC52" s="77">
        <v>3</v>
      </c>
      <c r="ALD52" s="78">
        <v>37.04</v>
      </c>
      <c r="ALE52" s="79">
        <v>2112</v>
      </c>
      <c r="ALF52" s="78">
        <v>333565.84000000003</v>
      </c>
      <c r="ALO52" s="79">
        <v>92163</v>
      </c>
      <c r="ALP52" s="78">
        <v>1189203.73</v>
      </c>
      <c r="ALQ52" s="77">
        <v>205</v>
      </c>
      <c r="ALR52" s="78">
        <v>24306.04</v>
      </c>
      <c r="ALS52" s="77">
        <v>4</v>
      </c>
      <c r="ALT52" s="78">
        <v>65.94</v>
      </c>
      <c r="AME52" s="77">
        <v>22</v>
      </c>
      <c r="AMF52" s="78">
        <v>269.12</v>
      </c>
      <c r="AMM52" s="79">
        <v>8176</v>
      </c>
      <c r="AMN52" s="78">
        <v>211802.38</v>
      </c>
      <c r="AMQ52" s="79">
        <v>105985</v>
      </c>
      <c r="AMR52" s="78">
        <v>1507548.34</v>
      </c>
      <c r="AMU52" s="77">
        <v>1</v>
      </c>
      <c r="AMV52" s="78">
        <v>2.42</v>
      </c>
      <c r="ANO52" s="79">
        <v>2914</v>
      </c>
      <c r="ANP52" s="78">
        <v>168158.46</v>
      </c>
      <c r="ANQ52" s="77">
        <v>118</v>
      </c>
      <c r="ANR52" s="78">
        <v>344.97</v>
      </c>
      <c r="ANS52" s="79">
        <v>1380</v>
      </c>
      <c r="ANT52" s="78">
        <v>94450.06</v>
      </c>
      <c r="ANW52" s="77">
        <v>122</v>
      </c>
      <c r="ANX52" s="78">
        <v>3343.23</v>
      </c>
      <c r="ANY52" s="77">
        <v>49</v>
      </c>
      <c r="ANZ52" s="78">
        <v>22563.27</v>
      </c>
      <c r="AOA52" s="79">
        <v>1775</v>
      </c>
      <c r="AOB52" s="78">
        <v>120855.86</v>
      </c>
      <c r="AOC52" s="79">
        <v>14640</v>
      </c>
      <c r="AOD52" s="78">
        <v>1443461.75</v>
      </c>
      <c r="AOE52" s="77">
        <v>219</v>
      </c>
      <c r="AOF52" s="78">
        <v>250999.99</v>
      </c>
      <c r="AOG52" s="77">
        <v>3</v>
      </c>
      <c r="AOH52" s="78">
        <v>403.98</v>
      </c>
      <c r="AOI52" s="77">
        <v>1</v>
      </c>
      <c r="AOJ52" s="78">
        <v>226.6</v>
      </c>
      <c r="AOQ52" s="77">
        <v>340</v>
      </c>
      <c r="AOR52" s="78">
        <v>16485.12</v>
      </c>
      <c r="AOY52" s="77">
        <v>993</v>
      </c>
      <c r="AOZ52" s="78">
        <v>1223704.1399999999</v>
      </c>
      <c r="APA52" s="79">
        <v>3204</v>
      </c>
      <c r="APB52" s="78">
        <v>263828.21999999997</v>
      </c>
      <c r="APE52" s="77">
        <v>96</v>
      </c>
      <c r="APF52" s="78">
        <v>2456.59</v>
      </c>
      <c r="API52" s="79">
        <v>2074</v>
      </c>
      <c r="APJ52" s="78">
        <v>288811.34000000003</v>
      </c>
      <c r="APK52" s="77">
        <v>291</v>
      </c>
      <c r="APL52" s="78">
        <v>53747.11</v>
      </c>
      <c r="APM52" s="79">
        <v>9736</v>
      </c>
      <c r="APN52" s="78">
        <v>1630495.65</v>
      </c>
      <c r="APS52" s="77">
        <v>445</v>
      </c>
      <c r="APT52" s="78">
        <v>254336.16</v>
      </c>
      <c r="APU52" s="77">
        <v>85</v>
      </c>
      <c r="APV52" s="78">
        <v>165648.15</v>
      </c>
      <c r="APW52" s="77">
        <v>327</v>
      </c>
      <c r="APX52" s="78">
        <v>1005765.13</v>
      </c>
      <c r="AQC52" s="77">
        <v>2</v>
      </c>
      <c r="AQD52" s="78">
        <v>4.66</v>
      </c>
      <c r="AQI52" s="77">
        <v>40</v>
      </c>
      <c r="AQJ52" s="78">
        <v>3655.37</v>
      </c>
      <c r="AQK52" s="77">
        <v>7</v>
      </c>
      <c r="AQL52" s="78">
        <v>73.16</v>
      </c>
      <c r="AQO52" s="77">
        <v>790</v>
      </c>
      <c r="AQP52" s="78">
        <v>110239.57</v>
      </c>
      <c r="AQQ52" s="77">
        <v>402</v>
      </c>
      <c r="AQR52" s="78">
        <v>4567.95</v>
      </c>
      <c r="AQS52" s="77">
        <v>3</v>
      </c>
      <c r="AQT52" s="78">
        <v>21.62</v>
      </c>
      <c r="AQU52" s="77">
        <v>221</v>
      </c>
      <c r="AQV52" s="78">
        <v>2807.57</v>
      </c>
      <c r="AQW52" s="77">
        <v>1</v>
      </c>
      <c r="AQX52" s="78">
        <v>17.04</v>
      </c>
      <c r="ARA52" s="79">
        <v>12391</v>
      </c>
      <c r="ARB52" s="78">
        <v>2941213.42</v>
      </c>
      <c r="ARC52" s="79">
        <v>17903</v>
      </c>
      <c r="ARD52" s="78">
        <v>290905.59000000003</v>
      </c>
      <c r="ARG52" s="77">
        <v>4</v>
      </c>
      <c r="ARH52" s="78">
        <v>35.119999999999997</v>
      </c>
      <c r="ARI52" s="79">
        <v>2483</v>
      </c>
      <c r="ARJ52" s="78">
        <v>1060384.68</v>
      </c>
      <c r="ARK52" s="77">
        <v>288</v>
      </c>
      <c r="ARL52" s="78">
        <v>123172.74</v>
      </c>
      <c r="ARM52" s="79">
        <v>1991</v>
      </c>
      <c r="ARN52" s="78">
        <v>932214.59</v>
      </c>
      <c r="ARO52" s="77">
        <v>818</v>
      </c>
      <c r="ARP52" s="78">
        <v>365601.63</v>
      </c>
      <c r="ARQ52" s="77">
        <v>702</v>
      </c>
      <c r="ARR52" s="78">
        <v>269267.03000000003</v>
      </c>
      <c r="ARS52" s="77">
        <v>198</v>
      </c>
      <c r="ART52" s="78">
        <v>80044.649999999994</v>
      </c>
      <c r="ARU52" s="79">
        <v>13065</v>
      </c>
      <c r="ARV52" s="78">
        <v>2641673.4500000002</v>
      </c>
      <c r="ARW52" s="77">
        <v>13</v>
      </c>
      <c r="ARX52" s="78">
        <v>723.14</v>
      </c>
      <c r="ASA52" s="77">
        <v>166</v>
      </c>
      <c r="ASB52" s="78">
        <v>54202.38</v>
      </c>
      <c r="ASC52" s="79">
        <v>3223</v>
      </c>
      <c r="ASD52" s="78">
        <v>53289</v>
      </c>
      <c r="ASI52" s="79">
        <v>3794</v>
      </c>
      <c r="ASJ52" s="78">
        <v>1036939.7</v>
      </c>
      <c r="ASK52" s="79">
        <v>2722</v>
      </c>
      <c r="ASL52" s="78">
        <v>1384586.54</v>
      </c>
      <c r="ASU52" s="77">
        <v>102</v>
      </c>
      <c r="ASV52" s="78">
        <v>660198.40000000002</v>
      </c>
      <c r="ASY52" s="77">
        <v>1</v>
      </c>
      <c r="ASZ52" s="78">
        <v>110.4</v>
      </c>
      <c r="ATG52" s="79">
        <v>5087</v>
      </c>
      <c r="ATH52" s="78">
        <v>660968.93000000005</v>
      </c>
      <c r="ATI52" s="79">
        <v>11850</v>
      </c>
      <c r="ATJ52" s="78">
        <v>1372042.35</v>
      </c>
      <c r="ATK52" s="79">
        <v>26990</v>
      </c>
      <c r="ATL52" s="78">
        <v>3404872.51</v>
      </c>
      <c r="ATM52" s="79">
        <v>6446</v>
      </c>
      <c r="ATN52" s="78">
        <v>796578.37</v>
      </c>
      <c r="ATO52" s="79">
        <v>42835</v>
      </c>
      <c r="ATP52" s="78">
        <v>1049145.57</v>
      </c>
      <c r="ATS52" s="79">
        <v>43307</v>
      </c>
      <c r="ATT52" s="78">
        <v>3325866.33</v>
      </c>
      <c r="ATU52" s="77">
        <v>183</v>
      </c>
      <c r="ATV52" s="78">
        <v>71647</v>
      </c>
      <c r="ATW52" s="77">
        <v>1</v>
      </c>
      <c r="ATX52" s="78">
        <v>12.42</v>
      </c>
      <c r="ATY52" s="79">
        <v>4486</v>
      </c>
      <c r="ATZ52" s="78">
        <v>365827.65</v>
      </c>
      <c r="AUE52" s="77">
        <v>1</v>
      </c>
      <c r="AUF52" s="78">
        <v>141.6</v>
      </c>
      <c r="AUG52" s="77">
        <v>1</v>
      </c>
      <c r="AUH52" s="78">
        <v>1.1599999999999999</v>
      </c>
      <c r="AUS52" s="77">
        <v>14</v>
      </c>
      <c r="AUT52" s="78">
        <v>415.6</v>
      </c>
      <c r="AUU52" s="79">
        <v>1096</v>
      </c>
      <c r="AUV52" s="78">
        <v>27100.959999999999</v>
      </c>
      <c r="AUW52" s="77">
        <v>102</v>
      </c>
      <c r="AUX52" s="78">
        <v>8306.7999999999993</v>
      </c>
      <c r="AUY52" s="77">
        <v>1</v>
      </c>
      <c r="AUZ52" s="78">
        <v>13.12</v>
      </c>
      <c r="AVA52" s="79">
        <v>12795</v>
      </c>
      <c r="AVB52" s="78">
        <v>1185550.8999999999</v>
      </c>
      <c r="AVC52" s="77">
        <v>730</v>
      </c>
      <c r="AVD52" s="78">
        <v>3025298.7</v>
      </c>
      <c r="AVE52" s="77">
        <v>3</v>
      </c>
      <c r="AVF52" s="78">
        <v>170.76</v>
      </c>
      <c r="AVM52" s="79">
        <v>1036</v>
      </c>
      <c r="AVN52" s="78">
        <v>52952.34</v>
      </c>
      <c r="AVO52" s="77">
        <v>33</v>
      </c>
      <c r="AVP52" s="78">
        <v>1157.7</v>
      </c>
      <c r="AVS52" s="79">
        <v>17166</v>
      </c>
      <c r="AVT52" s="78">
        <v>844224.59</v>
      </c>
      <c r="AVU52" s="77">
        <v>8</v>
      </c>
      <c r="AVV52" s="78">
        <v>210.12</v>
      </c>
      <c r="AVW52" s="77">
        <v>15</v>
      </c>
      <c r="AVX52" s="78">
        <v>761.41</v>
      </c>
      <c r="AVY52" s="77">
        <v>2</v>
      </c>
      <c r="AVZ52" s="78">
        <v>1.2</v>
      </c>
      <c r="AWA52" s="77">
        <v>9</v>
      </c>
      <c r="AWB52" s="78">
        <v>58.28</v>
      </c>
      <c r="AWG52" s="77">
        <v>8</v>
      </c>
      <c r="AWH52" s="78">
        <v>27.02</v>
      </c>
      <c r="AWM52" s="79">
        <v>173604</v>
      </c>
      <c r="AWN52" s="78">
        <v>3019275.29</v>
      </c>
      <c r="AWO52" s="77">
        <v>6</v>
      </c>
      <c r="AWP52" s="78">
        <v>66.02</v>
      </c>
      <c r="AWQ52" s="79">
        <v>1835</v>
      </c>
      <c r="AWR52" s="78">
        <v>98601.11</v>
      </c>
      <c r="AWU52" s="79">
        <v>10625</v>
      </c>
      <c r="AWV52" s="78">
        <v>3497614.58</v>
      </c>
      <c r="AWW52" s="77">
        <v>22</v>
      </c>
      <c r="AWX52" s="78">
        <v>154.78</v>
      </c>
      <c r="AWY52" s="77">
        <v>1</v>
      </c>
      <c r="AWZ52" s="78">
        <v>12.9</v>
      </c>
      <c r="AXC52" s="77">
        <v>180</v>
      </c>
      <c r="AXD52" s="78">
        <v>162586.43</v>
      </c>
      <c r="AYC52" s="77">
        <v>2</v>
      </c>
      <c r="AYD52" s="78">
        <v>16.260000000000002</v>
      </c>
      <c r="AYE52" s="77">
        <v>15</v>
      </c>
      <c r="AYF52" s="78">
        <v>141.41</v>
      </c>
      <c r="AYG52" s="77">
        <v>3</v>
      </c>
      <c r="AYH52" s="78">
        <v>44.64</v>
      </c>
      <c r="AYQ52" s="77">
        <v>6</v>
      </c>
      <c r="AYR52" s="78">
        <v>5.0199999999999996</v>
      </c>
      <c r="AYW52" s="77">
        <v>9</v>
      </c>
      <c r="AYX52" s="78">
        <v>48.54</v>
      </c>
      <c r="AYY52" s="77">
        <v>74</v>
      </c>
      <c r="AYZ52" s="78">
        <v>4017.94</v>
      </c>
      <c r="AZA52" s="79">
        <v>59269</v>
      </c>
      <c r="AZB52" s="78">
        <v>4636139.04</v>
      </c>
      <c r="AZC52" s="77">
        <v>285</v>
      </c>
      <c r="AZD52" s="78">
        <v>52693.66</v>
      </c>
      <c r="AZE52" s="77">
        <v>140</v>
      </c>
      <c r="AZF52" s="78">
        <v>49044.32</v>
      </c>
      <c r="AZG52" s="77">
        <v>9</v>
      </c>
      <c r="AZH52" s="78">
        <v>216.28</v>
      </c>
      <c r="AZI52" s="77">
        <v>203</v>
      </c>
      <c r="AZJ52" s="78">
        <v>14675</v>
      </c>
      <c r="AZK52" s="77">
        <v>878</v>
      </c>
      <c r="AZL52" s="78">
        <v>11547.87</v>
      </c>
      <c r="AZO52" s="79">
        <v>11860</v>
      </c>
      <c r="AZP52" s="78">
        <v>1600435.33</v>
      </c>
      <c r="AZQ52" s="77">
        <v>202</v>
      </c>
      <c r="AZR52" s="78">
        <v>199877.99</v>
      </c>
      <c r="AZS52" s="77">
        <v>541</v>
      </c>
      <c r="AZT52" s="78">
        <v>231725.36</v>
      </c>
    </row>
    <row r="53" spans="1:1024 1027:1372" x14ac:dyDescent="0.25">
      <c r="A53" s="80">
        <v>40011</v>
      </c>
      <c r="B53" s="77" t="s">
        <v>346</v>
      </c>
      <c r="C53" s="77">
        <v>5</v>
      </c>
      <c r="D53" s="78">
        <v>21.03</v>
      </c>
      <c r="I53" s="77">
        <v>2</v>
      </c>
      <c r="J53" s="78">
        <v>21.26</v>
      </c>
      <c r="K53" s="77">
        <v>2</v>
      </c>
      <c r="L53" s="78">
        <v>151.16</v>
      </c>
      <c r="M53" s="77">
        <v>140</v>
      </c>
      <c r="N53" s="78">
        <v>854021.29</v>
      </c>
      <c r="Q53" s="77">
        <v>1</v>
      </c>
      <c r="R53" s="78">
        <v>22.73</v>
      </c>
      <c r="U53" s="77">
        <v>1</v>
      </c>
      <c r="V53" s="78">
        <v>9.9</v>
      </c>
      <c r="Y53" s="79">
        <v>175225</v>
      </c>
      <c r="Z53" s="78">
        <v>9769432.8699999992</v>
      </c>
      <c r="AA53" s="77">
        <v>55</v>
      </c>
      <c r="AB53" s="78">
        <v>6262.84</v>
      </c>
      <c r="AC53" s="79">
        <v>6178</v>
      </c>
      <c r="AD53" s="78">
        <v>294283.93</v>
      </c>
      <c r="AQ53" s="79">
        <v>34478</v>
      </c>
      <c r="AR53" s="78">
        <v>5107193.13</v>
      </c>
      <c r="AU53" s="79">
        <v>49279</v>
      </c>
      <c r="AV53" s="78">
        <v>1000014.42</v>
      </c>
      <c r="AY53" s="79">
        <v>68199</v>
      </c>
      <c r="AZ53" s="78">
        <v>6853846.8499999996</v>
      </c>
      <c r="BA53" s="79">
        <v>173454</v>
      </c>
      <c r="BB53" s="78">
        <v>14425908.48</v>
      </c>
      <c r="BE53" s="79">
        <v>197443</v>
      </c>
      <c r="BF53" s="78">
        <v>1723994.75</v>
      </c>
      <c r="BI53" s="79">
        <v>8866</v>
      </c>
      <c r="BJ53" s="78">
        <v>515913.24</v>
      </c>
      <c r="BK53" s="77">
        <v>2</v>
      </c>
      <c r="BL53" s="78">
        <v>69.900000000000006</v>
      </c>
      <c r="BM53" s="77">
        <v>6</v>
      </c>
      <c r="BN53" s="78">
        <v>466.88</v>
      </c>
      <c r="BO53" s="79">
        <v>5313</v>
      </c>
      <c r="BP53" s="78">
        <v>60252.15</v>
      </c>
      <c r="BS53" s="77">
        <v>18</v>
      </c>
      <c r="BT53" s="78">
        <v>17149.490000000002</v>
      </c>
      <c r="BW53" s="77">
        <v>4</v>
      </c>
      <c r="BX53" s="78">
        <v>71.099999999999994</v>
      </c>
      <c r="BY53" s="77">
        <v>3</v>
      </c>
      <c r="BZ53" s="78">
        <v>5.97</v>
      </c>
      <c r="CO53" s="77">
        <v>2</v>
      </c>
      <c r="CP53" s="78">
        <v>141.9</v>
      </c>
      <c r="CS53" s="77">
        <v>47</v>
      </c>
      <c r="CT53" s="78">
        <v>158.72</v>
      </c>
      <c r="CU53" s="77">
        <v>2</v>
      </c>
      <c r="CV53" s="78">
        <v>8.26</v>
      </c>
      <c r="CW53" s="77">
        <v>21</v>
      </c>
      <c r="CX53" s="78">
        <v>26.24</v>
      </c>
      <c r="DA53" s="79">
        <v>204884</v>
      </c>
      <c r="DB53" s="78">
        <v>7761053.8899999997</v>
      </c>
      <c r="DK53" s="79">
        <v>11325</v>
      </c>
      <c r="DL53" s="78">
        <v>1032823.48</v>
      </c>
      <c r="DM53" s="79">
        <v>87413</v>
      </c>
      <c r="DN53" s="78">
        <v>3438855.86</v>
      </c>
      <c r="DS53" s="77">
        <v>28</v>
      </c>
      <c r="DT53" s="78">
        <v>393.49</v>
      </c>
      <c r="DU53" s="77">
        <v>6</v>
      </c>
      <c r="DV53" s="78">
        <v>22.7</v>
      </c>
      <c r="EA53" s="77">
        <v>2</v>
      </c>
      <c r="EB53" s="78">
        <v>77.760000000000005</v>
      </c>
      <c r="EE53" s="79">
        <v>11243</v>
      </c>
      <c r="EF53" s="78">
        <v>427411.63</v>
      </c>
      <c r="EG53" s="79">
        <v>34529</v>
      </c>
      <c r="EH53" s="78">
        <v>1261327.68</v>
      </c>
      <c r="EI53" s="77">
        <v>2</v>
      </c>
      <c r="EJ53" s="78">
        <v>13.28</v>
      </c>
      <c r="EK53" s="79">
        <v>1368</v>
      </c>
      <c r="EL53" s="78">
        <v>80425.7</v>
      </c>
      <c r="EQ53" s="77">
        <v>1</v>
      </c>
      <c r="ER53" s="78">
        <v>145.88</v>
      </c>
      <c r="ES53" s="77">
        <v>747</v>
      </c>
      <c r="ET53" s="78">
        <v>499034.46</v>
      </c>
      <c r="EU53" s="77">
        <v>7</v>
      </c>
      <c r="EV53" s="78">
        <v>9.07</v>
      </c>
      <c r="EW53" s="79">
        <v>24967</v>
      </c>
      <c r="EX53" s="78">
        <v>1212376.24</v>
      </c>
      <c r="EY53" s="79">
        <v>15323</v>
      </c>
      <c r="EZ53" s="78">
        <v>714059.79</v>
      </c>
      <c r="FA53" s="77">
        <v>13</v>
      </c>
      <c r="FB53" s="78">
        <v>191.67</v>
      </c>
      <c r="FC53" s="77">
        <v>2</v>
      </c>
      <c r="FD53" s="78">
        <v>4.51</v>
      </c>
      <c r="FE53" s="77">
        <v>10</v>
      </c>
      <c r="FF53" s="78">
        <v>32.64</v>
      </c>
      <c r="FG53" s="79">
        <v>2293</v>
      </c>
      <c r="FH53" s="78">
        <v>334516.09999999998</v>
      </c>
      <c r="FI53" s="77">
        <v>4</v>
      </c>
      <c r="FJ53" s="78">
        <v>10.4</v>
      </c>
      <c r="FK53" s="79">
        <v>3067</v>
      </c>
      <c r="FL53" s="78">
        <v>79555.399999999994</v>
      </c>
      <c r="FM53" s="77">
        <v>764</v>
      </c>
      <c r="FN53" s="78">
        <v>28638.23</v>
      </c>
      <c r="FO53" s="79">
        <v>43972</v>
      </c>
      <c r="FP53" s="78">
        <v>4676270.9000000004</v>
      </c>
      <c r="FW53" s="77">
        <v>91</v>
      </c>
      <c r="FX53" s="78">
        <v>7562.86</v>
      </c>
      <c r="GC53" s="79">
        <v>3245</v>
      </c>
      <c r="GD53" s="78">
        <v>447366.06</v>
      </c>
      <c r="GO53" s="77">
        <v>259</v>
      </c>
      <c r="GP53" s="78">
        <v>25427.11</v>
      </c>
      <c r="GQ53" s="77">
        <v>31</v>
      </c>
      <c r="GR53" s="78">
        <v>1480.14</v>
      </c>
      <c r="GS53" s="79">
        <v>1008</v>
      </c>
      <c r="GT53" s="78">
        <v>111808.11</v>
      </c>
      <c r="GU53" s="77">
        <v>10</v>
      </c>
      <c r="GV53" s="78">
        <v>25</v>
      </c>
      <c r="GY53" s="77">
        <v>99</v>
      </c>
      <c r="GZ53" s="78">
        <v>3428.83</v>
      </c>
      <c r="HA53" s="77">
        <v>648</v>
      </c>
      <c r="HB53" s="78">
        <v>86505.67</v>
      </c>
      <c r="HC53" s="77">
        <v>446</v>
      </c>
      <c r="HD53" s="78">
        <v>72844.03</v>
      </c>
      <c r="HE53" s="79">
        <v>1101</v>
      </c>
      <c r="HF53" s="78">
        <v>158884.53</v>
      </c>
      <c r="HI53" s="77">
        <v>84</v>
      </c>
      <c r="HJ53" s="78">
        <v>22589.64</v>
      </c>
      <c r="HK53" s="77">
        <v>553</v>
      </c>
      <c r="HL53" s="78">
        <v>23443.439999999999</v>
      </c>
      <c r="HM53" s="77">
        <v>36</v>
      </c>
      <c r="HN53" s="78">
        <v>4990.34</v>
      </c>
      <c r="HO53" s="79">
        <v>43960</v>
      </c>
      <c r="HP53" s="78">
        <v>4234427.9800000004</v>
      </c>
      <c r="HQ53" s="77">
        <v>12</v>
      </c>
      <c r="HR53" s="78">
        <v>1280.06</v>
      </c>
      <c r="HS53" s="77">
        <v>135</v>
      </c>
      <c r="HT53" s="78">
        <v>12559.27</v>
      </c>
      <c r="HU53" s="79">
        <v>2985</v>
      </c>
      <c r="HV53" s="78">
        <v>212807.02</v>
      </c>
      <c r="HW53" s="77">
        <v>25</v>
      </c>
      <c r="HX53" s="78">
        <v>4877.21</v>
      </c>
      <c r="HY53" s="77">
        <v>191</v>
      </c>
      <c r="HZ53" s="78">
        <v>28404.95</v>
      </c>
      <c r="IG53" s="79">
        <v>2157</v>
      </c>
      <c r="IH53" s="78">
        <v>113003.83</v>
      </c>
      <c r="II53" s="77">
        <v>2</v>
      </c>
      <c r="IJ53" s="78">
        <v>12.67</v>
      </c>
      <c r="IK53" s="77">
        <v>2</v>
      </c>
      <c r="IL53" s="78">
        <v>5.48</v>
      </c>
      <c r="IQ53" s="77">
        <v>1</v>
      </c>
      <c r="IR53" s="78">
        <v>0.39</v>
      </c>
      <c r="IS53" s="79">
        <v>4194</v>
      </c>
      <c r="IT53" s="78">
        <v>175811.22</v>
      </c>
      <c r="JA53" s="79">
        <v>9789</v>
      </c>
      <c r="JB53" s="78">
        <v>1336835.06</v>
      </c>
      <c r="JC53" s="79">
        <v>2541</v>
      </c>
      <c r="JD53" s="78">
        <v>310807.96000000002</v>
      </c>
      <c r="JG53" s="77">
        <v>757</v>
      </c>
      <c r="JH53" s="78">
        <v>100621.46</v>
      </c>
      <c r="JI53" s="79">
        <v>3671</v>
      </c>
      <c r="JJ53" s="78">
        <v>304687.27</v>
      </c>
      <c r="JK53" s="77">
        <v>24</v>
      </c>
      <c r="JL53" s="78">
        <v>1712.28</v>
      </c>
      <c r="JO53" s="77">
        <v>1</v>
      </c>
      <c r="JP53" s="78">
        <v>164.39</v>
      </c>
      <c r="JQ53" s="77">
        <v>169</v>
      </c>
      <c r="JR53" s="78">
        <v>12570.59</v>
      </c>
      <c r="JS53" s="79">
        <v>2901</v>
      </c>
      <c r="JT53" s="78">
        <v>232705.55</v>
      </c>
      <c r="JU53" s="79">
        <v>2784</v>
      </c>
      <c r="JV53" s="78">
        <v>180870.24</v>
      </c>
      <c r="JW53" s="77">
        <v>73</v>
      </c>
      <c r="JX53" s="78">
        <v>6726.98</v>
      </c>
      <c r="JY53" s="77">
        <v>426</v>
      </c>
      <c r="JZ53" s="78">
        <v>9331.93</v>
      </c>
      <c r="KA53" s="79">
        <v>9025</v>
      </c>
      <c r="KB53" s="78">
        <v>370552.63</v>
      </c>
      <c r="KC53" s="77">
        <v>3</v>
      </c>
      <c r="KD53" s="78">
        <v>25.83</v>
      </c>
      <c r="KE53" s="77">
        <v>380</v>
      </c>
      <c r="KF53" s="78">
        <v>41226.57</v>
      </c>
      <c r="KG53" s="79">
        <v>18888</v>
      </c>
      <c r="KH53" s="78">
        <v>689262.1</v>
      </c>
      <c r="KI53" s="77">
        <v>1</v>
      </c>
      <c r="KJ53" s="78">
        <v>7.85</v>
      </c>
      <c r="KK53" s="77">
        <v>1</v>
      </c>
      <c r="KL53" s="78">
        <v>8.11</v>
      </c>
      <c r="KM53" s="79">
        <v>1105</v>
      </c>
      <c r="KN53" s="78">
        <v>606475.18999999994</v>
      </c>
      <c r="KO53" s="77">
        <v>2</v>
      </c>
      <c r="KP53" s="78">
        <v>159.19999999999999</v>
      </c>
      <c r="KQ53" s="79">
        <v>5414</v>
      </c>
      <c r="KR53" s="78">
        <v>411564.42</v>
      </c>
      <c r="KU53" s="79">
        <v>3189</v>
      </c>
      <c r="KV53" s="78">
        <v>1374061.84</v>
      </c>
      <c r="LA53" s="77">
        <v>11</v>
      </c>
      <c r="LB53" s="78">
        <v>1301.02</v>
      </c>
      <c r="LE53" s="79">
        <v>1227</v>
      </c>
      <c r="LF53" s="78">
        <v>102877.02</v>
      </c>
      <c r="LG53" s="77">
        <v>388</v>
      </c>
      <c r="LH53" s="78">
        <v>62443.3</v>
      </c>
      <c r="LI53" s="77">
        <v>439</v>
      </c>
      <c r="LJ53" s="78">
        <v>107257.71</v>
      </c>
      <c r="LQ53" s="77">
        <v>1</v>
      </c>
      <c r="LR53" s="78">
        <v>7.88</v>
      </c>
      <c r="LS53" s="77">
        <v>4</v>
      </c>
      <c r="LT53" s="78">
        <v>3.34</v>
      </c>
      <c r="LU53" s="79">
        <v>6930</v>
      </c>
      <c r="LV53" s="78">
        <v>304175.35999999999</v>
      </c>
      <c r="LW53" s="77">
        <v>87</v>
      </c>
      <c r="LX53" s="78">
        <v>454.25</v>
      </c>
      <c r="MC53" s="79">
        <v>5393</v>
      </c>
      <c r="MD53" s="78">
        <v>587815.73</v>
      </c>
      <c r="MG53" s="77">
        <v>1</v>
      </c>
      <c r="MH53" s="78">
        <v>29.79</v>
      </c>
      <c r="MK53" s="77">
        <v>1</v>
      </c>
      <c r="ML53" s="78">
        <v>12.09</v>
      </c>
      <c r="MO53" s="77">
        <v>2</v>
      </c>
      <c r="MP53" s="78">
        <v>36.159999999999997</v>
      </c>
      <c r="MQ53" s="79">
        <v>4438</v>
      </c>
      <c r="MR53" s="78">
        <v>317960.92</v>
      </c>
      <c r="MS53" s="79">
        <v>50234</v>
      </c>
      <c r="MT53" s="78">
        <v>4907995.37</v>
      </c>
      <c r="MU53" s="79">
        <v>1625</v>
      </c>
      <c r="MV53" s="78">
        <v>46679.66</v>
      </c>
      <c r="MY53" s="77">
        <v>4</v>
      </c>
      <c r="MZ53" s="78">
        <v>13.44</v>
      </c>
      <c r="NA53" s="77">
        <v>3</v>
      </c>
      <c r="NB53" s="78">
        <v>5.4</v>
      </c>
      <c r="NE53" s="77">
        <v>2</v>
      </c>
      <c r="NF53" s="78">
        <v>1.44</v>
      </c>
      <c r="NG53" s="79">
        <v>308459</v>
      </c>
      <c r="NH53" s="78">
        <v>37635240.539999999</v>
      </c>
      <c r="NI53" s="79">
        <v>257931</v>
      </c>
      <c r="NJ53" s="78">
        <v>35975070.049999997</v>
      </c>
      <c r="NK53" s="79">
        <v>15219</v>
      </c>
      <c r="NL53" s="78">
        <v>47261.64</v>
      </c>
      <c r="NM53" s="77">
        <v>48</v>
      </c>
      <c r="NN53" s="78">
        <v>725.99</v>
      </c>
      <c r="NU53" s="79">
        <v>2000</v>
      </c>
      <c r="NV53" s="78">
        <v>303948.73</v>
      </c>
      <c r="NW53" s="77">
        <v>5</v>
      </c>
      <c r="NX53" s="78">
        <v>16.100000000000001</v>
      </c>
      <c r="NY53" s="77">
        <v>4</v>
      </c>
      <c r="NZ53" s="78">
        <v>7.36</v>
      </c>
      <c r="OA53" s="77">
        <v>93</v>
      </c>
      <c r="OB53" s="78">
        <v>259.35000000000002</v>
      </c>
      <c r="OC53" s="79">
        <v>3097</v>
      </c>
      <c r="OD53" s="78">
        <v>324794.26</v>
      </c>
      <c r="OE53" s="77">
        <v>26</v>
      </c>
      <c r="OF53" s="78">
        <v>1601.5</v>
      </c>
      <c r="OG53" s="77">
        <v>2</v>
      </c>
      <c r="OH53" s="78">
        <v>58</v>
      </c>
      <c r="OM53" s="77">
        <v>392</v>
      </c>
      <c r="ON53" s="78">
        <v>27979.34</v>
      </c>
      <c r="OO53" s="77">
        <v>440</v>
      </c>
      <c r="OP53" s="78">
        <v>22260.52</v>
      </c>
      <c r="OQ53" s="77">
        <v>131</v>
      </c>
      <c r="OR53" s="78">
        <v>656.24</v>
      </c>
      <c r="OW53" s="79">
        <v>12991</v>
      </c>
      <c r="OX53" s="78">
        <v>2245809.33</v>
      </c>
      <c r="OY53" s="79">
        <v>28169</v>
      </c>
      <c r="OZ53" s="78">
        <v>5259835.2</v>
      </c>
      <c r="PA53" s="77">
        <v>196</v>
      </c>
      <c r="PB53" s="78">
        <v>7416.72</v>
      </c>
      <c r="PC53" s="79">
        <v>3967</v>
      </c>
      <c r="PD53" s="78">
        <v>186098.36</v>
      </c>
      <c r="PE53" s="77">
        <v>100</v>
      </c>
      <c r="PF53" s="78">
        <v>8187.25</v>
      </c>
      <c r="PG53" s="77">
        <v>2</v>
      </c>
      <c r="PH53" s="78">
        <v>28</v>
      </c>
      <c r="PI53" s="79">
        <v>6324</v>
      </c>
      <c r="PJ53" s="78">
        <v>615162.5</v>
      </c>
      <c r="PO53" s="77">
        <v>2</v>
      </c>
      <c r="PP53" s="78">
        <v>24.5</v>
      </c>
      <c r="PS53" s="79">
        <v>3412</v>
      </c>
      <c r="PT53" s="78">
        <v>298442.84000000003</v>
      </c>
      <c r="PU53" s="77">
        <v>133</v>
      </c>
      <c r="PV53" s="78">
        <v>1275.1400000000001</v>
      </c>
      <c r="PW53" s="77">
        <v>55</v>
      </c>
      <c r="PX53" s="78">
        <v>7159.17</v>
      </c>
      <c r="PY53" s="79">
        <v>9800</v>
      </c>
      <c r="PZ53" s="78">
        <v>661536.22</v>
      </c>
      <c r="QA53" s="77">
        <v>44</v>
      </c>
      <c r="QB53" s="78">
        <v>358.85</v>
      </c>
      <c r="QC53" s="77">
        <v>8</v>
      </c>
      <c r="QD53" s="78">
        <v>51.68</v>
      </c>
      <c r="QI53" s="77">
        <v>11</v>
      </c>
      <c r="QJ53" s="78">
        <v>54.97</v>
      </c>
      <c r="QM53" s="79">
        <v>25642</v>
      </c>
      <c r="QN53" s="78">
        <v>6946297.5499999998</v>
      </c>
      <c r="QO53" s="79">
        <v>45254</v>
      </c>
      <c r="QP53" s="78">
        <v>6505443.2599999998</v>
      </c>
      <c r="QQ53" s="79">
        <v>2905</v>
      </c>
      <c r="QR53" s="78">
        <v>359881.58</v>
      </c>
      <c r="QS53" s="77">
        <v>374</v>
      </c>
      <c r="QT53" s="78">
        <v>1523280.37</v>
      </c>
      <c r="QW53" s="77">
        <v>12</v>
      </c>
      <c r="QX53" s="78">
        <v>127.3</v>
      </c>
      <c r="QY53" s="77">
        <v>4</v>
      </c>
      <c r="QZ53" s="78">
        <v>280.77999999999997</v>
      </c>
      <c r="RA53" s="77">
        <v>623</v>
      </c>
      <c r="RB53" s="78">
        <v>217763.43</v>
      </c>
      <c r="RE53" s="79">
        <v>23412</v>
      </c>
      <c r="RF53" s="78">
        <v>12479335.9</v>
      </c>
      <c r="RI53" s="79">
        <v>11480</v>
      </c>
      <c r="RJ53" s="78">
        <v>3556150.34</v>
      </c>
      <c r="RM53" s="77">
        <v>6</v>
      </c>
      <c r="RN53" s="78">
        <v>13.2</v>
      </c>
      <c r="RO53" s="77">
        <v>19</v>
      </c>
      <c r="RP53" s="78">
        <v>26.33</v>
      </c>
      <c r="SA53" s="77">
        <v>2</v>
      </c>
      <c r="SB53" s="78">
        <v>97.1</v>
      </c>
      <c r="SE53" s="77">
        <v>8</v>
      </c>
      <c r="SF53" s="78">
        <v>497.46</v>
      </c>
      <c r="SG53" s="77">
        <v>4</v>
      </c>
      <c r="SH53" s="78">
        <v>1989.14</v>
      </c>
      <c r="SM53" s="77">
        <v>3</v>
      </c>
      <c r="SN53" s="78">
        <v>63.24</v>
      </c>
      <c r="SO53" s="79">
        <v>122858</v>
      </c>
      <c r="SP53" s="78">
        <v>17396349.120000001</v>
      </c>
      <c r="SQ53" s="79">
        <v>2301</v>
      </c>
      <c r="SR53" s="78">
        <v>105743.84</v>
      </c>
      <c r="SW53" s="77">
        <v>205</v>
      </c>
      <c r="SX53" s="78">
        <v>43167.85</v>
      </c>
      <c r="SY53" s="77">
        <v>299</v>
      </c>
      <c r="SZ53" s="78">
        <v>12587.53</v>
      </c>
      <c r="TA53" s="77">
        <v>13</v>
      </c>
      <c r="TB53" s="78">
        <v>384.28</v>
      </c>
      <c r="TC53" s="77">
        <v>631</v>
      </c>
      <c r="TD53" s="78">
        <v>63175.69</v>
      </c>
      <c r="TG53" s="79">
        <v>5267</v>
      </c>
      <c r="TH53" s="78">
        <v>381564.86</v>
      </c>
      <c r="TI53" s="79">
        <v>36119</v>
      </c>
      <c r="TJ53" s="78">
        <v>6384390.2599999998</v>
      </c>
      <c r="TM53" s="79">
        <v>1358</v>
      </c>
      <c r="TN53" s="78">
        <v>50084.05</v>
      </c>
      <c r="TO53" s="79">
        <v>3059</v>
      </c>
      <c r="TP53" s="78">
        <v>206450.62</v>
      </c>
      <c r="TQ53" s="79">
        <v>9535</v>
      </c>
      <c r="TR53" s="78">
        <v>352253.45</v>
      </c>
      <c r="TS53" s="77">
        <v>1</v>
      </c>
      <c r="TT53" s="78">
        <v>90</v>
      </c>
      <c r="TU53" s="79">
        <v>90161</v>
      </c>
      <c r="TV53" s="78">
        <v>571820.79</v>
      </c>
      <c r="TW53" s="79">
        <v>1293</v>
      </c>
      <c r="TX53" s="78">
        <v>111941.9</v>
      </c>
      <c r="TY53" s="77">
        <v>71</v>
      </c>
      <c r="TZ53" s="78">
        <v>415.94</v>
      </c>
      <c r="UG53" s="77">
        <v>757</v>
      </c>
      <c r="UH53" s="78">
        <v>7296.67</v>
      </c>
      <c r="UI53" s="79">
        <v>2814</v>
      </c>
      <c r="UJ53" s="78">
        <v>12264479.66</v>
      </c>
      <c r="UK53" s="79">
        <v>2519</v>
      </c>
      <c r="UL53" s="78">
        <v>95746.15</v>
      </c>
      <c r="UM53" s="79">
        <v>27640</v>
      </c>
      <c r="UN53" s="78">
        <v>730727.71</v>
      </c>
      <c r="UO53" s="79">
        <v>2100</v>
      </c>
      <c r="UP53" s="78">
        <v>236576.48</v>
      </c>
      <c r="UQ53" s="79">
        <v>44999</v>
      </c>
      <c r="UR53" s="78">
        <v>2218310.38</v>
      </c>
      <c r="US53" s="79">
        <v>5007</v>
      </c>
      <c r="UT53" s="78">
        <v>405764.31</v>
      </c>
      <c r="VE53" s="77">
        <v>3</v>
      </c>
      <c r="VF53" s="78">
        <v>370.37</v>
      </c>
      <c r="VG53" s="79">
        <v>7955</v>
      </c>
      <c r="VH53" s="78">
        <v>362882.96</v>
      </c>
      <c r="VM53" s="77">
        <v>8</v>
      </c>
      <c r="VN53" s="78">
        <v>77.66</v>
      </c>
      <c r="VU53" s="77">
        <v>5</v>
      </c>
      <c r="VV53" s="78">
        <v>5.77</v>
      </c>
      <c r="WA53" s="77">
        <v>2</v>
      </c>
      <c r="WB53" s="78">
        <v>7.88</v>
      </c>
      <c r="WE53" s="77">
        <v>2</v>
      </c>
      <c r="WF53" s="78">
        <v>11.6</v>
      </c>
      <c r="WG53" s="77">
        <v>42</v>
      </c>
      <c r="WH53" s="78">
        <v>1043.44</v>
      </c>
      <c r="WI53" s="79">
        <v>12577</v>
      </c>
      <c r="WJ53" s="78">
        <v>589588.93000000005</v>
      </c>
      <c r="WK53" s="77">
        <v>6</v>
      </c>
      <c r="WL53" s="78">
        <v>24.54</v>
      </c>
      <c r="WM53" s="79">
        <v>32553</v>
      </c>
      <c r="WN53" s="78">
        <v>520035.97</v>
      </c>
      <c r="WO53" s="77">
        <v>146</v>
      </c>
      <c r="WP53" s="78">
        <v>1580.13</v>
      </c>
      <c r="WS53" s="77">
        <v>2</v>
      </c>
      <c r="WT53" s="78">
        <v>9.7200000000000006</v>
      </c>
      <c r="WU53" s="79">
        <v>13036</v>
      </c>
      <c r="WV53" s="78">
        <v>709564.91</v>
      </c>
      <c r="WW53" s="79">
        <v>16199</v>
      </c>
      <c r="WX53" s="78">
        <v>1411298.33</v>
      </c>
      <c r="XA53" s="77">
        <v>1</v>
      </c>
      <c r="XB53" s="78">
        <v>18.559999999999999</v>
      </c>
      <c r="XG53" s="79">
        <v>12125</v>
      </c>
      <c r="XH53" s="78">
        <v>1739190.48</v>
      </c>
      <c r="XI53" s="77">
        <v>19</v>
      </c>
      <c r="XJ53" s="78">
        <v>29799.97</v>
      </c>
      <c r="XM53" s="79">
        <v>2844</v>
      </c>
      <c r="XN53" s="78">
        <v>12173.44</v>
      </c>
      <c r="XO53" s="79">
        <v>7530</v>
      </c>
      <c r="XP53" s="78">
        <v>117492.4</v>
      </c>
      <c r="XQ53" s="77">
        <v>174</v>
      </c>
      <c r="XR53" s="78">
        <v>18128.2</v>
      </c>
      <c r="XS53" s="79">
        <v>2321</v>
      </c>
      <c r="XT53" s="78">
        <v>883682.16</v>
      </c>
      <c r="XW53" s="79">
        <v>6296</v>
      </c>
      <c r="XX53" s="78">
        <v>179965.01</v>
      </c>
      <c r="YA53" s="77">
        <v>1</v>
      </c>
      <c r="YB53" s="78">
        <v>176.28</v>
      </c>
      <c r="YC53" s="77">
        <v>3</v>
      </c>
      <c r="YD53" s="78">
        <v>15.99</v>
      </c>
      <c r="YE53" s="77">
        <v>2</v>
      </c>
      <c r="YF53" s="78">
        <v>17.920000000000002</v>
      </c>
      <c r="YI53" s="79">
        <v>35749</v>
      </c>
      <c r="YJ53" s="78">
        <v>1998374.66</v>
      </c>
      <c r="YM53" s="77">
        <v>526</v>
      </c>
      <c r="YN53" s="78">
        <v>217620.12</v>
      </c>
      <c r="YO53" s="77">
        <v>682</v>
      </c>
      <c r="YP53" s="78">
        <v>8227.89</v>
      </c>
      <c r="YU53" s="79">
        <v>2808</v>
      </c>
      <c r="YV53" s="78">
        <v>1447231.55</v>
      </c>
      <c r="YW53" s="79">
        <v>6000</v>
      </c>
      <c r="YX53" s="78">
        <v>769246.9</v>
      </c>
      <c r="YY53" s="79">
        <v>13968</v>
      </c>
      <c r="YZ53" s="78">
        <v>2333405.5699999998</v>
      </c>
      <c r="ZA53" s="79">
        <v>1457</v>
      </c>
      <c r="ZB53" s="78">
        <v>362136.33</v>
      </c>
      <c r="ZC53" s="79">
        <v>3285</v>
      </c>
      <c r="ZD53" s="78">
        <v>691565.27</v>
      </c>
      <c r="ZE53" s="79">
        <v>83441</v>
      </c>
      <c r="ZF53" s="78">
        <v>972540.94</v>
      </c>
      <c r="ZG53" s="79">
        <v>1472</v>
      </c>
      <c r="ZH53" s="78">
        <v>78396.789999999994</v>
      </c>
      <c r="ZI53" s="77">
        <v>4</v>
      </c>
      <c r="ZJ53" s="78">
        <v>25.28</v>
      </c>
      <c r="ZQ53" s="79">
        <v>166542</v>
      </c>
      <c r="ZR53" s="78">
        <v>9638925.0299999993</v>
      </c>
      <c r="ZS53" s="79">
        <v>19233</v>
      </c>
      <c r="ZT53" s="78">
        <v>1616399</v>
      </c>
      <c r="AAA53" s="79">
        <v>2995</v>
      </c>
      <c r="AAB53" s="78">
        <v>70633.429999999993</v>
      </c>
      <c r="AAE53" s="79">
        <v>2253</v>
      </c>
      <c r="AAF53" s="78">
        <v>287629.65000000002</v>
      </c>
      <c r="AAG53" s="77">
        <v>145</v>
      </c>
      <c r="AAH53" s="78">
        <v>15029.98</v>
      </c>
      <c r="AAI53" s="79">
        <v>108151</v>
      </c>
      <c r="AAJ53" s="78">
        <v>2805463.34</v>
      </c>
      <c r="AAK53" s="79">
        <v>31153</v>
      </c>
      <c r="AAL53" s="78">
        <v>1408880.34</v>
      </c>
      <c r="AAQ53" s="79">
        <v>1287</v>
      </c>
      <c r="AAR53" s="78">
        <v>110480.52</v>
      </c>
      <c r="AAS53" s="77">
        <v>559</v>
      </c>
      <c r="AAT53" s="78">
        <v>41406.74</v>
      </c>
      <c r="AAU53" s="79">
        <v>51969</v>
      </c>
      <c r="AAV53" s="78">
        <v>9169952.5</v>
      </c>
      <c r="AAW53" s="79">
        <v>48091</v>
      </c>
      <c r="AAX53" s="78">
        <v>6481872.25</v>
      </c>
      <c r="ABC53" s="77">
        <v>137</v>
      </c>
      <c r="ABD53" s="78">
        <v>782.42</v>
      </c>
      <c r="ABE53" s="77">
        <v>198</v>
      </c>
      <c r="ABF53" s="78">
        <v>1071.07</v>
      </c>
      <c r="ABI53" s="77">
        <v>2</v>
      </c>
      <c r="ABJ53" s="78">
        <v>15</v>
      </c>
      <c r="ABM53" s="77">
        <v>118</v>
      </c>
      <c r="ABN53" s="78">
        <v>981.16</v>
      </c>
      <c r="ABO53" s="77">
        <v>1</v>
      </c>
      <c r="ABP53" s="78">
        <v>6.72</v>
      </c>
      <c r="ABQ53" s="77">
        <v>44</v>
      </c>
      <c r="ABR53" s="78">
        <v>522.65</v>
      </c>
      <c r="ABS53" s="77">
        <v>70</v>
      </c>
      <c r="ABT53" s="78">
        <v>392.16</v>
      </c>
      <c r="ABU53" s="77">
        <v>2</v>
      </c>
      <c r="ABV53" s="78">
        <v>14.32</v>
      </c>
      <c r="ABY53" s="77">
        <v>3</v>
      </c>
      <c r="ABZ53" s="78">
        <v>173.64</v>
      </c>
      <c r="ACA53" s="79">
        <v>1252</v>
      </c>
      <c r="ACB53" s="78">
        <v>5636.68</v>
      </c>
      <c r="ACG53" s="79">
        <v>3208</v>
      </c>
      <c r="ACH53" s="78">
        <v>193728.42</v>
      </c>
      <c r="ACO53" s="77">
        <v>947</v>
      </c>
      <c r="ACP53" s="78">
        <v>141270.24</v>
      </c>
      <c r="ACS53" s="77">
        <v>1</v>
      </c>
      <c r="ACT53" s="78">
        <v>11.25</v>
      </c>
      <c r="ADA53" s="79">
        <v>185962</v>
      </c>
      <c r="ADB53" s="78">
        <v>17451624.219999999</v>
      </c>
      <c r="ADC53" s="79">
        <v>2884</v>
      </c>
      <c r="ADD53" s="78">
        <v>175493.87</v>
      </c>
      <c r="ADE53" s="79">
        <v>1933</v>
      </c>
      <c r="ADF53" s="78">
        <v>85273.83</v>
      </c>
      <c r="ADG53" s="79">
        <v>5199</v>
      </c>
      <c r="ADH53" s="78">
        <v>80637.08</v>
      </c>
      <c r="ADI53" s="79">
        <v>3734</v>
      </c>
      <c r="ADJ53" s="78">
        <v>86081.3</v>
      </c>
      <c r="ADK53" s="77">
        <v>650</v>
      </c>
      <c r="ADL53" s="78">
        <v>16685.419999999998</v>
      </c>
      <c r="ADQ53" s="77">
        <v>93</v>
      </c>
      <c r="ADR53" s="78">
        <v>5156.66</v>
      </c>
      <c r="ADS53" s="79">
        <v>14789</v>
      </c>
      <c r="ADT53" s="78">
        <v>538591.99</v>
      </c>
      <c r="ADU53" s="79">
        <v>4273</v>
      </c>
      <c r="ADV53" s="78">
        <v>237759.81</v>
      </c>
      <c r="ADW53" s="79">
        <v>21875</v>
      </c>
      <c r="ADX53" s="78">
        <v>269312.13</v>
      </c>
      <c r="AEC53" s="79">
        <v>12050</v>
      </c>
      <c r="AED53" s="78">
        <v>496777.76</v>
      </c>
      <c r="AEI53" s="79">
        <v>4103</v>
      </c>
      <c r="AEJ53" s="78">
        <v>134326.59</v>
      </c>
      <c r="AEK53" s="79">
        <v>48516</v>
      </c>
      <c r="AEL53" s="78">
        <v>1774097.96</v>
      </c>
      <c r="AEM53" s="77">
        <v>116</v>
      </c>
      <c r="AEN53" s="78">
        <v>5721.83</v>
      </c>
      <c r="AEO53" s="79">
        <v>15696</v>
      </c>
      <c r="AEP53" s="78">
        <v>1003383.25</v>
      </c>
      <c r="AEQ53" s="77">
        <v>2</v>
      </c>
      <c r="AER53" s="78">
        <v>1.26</v>
      </c>
      <c r="AES53" s="79">
        <v>3094</v>
      </c>
      <c r="AET53" s="78">
        <v>465747.04</v>
      </c>
      <c r="AEY53" s="77">
        <v>964</v>
      </c>
      <c r="AEZ53" s="78">
        <v>153810.62</v>
      </c>
      <c r="AFA53" s="77">
        <v>4</v>
      </c>
      <c r="AFB53" s="78">
        <v>14.26</v>
      </c>
      <c r="AFK53" s="79">
        <v>4290</v>
      </c>
      <c r="AFL53" s="78">
        <v>302404.78999999998</v>
      </c>
      <c r="AFM53" s="79">
        <v>4506</v>
      </c>
      <c r="AFN53" s="78">
        <v>187713.86</v>
      </c>
      <c r="AFO53" s="77">
        <v>17</v>
      </c>
      <c r="AFP53" s="78">
        <v>827.24</v>
      </c>
      <c r="AFQ53" s="77">
        <v>5</v>
      </c>
      <c r="AFR53" s="78">
        <v>248.19</v>
      </c>
      <c r="AFS53" s="79">
        <v>1669</v>
      </c>
      <c r="AFT53" s="78">
        <v>931962.99</v>
      </c>
      <c r="AFU53" s="79">
        <v>2833</v>
      </c>
      <c r="AFV53" s="78">
        <v>1976518.07</v>
      </c>
      <c r="AGA53" s="77">
        <v>70</v>
      </c>
      <c r="AGB53" s="78">
        <v>539.28</v>
      </c>
      <c r="AGG53" s="79">
        <v>16542</v>
      </c>
      <c r="AGH53" s="78">
        <v>861227.25</v>
      </c>
      <c r="AGI53" s="79">
        <v>4873</v>
      </c>
      <c r="AGJ53" s="78">
        <v>154597.97</v>
      </c>
      <c r="AGK53" s="77">
        <v>4</v>
      </c>
      <c r="AGL53" s="78">
        <v>4920.95</v>
      </c>
      <c r="AGO53" s="77">
        <v>80</v>
      </c>
      <c r="AGP53" s="78">
        <v>10780.6</v>
      </c>
      <c r="AGQ53" s="79">
        <v>6168</v>
      </c>
      <c r="AGR53" s="78">
        <v>331940.36</v>
      </c>
      <c r="AGS53" s="77">
        <v>6</v>
      </c>
      <c r="AGT53" s="78">
        <v>108.82</v>
      </c>
      <c r="AGW53" s="77">
        <v>7</v>
      </c>
      <c r="AGX53" s="78">
        <v>984.98</v>
      </c>
      <c r="AHC53" s="79">
        <v>3003</v>
      </c>
      <c r="AHD53" s="78">
        <v>1080819.43</v>
      </c>
      <c r="AHE53" s="77">
        <v>2</v>
      </c>
      <c r="AHF53" s="78">
        <v>0.32</v>
      </c>
      <c r="AHG53" s="77">
        <v>99</v>
      </c>
      <c r="AHH53" s="78">
        <v>5364.37</v>
      </c>
      <c r="AHK53" s="77">
        <v>8</v>
      </c>
      <c r="AHL53" s="78">
        <v>237.5</v>
      </c>
      <c r="AHM53" s="79">
        <v>54856</v>
      </c>
      <c r="AHN53" s="78">
        <v>1745359.4</v>
      </c>
      <c r="AHO53" s="79">
        <v>5003</v>
      </c>
      <c r="AHP53" s="78">
        <v>198547.5</v>
      </c>
      <c r="AHQ53" s="77">
        <v>400</v>
      </c>
      <c r="AHR53" s="78">
        <v>50854.49</v>
      </c>
      <c r="AHS53" s="77">
        <v>7</v>
      </c>
      <c r="AHT53" s="78">
        <v>605.6</v>
      </c>
      <c r="AHW53" s="77">
        <v>166</v>
      </c>
      <c r="AHX53" s="78">
        <v>1267.1099999999999</v>
      </c>
      <c r="AIC53" s="77">
        <v>13</v>
      </c>
      <c r="AID53" s="78">
        <v>9908.7999999999993</v>
      </c>
      <c r="AIG53" s="79">
        <v>176567</v>
      </c>
      <c r="AIH53" s="78">
        <v>34053409.060000002</v>
      </c>
      <c r="AII53" s="77">
        <v>276</v>
      </c>
      <c r="AIJ53" s="78">
        <v>288627.12</v>
      </c>
      <c r="AIK53" s="79">
        <v>10293</v>
      </c>
      <c r="AIL53" s="78">
        <v>6185872.9699999997</v>
      </c>
      <c r="AIM53" s="79">
        <v>9154</v>
      </c>
      <c r="AIN53" s="78">
        <v>3549755.27</v>
      </c>
      <c r="AIO53" s="79">
        <v>1665</v>
      </c>
      <c r="AIP53" s="78">
        <v>131632.4</v>
      </c>
      <c r="AIQ53" s="77">
        <v>176</v>
      </c>
      <c r="AIR53" s="78">
        <v>17188.009999999998</v>
      </c>
      <c r="AIS53" s="77">
        <v>966</v>
      </c>
      <c r="AIT53" s="78">
        <v>124073.77</v>
      </c>
      <c r="AIY53" s="77">
        <v>62</v>
      </c>
      <c r="AIZ53" s="78">
        <v>47882.48</v>
      </c>
      <c r="AJA53" s="79">
        <v>2677</v>
      </c>
      <c r="AJB53" s="78">
        <v>244065.82</v>
      </c>
      <c r="AJC53" s="79">
        <v>3598</v>
      </c>
      <c r="AJD53" s="78">
        <v>225257.84</v>
      </c>
      <c r="AJE53" s="77">
        <v>34</v>
      </c>
      <c r="AJF53" s="78">
        <v>6279.95</v>
      </c>
      <c r="AJG53" s="77">
        <v>1</v>
      </c>
      <c r="AJH53" s="78">
        <v>30.11</v>
      </c>
      <c r="AJK53" s="77">
        <v>10</v>
      </c>
      <c r="AJL53" s="78">
        <v>4791.82</v>
      </c>
      <c r="AJM53" s="77">
        <v>946</v>
      </c>
      <c r="AJN53" s="78">
        <v>115161.63</v>
      </c>
      <c r="AJQ53" s="77">
        <v>119</v>
      </c>
      <c r="AJR53" s="78">
        <v>40618.68</v>
      </c>
      <c r="AJS53" s="77">
        <v>2</v>
      </c>
      <c r="AJT53" s="78">
        <v>169.08</v>
      </c>
      <c r="AKC53" s="77">
        <v>6</v>
      </c>
      <c r="AKD53" s="78">
        <v>1223.2</v>
      </c>
      <c r="AKG53" s="79">
        <v>52087</v>
      </c>
      <c r="AKH53" s="78">
        <v>475348.02</v>
      </c>
      <c r="AKK53" s="77">
        <v>34</v>
      </c>
      <c r="AKL53" s="78">
        <v>290.67</v>
      </c>
      <c r="AKO53" s="79">
        <v>7535</v>
      </c>
      <c r="AKP53" s="78">
        <v>562890.28</v>
      </c>
      <c r="AKQ53" s="77">
        <v>6</v>
      </c>
      <c r="AKR53" s="78">
        <v>41.4</v>
      </c>
      <c r="AKS53" s="79">
        <v>9203</v>
      </c>
      <c r="AKT53" s="78">
        <v>177237.82</v>
      </c>
      <c r="AKU53" s="77">
        <v>7</v>
      </c>
      <c r="AKV53" s="78">
        <v>6.85</v>
      </c>
      <c r="AKW53" s="79">
        <v>10962</v>
      </c>
      <c r="AKX53" s="78">
        <v>510441.58</v>
      </c>
      <c r="AKY53" s="77">
        <v>1</v>
      </c>
      <c r="AKZ53" s="78">
        <v>13.77</v>
      </c>
      <c r="ALC53" s="77">
        <v>3</v>
      </c>
      <c r="ALD53" s="78">
        <v>40.35</v>
      </c>
      <c r="ALE53" s="79">
        <v>2046</v>
      </c>
      <c r="ALF53" s="78">
        <v>329519.8</v>
      </c>
      <c r="ALO53" s="79">
        <v>93568</v>
      </c>
      <c r="ALP53" s="78">
        <v>1210672.77</v>
      </c>
      <c r="ALQ53" s="77">
        <v>214</v>
      </c>
      <c r="ALR53" s="78">
        <v>26337.62</v>
      </c>
      <c r="ALW53" s="77">
        <v>2</v>
      </c>
      <c r="ALX53" s="78">
        <v>16.16</v>
      </c>
      <c r="AME53" s="77">
        <v>24</v>
      </c>
      <c r="AMF53" s="78">
        <v>382.06</v>
      </c>
      <c r="AMM53" s="79">
        <v>8633</v>
      </c>
      <c r="AMN53" s="78">
        <v>216975.74</v>
      </c>
      <c r="AMQ53" s="79">
        <v>107768</v>
      </c>
      <c r="AMR53" s="78">
        <v>1541561.78</v>
      </c>
      <c r="ANC53" s="77">
        <v>3</v>
      </c>
      <c r="AND53" s="78">
        <v>79.41</v>
      </c>
      <c r="ANI53" s="77">
        <v>3</v>
      </c>
      <c r="ANJ53" s="78">
        <v>94.83</v>
      </c>
      <c r="ANO53" s="79">
        <v>3102</v>
      </c>
      <c r="ANP53" s="78">
        <v>173953.36</v>
      </c>
      <c r="ANQ53" s="77">
        <v>86</v>
      </c>
      <c r="ANR53" s="78">
        <v>344.59</v>
      </c>
      <c r="ANS53" s="79">
        <v>1406</v>
      </c>
      <c r="ANT53" s="78">
        <v>96876.3</v>
      </c>
      <c r="ANW53" s="77">
        <v>155</v>
      </c>
      <c r="ANX53" s="78">
        <v>4473.1499999999996</v>
      </c>
      <c r="ANY53" s="77">
        <v>68</v>
      </c>
      <c r="ANZ53" s="78">
        <v>31180.49</v>
      </c>
      <c r="AOA53" s="79">
        <v>1855</v>
      </c>
      <c r="AOB53" s="78">
        <v>139204.98000000001</v>
      </c>
      <c r="AOC53" s="79">
        <v>14609</v>
      </c>
      <c r="AOD53" s="78">
        <v>1450386.01</v>
      </c>
      <c r="AOE53" s="77">
        <v>233</v>
      </c>
      <c r="AOF53" s="78">
        <v>274727.18</v>
      </c>
      <c r="AOI53" s="77">
        <v>1</v>
      </c>
      <c r="AOJ53" s="78">
        <v>226.6</v>
      </c>
      <c r="AOQ53" s="77">
        <v>339</v>
      </c>
      <c r="AOR53" s="78">
        <v>14452.16</v>
      </c>
      <c r="AOS53" s="77">
        <v>2</v>
      </c>
      <c r="AOT53" s="78">
        <v>4.5599999999999996</v>
      </c>
      <c r="AOW53" s="77">
        <v>1</v>
      </c>
      <c r="AOX53" s="78">
        <v>0.01</v>
      </c>
      <c r="AOY53" s="79">
        <v>1118</v>
      </c>
      <c r="AOZ53" s="78">
        <v>1363744.03</v>
      </c>
      <c r="APA53" s="79">
        <v>3374</v>
      </c>
      <c r="APB53" s="78">
        <v>261025.38</v>
      </c>
      <c r="APC53" s="77">
        <v>2</v>
      </c>
      <c r="APD53" s="78">
        <v>38.659999999999997</v>
      </c>
      <c r="APE53" s="77">
        <v>90</v>
      </c>
      <c r="APF53" s="78">
        <v>2239.6999999999998</v>
      </c>
      <c r="API53" s="79">
        <v>2154</v>
      </c>
      <c r="APJ53" s="78">
        <v>278926.13</v>
      </c>
      <c r="APK53" s="77">
        <v>288</v>
      </c>
      <c r="APL53" s="78">
        <v>49601.21</v>
      </c>
      <c r="APM53" s="79">
        <v>9817</v>
      </c>
      <c r="APN53" s="78">
        <v>1645291.35</v>
      </c>
      <c r="APS53" s="77">
        <v>462</v>
      </c>
      <c r="APT53" s="78">
        <v>262892.5</v>
      </c>
      <c r="APU53" s="77">
        <v>69</v>
      </c>
      <c r="APV53" s="78">
        <v>152511.42000000001</v>
      </c>
      <c r="APW53" s="77">
        <v>381</v>
      </c>
      <c r="APX53" s="78">
        <v>1145496.52</v>
      </c>
      <c r="AQI53" s="77">
        <v>55</v>
      </c>
      <c r="AQJ53" s="78">
        <v>6133.15</v>
      </c>
      <c r="AQK53" s="77">
        <v>1</v>
      </c>
      <c r="AQL53" s="78">
        <v>8.6199999999999992</v>
      </c>
      <c r="AQO53" s="77">
        <v>887</v>
      </c>
      <c r="AQP53" s="78">
        <v>118020.49</v>
      </c>
      <c r="AQQ53" s="77">
        <v>390</v>
      </c>
      <c r="AQR53" s="78">
        <v>4519.83</v>
      </c>
      <c r="AQS53" s="77">
        <v>1</v>
      </c>
      <c r="AQT53" s="78">
        <v>51.18</v>
      </c>
      <c r="AQU53" s="77">
        <v>224</v>
      </c>
      <c r="AQV53" s="78">
        <v>2668.43</v>
      </c>
      <c r="AQW53" s="77">
        <v>2</v>
      </c>
      <c r="AQX53" s="78">
        <v>32.340000000000003</v>
      </c>
      <c r="ARA53" s="79">
        <v>12415</v>
      </c>
      <c r="ARB53" s="78">
        <v>2855810.82</v>
      </c>
      <c r="ARC53" s="79">
        <v>18389</v>
      </c>
      <c r="ARD53" s="78">
        <v>295045.15999999997</v>
      </c>
      <c r="ARG53" s="77">
        <v>1</v>
      </c>
      <c r="ARH53" s="78">
        <v>8.7799999999999994</v>
      </c>
      <c r="ARI53" s="79">
        <v>2352</v>
      </c>
      <c r="ARJ53" s="78">
        <v>1015251.18</v>
      </c>
      <c r="ARK53" s="77">
        <v>264</v>
      </c>
      <c r="ARL53" s="78">
        <v>114980.6</v>
      </c>
      <c r="ARM53" s="79">
        <v>2038</v>
      </c>
      <c r="ARN53" s="78">
        <v>924734.68</v>
      </c>
      <c r="ARO53" s="77">
        <v>739</v>
      </c>
      <c r="ARP53" s="78">
        <v>323623.2</v>
      </c>
      <c r="ARQ53" s="77">
        <v>666</v>
      </c>
      <c r="ARR53" s="78">
        <v>247783.48</v>
      </c>
      <c r="ARS53" s="77">
        <v>191</v>
      </c>
      <c r="ART53" s="78">
        <v>79036.990000000005</v>
      </c>
      <c r="ARU53" s="79">
        <v>13111</v>
      </c>
      <c r="ARV53" s="78">
        <v>2599972.02</v>
      </c>
      <c r="ARW53" s="77">
        <v>6</v>
      </c>
      <c r="ARX53" s="78">
        <v>673.26</v>
      </c>
      <c r="ARY53" s="77">
        <v>1</v>
      </c>
      <c r="ARZ53" s="78">
        <v>44.12</v>
      </c>
      <c r="ASA53" s="77">
        <v>138</v>
      </c>
      <c r="ASB53" s="78">
        <v>40947.22</v>
      </c>
      <c r="ASC53" s="79">
        <v>3400</v>
      </c>
      <c r="ASD53" s="78">
        <v>53248.82</v>
      </c>
      <c r="ASI53" s="79">
        <v>3918</v>
      </c>
      <c r="ASJ53" s="78">
        <v>1025191.81</v>
      </c>
      <c r="ASK53" s="79">
        <v>2753</v>
      </c>
      <c r="ASL53" s="78">
        <v>1400429.1</v>
      </c>
      <c r="ASU53" s="77">
        <v>89</v>
      </c>
      <c r="ASV53" s="78">
        <v>557953.18000000005</v>
      </c>
      <c r="ASW53" s="77">
        <v>2</v>
      </c>
      <c r="ASX53" s="78">
        <v>161.68</v>
      </c>
      <c r="ASY53" s="77">
        <v>1</v>
      </c>
      <c r="ASZ53" s="78">
        <v>7.23</v>
      </c>
      <c r="ATC53" s="77">
        <v>1</v>
      </c>
      <c r="ATD53" s="78">
        <v>69.569999999999993</v>
      </c>
      <c r="ATG53" s="79">
        <v>5381</v>
      </c>
      <c r="ATH53" s="78">
        <v>677292.59</v>
      </c>
      <c r="ATI53" s="79">
        <v>12187</v>
      </c>
      <c r="ATJ53" s="78">
        <v>1372568.15</v>
      </c>
      <c r="ATK53" s="79">
        <v>27868</v>
      </c>
      <c r="ATL53" s="78">
        <v>3460369.59</v>
      </c>
      <c r="ATM53" s="79">
        <v>6559</v>
      </c>
      <c r="ATN53" s="78">
        <v>799800.51</v>
      </c>
      <c r="ATO53" s="79">
        <v>38470</v>
      </c>
      <c r="ATP53" s="78">
        <v>929428.83</v>
      </c>
      <c r="ATS53" s="79">
        <v>45663</v>
      </c>
      <c r="ATT53" s="78">
        <v>3523186.86</v>
      </c>
      <c r="ATU53" s="77">
        <v>165</v>
      </c>
      <c r="ATV53" s="78">
        <v>60014.68</v>
      </c>
      <c r="ATY53" s="79">
        <v>4914</v>
      </c>
      <c r="ATZ53" s="78">
        <v>393335.54</v>
      </c>
      <c r="AUG53" s="77">
        <v>2</v>
      </c>
      <c r="AUH53" s="78">
        <v>4.2</v>
      </c>
      <c r="AUM53" s="77">
        <v>2</v>
      </c>
      <c r="AUN53" s="78">
        <v>1.92</v>
      </c>
      <c r="AUO53" s="77">
        <v>3</v>
      </c>
      <c r="AUP53" s="78">
        <v>47.4</v>
      </c>
      <c r="AUS53" s="77">
        <v>4</v>
      </c>
      <c r="AUT53" s="78">
        <v>110.76</v>
      </c>
      <c r="AUU53" s="79">
        <v>1052</v>
      </c>
      <c r="AUV53" s="78">
        <v>25025.57</v>
      </c>
      <c r="AUW53" s="77">
        <v>118</v>
      </c>
      <c r="AUX53" s="78">
        <v>8676.4500000000007</v>
      </c>
      <c r="AVA53" s="79">
        <v>13370</v>
      </c>
      <c r="AVB53" s="78">
        <v>1260229.45</v>
      </c>
      <c r="AVC53" s="77">
        <v>765</v>
      </c>
      <c r="AVD53" s="78">
        <v>3171813.18</v>
      </c>
      <c r="AVE53" s="77">
        <v>7</v>
      </c>
      <c r="AVF53" s="78">
        <v>339.72</v>
      </c>
      <c r="AVM53" s="79">
        <v>1112</v>
      </c>
      <c r="AVN53" s="78">
        <v>61836.14</v>
      </c>
      <c r="AVO53" s="77">
        <v>40</v>
      </c>
      <c r="AVP53" s="78">
        <v>1908.28</v>
      </c>
      <c r="AVS53" s="79">
        <v>18306</v>
      </c>
      <c r="AVT53" s="78">
        <v>873688.45</v>
      </c>
      <c r="AVU53" s="77">
        <v>12</v>
      </c>
      <c r="AVV53" s="78">
        <v>662.71</v>
      </c>
      <c r="AVW53" s="77">
        <v>10</v>
      </c>
      <c r="AVX53" s="78">
        <v>698.76</v>
      </c>
      <c r="AVY53" s="77">
        <v>1</v>
      </c>
      <c r="AVZ53" s="78">
        <v>44.42</v>
      </c>
      <c r="AWA53" s="77">
        <v>6</v>
      </c>
      <c r="AWB53" s="78">
        <v>37.04</v>
      </c>
      <c r="AWM53" s="79">
        <v>176812</v>
      </c>
      <c r="AWN53" s="78">
        <v>3030362.16</v>
      </c>
      <c r="AWO53" s="77">
        <v>6</v>
      </c>
      <c r="AWP53" s="78">
        <v>124.74</v>
      </c>
      <c r="AWQ53" s="79">
        <v>1899</v>
      </c>
      <c r="AWR53" s="78">
        <v>100774.67</v>
      </c>
      <c r="AWU53" s="79">
        <v>10650</v>
      </c>
      <c r="AWV53" s="78">
        <v>3512685.61</v>
      </c>
      <c r="AWW53" s="77">
        <v>17</v>
      </c>
      <c r="AWX53" s="78">
        <v>148.08000000000001</v>
      </c>
      <c r="AXC53" s="77">
        <v>184</v>
      </c>
      <c r="AXD53" s="78">
        <v>156396.04</v>
      </c>
      <c r="AXG53" s="77">
        <v>1</v>
      </c>
      <c r="AXH53" s="78">
        <v>22.57</v>
      </c>
      <c r="AXS53" s="77">
        <v>1</v>
      </c>
      <c r="AXT53" s="78">
        <v>26.96</v>
      </c>
      <c r="AYC53" s="77">
        <v>8</v>
      </c>
      <c r="AYD53" s="78">
        <v>62.54</v>
      </c>
      <c r="AYE53" s="77">
        <v>28</v>
      </c>
      <c r="AYF53" s="78">
        <v>317.07</v>
      </c>
      <c r="AYQ53" s="77">
        <v>4</v>
      </c>
      <c r="AYR53" s="78">
        <v>4</v>
      </c>
      <c r="AYS53" s="77">
        <v>1</v>
      </c>
      <c r="AYT53" s="78">
        <v>2.0499999999999998</v>
      </c>
      <c r="AYW53" s="77">
        <v>7</v>
      </c>
      <c r="AYX53" s="78">
        <v>44.84</v>
      </c>
      <c r="AYY53" s="77">
        <v>71</v>
      </c>
      <c r="AYZ53" s="78">
        <v>3908.75</v>
      </c>
      <c r="AZA53" s="79">
        <v>59427</v>
      </c>
      <c r="AZB53" s="78">
        <v>4605052.32</v>
      </c>
      <c r="AZC53" s="77">
        <v>310</v>
      </c>
      <c r="AZD53" s="78">
        <v>51434.5</v>
      </c>
      <c r="AZE53" s="77">
        <v>132</v>
      </c>
      <c r="AZF53" s="78">
        <v>44588.56</v>
      </c>
      <c r="AZG53" s="77">
        <v>3</v>
      </c>
      <c r="AZH53" s="78">
        <v>65.290000000000006</v>
      </c>
      <c r="AZI53" s="77">
        <v>206</v>
      </c>
      <c r="AZJ53" s="78">
        <v>15154.07</v>
      </c>
      <c r="AZK53" s="77">
        <v>971</v>
      </c>
      <c r="AZL53" s="78">
        <v>13980.22</v>
      </c>
      <c r="AZO53" s="79">
        <v>13473</v>
      </c>
      <c r="AZP53" s="78">
        <v>1812436.13</v>
      </c>
      <c r="AZQ53" s="77">
        <v>187</v>
      </c>
      <c r="AZR53" s="78">
        <v>188536.16</v>
      </c>
      <c r="AZS53" s="77">
        <v>459</v>
      </c>
      <c r="AZT53" s="78">
        <v>212250.26</v>
      </c>
    </row>
    <row r="54" spans="1:1024 1027:1372" x14ac:dyDescent="0.25">
      <c r="A54" s="80">
        <v>40004</v>
      </c>
      <c r="B54" s="77" t="s">
        <v>346</v>
      </c>
      <c r="C54" s="77">
        <v>13</v>
      </c>
      <c r="D54" s="78">
        <v>31.81</v>
      </c>
      <c r="G54" s="77">
        <v>2</v>
      </c>
      <c r="H54" s="78">
        <v>33.520000000000003</v>
      </c>
      <c r="K54" s="77">
        <v>4</v>
      </c>
      <c r="L54" s="78">
        <v>302.32</v>
      </c>
      <c r="M54" s="77">
        <v>147</v>
      </c>
      <c r="N54" s="78">
        <v>871008.33</v>
      </c>
      <c r="W54" s="77">
        <v>7</v>
      </c>
      <c r="X54" s="78">
        <v>73.150000000000006</v>
      </c>
      <c r="Y54" s="79">
        <v>165493</v>
      </c>
      <c r="Z54" s="78">
        <v>9232790.5199999996</v>
      </c>
      <c r="AA54" s="77">
        <v>72</v>
      </c>
      <c r="AB54" s="78">
        <v>6297.93</v>
      </c>
      <c r="AC54" s="79">
        <v>6101</v>
      </c>
      <c r="AD54" s="78">
        <v>296794.17</v>
      </c>
      <c r="AE54" s="77">
        <v>1</v>
      </c>
      <c r="AF54" s="78">
        <v>3.7</v>
      </c>
      <c r="AQ54" s="79">
        <v>34707</v>
      </c>
      <c r="AR54" s="78">
        <v>5069042.18</v>
      </c>
      <c r="AU54" s="79">
        <v>47793</v>
      </c>
      <c r="AV54" s="78">
        <v>959334.1</v>
      </c>
      <c r="AW54" s="77">
        <v>3</v>
      </c>
      <c r="AX54" s="78">
        <v>26.01</v>
      </c>
      <c r="AY54" s="79">
        <v>68107</v>
      </c>
      <c r="AZ54" s="78">
        <v>6854686.3200000003</v>
      </c>
      <c r="BA54" s="79">
        <v>172448</v>
      </c>
      <c r="BB54" s="78">
        <v>14357402.91</v>
      </c>
      <c r="BE54" s="79">
        <v>182926</v>
      </c>
      <c r="BF54" s="78">
        <v>1589846.26</v>
      </c>
      <c r="BI54" s="79">
        <v>8450</v>
      </c>
      <c r="BJ54" s="78">
        <v>493749.6</v>
      </c>
      <c r="BM54" s="77">
        <v>5</v>
      </c>
      <c r="BN54" s="78">
        <v>466.06</v>
      </c>
      <c r="BO54" s="79">
        <v>5049</v>
      </c>
      <c r="BP54" s="78">
        <v>57729.7</v>
      </c>
      <c r="BS54" s="77">
        <v>12</v>
      </c>
      <c r="BT54" s="78">
        <v>7598.82</v>
      </c>
      <c r="BW54" s="77">
        <v>4</v>
      </c>
      <c r="BX54" s="78">
        <v>237.7</v>
      </c>
      <c r="BY54" s="77">
        <v>1</v>
      </c>
      <c r="BZ54" s="78">
        <v>0.76</v>
      </c>
      <c r="CG54" s="77">
        <v>2</v>
      </c>
      <c r="CH54" s="78">
        <v>279.39999999999998</v>
      </c>
      <c r="CM54" s="77">
        <v>1</v>
      </c>
      <c r="CN54" s="78">
        <v>874.58</v>
      </c>
      <c r="CO54" s="77">
        <v>2</v>
      </c>
      <c r="CP54" s="78">
        <v>79.44</v>
      </c>
      <c r="CQ54" s="77">
        <v>9</v>
      </c>
      <c r="CR54" s="78">
        <v>18.28</v>
      </c>
      <c r="CS54" s="77">
        <v>31</v>
      </c>
      <c r="CT54" s="78">
        <v>102.84</v>
      </c>
      <c r="CU54" s="77">
        <v>2</v>
      </c>
      <c r="CV54" s="78">
        <v>7.6</v>
      </c>
      <c r="CW54" s="77">
        <v>29</v>
      </c>
      <c r="CX54" s="78">
        <v>20.72</v>
      </c>
      <c r="CY54" s="77">
        <v>2</v>
      </c>
      <c r="CZ54" s="78">
        <v>1.78</v>
      </c>
      <c r="DA54" s="79">
        <v>211296</v>
      </c>
      <c r="DB54" s="78">
        <v>8012208.9299999997</v>
      </c>
      <c r="DK54" s="79">
        <v>10937</v>
      </c>
      <c r="DL54" s="78">
        <v>985651.65</v>
      </c>
      <c r="DM54" s="79">
        <v>83660</v>
      </c>
      <c r="DN54" s="78">
        <v>3238476.85</v>
      </c>
      <c r="DS54" s="77">
        <v>24</v>
      </c>
      <c r="DT54" s="78">
        <v>279.95</v>
      </c>
      <c r="DW54" s="77">
        <v>2</v>
      </c>
      <c r="DX54" s="78">
        <v>29</v>
      </c>
      <c r="EE54" s="79">
        <v>11562</v>
      </c>
      <c r="EF54" s="78">
        <v>460183.73</v>
      </c>
      <c r="EG54" s="79">
        <v>36348</v>
      </c>
      <c r="EH54" s="78">
        <v>1334935.1000000001</v>
      </c>
      <c r="EI54" s="77">
        <v>4</v>
      </c>
      <c r="EJ54" s="78">
        <v>10.46</v>
      </c>
      <c r="EK54" s="79">
        <v>1250</v>
      </c>
      <c r="EL54" s="78">
        <v>74760.649999999994</v>
      </c>
      <c r="EQ54" s="77">
        <v>1</v>
      </c>
      <c r="ER54" s="78">
        <v>52.5</v>
      </c>
      <c r="ES54" s="77">
        <v>15</v>
      </c>
      <c r="ET54" s="78">
        <v>8390.99</v>
      </c>
      <c r="EU54" s="77">
        <v>7</v>
      </c>
      <c r="EV54" s="78">
        <v>10.39</v>
      </c>
      <c r="EW54" s="79">
        <v>24479</v>
      </c>
      <c r="EX54" s="78">
        <v>1187727.1200000001</v>
      </c>
      <c r="EY54" s="79">
        <v>15600</v>
      </c>
      <c r="EZ54" s="78">
        <v>730325.97</v>
      </c>
      <c r="FA54" s="77">
        <v>5</v>
      </c>
      <c r="FB54" s="78">
        <v>96.08</v>
      </c>
      <c r="FE54" s="77">
        <v>11</v>
      </c>
      <c r="FF54" s="78">
        <v>5.28</v>
      </c>
      <c r="FG54" s="79">
        <v>2313</v>
      </c>
      <c r="FH54" s="78">
        <v>320087.09999999998</v>
      </c>
      <c r="FI54" s="77">
        <v>2</v>
      </c>
      <c r="FJ54" s="78">
        <v>8</v>
      </c>
      <c r="FK54" s="79">
        <v>2982</v>
      </c>
      <c r="FL54" s="78">
        <v>82796.06</v>
      </c>
      <c r="FM54" s="77">
        <v>707</v>
      </c>
      <c r="FN54" s="78">
        <v>25617.64</v>
      </c>
      <c r="FO54" s="79">
        <v>42551</v>
      </c>
      <c r="FP54" s="78">
        <v>4610870.59</v>
      </c>
      <c r="FQ54" s="77">
        <v>2</v>
      </c>
      <c r="FR54" s="78">
        <v>4.26</v>
      </c>
      <c r="FW54" s="77">
        <v>87</v>
      </c>
      <c r="FX54" s="78">
        <v>8483.69</v>
      </c>
      <c r="GC54" s="79">
        <v>3207</v>
      </c>
      <c r="GD54" s="78">
        <v>439228.12</v>
      </c>
      <c r="GI54" s="77">
        <v>1</v>
      </c>
      <c r="GJ54" s="78">
        <v>2.08</v>
      </c>
      <c r="GK54" s="77">
        <v>2</v>
      </c>
      <c r="GL54" s="78">
        <v>6.72</v>
      </c>
      <c r="GO54" s="77">
        <v>261</v>
      </c>
      <c r="GP54" s="78">
        <v>21462.47</v>
      </c>
      <c r="GQ54" s="77">
        <v>21</v>
      </c>
      <c r="GR54" s="78">
        <v>700.82</v>
      </c>
      <c r="GS54" s="77">
        <v>846</v>
      </c>
      <c r="GT54" s="78">
        <v>98544.65</v>
      </c>
      <c r="GU54" s="77">
        <v>13</v>
      </c>
      <c r="GV54" s="78">
        <v>43.71</v>
      </c>
      <c r="GY54" s="77">
        <v>102</v>
      </c>
      <c r="GZ54" s="78">
        <v>3576.36</v>
      </c>
      <c r="HA54" s="77">
        <v>617</v>
      </c>
      <c r="HB54" s="78">
        <v>71493.64</v>
      </c>
      <c r="HC54" s="77">
        <v>442</v>
      </c>
      <c r="HD54" s="78">
        <v>80770.77</v>
      </c>
      <c r="HE54" s="77">
        <v>979</v>
      </c>
      <c r="HF54" s="78">
        <v>136419.85</v>
      </c>
      <c r="HI54" s="77">
        <v>78</v>
      </c>
      <c r="HJ54" s="78">
        <v>23985.7</v>
      </c>
      <c r="HK54" s="77">
        <v>464</v>
      </c>
      <c r="HL54" s="78">
        <v>22483.56</v>
      </c>
      <c r="HM54" s="77">
        <v>29</v>
      </c>
      <c r="HN54" s="78">
        <v>1821.01</v>
      </c>
      <c r="HO54" s="79">
        <v>44011</v>
      </c>
      <c r="HP54" s="78">
        <v>4236834.82</v>
      </c>
      <c r="HQ54" s="77">
        <v>2</v>
      </c>
      <c r="HR54" s="78">
        <v>2439.6</v>
      </c>
      <c r="HS54" s="77">
        <v>132</v>
      </c>
      <c r="HT54" s="78">
        <v>12610.4</v>
      </c>
      <c r="HU54" s="79">
        <v>2780</v>
      </c>
      <c r="HV54" s="78">
        <v>193539.67</v>
      </c>
      <c r="HW54" s="77">
        <v>38</v>
      </c>
      <c r="HX54" s="78">
        <v>13045.41</v>
      </c>
      <c r="HY54" s="77">
        <v>212</v>
      </c>
      <c r="HZ54" s="78">
        <v>38880.76</v>
      </c>
      <c r="IG54" s="79">
        <v>2071</v>
      </c>
      <c r="IH54" s="78">
        <v>106116.17</v>
      </c>
      <c r="IK54" s="77">
        <v>5</v>
      </c>
      <c r="IL54" s="78">
        <v>9.3800000000000008</v>
      </c>
      <c r="IS54" s="79">
        <v>4169</v>
      </c>
      <c r="IT54" s="78">
        <v>172090.07</v>
      </c>
      <c r="JA54" s="79">
        <v>9504</v>
      </c>
      <c r="JB54" s="78">
        <v>1274194.19</v>
      </c>
      <c r="JC54" s="79">
        <v>2404</v>
      </c>
      <c r="JD54" s="78">
        <v>307752.59000000003</v>
      </c>
      <c r="JG54" s="77">
        <v>615</v>
      </c>
      <c r="JH54" s="78">
        <v>77171.66</v>
      </c>
      <c r="JI54" s="79">
        <v>3675</v>
      </c>
      <c r="JJ54" s="78">
        <v>292164.40999999997</v>
      </c>
      <c r="JK54" s="77">
        <v>26</v>
      </c>
      <c r="JL54" s="78">
        <v>1992.95</v>
      </c>
      <c r="JO54" s="77">
        <v>3</v>
      </c>
      <c r="JP54" s="78">
        <v>211.37</v>
      </c>
      <c r="JQ54" s="77">
        <v>160</v>
      </c>
      <c r="JR54" s="78">
        <v>13689.89</v>
      </c>
      <c r="JS54" s="79">
        <v>2938</v>
      </c>
      <c r="JT54" s="78">
        <v>233567.52</v>
      </c>
      <c r="JU54" s="79">
        <v>2819</v>
      </c>
      <c r="JV54" s="78">
        <v>181395.85</v>
      </c>
      <c r="JW54" s="77">
        <v>62</v>
      </c>
      <c r="JX54" s="78">
        <v>5278.35</v>
      </c>
      <c r="JY54" s="77">
        <v>454</v>
      </c>
      <c r="JZ54" s="78">
        <v>9589.56</v>
      </c>
      <c r="KA54" s="79">
        <v>8112</v>
      </c>
      <c r="KB54" s="78">
        <v>343387.15</v>
      </c>
      <c r="KC54" s="77">
        <v>4</v>
      </c>
      <c r="KD54" s="78">
        <v>47.1</v>
      </c>
      <c r="KE54" s="77">
        <v>455</v>
      </c>
      <c r="KF54" s="78">
        <v>55156.3</v>
      </c>
      <c r="KG54" s="79">
        <v>18537</v>
      </c>
      <c r="KH54" s="78">
        <v>675758.12</v>
      </c>
      <c r="KM54" s="79">
        <v>1182</v>
      </c>
      <c r="KN54" s="78">
        <v>693387.07</v>
      </c>
      <c r="KO54" s="77">
        <v>3</v>
      </c>
      <c r="KP54" s="78">
        <v>217.26</v>
      </c>
      <c r="KQ54" s="79">
        <v>5261</v>
      </c>
      <c r="KR54" s="78">
        <v>402915.86</v>
      </c>
      <c r="KU54" s="79">
        <v>3168</v>
      </c>
      <c r="KV54" s="78">
        <v>1296114.6200000001</v>
      </c>
      <c r="LA54" s="77">
        <v>12</v>
      </c>
      <c r="LB54" s="78">
        <v>6954.69</v>
      </c>
      <c r="LC54" s="77">
        <v>8</v>
      </c>
      <c r="LD54" s="78">
        <v>56.25</v>
      </c>
      <c r="LE54" s="79">
        <v>1103</v>
      </c>
      <c r="LF54" s="78">
        <v>116637.97</v>
      </c>
      <c r="LG54" s="77">
        <v>399</v>
      </c>
      <c r="LH54" s="78">
        <v>64395.42</v>
      </c>
      <c r="LI54" s="77">
        <v>327</v>
      </c>
      <c r="LJ54" s="78">
        <v>72152.490000000005</v>
      </c>
      <c r="LS54" s="77">
        <v>4</v>
      </c>
      <c r="LT54" s="78">
        <v>3.56</v>
      </c>
      <c r="LU54" s="79">
        <v>6830</v>
      </c>
      <c r="LV54" s="78">
        <v>301420.87</v>
      </c>
      <c r="LW54" s="77">
        <v>99</v>
      </c>
      <c r="LX54" s="78">
        <v>526.96</v>
      </c>
      <c r="LY54" s="77">
        <v>6</v>
      </c>
      <c r="LZ54" s="78">
        <v>3152.14</v>
      </c>
      <c r="MA54" s="77">
        <v>2</v>
      </c>
      <c r="MB54" s="78">
        <v>3333.9</v>
      </c>
      <c r="MC54" s="79">
        <v>5331</v>
      </c>
      <c r="MD54" s="78">
        <v>554890.5</v>
      </c>
      <c r="MO54" s="77">
        <v>6</v>
      </c>
      <c r="MP54" s="78">
        <v>40.130000000000003</v>
      </c>
      <c r="MQ54" s="79">
        <v>4340</v>
      </c>
      <c r="MR54" s="78">
        <v>309635.03999999998</v>
      </c>
      <c r="MS54" s="79">
        <v>47358</v>
      </c>
      <c r="MT54" s="78">
        <v>4559331.17</v>
      </c>
      <c r="MU54" s="79">
        <v>1499</v>
      </c>
      <c r="MV54" s="78">
        <v>40604.120000000003</v>
      </c>
      <c r="NE54" s="77">
        <v>4</v>
      </c>
      <c r="NF54" s="78">
        <v>8.68</v>
      </c>
      <c r="NG54" s="79">
        <v>313147</v>
      </c>
      <c r="NH54" s="78">
        <v>37915831.710000001</v>
      </c>
      <c r="NI54" s="79">
        <v>260394</v>
      </c>
      <c r="NJ54" s="78">
        <v>36212283.869999997</v>
      </c>
      <c r="NK54" s="79">
        <v>15095</v>
      </c>
      <c r="NL54" s="78">
        <v>47507.03</v>
      </c>
      <c r="NM54" s="77">
        <v>46</v>
      </c>
      <c r="NN54" s="78">
        <v>1321.04</v>
      </c>
      <c r="NU54" s="79">
        <v>1988</v>
      </c>
      <c r="NV54" s="78">
        <v>276449.38</v>
      </c>
      <c r="NW54" s="77">
        <v>9</v>
      </c>
      <c r="NX54" s="78">
        <v>55.91</v>
      </c>
      <c r="NY54" s="77">
        <v>3</v>
      </c>
      <c r="NZ54" s="78">
        <v>8.48</v>
      </c>
      <c r="OA54" s="77">
        <v>90</v>
      </c>
      <c r="OB54" s="78">
        <v>243.77</v>
      </c>
      <c r="OC54" s="79">
        <v>3002</v>
      </c>
      <c r="OD54" s="78">
        <v>316737.87</v>
      </c>
      <c r="OE54" s="77">
        <v>16</v>
      </c>
      <c r="OF54" s="78">
        <v>1266.72</v>
      </c>
      <c r="OG54" s="77">
        <v>6</v>
      </c>
      <c r="OH54" s="78">
        <v>171.24</v>
      </c>
      <c r="OM54" s="77">
        <v>325</v>
      </c>
      <c r="ON54" s="78">
        <v>25025.9</v>
      </c>
      <c r="OO54" s="77">
        <v>478</v>
      </c>
      <c r="OP54" s="78">
        <v>28811.87</v>
      </c>
      <c r="OQ54" s="77">
        <v>123</v>
      </c>
      <c r="OR54" s="78">
        <v>636.55999999999995</v>
      </c>
      <c r="OW54" s="79">
        <v>12488</v>
      </c>
      <c r="OX54" s="78">
        <v>2130782.04</v>
      </c>
      <c r="OY54" s="79">
        <v>28857</v>
      </c>
      <c r="OZ54" s="78">
        <v>5445319.2800000003</v>
      </c>
      <c r="PA54" s="77">
        <v>225</v>
      </c>
      <c r="PB54" s="78">
        <v>8266.43</v>
      </c>
      <c r="PC54" s="79">
        <v>3890</v>
      </c>
      <c r="PD54" s="78">
        <v>178150.05</v>
      </c>
      <c r="PE54" s="77">
        <v>85</v>
      </c>
      <c r="PF54" s="78">
        <v>7223.3</v>
      </c>
      <c r="PI54" s="79">
        <v>5476</v>
      </c>
      <c r="PJ54" s="78">
        <v>527304.42000000004</v>
      </c>
      <c r="PS54" s="79">
        <v>3529</v>
      </c>
      <c r="PT54" s="78">
        <v>321433.94</v>
      </c>
      <c r="PU54" s="77">
        <v>105</v>
      </c>
      <c r="PV54" s="78">
        <v>1077.55</v>
      </c>
      <c r="PW54" s="77">
        <v>47</v>
      </c>
      <c r="PX54" s="78">
        <v>6539.09</v>
      </c>
      <c r="PY54" s="79">
        <v>9619</v>
      </c>
      <c r="PZ54" s="78">
        <v>671008.31000000006</v>
      </c>
      <c r="QA54" s="77">
        <v>29</v>
      </c>
      <c r="QB54" s="78">
        <v>155.55000000000001</v>
      </c>
      <c r="QC54" s="77">
        <v>17</v>
      </c>
      <c r="QD54" s="78">
        <v>243.98</v>
      </c>
      <c r="QI54" s="77">
        <v>9</v>
      </c>
      <c r="QJ54" s="78">
        <v>52.6</v>
      </c>
      <c r="QM54" s="79">
        <v>25761</v>
      </c>
      <c r="QN54" s="78">
        <v>6945316.0599999996</v>
      </c>
      <c r="QO54" s="79">
        <v>45116</v>
      </c>
      <c r="QP54" s="78">
        <v>6498752.0300000003</v>
      </c>
      <c r="QQ54" s="79">
        <v>2436</v>
      </c>
      <c r="QR54" s="78">
        <v>304406.23</v>
      </c>
      <c r="QS54" s="77">
        <v>331</v>
      </c>
      <c r="QT54" s="78">
        <v>1298147.6200000001</v>
      </c>
      <c r="QW54" s="77">
        <v>13</v>
      </c>
      <c r="QX54" s="78">
        <v>160.18</v>
      </c>
      <c r="RA54" s="77">
        <v>500</v>
      </c>
      <c r="RB54" s="78">
        <v>180973.67</v>
      </c>
      <c r="RE54" s="79">
        <v>23887</v>
      </c>
      <c r="RF54" s="78">
        <v>12758754.779999999</v>
      </c>
      <c r="RI54" s="79">
        <v>10605</v>
      </c>
      <c r="RJ54" s="78">
        <v>3339704.38</v>
      </c>
      <c r="RK54" s="77">
        <v>1</v>
      </c>
      <c r="RL54" s="78">
        <v>2.48</v>
      </c>
      <c r="RM54" s="77">
        <v>8</v>
      </c>
      <c r="RN54" s="78">
        <v>16.920000000000002</v>
      </c>
      <c r="RO54" s="77">
        <v>25</v>
      </c>
      <c r="RP54" s="78">
        <v>35.409999999999997</v>
      </c>
      <c r="RQ54" s="77">
        <v>5</v>
      </c>
      <c r="RR54" s="78">
        <v>113.72</v>
      </c>
      <c r="SE54" s="77">
        <v>4</v>
      </c>
      <c r="SF54" s="78">
        <v>231.61</v>
      </c>
      <c r="SG54" s="77">
        <v>4</v>
      </c>
      <c r="SH54" s="78">
        <v>2050.8000000000002</v>
      </c>
      <c r="SM54" s="77">
        <v>3</v>
      </c>
      <c r="SN54" s="78">
        <v>68.58</v>
      </c>
      <c r="SO54" s="79">
        <v>120112</v>
      </c>
      <c r="SP54" s="78">
        <v>17078792.579999998</v>
      </c>
      <c r="SQ54" s="79">
        <v>2376</v>
      </c>
      <c r="SR54" s="78">
        <v>107420.75</v>
      </c>
      <c r="SW54" s="77">
        <v>176</v>
      </c>
      <c r="SX54" s="78">
        <v>35163.54</v>
      </c>
      <c r="SY54" s="77">
        <v>263</v>
      </c>
      <c r="SZ54" s="78">
        <v>12527.4</v>
      </c>
      <c r="TA54" s="77">
        <v>6</v>
      </c>
      <c r="TB54" s="78">
        <v>177.84</v>
      </c>
      <c r="TC54" s="77">
        <v>483</v>
      </c>
      <c r="TD54" s="78">
        <v>50378.66</v>
      </c>
      <c r="TG54" s="79">
        <v>5053</v>
      </c>
      <c r="TH54" s="78">
        <v>369629.43</v>
      </c>
      <c r="TI54" s="79">
        <v>34435</v>
      </c>
      <c r="TJ54" s="78">
        <v>6095243.29</v>
      </c>
      <c r="TK54" s="77">
        <v>1</v>
      </c>
      <c r="TL54" s="78">
        <v>0.28000000000000003</v>
      </c>
      <c r="TM54" s="79">
        <v>1363</v>
      </c>
      <c r="TN54" s="78">
        <v>53536.87</v>
      </c>
      <c r="TO54" s="79">
        <v>3113</v>
      </c>
      <c r="TP54" s="78">
        <v>219374.25</v>
      </c>
      <c r="TQ54" s="79">
        <v>8756</v>
      </c>
      <c r="TR54" s="78">
        <v>307195.24</v>
      </c>
      <c r="TS54" s="77">
        <v>4</v>
      </c>
      <c r="TT54" s="78">
        <v>2819.76</v>
      </c>
      <c r="TU54" s="79">
        <v>90918</v>
      </c>
      <c r="TV54" s="78">
        <v>569266.05000000005</v>
      </c>
      <c r="TW54" s="79">
        <v>1309</v>
      </c>
      <c r="TX54" s="78">
        <v>116096.68</v>
      </c>
      <c r="TY54" s="77">
        <v>76</v>
      </c>
      <c r="TZ54" s="78">
        <v>396.57</v>
      </c>
      <c r="UE54" s="77">
        <v>3</v>
      </c>
      <c r="UF54" s="78">
        <v>45.86</v>
      </c>
      <c r="UG54" s="77">
        <v>772</v>
      </c>
      <c r="UH54" s="78">
        <v>7058.88</v>
      </c>
      <c r="UI54" s="79">
        <v>2838</v>
      </c>
      <c r="UJ54" s="78">
        <v>12417185.449999999</v>
      </c>
      <c r="UK54" s="79">
        <v>2375</v>
      </c>
      <c r="UL54" s="78">
        <v>93741.6</v>
      </c>
      <c r="UM54" s="79">
        <v>27028</v>
      </c>
      <c r="UN54" s="78">
        <v>706458.85</v>
      </c>
      <c r="UO54" s="79">
        <v>2143</v>
      </c>
      <c r="UP54" s="78">
        <v>246573.26</v>
      </c>
      <c r="UQ54" s="79">
        <v>45671</v>
      </c>
      <c r="UR54" s="78">
        <v>2250569.12</v>
      </c>
      <c r="US54" s="79">
        <v>5138</v>
      </c>
      <c r="UT54" s="78">
        <v>423676.71</v>
      </c>
      <c r="VG54" s="79">
        <v>8122</v>
      </c>
      <c r="VH54" s="78">
        <v>361925.15</v>
      </c>
      <c r="VM54" s="77">
        <v>3</v>
      </c>
      <c r="VN54" s="78">
        <v>33.07</v>
      </c>
      <c r="VU54" s="77">
        <v>1</v>
      </c>
      <c r="VV54" s="78">
        <v>1.04</v>
      </c>
      <c r="WA54" s="77">
        <v>1</v>
      </c>
      <c r="WB54" s="78">
        <v>9.92</v>
      </c>
      <c r="WG54" s="77">
        <v>57</v>
      </c>
      <c r="WH54" s="78">
        <v>1687.41</v>
      </c>
      <c r="WI54" s="79">
        <v>12371</v>
      </c>
      <c r="WJ54" s="78">
        <v>565875.56999999995</v>
      </c>
      <c r="WK54" s="77">
        <v>3</v>
      </c>
      <c r="WL54" s="78">
        <v>10.61</v>
      </c>
      <c r="WM54" s="79">
        <v>32625</v>
      </c>
      <c r="WN54" s="78">
        <v>522090.4</v>
      </c>
      <c r="WO54" s="77">
        <v>131</v>
      </c>
      <c r="WP54" s="78">
        <v>1310.1099999999999</v>
      </c>
      <c r="WS54" s="77">
        <v>4</v>
      </c>
      <c r="WT54" s="78">
        <v>36.6</v>
      </c>
      <c r="WU54" s="79">
        <v>12653</v>
      </c>
      <c r="WV54" s="78">
        <v>687070.45</v>
      </c>
      <c r="WW54" s="79">
        <v>15928</v>
      </c>
      <c r="WX54" s="78">
        <v>1380492.05</v>
      </c>
      <c r="XA54" s="77">
        <v>1</v>
      </c>
      <c r="XB54" s="78">
        <v>22.92</v>
      </c>
      <c r="XG54" s="79">
        <v>11963</v>
      </c>
      <c r="XH54" s="78">
        <v>1717571.47</v>
      </c>
      <c r="XI54" s="77">
        <v>21</v>
      </c>
      <c r="XJ54" s="78">
        <v>46434.73</v>
      </c>
      <c r="XM54" s="79">
        <v>2615</v>
      </c>
      <c r="XN54" s="78">
        <v>11101.6</v>
      </c>
      <c r="XO54" s="79">
        <v>7537</v>
      </c>
      <c r="XP54" s="78">
        <v>118510.21</v>
      </c>
      <c r="XQ54" s="77">
        <v>164</v>
      </c>
      <c r="XR54" s="78">
        <v>17944.439999999999</v>
      </c>
      <c r="XS54" s="79">
        <v>2201</v>
      </c>
      <c r="XT54" s="78">
        <v>885060.46</v>
      </c>
      <c r="XW54" s="79">
        <v>5826</v>
      </c>
      <c r="XX54" s="78">
        <v>164183.99</v>
      </c>
      <c r="YA54" s="77">
        <v>2</v>
      </c>
      <c r="YB54" s="78">
        <v>352.56</v>
      </c>
      <c r="YC54" s="77">
        <v>5</v>
      </c>
      <c r="YD54" s="78">
        <v>27.99</v>
      </c>
      <c r="YE54" s="77">
        <v>4</v>
      </c>
      <c r="YF54" s="78">
        <v>40.729999999999997</v>
      </c>
      <c r="YG54" s="77">
        <v>2</v>
      </c>
      <c r="YH54" s="78">
        <v>39.78</v>
      </c>
      <c r="YI54" s="79">
        <v>36546</v>
      </c>
      <c r="YJ54" s="78">
        <v>2063705.76</v>
      </c>
      <c r="YK54" s="77">
        <v>2</v>
      </c>
      <c r="YL54" s="78">
        <v>21.94</v>
      </c>
      <c r="YM54" s="77">
        <v>473</v>
      </c>
      <c r="YN54" s="78">
        <v>187151.54</v>
      </c>
      <c r="YO54" s="77">
        <v>653</v>
      </c>
      <c r="YP54" s="78">
        <v>8797.2000000000007</v>
      </c>
      <c r="YU54" s="79">
        <v>2746</v>
      </c>
      <c r="YV54" s="78">
        <v>1434530.76</v>
      </c>
      <c r="YW54" s="79">
        <v>6300</v>
      </c>
      <c r="YX54" s="78">
        <v>823623.95</v>
      </c>
      <c r="YY54" s="79">
        <v>14142</v>
      </c>
      <c r="YZ54" s="78">
        <v>2382376.2599999998</v>
      </c>
      <c r="ZA54" s="79">
        <v>1333</v>
      </c>
      <c r="ZB54" s="78">
        <v>334108.78000000003</v>
      </c>
      <c r="ZC54" s="79">
        <v>3012</v>
      </c>
      <c r="ZD54" s="78">
        <v>650973.1</v>
      </c>
      <c r="ZE54" s="79">
        <v>81550</v>
      </c>
      <c r="ZF54" s="78">
        <v>945352.26</v>
      </c>
      <c r="ZG54" s="79">
        <v>1365</v>
      </c>
      <c r="ZH54" s="78">
        <v>70576.78</v>
      </c>
      <c r="ZO54" s="77">
        <v>4</v>
      </c>
      <c r="ZP54" s="78">
        <v>83.66</v>
      </c>
      <c r="ZQ54" s="79">
        <v>172479</v>
      </c>
      <c r="ZR54" s="78">
        <v>10002715.050000001</v>
      </c>
      <c r="ZS54" s="79">
        <v>22995</v>
      </c>
      <c r="ZT54" s="78">
        <v>2014003.09</v>
      </c>
      <c r="AAA54" s="79">
        <v>2871</v>
      </c>
      <c r="AAB54" s="78">
        <v>67962.44</v>
      </c>
      <c r="AAE54" s="79">
        <v>2384</v>
      </c>
      <c r="AAF54" s="78">
        <v>297201.51</v>
      </c>
      <c r="AAG54" s="77">
        <v>124</v>
      </c>
      <c r="AAH54" s="78">
        <v>14406.8</v>
      </c>
      <c r="AAI54" s="79">
        <v>109402</v>
      </c>
      <c r="AAJ54" s="78">
        <v>2821044.42</v>
      </c>
      <c r="AAK54" s="79">
        <v>30750</v>
      </c>
      <c r="AAL54" s="78">
        <v>1417248.66</v>
      </c>
      <c r="AAQ54" s="79">
        <v>1320</v>
      </c>
      <c r="AAR54" s="78">
        <v>111964.74</v>
      </c>
      <c r="AAS54" s="77">
        <v>583</v>
      </c>
      <c r="AAT54" s="78">
        <v>47238.14</v>
      </c>
      <c r="AAU54" s="79">
        <v>52242</v>
      </c>
      <c r="AAV54" s="78">
        <v>9293978.5999999996</v>
      </c>
      <c r="AAW54" s="79">
        <v>47648</v>
      </c>
      <c r="AAX54" s="78">
        <v>6325681.5999999996</v>
      </c>
      <c r="ABC54" s="77">
        <v>103</v>
      </c>
      <c r="ABD54" s="78">
        <v>643.71</v>
      </c>
      <c r="ABE54" s="77">
        <v>159</v>
      </c>
      <c r="ABF54" s="78">
        <v>782.64</v>
      </c>
      <c r="ABG54" s="77">
        <v>1</v>
      </c>
      <c r="ABH54" s="78">
        <v>4.99</v>
      </c>
      <c r="ABI54" s="77">
        <v>3</v>
      </c>
      <c r="ABJ54" s="78">
        <v>31.77</v>
      </c>
      <c r="ABM54" s="77">
        <v>121</v>
      </c>
      <c r="ABN54" s="78">
        <v>1127.47</v>
      </c>
      <c r="ABO54" s="77">
        <v>3</v>
      </c>
      <c r="ABP54" s="78">
        <v>29.26</v>
      </c>
      <c r="ABQ54" s="77">
        <v>53</v>
      </c>
      <c r="ABR54" s="78">
        <v>543.46</v>
      </c>
      <c r="ABS54" s="77">
        <v>97</v>
      </c>
      <c r="ABT54" s="78">
        <v>612.87</v>
      </c>
      <c r="ABY54" s="77">
        <v>7</v>
      </c>
      <c r="ABZ54" s="78">
        <v>374.87</v>
      </c>
      <c r="ACA54" s="79">
        <v>1256</v>
      </c>
      <c r="ACB54" s="78">
        <v>5818.52</v>
      </c>
      <c r="ACG54" s="79">
        <v>3216</v>
      </c>
      <c r="ACH54" s="78">
        <v>185182.92</v>
      </c>
      <c r="ACO54" s="77">
        <v>998</v>
      </c>
      <c r="ACP54" s="78">
        <v>142363.45000000001</v>
      </c>
      <c r="ACS54" s="77">
        <v>1</v>
      </c>
      <c r="ACT54" s="78">
        <v>6.61</v>
      </c>
      <c r="ADA54" s="79">
        <v>181633</v>
      </c>
      <c r="ADB54" s="78">
        <v>16958834.43</v>
      </c>
      <c r="ADC54" s="79">
        <v>2779</v>
      </c>
      <c r="ADD54" s="78">
        <v>161198.92000000001</v>
      </c>
      <c r="ADE54" s="79">
        <v>1736</v>
      </c>
      <c r="ADF54" s="78">
        <v>77668.17</v>
      </c>
      <c r="ADG54" s="79">
        <v>4465</v>
      </c>
      <c r="ADH54" s="78">
        <v>71767.22</v>
      </c>
      <c r="ADI54" s="79">
        <v>3693</v>
      </c>
      <c r="ADJ54" s="78">
        <v>82750.850000000006</v>
      </c>
      <c r="ADK54" s="77">
        <v>651</v>
      </c>
      <c r="ADL54" s="78">
        <v>17487.05</v>
      </c>
      <c r="ADQ54" s="77">
        <v>102</v>
      </c>
      <c r="ADR54" s="78">
        <v>5663.21</v>
      </c>
      <c r="ADS54" s="79">
        <v>13837</v>
      </c>
      <c r="ADT54" s="78">
        <v>504601.14</v>
      </c>
      <c r="ADU54" s="79">
        <v>4137</v>
      </c>
      <c r="ADV54" s="78">
        <v>224760.94</v>
      </c>
      <c r="ADW54" s="79">
        <v>20421</v>
      </c>
      <c r="ADX54" s="78">
        <v>259648.35</v>
      </c>
      <c r="AEC54" s="79">
        <v>11433</v>
      </c>
      <c r="AED54" s="78">
        <v>470562.14</v>
      </c>
      <c r="AEI54" s="79">
        <v>3909</v>
      </c>
      <c r="AEJ54" s="78">
        <v>122055.87</v>
      </c>
      <c r="AEK54" s="79">
        <v>47517</v>
      </c>
      <c r="AEL54" s="78">
        <v>1730676.3</v>
      </c>
      <c r="AEM54" s="77">
        <v>167</v>
      </c>
      <c r="AEN54" s="78">
        <v>7851</v>
      </c>
      <c r="AEO54" s="79">
        <v>14253</v>
      </c>
      <c r="AEP54" s="78">
        <v>911399.43</v>
      </c>
      <c r="AEQ54" s="77">
        <v>2</v>
      </c>
      <c r="AER54" s="78">
        <v>29.86</v>
      </c>
      <c r="AES54" s="79">
        <v>3101</v>
      </c>
      <c r="AET54" s="78">
        <v>478697.81</v>
      </c>
      <c r="AEY54" s="77">
        <v>999</v>
      </c>
      <c r="AEZ54" s="78">
        <v>161087.53</v>
      </c>
      <c r="AFK54" s="79">
        <v>4105</v>
      </c>
      <c r="AFL54" s="78">
        <v>274370.77</v>
      </c>
      <c r="AFM54" s="79">
        <v>3487</v>
      </c>
      <c r="AFN54" s="78">
        <v>140443.42000000001</v>
      </c>
      <c r="AFO54" s="77">
        <v>13</v>
      </c>
      <c r="AFP54" s="78">
        <v>600.29999999999995</v>
      </c>
      <c r="AFQ54" s="77">
        <v>2</v>
      </c>
      <c r="AFR54" s="78">
        <v>167.18</v>
      </c>
      <c r="AFS54" s="79">
        <v>1623</v>
      </c>
      <c r="AFT54" s="78">
        <v>898950.35</v>
      </c>
      <c r="AFU54" s="79">
        <v>2822</v>
      </c>
      <c r="AFV54" s="78">
        <v>2083955.16</v>
      </c>
      <c r="AGA54" s="77">
        <v>68</v>
      </c>
      <c r="AGB54" s="78">
        <v>523.37</v>
      </c>
      <c r="AGC54" s="77">
        <v>1</v>
      </c>
      <c r="AGD54" s="78">
        <v>34.65</v>
      </c>
      <c r="AGG54" s="79">
        <v>15952</v>
      </c>
      <c r="AGH54" s="78">
        <v>817744.56</v>
      </c>
      <c r="AGI54" s="79">
        <v>4952</v>
      </c>
      <c r="AGJ54" s="78">
        <v>149282.23999999999</v>
      </c>
      <c r="AGK54" s="77">
        <v>3</v>
      </c>
      <c r="AGL54" s="78">
        <v>12677.32</v>
      </c>
      <c r="AGO54" s="77">
        <v>78</v>
      </c>
      <c r="AGP54" s="78">
        <v>11785.55</v>
      </c>
      <c r="AGQ54" s="79">
        <v>5862</v>
      </c>
      <c r="AGR54" s="78">
        <v>322028.28000000003</v>
      </c>
      <c r="AGS54" s="77">
        <v>7</v>
      </c>
      <c r="AGT54" s="78">
        <v>168.23</v>
      </c>
      <c r="AGW54" s="77">
        <v>5</v>
      </c>
      <c r="AGX54" s="78">
        <v>567.66</v>
      </c>
      <c r="AHC54" s="79">
        <v>3010</v>
      </c>
      <c r="AHD54" s="78">
        <v>1062356.8700000001</v>
      </c>
      <c r="AHG54" s="77">
        <v>125</v>
      </c>
      <c r="AHH54" s="78">
        <v>6344.58</v>
      </c>
      <c r="AHM54" s="79">
        <v>53450</v>
      </c>
      <c r="AHN54" s="78">
        <v>1691097.32</v>
      </c>
      <c r="AHO54" s="79">
        <v>5091</v>
      </c>
      <c r="AHP54" s="78">
        <v>204723.05</v>
      </c>
      <c r="AHQ54" s="77">
        <v>471</v>
      </c>
      <c r="AHR54" s="78">
        <v>56300.7</v>
      </c>
      <c r="AHS54" s="77">
        <v>6</v>
      </c>
      <c r="AHT54" s="78">
        <v>319.98</v>
      </c>
      <c r="AHU54" s="77">
        <v>2</v>
      </c>
      <c r="AHV54" s="78">
        <v>9.08</v>
      </c>
      <c r="AHW54" s="77">
        <v>139</v>
      </c>
      <c r="AHX54" s="78">
        <v>965.86</v>
      </c>
      <c r="AIA54" s="77">
        <v>1</v>
      </c>
      <c r="AIB54" s="78">
        <v>9.4600000000000009</v>
      </c>
      <c r="AIC54" s="77">
        <v>13</v>
      </c>
      <c r="AID54" s="78">
        <v>13701.92</v>
      </c>
      <c r="AIE54" s="77">
        <v>1</v>
      </c>
      <c r="AIF54" s="78">
        <v>27.57</v>
      </c>
      <c r="AIG54" s="79">
        <v>178162</v>
      </c>
      <c r="AIH54" s="78">
        <v>34392726.369999997</v>
      </c>
      <c r="AII54" s="77">
        <v>240</v>
      </c>
      <c r="AIJ54" s="78">
        <v>231728.83</v>
      </c>
      <c r="AIK54" s="79">
        <v>9090</v>
      </c>
      <c r="AIL54" s="78">
        <v>5410915.4900000002</v>
      </c>
      <c r="AIM54" s="79">
        <v>8290</v>
      </c>
      <c r="AIN54" s="78">
        <v>3220869.93</v>
      </c>
      <c r="AIO54" s="79">
        <v>1420</v>
      </c>
      <c r="AIP54" s="78">
        <v>104270.9</v>
      </c>
      <c r="AIQ54" s="77">
        <v>188</v>
      </c>
      <c r="AIR54" s="78">
        <v>19222</v>
      </c>
      <c r="AIS54" s="79">
        <v>1033</v>
      </c>
      <c r="AIT54" s="78">
        <v>141223.15</v>
      </c>
      <c r="AIY54" s="77">
        <v>58</v>
      </c>
      <c r="AIZ54" s="78">
        <v>40297.19</v>
      </c>
      <c r="AJA54" s="79">
        <v>2637</v>
      </c>
      <c r="AJB54" s="78">
        <v>235307.33</v>
      </c>
      <c r="AJC54" s="79">
        <v>3638</v>
      </c>
      <c r="AJD54" s="78">
        <v>223114.59</v>
      </c>
      <c r="AJE54" s="77">
        <v>39</v>
      </c>
      <c r="AJF54" s="78">
        <v>8722.07</v>
      </c>
      <c r="AJG54" s="77">
        <v>2</v>
      </c>
      <c r="AJH54" s="78">
        <v>10.24</v>
      </c>
      <c r="AJK54" s="77">
        <v>3</v>
      </c>
      <c r="AJL54" s="78">
        <v>1403.28</v>
      </c>
      <c r="AJM54" s="77">
        <v>959</v>
      </c>
      <c r="AJN54" s="78">
        <v>122761.95</v>
      </c>
      <c r="AJQ54" s="77">
        <v>111</v>
      </c>
      <c r="AJR54" s="78">
        <v>41906.559999999998</v>
      </c>
      <c r="AKC54" s="77">
        <v>6</v>
      </c>
      <c r="AKD54" s="78">
        <v>1084.33</v>
      </c>
      <c r="AKG54" s="79">
        <v>47219</v>
      </c>
      <c r="AKH54" s="78">
        <v>427891.02</v>
      </c>
      <c r="AKK54" s="77">
        <v>35</v>
      </c>
      <c r="AKL54" s="78">
        <v>399.18</v>
      </c>
      <c r="AKO54" s="79">
        <v>7337</v>
      </c>
      <c r="AKP54" s="78">
        <v>545965.16</v>
      </c>
      <c r="AKQ54" s="77">
        <v>7</v>
      </c>
      <c r="AKR54" s="78">
        <v>51.96</v>
      </c>
      <c r="AKS54" s="79">
        <v>8697</v>
      </c>
      <c r="AKT54" s="78">
        <v>175489.57</v>
      </c>
      <c r="AKU54" s="77">
        <v>4</v>
      </c>
      <c r="AKV54" s="78">
        <v>6.72</v>
      </c>
      <c r="AKW54" s="79">
        <v>10337</v>
      </c>
      <c r="AKX54" s="78">
        <v>478941.82</v>
      </c>
      <c r="AKY54" s="77">
        <v>2</v>
      </c>
      <c r="AKZ54" s="78">
        <v>27.54</v>
      </c>
      <c r="ALC54" s="77">
        <v>3</v>
      </c>
      <c r="ALD54" s="78">
        <v>46.02</v>
      </c>
      <c r="ALE54" s="79">
        <v>2076</v>
      </c>
      <c r="ALF54" s="78">
        <v>329253.93</v>
      </c>
      <c r="ALO54" s="79">
        <v>92999</v>
      </c>
      <c r="ALP54" s="78">
        <v>1187780.48</v>
      </c>
      <c r="ALQ54" s="77">
        <v>170</v>
      </c>
      <c r="ALR54" s="78">
        <v>17871.32</v>
      </c>
      <c r="AME54" s="77">
        <v>25</v>
      </c>
      <c r="AMF54" s="78">
        <v>325.93</v>
      </c>
      <c r="AMM54" s="79">
        <v>8045</v>
      </c>
      <c r="AMN54" s="78">
        <v>203444.49</v>
      </c>
      <c r="AMO54" s="77">
        <v>2</v>
      </c>
      <c r="AMP54" s="78">
        <v>5634.6</v>
      </c>
      <c r="AMQ54" s="79">
        <v>106007</v>
      </c>
      <c r="AMR54" s="78">
        <v>1524394.11</v>
      </c>
      <c r="ANO54" s="79">
        <v>3104</v>
      </c>
      <c r="ANP54" s="78">
        <v>171580.68</v>
      </c>
      <c r="ANQ54" s="77">
        <v>100</v>
      </c>
      <c r="ANR54" s="78">
        <v>311.12</v>
      </c>
      <c r="ANS54" s="79">
        <v>1402</v>
      </c>
      <c r="ANT54" s="78">
        <v>96415.72</v>
      </c>
      <c r="ANW54" s="77">
        <v>108</v>
      </c>
      <c r="ANX54" s="78">
        <v>2895.54</v>
      </c>
      <c r="ANY54" s="77">
        <v>53</v>
      </c>
      <c r="ANZ54" s="78">
        <v>33028.11</v>
      </c>
      <c r="AOA54" s="79">
        <v>1767</v>
      </c>
      <c r="AOB54" s="78">
        <v>120747.64</v>
      </c>
      <c r="AOC54" s="79">
        <v>14989</v>
      </c>
      <c r="AOD54" s="78">
        <v>1463688.44</v>
      </c>
      <c r="AOE54" s="77">
        <v>216</v>
      </c>
      <c r="AOF54" s="78">
        <v>260454.52</v>
      </c>
      <c r="AOG54" s="77">
        <v>4</v>
      </c>
      <c r="AOH54" s="78">
        <v>471.72</v>
      </c>
      <c r="AOI54" s="77">
        <v>1</v>
      </c>
      <c r="AOJ54" s="78">
        <v>226.6</v>
      </c>
      <c r="AOQ54" s="77">
        <v>353</v>
      </c>
      <c r="AOR54" s="78">
        <v>13947</v>
      </c>
      <c r="AOU54" s="77">
        <v>1</v>
      </c>
      <c r="AOV54" s="78">
        <v>2.84</v>
      </c>
      <c r="AOY54" s="79">
        <v>1076</v>
      </c>
      <c r="AOZ54" s="78">
        <v>1312040.3500000001</v>
      </c>
      <c r="APA54" s="79">
        <v>3137</v>
      </c>
      <c r="APB54" s="78">
        <v>247392.95</v>
      </c>
      <c r="APE54" s="77">
        <v>99</v>
      </c>
      <c r="APF54" s="78">
        <v>2187.7800000000002</v>
      </c>
      <c r="API54" s="79">
        <v>1997</v>
      </c>
      <c r="APJ54" s="78">
        <v>268722.15999999997</v>
      </c>
      <c r="APK54" s="77">
        <v>248</v>
      </c>
      <c r="APL54" s="78">
        <v>43686.71</v>
      </c>
      <c r="APM54" s="79">
        <v>9497</v>
      </c>
      <c r="APN54" s="78">
        <v>1592085.14</v>
      </c>
      <c r="APS54" s="77">
        <v>484</v>
      </c>
      <c r="APT54" s="78">
        <v>258904.95</v>
      </c>
      <c r="APU54" s="77">
        <v>59</v>
      </c>
      <c r="APV54" s="78">
        <v>139167</v>
      </c>
      <c r="APW54" s="77">
        <v>339</v>
      </c>
      <c r="APX54" s="78">
        <v>1025250.32</v>
      </c>
      <c r="AQI54" s="77">
        <v>47</v>
      </c>
      <c r="AQJ54" s="78">
        <v>4383.49</v>
      </c>
      <c r="AQK54" s="77">
        <v>2</v>
      </c>
      <c r="AQL54" s="78">
        <v>51.72</v>
      </c>
      <c r="AQO54" s="77">
        <v>815</v>
      </c>
      <c r="AQP54" s="78">
        <v>113073.97</v>
      </c>
      <c r="AQQ54" s="77">
        <v>463</v>
      </c>
      <c r="AQR54" s="78">
        <v>5164.57</v>
      </c>
      <c r="AQS54" s="77">
        <v>2</v>
      </c>
      <c r="AQT54" s="78">
        <v>28.57</v>
      </c>
      <c r="AQU54" s="77">
        <v>235</v>
      </c>
      <c r="AQV54" s="78">
        <v>2618.35</v>
      </c>
      <c r="AQW54" s="77">
        <v>1</v>
      </c>
      <c r="AQX54" s="78">
        <v>25.56</v>
      </c>
      <c r="ARA54" s="79">
        <v>13558</v>
      </c>
      <c r="ARB54" s="78">
        <v>3006188.43</v>
      </c>
      <c r="ARC54" s="79">
        <v>17762</v>
      </c>
      <c r="ARD54" s="78">
        <v>286564.53000000003</v>
      </c>
      <c r="ARG54" s="77">
        <v>2</v>
      </c>
      <c r="ARH54" s="78">
        <v>52.68</v>
      </c>
      <c r="ARI54" s="79">
        <v>2403</v>
      </c>
      <c r="ARJ54" s="78">
        <v>1053031.28</v>
      </c>
      <c r="ARK54" s="77">
        <v>264</v>
      </c>
      <c r="ARL54" s="78">
        <v>118738.89</v>
      </c>
      <c r="ARM54" s="79">
        <v>2020</v>
      </c>
      <c r="ARN54" s="78">
        <v>883773.57</v>
      </c>
      <c r="ARO54" s="77">
        <v>805</v>
      </c>
      <c r="ARP54" s="78">
        <v>354150.13</v>
      </c>
      <c r="ARQ54" s="77">
        <v>652</v>
      </c>
      <c r="ARR54" s="78">
        <v>233611.38</v>
      </c>
      <c r="ARS54" s="77">
        <v>224</v>
      </c>
      <c r="ART54" s="78">
        <v>84347.44</v>
      </c>
      <c r="ARU54" s="79">
        <v>13572</v>
      </c>
      <c r="ARV54" s="78">
        <v>2733953.22</v>
      </c>
      <c r="ARW54" s="77">
        <v>13</v>
      </c>
      <c r="ARX54" s="78">
        <v>451.94</v>
      </c>
      <c r="ASA54" s="77">
        <v>136</v>
      </c>
      <c r="ASB54" s="78">
        <v>37426.86</v>
      </c>
      <c r="ASC54" s="79">
        <v>3133</v>
      </c>
      <c r="ASD54" s="78">
        <v>51045.760000000002</v>
      </c>
      <c r="ASI54" s="79">
        <v>3818</v>
      </c>
      <c r="ASJ54" s="78">
        <v>1039182.28</v>
      </c>
      <c r="ASK54" s="79">
        <v>2603</v>
      </c>
      <c r="ASL54" s="78">
        <v>1326365.6399999999</v>
      </c>
      <c r="ASU54" s="77">
        <v>132</v>
      </c>
      <c r="ASV54" s="78">
        <v>872415.71</v>
      </c>
      <c r="ASY54" s="77">
        <v>2</v>
      </c>
      <c r="ASZ54" s="78">
        <v>16.39</v>
      </c>
      <c r="ATC54" s="77">
        <v>3</v>
      </c>
      <c r="ATD54" s="78">
        <v>55.08</v>
      </c>
      <c r="ATG54" s="79">
        <v>5240</v>
      </c>
      <c r="ATH54" s="78">
        <v>667404.35</v>
      </c>
      <c r="ATI54" s="79">
        <v>12459</v>
      </c>
      <c r="ATJ54" s="78">
        <v>1416538.33</v>
      </c>
      <c r="ATK54" s="79">
        <v>27484</v>
      </c>
      <c r="ATL54" s="78">
        <v>3416483.28</v>
      </c>
      <c r="ATM54" s="79">
        <v>6721</v>
      </c>
      <c r="ATN54" s="78">
        <v>835929.32</v>
      </c>
      <c r="ATO54" s="79">
        <v>29918</v>
      </c>
      <c r="ATP54" s="78">
        <v>711852.59</v>
      </c>
      <c r="ATS54" s="79">
        <v>45841</v>
      </c>
      <c r="ATT54" s="78">
        <v>3510533.67</v>
      </c>
      <c r="ATU54" s="77">
        <v>179</v>
      </c>
      <c r="ATV54" s="78">
        <v>60753.87</v>
      </c>
      <c r="ATY54" s="79">
        <v>4633</v>
      </c>
      <c r="ATZ54" s="78">
        <v>368284.79</v>
      </c>
      <c r="AUO54" s="77">
        <v>1</v>
      </c>
      <c r="AUP54" s="78">
        <v>8.08</v>
      </c>
      <c r="AUS54" s="77">
        <v>8</v>
      </c>
      <c r="AUT54" s="78">
        <v>215.64</v>
      </c>
      <c r="AUU54" s="79">
        <v>1071</v>
      </c>
      <c r="AUV54" s="78">
        <v>22895.61</v>
      </c>
      <c r="AUW54" s="77">
        <v>125</v>
      </c>
      <c r="AUX54" s="78">
        <v>11540.08</v>
      </c>
      <c r="AVA54" s="79">
        <v>12656</v>
      </c>
      <c r="AVB54" s="78">
        <v>1168047.7</v>
      </c>
      <c r="AVC54" s="77">
        <v>699</v>
      </c>
      <c r="AVD54" s="78">
        <v>2859018.96</v>
      </c>
      <c r="AVM54" s="77">
        <v>946</v>
      </c>
      <c r="AVN54" s="78">
        <v>53112.74</v>
      </c>
      <c r="AVO54" s="77">
        <v>49</v>
      </c>
      <c r="AVP54" s="78">
        <v>1792.76</v>
      </c>
      <c r="AVS54" s="79">
        <v>17528</v>
      </c>
      <c r="AVT54" s="78">
        <v>786780.99</v>
      </c>
      <c r="AVU54" s="77">
        <v>10</v>
      </c>
      <c r="AVV54" s="78">
        <v>357.57</v>
      </c>
      <c r="AVW54" s="77">
        <v>19</v>
      </c>
      <c r="AVX54" s="78">
        <v>1109.57</v>
      </c>
      <c r="AVY54" s="77">
        <v>2</v>
      </c>
      <c r="AVZ54" s="78">
        <v>10.3</v>
      </c>
      <c r="AWA54" s="77">
        <v>8</v>
      </c>
      <c r="AWB54" s="78">
        <v>53.59</v>
      </c>
      <c r="AWM54" s="79">
        <v>176123</v>
      </c>
      <c r="AWN54" s="78">
        <v>2894310.13</v>
      </c>
      <c r="AWO54" s="77">
        <v>12</v>
      </c>
      <c r="AWP54" s="78">
        <v>160.62</v>
      </c>
      <c r="AWQ54" s="79">
        <v>2026</v>
      </c>
      <c r="AWR54" s="78">
        <v>113862.76</v>
      </c>
      <c r="AWU54" s="79">
        <v>10795</v>
      </c>
      <c r="AWV54" s="78">
        <v>3613792.16</v>
      </c>
      <c r="AWW54" s="77">
        <v>19</v>
      </c>
      <c r="AWX54" s="78">
        <v>166.71</v>
      </c>
      <c r="AXC54" s="77">
        <v>193</v>
      </c>
      <c r="AXD54" s="78">
        <v>169465.08</v>
      </c>
      <c r="AYC54" s="77">
        <v>8</v>
      </c>
      <c r="AYD54" s="78">
        <v>65.040000000000006</v>
      </c>
      <c r="AYE54" s="77">
        <v>15</v>
      </c>
      <c r="AYF54" s="78">
        <v>185.77</v>
      </c>
      <c r="AYG54" s="77">
        <v>2</v>
      </c>
      <c r="AYH54" s="78">
        <v>23.24</v>
      </c>
      <c r="AYI54" s="77">
        <v>2</v>
      </c>
      <c r="AYJ54" s="78">
        <v>13.36</v>
      </c>
      <c r="AYQ54" s="77">
        <v>12</v>
      </c>
      <c r="AYR54" s="78">
        <v>9.17</v>
      </c>
      <c r="AYU54" s="77">
        <v>2</v>
      </c>
      <c r="AYV54" s="78">
        <v>5.0999999999999996</v>
      </c>
      <c r="AYW54" s="77">
        <v>11</v>
      </c>
      <c r="AYX54" s="78">
        <v>54.18</v>
      </c>
      <c r="AYY54" s="77">
        <v>77</v>
      </c>
      <c r="AYZ54" s="78">
        <v>4451.38</v>
      </c>
      <c r="AZA54" s="79">
        <v>57861</v>
      </c>
      <c r="AZB54" s="78">
        <v>4550130.46</v>
      </c>
      <c r="AZC54" s="77">
        <v>346</v>
      </c>
      <c r="AZD54" s="78">
        <v>62043.77</v>
      </c>
      <c r="AZE54" s="77">
        <v>163</v>
      </c>
      <c r="AZF54" s="78">
        <v>54252.4</v>
      </c>
      <c r="AZG54" s="77">
        <v>11</v>
      </c>
      <c r="AZH54" s="78">
        <v>226.75</v>
      </c>
      <c r="AZI54" s="77">
        <v>251</v>
      </c>
      <c r="AZJ54" s="78">
        <v>17845.38</v>
      </c>
      <c r="AZK54" s="77">
        <v>924</v>
      </c>
      <c r="AZL54" s="78">
        <v>12532.5</v>
      </c>
      <c r="AZO54" s="79">
        <v>13007</v>
      </c>
      <c r="AZP54" s="78">
        <v>1757221.01</v>
      </c>
      <c r="AZQ54" s="77">
        <v>195</v>
      </c>
      <c r="AZR54" s="78">
        <v>195214.45</v>
      </c>
      <c r="AZS54" s="77">
        <v>575</v>
      </c>
      <c r="AZT54" s="78">
        <v>249458.27</v>
      </c>
    </row>
    <row r="55" spans="1:1024 1027:1372" x14ac:dyDescent="0.25">
      <c r="A55" s="80">
        <v>39997</v>
      </c>
      <c r="B55" s="77" t="s">
        <v>346</v>
      </c>
      <c r="C55" s="77">
        <v>21</v>
      </c>
      <c r="D55" s="78">
        <v>50.03</v>
      </c>
      <c r="K55" s="77">
        <v>3</v>
      </c>
      <c r="L55" s="78">
        <v>245.62</v>
      </c>
      <c r="M55" s="77">
        <v>137</v>
      </c>
      <c r="N55" s="78">
        <v>872559.85</v>
      </c>
      <c r="Y55" s="79">
        <v>186535</v>
      </c>
      <c r="Z55" s="78">
        <v>10507295.76</v>
      </c>
      <c r="AA55" s="77">
        <v>81</v>
      </c>
      <c r="AB55" s="78">
        <v>9571.34</v>
      </c>
      <c r="AC55" s="79">
        <v>6506</v>
      </c>
      <c r="AD55" s="78">
        <v>305628.34000000003</v>
      </c>
      <c r="AQ55" s="79">
        <v>36360</v>
      </c>
      <c r="AR55" s="78">
        <v>5201240.03</v>
      </c>
      <c r="AU55" s="79">
        <v>51752</v>
      </c>
      <c r="AV55" s="78">
        <v>1028987.83</v>
      </c>
      <c r="AW55" s="77">
        <v>2</v>
      </c>
      <c r="AX55" s="78">
        <v>8.18</v>
      </c>
      <c r="AY55" s="79">
        <v>74118</v>
      </c>
      <c r="AZ55" s="78">
        <v>7387541.8200000003</v>
      </c>
      <c r="BA55" s="79">
        <v>178225</v>
      </c>
      <c r="BB55" s="78">
        <v>14854925.029999999</v>
      </c>
      <c r="BC55" s="77">
        <v>3</v>
      </c>
      <c r="BD55" s="78">
        <v>164.37</v>
      </c>
      <c r="BE55" s="79">
        <v>199427</v>
      </c>
      <c r="BF55" s="78">
        <v>1758117.59</v>
      </c>
      <c r="BI55" s="79">
        <v>9209</v>
      </c>
      <c r="BJ55" s="78">
        <v>527185.16</v>
      </c>
      <c r="BM55" s="77">
        <v>4</v>
      </c>
      <c r="BN55" s="78">
        <v>313.33999999999997</v>
      </c>
      <c r="BO55" s="79">
        <v>5318</v>
      </c>
      <c r="BP55" s="78">
        <v>60106.3</v>
      </c>
      <c r="BS55" s="77">
        <v>15</v>
      </c>
      <c r="BT55" s="78">
        <v>6962.27</v>
      </c>
      <c r="BW55" s="77">
        <v>3</v>
      </c>
      <c r="BX55" s="78">
        <v>34.799999999999997</v>
      </c>
      <c r="BY55" s="77">
        <v>1</v>
      </c>
      <c r="BZ55" s="78">
        <v>3.72</v>
      </c>
      <c r="CG55" s="77">
        <v>1</v>
      </c>
      <c r="CH55" s="78">
        <v>69.849999999999994</v>
      </c>
      <c r="CM55" s="77">
        <v>2</v>
      </c>
      <c r="CN55" s="78">
        <v>1383.22</v>
      </c>
      <c r="CQ55" s="77">
        <v>7</v>
      </c>
      <c r="CR55" s="78">
        <v>12.25</v>
      </c>
      <c r="CS55" s="77">
        <v>62</v>
      </c>
      <c r="CT55" s="78">
        <v>364.62</v>
      </c>
      <c r="CW55" s="77">
        <v>24</v>
      </c>
      <c r="CX55" s="78">
        <v>27.61</v>
      </c>
      <c r="DA55" s="79">
        <v>239687</v>
      </c>
      <c r="DB55" s="78">
        <v>8902177.9600000009</v>
      </c>
      <c r="DK55" s="79">
        <v>11609</v>
      </c>
      <c r="DL55" s="78">
        <v>1040604.55</v>
      </c>
      <c r="DM55" s="79">
        <v>94208</v>
      </c>
      <c r="DN55" s="78">
        <v>3683644.85</v>
      </c>
      <c r="DQ55" s="77">
        <v>1</v>
      </c>
      <c r="DR55" s="78">
        <v>1.1200000000000001</v>
      </c>
      <c r="DS55" s="77">
        <v>16</v>
      </c>
      <c r="DT55" s="78">
        <v>297.17</v>
      </c>
      <c r="EE55" s="79">
        <v>12484</v>
      </c>
      <c r="EF55" s="78">
        <v>482075.7</v>
      </c>
      <c r="EG55" s="79">
        <v>40504</v>
      </c>
      <c r="EH55" s="78">
        <v>1482326.79</v>
      </c>
      <c r="EI55" s="77">
        <v>3</v>
      </c>
      <c r="EJ55" s="78">
        <v>17.43</v>
      </c>
      <c r="EK55" s="79">
        <v>1265</v>
      </c>
      <c r="EL55" s="78">
        <v>79871.98</v>
      </c>
      <c r="EQ55" s="77">
        <v>1</v>
      </c>
      <c r="ER55" s="78">
        <v>15.34</v>
      </c>
      <c r="EU55" s="77">
        <v>20</v>
      </c>
      <c r="EV55" s="78">
        <v>13.68</v>
      </c>
      <c r="EW55" s="79">
        <v>25537</v>
      </c>
      <c r="EX55" s="78">
        <v>1247360.3600000001</v>
      </c>
      <c r="EY55" s="79">
        <v>16750</v>
      </c>
      <c r="EZ55" s="78">
        <v>775045.02</v>
      </c>
      <c r="FA55" s="77">
        <v>9</v>
      </c>
      <c r="FB55" s="78">
        <v>67.02</v>
      </c>
      <c r="FC55" s="77">
        <v>1</v>
      </c>
      <c r="FD55" s="78">
        <v>10.58</v>
      </c>
      <c r="FE55" s="77">
        <v>7</v>
      </c>
      <c r="FF55" s="78">
        <v>35</v>
      </c>
      <c r="FG55" s="79">
        <v>2337</v>
      </c>
      <c r="FH55" s="78">
        <v>324257.59000000003</v>
      </c>
      <c r="FI55" s="77">
        <v>1</v>
      </c>
      <c r="FJ55" s="78">
        <v>1.81</v>
      </c>
      <c r="FK55" s="79">
        <v>3392</v>
      </c>
      <c r="FL55" s="78">
        <v>86176.11</v>
      </c>
      <c r="FM55" s="77">
        <v>796</v>
      </c>
      <c r="FN55" s="78">
        <v>31413.47</v>
      </c>
      <c r="FO55" s="79">
        <v>45311</v>
      </c>
      <c r="FP55" s="78">
        <v>4880495.8099999996</v>
      </c>
      <c r="FS55" s="77">
        <v>1</v>
      </c>
      <c r="FT55" s="78">
        <v>4.5599999999999996</v>
      </c>
      <c r="FW55" s="77">
        <v>93</v>
      </c>
      <c r="FX55" s="78">
        <v>6979.91</v>
      </c>
      <c r="GC55" s="79">
        <v>3391</v>
      </c>
      <c r="GD55" s="78">
        <v>469287.89</v>
      </c>
      <c r="GG55" s="77">
        <v>1</v>
      </c>
      <c r="GH55" s="78">
        <v>3.1</v>
      </c>
      <c r="GO55" s="77">
        <v>338</v>
      </c>
      <c r="GP55" s="78">
        <v>26837.91</v>
      </c>
      <c r="GQ55" s="77">
        <v>27</v>
      </c>
      <c r="GR55" s="78">
        <v>974.96</v>
      </c>
      <c r="GS55" s="77">
        <v>945</v>
      </c>
      <c r="GT55" s="78">
        <v>103484.8</v>
      </c>
      <c r="GU55" s="77">
        <v>10</v>
      </c>
      <c r="GV55" s="78">
        <v>40</v>
      </c>
      <c r="GY55" s="77">
        <v>96</v>
      </c>
      <c r="GZ55" s="78">
        <v>3369.78</v>
      </c>
      <c r="HA55" s="77">
        <v>639</v>
      </c>
      <c r="HB55" s="78">
        <v>86900.61</v>
      </c>
      <c r="HC55" s="77">
        <v>443</v>
      </c>
      <c r="HD55" s="78">
        <v>78523.5</v>
      </c>
      <c r="HE55" s="79">
        <v>1100</v>
      </c>
      <c r="HF55" s="78">
        <v>153264.6</v>
      </c>
      <c r="HI55" s="77">
        <v>91</v>
      </c>
      <c r="HJ55" s="78">
        <v>32213.39</v>
      </c>
      <c r="HK55" s="77">
        <v>536</v>
      </c>
      <c r="HL55" s="78">
        <v>25010.59</v>
      </c>
      <c r="HM55" s="77">
        <v>35</v>
      </c>
      <c r="HN55" s="78">
        <v>1177.6600000000001</v>
      </c>
      <c r="HO55" s="79">
        <v>48613</v>
      </c>
      <c r="HP55" s="78">
        <v>4671330.22</v>
      </c>
      <c r="HQ55" s="77">
        <v>2</v>
      </c>
      <c r="HR55" s="78">
        <v>40.659999999999997</v>
      </c>
      <c r="HS55" s="77">
        <v>120</v>
      </c>
      <c r="HT55" s="78">
        <v>12895.11</v>
      </c>
      <c r="HU55" s="79">
        <v>3266</v>
      </c>
      <c r="HV55" s="78">
        <v>230763.2</v>
      </c>
      <c r="HW55" s="77">
        <v>34</v>
      </c>
      <c r="HX55" s="78">
        <v>5340.39</v>
      </c>
      <c r="HY55" s="77">
        <v>189</v>
      </c>
      <c r="HZ55" s="78">
        <v>49035.61</v>
      </c>
      <c r="IE55" s="77">
        <v>2</v>
      </c>
      <c r="IF55" s="78">
        <v>23.98</v>
      </c>
      <c r="IG55" s="79">
        <v>2259</v>
      </c>
      <c r="IH55" s="78">
        <v>112440.27</v>
      </c>
      <c r="II55" s="77">
        <v>1</v>
      </c>
      <c r="IJ55" s="78">
        <v>7.17</v>
      </c>
      <c r="IQ55" s="77">
        <v>2</v>
      </c>
      <c r="IR55" s="78">
        <v>7.16</v>
      </c>
      <c r="IS55" s="79">
        <v>4535</v>
      </c>
      <c r="IT55" s="78">
        <v>190582.69</v>
      </c>
      <c r="JA55" s="79">
        <v>10030</v>
      </c>
      <c r="JB55" s="78">
        <v>1359376.66</v>
      </c>
      <c r="JC55" s="79">
        <v>2667</v>
      </c>
      <c r="JD55" s="78">
        <v>338606</v>
      </c>
      <c r="JG55" s="77">
        <v>644</v>
      </c>
      <c r="JH55" s="78">
        <v>87424.81</v>
      </c>
      <c r="JI55" s="79">
        <v>3826</v>
      </c>
      <c r="JJ55" s="78">
        <v>311218.94</v>
      </c>
      <c r="JK55" s="77">
        <v>15</v>
      </c>
      <c r="JL55" s="78">
        <v>821.17</v>
      </c>
      <c r="JO55" s="77">
        <v>1</v>
      </c>
      <c r="JP55" s="78">
        <v>164.39</v>
      </c>
      <c r="JQ55" s="77">
        <v>193</v>
      </c>
      <c r="JR55" s="78">
        <v>17523.14</v>
      </c>
      <c r="JS55" s="79">
        <v>3265</v>
      </c>
      <c r="JT55" s="78">
        <v>250159.43</v>
      </c>
      <c r="JU55" s="79">
        <v>2988</v>
      </c>
      <c r="JV55" s="78">
        <v>194893.45</v>
      </c>
      <c r="JW55" s="77">
        <v>63</v>
      </c>
      <c r="JX55" s="78">
        <v>5149.29</v>
      </c>
      <c r="JY55" s="77">
        <v>464</v>
      </c>
      <c r="JZ55" s="78">
        <v>9654.3700000000008</v>
      </c>
      <c r="KA55" s="79">
        <v>8784</v>
      </c>
      <c r="KB55" s="78">
        <v>367043.56</v>
      </c>
      <c r="KE55" s="77">
        <v>440</v>
      </c>
      <c r="KF55" s="78">
        <v>48098.6</v>
      </c>
      <c r="KG55" s="79">
        <v>20619</v>
      </c>
      <c r="KH55" s="78">
        <v>757944.76</v>
      </c>
      <c r="KI55" s="77">
        <v>6</v>
      </c>
      <c r="KJ55" s="78">
        <v>45.08</v>
      </c>
      <c r="KK55" s="77">
        <v>1</v>
      </c>
      <c r="KL55" s="78">
        <v>16.18</v>
      </c>
      <c r="KM55" s="79">
        <v>1181</v>
      </c>
      <c r="KN55" s="78">
        <v>656306.29</v>
      </c>
      <c r="KQ55" s="79">
        <v>5369</v>
      </c>
      <c r="KR55" s="78">
        <v>399337.68</v>
      </c>
      <c r="KU55" s="79">
        <v>3403</v>
      </c>
      <c r="KV55" s="78">
        <v>1378687.34</v>
      </c>
      <c r="LA55" s="77">
        <v>6</v>
      </c>
      <c r="LB55" s="78">
        <v>3941.38</v>
      </c>
      <c r="LC55" s="77">
        <v>2</v>
      </c>
      <c r="LD55" s="78">
        <v>0.12</v>
      </c>
      <c r="LE55" s="79">
        <v>1323</v>
      </c>
      <c r="LF55" s="78">
        <v>118817.60000000001</v>
      </c>
      <c r="LG55" s="77">
        <v>525</v>
      </c>
      <c r="LH55" s="78">
        <v>81009.36</v>
      </c>
      <c r="LI55" s="77">
        <v>463</v>
      </c>
      <c r="LJ55" s="78">
        <v>111956.96</v>
      </c>
      <c r="LS55" s="77">
        <v>4</v>
      </c>
      <c r="LT55" s="78">
        <v>3.6</v>
      </c>
      <c r="LU55" s="79">
        <v>6627</v>
      </c>
      <c r="LV55" s="78">
        <v>293774.03999999998</v>
      </c>
      <c r="LW55" s="77">
        <v>100</v>
      </c>
      <c r="LX55" s="78">
        <v>572.29999999999995</v>
      </c>
      <c r="LY55" s="77">
        <v>2</v>
      </c>
      <c r="LZ55" s="78">
        <v>863.96</v>
      </c>
      <c r="MA55" s="77">
        <v>3</v>
      </c>
      <c r="MB55" s="78">
        <v>3889.55</v>
      </c>
      <c r="MC55" s="79">
        <v>5646</v>
      </c>
      <c r="MD55" s="78">
        <v>598856.05000000005</v>
      </c>
      <c r="MG55" s="77">
        <v>2</v>
      </c>
      <c r="MH55" s="78">
        <v>59.58</v>
      </c>
      <c r="MQ55" s="79">
        <v>4317</v>
      </c>
      <c r="MR55" s="78">
        <v>317419.56</v>
      </c>
      <c r="MS55" s="79">
        <v>48889</v>
      </c>
      <c r="MT55" s="78">
        <v>4743864.45</v>
      </c>
      <c r="MU55" s="79">
        <v>1558</v>
      </c>
      <c r="MV55" s="78">
        <v>44861.87</v>
      </c>
      <c r="MY55" s="77">
        <v>2</v>
      </c>
      <c r="MZ55" s="78">
        <v>10.08</v>
      </c>
      <c r="NE55" s="77">
        <v>4</v>
      </c>
      <c r="NF55" s="78">
        <v>9.2799999999999994</v>
      </c>
      <c r="NG55" s="79">
        <v>333069</v>
      </c>
      <c r="NH55" s="78">
        <v>39679475.079999998</v>
      </c>
      <c r="NI55" s="79">
        <v>278539</v>
      </c>
      <c r="NJ55" s="78">
        <v>37858022.359999999</v>
      </c>
      <c r="NK55" s="79">
        <v>15515</v>
      </c>
      <c r="NL55" s="78">
        <v>48919.55</v>
      </c>
      <c r="NM55" s="77">
        <v>47</v>
      </c>
      <c r="NN55" s="78">
        <v>734.99</v>
      </c>
      <c r="NO55" s="77">
        <v>2</v>
      </c>
      <c r="NP55" s="78">
        <v>4.9000000000000004</v>
      </c>
      <c r="NU55" s="79">
        <v>2411</v>
      </c>
      <c r="NV55" s="78">
        <v>328496.76</v>
      </c>
      <c r="NW55" s="77">
        <v>11</v>
      </c>
      <c r="NX55" s="78">
        <v>59.85</v>
      </c>
      <c r="NY55" s="77">
        <v>2</v>
      </c>
      <c r="NZ55" s="78">
        <v>10.17</v>
      </c>
      <c r="OA55" s="77">
        <v>131</v>
      </c>
      <c r="OB55" s="78">
        <v>382.24</v>
      </c>
      <c r="OC55" s="79">
        <v>3294</v>
      </c>
      <c r="OD55" s="78">
        <v>339435.77</v>
      </c>
      <c r="OE55" s="77">
        <v>34</v>
      </c>
      <c r="OF55" s="78">
        <v>2364.9899999999998</v>
      </c>
      <c r="OG55" s="77">
        <v>7</v>
      </c>
      <c r="OH55" s="78">
        <v>416.31</v>
      </c>
      <c r="OI55" s="77">
        <v>2</v>
      </c>
      <c r="OJ55" s="78">
        <v>11.48</v>
      </c>
      <c r="OM55" s="77">
        <v>317</v>
      </c>
      <c r="ON55" s="78">
        <v>23751.59</v>
      </c>
      <c r="OO55" s="77">
        <v>468</v>
      </c>
      <c r="OP55" s="78">
        <v>26247.5</v>
      </c>
      <c r="OQ55" s="77">
        <v>126</v>
      </c>
      <c r="OR55" s="78">
        <v>521.45000000000005</v>
      </c>
      <c r="OU55" s="77">
        <v>1</v>
      </c>
      <c r="OV55" s="78">
        <v>16.43</v>
      </c>
      <c r="OW55" s="79">
        <v>12958</v>
      </c>
      <c r="OX55" s="78">
        <v>2213025.39</v>
      </c>
      <c r="OY55" s="79">
        <v>30005</v>
      </c>
      <c r="OZ55" s="78">
        <v>5543865.3799999999</v>
      </c>
      <c r="PA55" s="77">
        <v>202</v>
      </c>
      <c r="PB55" s="78">
        <v>7311.55</v>
      </c>
      <c r="PC55" s="79">
        <v>4389</v>
      </c>
      <c r="PD55" s="78">
        <v>200129.5</v>
      </c>
      <c r="PE55" s="77">
        <v>98</v>
      </c>
      <c r="PF55" s="78">
        <v>8538.92</v>
      </c>
      <c r="PI55" s="79">
        <v>5518</v>
      </c>
      <c r="PJ55" s="78">
        <v>530044.22</v>
      </c>
      <c r="PS55" s="79">
        <v>3657</v>
      </c>
      <c r="PT55" s="78">
        <v>324030.08000000002</v>
      </c>
      <c r="PU55" s="77">
        <v>136</v>
      </c>
      <c r="PV55" s="78">
        <v>1348.29</v>
      </c>
      <c r="PW55" s="77">
        <v>53</v>
      </c>
      <c r="PX55" s="78">
        <v>6119.21</v>
      </c>
      <c r="PY55" s="79">
        <v>10169</v>
      </c>
      <c r="PZ55" s="78">
        <v>690617.51</v>
      </c>
      <c r="QA55" s="77">
        <v>50</v>
      </c>
      <c r="QB55" s="78">
        <v>367.17</v>
      </c>
      <c r="QC55" s="77">
        <v>14</v>
      </c>
      <c r="QD55" s="78">
        <v>182.41</v>
      </c>
      <c r="QI55" s="77">
        <v>10</v>
      </c>
      <c r="QJ55" s="78">
        <v>56.64</v>
      </c>
      <c r="QM55" s="79">
        <v>26037</v>
      </c>
      <c r="QN55" s="78">
        <v>7033685.9199999999</v>
      </c>
      <c r="QO55" s="79">
        <v>47720</v>
      </c>
      <c r="QP55" s="78">
        <v>6751620.29</v>
      </c>
      <c r="QQ55" s="79">
        <v>2074</v>
      </c>
      <c r="QR55" s="78">
        <v>251193.83</v>
      </c>
      <c r="QS55" s="77">
        <v>384</v>
      </c>
      <c r="QT55" s="78">
        <v>1491766.85</v>
      </c>
      <c r="QW55" s="77">
        <v>24</v>
      </c>
      <c r="QX55" s="78">
        <v>250.36</v>
      </c>
      <c r="QY55" s="77">
        <v>2</v>
      </c>
      <c r="QZ55" s="78">
        <v>143.13</v>
      </c>
      <c r="RA55" s="77">
        <v>557</v>
      </c>
      <c r="RB55" s="78">
        <v>186102.56</v>
      </c>
      <c r="RE55" s="79">
        <v>24941</v>
      </c>
      <c r="RF55" s="78">
        <v>13055391.609999999</v>
      </c>
      <c r="RI55" s="79">
        <v>12053</v>
      </c>
      <c r="RJ55" s="78">
        <v>3690360.04</v>
      </c>
      <c r="RM55" s="77">
        <v>8</v>
      </c>
      <c r="RN55" s="78">
        <v>19.420000000000002</v>
      </c>
      <c r="RO55" s="77">
        <v>18</v>
      </c>
      <c r="RP55" s="78">
        <v>25.38</v>
      </c>
      <c r="RQ55" s="77">
        <v>2</v>
      </c>
      <c r="RR55" s="78">
        <v>235.52</v>
      </c>
      <c r="SA55" s="77">
        <v>4</v>
      </c>
      <c r="SB55" s="78">
        <v>108.66</v>
      </c>
      <c r="SE55" s="77">
        <v>13</v>
      </c>
      <c r="SF55" s="78">
        <v>318.87</v>
      </c>
      <c r="SG55" s="77">
        <v>6</v>
      </c>
      <c r="SH55" s="78">
        <v>2423.7199999999998</v>
      </c>
      <c r="SM55" s="77">
        <v>3</v>
      </c>
      <c r="SN55" s="78">
        <v>67.59</v>
      </c>
      <c r="SO55" s="79">
        <v>127221</v>
      </c>
      <c r="SP55" s="78">
        <v>18049810.289999999</v>
      </c>
      <c r="SQ55" s="79">
        <v>2461</v>
      </c>
      <c r="SR55" s="78">
        <v>114477.16</v>
      </c>
      <c r="SW55" s="77">
        <v>178</v>
      </c>
      <c r="SX55" s="78">
        <v>31537.439999999999</v>
      </c>
      <c r="SY55" s="77">
        <v>287</v>
      </c>
      <c r="SZ55" s="78">
        <v>12676.63</v>
      </c>
      <c r="TA55" s="77">
        <v>9</v>
      </c>
      <c r="TB55" s="78">
        <v>266.76</v>
      </c>
      <c r="TC55" s="77">
        <v>657</v>
      </c>
      <c r="TD55" s="78">
        <v>65664.33</v>
      </c>
      <c r="TG55" s="79">
        <v>5640</v>
      </c>
      <c r="TH55" s="78">
        <v>412996.28</v>
      </c>
      <c r="TI55" s="79">
        <v>36938</v>
      </c>
      <c r="TJ55" s="78">
        <v>6466772.3200000003</v>
      </c>
      <c r="TK55" s="77">
        <v>4</v>
      </c>
      <c r="TL55" s="78">
        <v>0.98</v>
      </c>
      <c r="TM55" s="79">
        <v>1338</v>
      </c>
      <c r="TN55" s="78">
        <v>51594.85</v>
      </c>
      <c r="TO55" s="79">
        <v>3445</v>
      </c>
      <c r="TP55" s="78">
        <v>242479.13</v>
      </c>
      <c r="TQ55" s="79">
        <v>9509</v>
      </c>
      <c r="TR55" s="78">
        <v>332397.84999999998</v>
      </c>
      <c r="TS55" s="77">
        <v>6</v>
      </c>
      <c r="TT55" s="78">
        <v>785.76</v>
      </c>
      <c r="TU55" s="79">
        <v>97968</v>
      </c>
      <c r="TV55" s="78">
        <v>597955.30000000005</v>
      </c>
      <c r="TW55" s="79">
        <v>1387</v>
      </c>
      <c r="TX55" s="78">
        <v>116187.78</v>
      </c>
      <c r="TY55" s="77">
        <v>93</v>
      </c>
      <c r="TZ55" s="78">
        <v>793.82</v>
      </c>
      <c r="UE55" s="77">
        <v>3</v>
      </c>
      <c r="UF55" s="78">
        <v>43.65</v>
      </c>
      <c r="UG55" s="77">
        <v>856</v>
      </c>
      <c r="UH55" s="78">
        <v>8504.24</v>
      </c>
      <c r="UI55" s="79">
        <v>3168</v>
      </c>
      <c r="UJ55" s="78">
        <v>13970913.51</v>
      </c>
      <c r="UK55" s="79">
        <v>2538</v>
      </c>
      <c r="UL55" s="78">
        <v>103100.6</v>
      </c>
      <c r="UM55" s="79">
        <v>27605</v>
      </c>
      <c r="UN55" s="78">
        <v>695161.21</v>
      </c>
      <c r="UO55" s="79">
        <v>2288</v>
      </c>
      <c r="UP55" s="78">
        <v>259343.23</v>
      </c>
      <c r="UQ55" s="79">
        <v>49101</v>
      </c>
      <c r="UR55" s="78">
        <v>2404573.7200000002</v>
      </c>
      <c r="US55" s="79">
        <v>5531</v>
      </c>
      <c r="UT55" s="78">
        <v>448647.55</v>
      </c>
      <c r="VE55" s="77">
        <v>2</v>
      </c>
      <c r="VF55" s="78">
        <v>51.14</v>
      </c>
      <c r="VG55" s="79">
        <v>8764</v>
      </c>
      <c r="VH55" s="78">
        <v>394308.68</v>
      </c>
      <c r="VK55" s="77">
        <v>1</v>
      </c>
      <c r="VL55" s="78">
        <v>19.87</v>
      </c>
      <c r="VM55" s="77">
        <v>2</v>
      </c>
      <c r="VN55" s="78">
        <v>19.88</v>
      </c>
      <c r="VQ55" s="77">
        <v>1</v>
      </c>
      <c r="VR55" s="78">
        <v>120</v>
      </c>
      <c r="VS55" s="77">
        <v>1</v>
      </c>
      <c r="VT55" s="78">
        <v>2.2200000000000002</v>
      </c>
      <c r="VU55" s="77">
        <v>9</v>
      </c>
      <c r="VV55" s="78">
        <v>9.61</v>
      </c>
      <c r="WE55" s="77">
        <v>2</v>
      </c>
      <c r="WF55" s="78">
        <v>5.8</v>
      </c>
      <c r="WG55" s="77">
        <v>51</v>
      </c>
      <c r="WH55" s="78">
        <v>1115.29</v>
      </c>
      <c r="WI55" s="79">
        <v>12664</v>
      </c>
      <c r="WJ55" s="78">
        <v>611698.51</v>
      </c>
      <c r="WK55" s="77">
        <v>8</v>
      </c>
      <c r="WL55" s="78">
        <v>41.74</v>
      </c>
      <c r="WM55" s="79">
        <v>34453</v>
      </c>
      <c r="WN55" s="78">
        <v>557144.31000000006</v>
      </c>
      <c r="WO55" s="77">
        <v>160</v>
      </c>
      <c r="WP55" s="78">
        <v>1659.23</v>
      </c>
      <c r="WS55" s="77">
        <v>3</v>
      </c>
      <c r="WT55" s="78">
        <v>36.28</v>
      </c>
      <c r="WU55" s="79">
        <v>13261</v>
      </c>
      <c r="WV55" s="78">
        <v>710352.19</v>
      </c>
      <c r="WW55" s="79">
        <v>16442</v>
      </c>
      <c r="WX55" s="78">
        <v>1424959.79</v>
      </c>
      <c r="XG55" s="79">
        <v>13141</v>
      </c>
      <c r="XH55" s="78">
        <v>1868707.54</v>
      </c>
      <c r="XI55" s="77">
        <v>20</v>
      </c>
      <c r="XJ55" s="78">
        <v>36284.85</v>
      </c>
      <c r="XM55" s="79">
        <v>2740</v>
      </c>
      <c r="XN55" s="78">
        <v>11881.82</v>
      </c>
      <c r="XO55" s="79">
        <v>8287</v>
      </c>
      <c r="XP55" s="78">
        <v>129661.67</v>
      </c>
      <c r="XQ55" s="77">
        <v>192</v>
      </c>
      <c r="XR55" s="78">
        <v>18027.09</v>
      </c>
      <c r="XS55" s="79">
        <v>2352</v>
      </c>
      <c r="XT55" s="78">
        <v>905784.03</v>
      </c>
      <c r="XW55" s="79">
        <v>6057</v>
      </c>
      <c r="XX55" s="78">
        <v>174377.34</v>
      </c>
      <c r="YC55" s="77">
        <v>6</v>
      </c>
      <c r="YD55" s="78">
        <v>31.98</v>
      </c>
      <c r="YE55" s="77">
        <v>5</v>
      </c>
      <c r="YF55" s="78">
        <v>62.16</v>
      </c>
      <c r="YI55" s="79">
        <v>39401</v>
      </c>
      <c r="YJ55" s="78">
        <v>2282257</v>
      </c>
      <c r="YM55" s="77">
        <v>480</v>
      </c>
      <c r="YN55" s="78">
        <v>202092.17</v>
      </c>
      <c r="YO55" s="77">
        <v>556</v>
      </c>
      <c r="YP55" s="78">
        <v>7529.28</v>
      </c>
      <c r="YU55" s="79">
        <v>2981</v>
      </c>
      <c r="YV55" s="78">
        <v>1533561.8</v>
      </c>
      <c r="YW55" s="79">
        <v>6745</v>
      </c>
      <c r="YX55" s="78">
        <v>873591.09</v>
      </c>
      <c r="YY55" s="79">
        <v>15312</v>
      </c>
      <c r="YZ55" s="78">
        <v>2535150.9500000002</v>
      </c>
      <c r="ZA55" s="79">
        <v>1543</v>
      </c>
      <c r="ZB55" s="78">
        <v>399997.34</v>
      </c>
      <c r="ZC55" s="79">
        <v>3268</v>
      </c>
      <c r="ZD55" s="78">
        <v>686359.53</v>
      </c>
      <c r="ZE55" s="79">
        <v>87517</v>
      </c>
      <c r="ZF55" s="78">
        <v>1014855.13</v>
      </c>
      <c r="ZG55" s="79">
        <v>1460</v>
      </c>
      <c r="ZH55" s="78">
        <v>75993.7</v>
      </c>
      <c r="ZI55" s="77">
        <v>3</v>
      </c>
      <c r="ZJ55" s="78">
        <v>28.02</v>
      </c>
      <c r="ZQ55" s="79">
        <v>180760</v>
      </c>
      <c r="ZR55" s="78">
        <v>10189666.640000001</v>
      </c>
      <c r="ZS55" s="79">
        <v>25166</v>
      </c>
      <c r="ZT55" s="78">
        <v>2244356.08</v>
      </c>
      <c r="ZU55" s="77">
        <v>1</v>
      </c>
      <c r="ZV55" s="78">
        <v>2.5499999999999998</v>
      </c>
      <c r="AAA55" s="79">
        <v>3258</v>
      </c>
      <c r="AAB55" s="78">
        <v>78801.88</v>
      </c>
      <c r="AAE55" s="79">
        <v>2693</v>
      </c>
      <c r="AAF55" s="78">
        <v>335825.98</v>
      </c>
      <c r="AAG55" s="77">
        <v>126</v>
      </c>
      <c r="AAH55" s="78">
        <v>13633.73</v>
      </c>
      <c r="AAI55" s="79">
        <v>117424</v>
      </c>
      <c r="AAJ55" s="78">
        <v>3030331.76</v>
      </c>
      <c r="AAK55" s="79">
        <v>33249</v>
      </c>
      <c r="AAL55" s="78">
        <v>1513245.53</v>
      </c>
      <c r="AAQ55" s="79">
        <v>1440</v>
      </c>
      <c r="AAR55" s="78">
        <v>115140.59</v>
      </c>
      <c r="AAS55" s="77">
        <v>618</v>
      </c>
      <c r="AAT55" s="78">
        <v>43960.04</v>
      </c>
      <c r="AAU55" s="79">
        <v>55869</v>
      </c>
      <c r="AAV55" s="78">
        <v>9694431.2899999991</v>
      </c>
      <c r="AAW55" s="79">
        <v>50880</v>
      </c>
      <c r="AAX55" s="78">
        <v>6530659.7400000002</v>
      </c>
      <c r="ABC55" s="77">
        <v>98</v>
      </c>
      <c r="ABD55" s="78">
        <v>545.42999999999995</v>
      </c>
      <c r="ABE55" s="77">
        <v>232</v>
      </c>
      <c r="ABF55" s="78">
        <v>1211.8900000000001</v>
      </c>
      <c r="ABI55" s="77">
        <v>2</v>
      </c>
      <c r="ABJ55" s="78">
        <v>11.5</v>
      </c>
      <c r="ABM55" s="77">
        <v>155</v>
      </c>
      <c r="ABN55" s="78">
        <v>1533.27</v>
      </c>
      <c r="ABO55" s="77">
        <v>2</v>
      </c>
      <c r="ABP55" s="78">
        <v>11.72</v>
      </c>
      <c r="ABQ55" s="77">
        <v>71</v>
      </c>
      <c r="ABR55" s="78">
        <v>796.1</v>
      </c>
      <c r="ABS55" s="77">
        <v>135</v>
      </c>
      <c r="ABT55" s="78">
        <v>710.59</v>
      </c>
      <c r="ABY55" s="77">
        <v>9</v>
      </c>
      <c r="ABZ55" s="78">
        <v>431.86</v>
      </c>
      <c r="ACA55" s="79">
        <v>1258</v>
      </c>
      <c r="ACB55" s="78">
        <v>5654.84</v>
      </c>
      <c r="ACG55" s="79">
        <v>3396</v>
      </c>
      <c r="ACH55" s="78">
        <v>223879.92</v>
      </c>
      <c r="ACO55" s="79">
        <v>1213</v>
      </c>
      <c r="ACP55" s="78">
        <v>178223.22</v>
      </c>
      <c r="ADA55" s="79">
        <v>198377</v>
      </c>
      <c r="ADB55" s="78">
        <v>18413828.18</v>
      </c>
      <c r="ADC55" s="79">
        <v>3155</v>
      </c>
      <c r="ADD55" s="78">
        <v>183471.13</v>
      </c>
      <c r="ADE55" s="79">
        <v>1949</v>
      </c>
      <c r="ADF55" s="78">
        <v>89539.29</v>
      </c>
      <c r="ADG55" s="79">
        <v>4807</v>
      </c>
      <c r="ADH55" s="78">
        <v>72254.09</v>
      </c>
      <c r="ADI55" s="79">
        <v>4163</v>
      </c>
      <c r="ADJ55" s="78">
        <v>96135.86</v>
      </c>
      <c r="ADK55" s="77">
        <v>710</v>
      </c>
      <c r="ADL55" s="78">
        <v>22839.97</v>
      </c>
      <c r="ADO55" s="77">
        <v>2</v>
      </c>
      <c r="ADP55" s="78">
        <v>289.2</v>
      </c>
      <c r="ADQ55" s="77">
        <v>132</v>
      </c>
      <c r="ADR55" s="78">
        <v>7317.76</v>
      </c>
      <c r="ADS55" s="79">
        <v>14910</v>
      </c>
      <c r="ADT55" s="78">
        <v>537735.44999999995</v>
      </c>
      <c r="ADU55" s="79">
        <v>4436</v>
      </c>
      <c r="ADV55" s="78">
        <v>240515.42</v>
      </c>
      <c r="ADW55" s="79">
        <v>21210</v>
      </c>
      <c r="ADX55" s="78">
        <v>265774.98</v>
      </c>
      <c r="AEA55" s="77">
        <v>4</v>
      </c>
      <c r="AEB55" s="78">
        <v>31.38</v>
      </c>
      <c r="AEC55" s="79">
        <v>12643</v>
      </c>
      <c r="AED55" s="78">
        <v>509366.24</v>
      </c>
      <c r="AEI55" s="79">
        <v>4585</v>
      </c>
      <c r="AEJ55" s="78">
        <v>144909.21</v>
      </c>
      <c r="AEK55" s="79">
        <v>50076</v>
      </c>
      <c r="AEL55" s="78">
        <v>1798338.53</v>
      </c>
      <c r="AEM55" s="77">
        <v>186</v>
      </c>
      <c r="AEN55" s="78">
        <v>9096.07</v>
      </c>
      <c r="AEO55" s="79">
        <v>14411</v>
      </c>
      <c r="AEP55" s="78">
        <v>925933.26</v>
      </c>
      <c r="AES55" s="79">
        <v>3455</v>
      </c>
      <c r="AET55" s="78">
        <v>510778.92</v>
      </c>
      <c r="AEW55" s="77">
        <v>1</v>
      </c>
      <c r="AEX55" s="78">
        <v>16.2</v>
      </c>
      <c r="AEY55" s="79">
        <v>1050</v>
      </c>
      <c r="AEZ55" s="78">
        <v>174246.51</v>
      </c>
      <c r="AFK55" s="79">
        <v>4380</v>
      </c>
      <c r="AFL55" s="78">
        <v>306120.69</v>
      </c>
      <c r="AFM55" s="79">
        <v>3217</v>
      </c>
      <c r="AFN55" s="78">
        <v>127425.26</v>
      </c>
      <c r="AFO55" s="77">
        <v>13</v>
      </c>
      <c r="AFP55" s="78">
        <v>421.67</v>
      </c>
      <c r="AFQ55" s="77">
        <v>12</v>
      </c>
      <c r="AFR55" s="78">
        <v>1847.85</v>
      </c>
      <c r="AFS55" s="79">
        <v>1579</v>
      </c>
      <c r="AFT55" s="78">
        <v>878183.11</v>
      </c>
      <c r="AFU55" s="79">
        <v>2980</v>
      </c>
      <c r="AFV55" s="78">
        <v>2133012.29</v>
      </c>
      <c r="AGA55" s="77">
        <v>52</v>
      </c>
      <c r="AGB55" s="78">
        <v>359.19</v>
      </c>
      <c r="AGG55" s="79">
        <v>17021</v>
      </c>
      <c r="AGH55" s="78">
        <v>886742.37</v>
      </c>
      <c r="AGI55" s="79">
        <v>5362</v>
      </c>
      <c r="AGJ55" s="78">
        <v>169828.42</v>
      </c>
      <c r="AGK55" s="77">
        <v>2</v>
      </c>
      <c r="AGL55" s="78">
        <v>48.16</v>
      </c>
      <c r="AGO55" s="77">
        <v>62</v>
      </c>
      <c r="AGP55" s="78">
        <v>5772.47</v>
      </c>
      <c r="AGQ55" s="79">
        <v>6155</v>
      </c>
      <c r="AGR55" s="78">
        <v>330642.83</v>
      </c>
      <c r="AGS55" s="77">
        <v>9</v>
      </c>
      <c r="AGT55" s="78">
        <v>226.15</v>
      </c>
      <c r="AGW55" s="77">
        <v>10</v>
      </c>
      <c r="AGX55" s="78">
        <v>974.45</v>
      </c>
      <c r="AHA55" s="77">
        <v>2</v>
      </c>
      <c r="AHB55" s="78">
        <v>19.100000000000001</v>
      </c>
      <c r="AHC55" s="79">
        <v>3337</v>
      </c>
      <c r="AHD55" s="78">
        <v>1140640.46</v>
      </c>
      <c r="AHG55" s="77">
        <v>109</v>
      </c>
      <c r="AHH55" s="78">
        <v>5018.84</v>
      </c>
      <c r="AHK55" s="77">
        <v>3</v>
      </c>
      <c r="AHL55" s="78">
        <v>78.72</v>
      </c>
      <c r="AHM55" s="79">
        <v>52175</v>
      </c>
      <c r="AHN55" s="78">
        <v>1665858.71</v>
      </c>
      <c r="AHO55" s="79">
        <v>5456</v>
      </c>
      <c r="AHP55" s="78">
        <v>216357.12</v>
      </c>
      <c r="AHQ55" s="77">
        <v>485</v>
      </c>
      <c r="AHR55" s="78">
        <v>52444.78</v>
      </c>
      <c r="AHW55" s="77">
        <v>168</v>
      </c>
      <c r="AHX55" s="78">
        <v>1250.93</v>
      </c>
      <c r="AIA55" s="77">
        <v>1</v>
      </c>
      <c r="AIB55" s="78">
        <v>2.11</v>
      </c>
      <c r="AIC55" s="77">
        <v>9</v>
      </c>
      <c r="AID55" s="78">
        <v>14498.57</v>
      </c>
      <c r="AIG55" s="79">
        <v>188188</v>
      </c>
      <c r="AIH55" s="78">
        <v>36045601.659999996</v>
      </c>
      <c r="AII55" s="77">
        <v>254</v>
      </c>
      <c r="AIJ55" s="78">
        <v>182006.99</v>
      </c>
      <c r="AIK55" s="79">
        <v>10241</v>
      </c>
      <c r="AIL55" s="78">
        <v>6057666.1500000004</v>
      </c>
      <c r="AIM55" s="79">
        <v>9011</v>
      </c>
      <c r="AIN55" s="78">
        <v>3490518.06</v>
      </c>
      <c r="AIO55" s="79">
        <v>1383</v>
      </c>
      <c r="AIP55" s="78">
        <v>98863.22</v>
      </c>
      <c r="AIQ55" s="77">
        <v>178</v>
      </c>
      <c r="AIR55" s="78">
        <v>21172.34</v>
      </c>
      <c r="AIS55" s="79">
        <v>1042</v>
      </c>
      <c r="AIT55" s="78">
        <v>128941.06</v>
      </c>
      <c r="AIW55" s="77">
        <v>4</v>
      </c>
      <c r="AIX55" s="78">
        <v>6643.54</v>
      </c>
      <c r="AIY55" s="77">
        <v>57</v>
      </c>
      <c r="AIZ55" s="78">
        <v>40798.29</v>
      </c>
      <c r="AJA55" s="79">
        <v>2883</v>
      </c>
      <c r="AJB55" s="78">
        <v>259755.23</v>
      </c>
      <c r="AJC55" s="79">
        <v>3858</v>
      </c>
      <c r="AJD55" s="78">
        <v>245519.29</v>
      </c>
      <c r="AJE55" s="77">
        <v>43</v>
      </c>
      <c r="AJF55" s="78">
        <v>7047.69</v>
      </c>
      <c r="AJK55" s="77">
        <v>6</v>
      </c>
      <c r="AJL55" s="78">
        <v>2155.14</v>
      </c>
      <c r="AJM55" s="79">
        <v>1067</v>
      </c>
      <c r="AJN55" s="78">
        <v>129877.1</v>
      </c>
      <c r="AJQ55" s="77">
        <v>108</v>
      </c>
      <c r="AJR55" s="78">
        <v>31009.03</v>
      </c>
      <c r="AKC55" s="77">
        <v>1</v>
      </c>
      <c r="AKD55" s="78">
        <v>160.26</v>
      </c>
      <c r="AKG55" s="79">
        <v>50883</v>
      </c>
      <c r="AKH55" s="78">
        <v>469065.4</v>
      </c>
      <c r="AKK55" s="77">
        <v>23</v>
      </c>
      <c r="AKL55" s="78">
        <v>223.95</v>
      </c>
      <c r="AKO55" s="79">
        <v>7948</v>
      </c>
      <c r="AKP55" s="78">
        <v>581482.81999999995</v>
      </c>
      <c r="AKQ55" s="77">
        <v>3</v>
      </c>
      <c r="AKR55" s="78">
        <v>24.9</v>
      </c>
      <c r="AKS55" s="79">
        <v>9611</v>
      </c>
      <c r="AKT55" s="78">
        <v>192196.3</v>
      </c>
      <c r="AKU55" s="77">
        <v>11</v>
      </c>
      <c r="AKV55" s="78">
        <v>16.170000000000002</v>
      </c>
      <c r="AKW55" s="79">
        <v>11294</v>
      </c>
      <c r="AKX55" s="78">
        <v>523838.62</v>
      </c>
      <c r="ALC55" s="77">
        <v>8</v>
      </c>
      <c r="ALD55" s="78">
        <v>125.09</v>
      </c>
      <c r="ALE55" s="79">
        <v>2076</v>
      </c>
      <c r="ALF55" s="78">
        <v>333306.43</v>
      </c>
      <c r="ALO55" s="79">
        <v>100020</v>
      </c>
      <c r="ALP55" s="78">
        <v>1266041.1000000001</v>
      </c>
      <c r="ALQ55" s="77">
        <v>226</v>
      </c>
      <c r="ALR55" s="78">
        <v>22093.96</v>
      </c>
      <c r="ALW55" s="77">
        <v>2</v>
      </c>
      <c r="ALX55" s="78">
        <v>2.42</v>
      </c>
      <c r="ALY55" s="77">
        <v>2</v>
      </c>
      <c r="ALZ55" s="78">
        <v>3.92</v>
      </c>
      <c r="AME55" s="77">
        <v>15</v>
      </c>
      <c r="AMF55" s="78">
        <v>223.01</v>
      </c>
      <c r="AMM55" s="79">
        <v>8541</v>
      </c>
      <c r="AMN55" s="78">
        <v>221073.5</v>
      </c>
      <c r="AMQ55" s="79">
        <v>106206</v>
      </c>
      <c r="AMR55" s="78">
        <v>1565452.75</v>
      </c>
      <c r="ANC55" s="77">
        <v>2</v>
      </c>
      <c r="AND55" s="78">
        <v>63.64</v>
      </c>
      <c r="ANG55" s="77">
        <v>2</v>
      </c>
      <c r="ANH55" s="78">
        <v>15.32</v>
      </c>
      <c r="ANI55" s="77">
        <v>2</v>
      </c>
      <c r="ANJ55" s="78">
        <v>84.11</v>
      </c>
      <c r="ANO55" s="79">
        <v>3312</v>
      </c>
      <c r="ANP55" s="78">
        <v>180674.11</v>
      </c>
      <c r="ANQ55" s="77">
        <v>114</v>
      </c>
      <c r="ANR55" s="78">
        <v>439.68</v>
      </c>
      <c r="ANS55" s="79">
        <v>1594</v>
      </c>
      <c r="ANT55" s="78">
        <v>105109.05</v>
      </c>
      <c r="ANW55" s="77">
        <v>156</v>
      </c>
      <c r="ANX55" s="78">
        <v>4243.4799999999996</v>
      </c>
      <c r="ANY55" s="77">
        <v>63</v>
      </c>
      <c r="ANZ55" s="78">
        <v>22754.07</v>
      </c>
      <c r="AOA55" s="79">
        <v>1901</v>
      </c>
      <c r="AOB55" s="78">
        <v>139867.49</v>
      </c>
      <c r="AOC55" s="79">
        <v>15229</v>
      </c>
      <c r="AOD55" s="78">
        <v>1474921.32</v>
      </c>
      <c r="AOE55" s="77">
        <v>198</v>
      </c>
      <c r="AOF55" s="78">
        <v>243470.38</v>
      </c>
      <c r="AOG55" s="77">
        <v>4</v>
      </c>
      <c r="AOH55" s="78">
        <v>508.1</v>
      </c>
      <c r="AOQ55" s="77">
        <v>372</v>
      </c>
      <c r="AOR55" s="78">
        <v>15467.32</v>
      </c>
      <c r="AOS55" s="77">
        <v>2</v>
      </c>
      <c r="AOT55" s="78">
        <v>4.5599999999999996</v>
      </c>
      <c r="AOU55" s="77">
        <v>1</v>
      </c>
      <c r="AOV55" s="78">
        <v>0.36</v>
      </c>
      <c r="AOY55" s="79">
        <v>1068</v>
      </c>
      <c r="AOZ55" s="78">
        <v>1277667.69</v>
      </c>
      <c r="APA55" s="79">
        <v>3239</v>
      </c>
      <c r="APB55" s="78">
        <v>254436.35</v>
      </c>
      <c r="APE55" s="77">
        <v>98</v>
      </c>
      <c r="APF55" s="78">
        <v>3084.75</v>
      </c>
      <c r="API55" s="79">
        <v>2051</v>
      </c>
      <c r="APJ55" s="78">
        <v>276209</v>
      </c>
      <c r="APK55" s="77">
        <v>277</v>
      </c>
      <c r="APL55" s="78">
        <v>52156.72</v>
      </c>
      <c r="APM55" s="79">
        <v>10039</v>
      </c>
      <c r="APN55" s="78">
        <v>1691873.39</v>
      </c>
      <c r="APS55" s="77">
        <v>481</v>
      </c>
      <c r="APT55" s="78">
        <v>258926.1</v>
      </c>
      <c r="APU55" s="77">
        <v>62</v>
      </c>
      <c r="APV55" s="78">
        <v>83363.8</v>
      </c>
      <c r="APW55" s="77">
        <v>356</v>
      </c>
      <c r="APX55" s="78">
        <v>1133774.2</v>
      </c>
      <c r="APY55" s="77">
        <v>1</v>
      </c>
      <c r="APZ55" s="78">
        <v>154.25</v>
      </c>
      <c r="AQA55" s="77">
        <v>1</v>
      </c>
      <c r="AQB55" s="78">
        <v>85.18</v>
      </c>
      <c r="AQI55" s="77">
        <v>73</v>
      </c>
      <c r="AQJ55" s="78">
        <v>6883.15</v>
      </c>
      <c r="AQK55" s="77">
        <v>6</v>
      </c>
      <c r="AQL55" s="78">
        <v>86.2</v>
      </c>
      <c r="AQO55" s="79">
        <v>1047</v>
      </c>
      <c r="AQP55" s="78">
        <v>138233.76</v>
      </c>
      <c r="AQQ55" s="77">
        <v>476</v>
      </c>
      <c r="AQR55" s="78">
        <v>5414.35</v>
      </c>
      <c r="AQU55" s="77">
        <v>251</v>
      </c>
      <c r="AQV55" s="78">
        <v>3329.08</v>
      </c>
      <c r="AQW55" s="77">
        <v>1</v>
      </c>
      <c r="AQX55" s="78">
        <v>17.04</v>
      </c>
      <c r="ARA55" s="79">
        <v>14255</v>
      </c>
      <c r="ARB55" s="78">
        <v>3164732.98</v>
      </c>
      <c r="ARC55" s="79">
        <v>18848</v>
      </c>
      <c r="ARD55" s="78">
        <v>302821.12</v>
      </c>
      <c r="ARI55" s="79">
        <v>2594</v>
      </c>
      <c r="ARJ55" s="78">
        <v>1071001.1100000001</v>
      </c>
      <c r="ARK55" s="77">
        <v>265</v>
      </c>
      <c r="ARL55" s="78">
        <v>102468.97</v>
      </c>
      <c r="ARM55" s="79">
        <v>2134</v>
      </c>
      <c r="ARN55" s="78">
        <v>946485.53</v>
      </c>
      <c r="ARO55" s="77">
        <v>797</v>
      </c>
      <c r="ARP55" s="78">
        <v>332395.53999999998</v>
      </c>
      <c r="ARQ55" s="77">
        <v>708</v>
      </c>
      <c r="ARR55" s="78">
        <v>269057.38</v>
      </c>
      <c r="ARS55" s="77">
        <v>209</v>
      </c>
      <c r="ART55" s="78">
        <v>82087.600000000006</v>
      </c>
      <c r="ARU55" s="79">
        <v>14449</v>
      </c>
      <c r="ARV55" s="78">
        <v>2841191.87</v>
      </c>
      <c r="ARW55" s="77">
        <v>4</v>
      </c>
      <c r="ARX55" s="78">
        <v>406.08</v>
      </c>
      <c r="ASA55" s="77">
        <v>150</v>
      </c>
      <c r="ASB55" s="78">
        <v>45054.62</v>
      </c>
      <c r="ASC55" s="79">
        <v>3210</v>
      </c>
      <c r="ASD55" s="78">
        <v>51562.5</v>
      </c>
      <c r="ASI55" s="79">
        <v>4075</v>
      </c>
      <c r="ASJ55" s="78">
        <v>1111056.18</v>
      </c>
      <c r="ASK55" s="79">
        <v>2996</v>
      </c>
      <c r="ASL55" s="78">
        <v>1506857.56</v>
      </c>
      <c r="ASU55" s="77">
        <v>98</v>
      </c>
      <c r="ASV55" s="78">
        <v>607987.65</v>
      </c>
      <c r="ASW55" s="77">
        <v>2</v>
      </c>
      <c r="ASX55" s="78">
        <v>80.84</v>
      </c>
      <c r="ASY55" s="77">
        <v>2</v>
      </c>
      <c r="ASZ55" s="78">
        <v>44.4</v>
      </c>
      <c r="ATC55" s="77">
        <v>2</v>
      </c>
      <c r="ATD55" s="78">
        <v>46.38</v>
      </c>
      <c r="ATG55" s="79">
        <v>5623</v>
      </c>
      <c r="ATH55" s="78">
        <v>715134.91</v>
      </c>
      <c r="ATI55" s="79">
        <v>13274</v>
      </c>
      <c r="ATJ55" s="78">
        <v>1472998.07</v>
      </c>
      <c r="ATK55" s="79">
        <v>29151</v>
      </c>
      <c r="ATL55" s="78">
        <v>3590505.63</v>
      </c>
      <c r="ATM55" s="79">
        <v>6792</v>
      </c>
      <c r="ATN55" s="78">
        <v>836051.7</v>
      </c>
      <c r="ATO55" s="79">
        <v>23961</v>
      </c>
      <c r="ATP55" s="78">
        <v>547471.74</v>
      </c>
      <c r="ATS55" s="79">
        <v>50838</v>
      </c>
      <c r="ATT55" s="78">
        <v>3846727.94</v>
      </c>
      <c r="ATU55" s="77">
        <v>175</v>
      </c>
      <c r="ATV55" s="78">
        <v>60978.400000000001</v>
      </c>
      <c r="ATY55" s="79">
        <v>4827</v>
      </c>
      <c r="ATZ55" s="78">
        <v>383467.48</v>
      </c>
      <c r="AUE55" s="77">
        <v>2</v>
      </c>
      <c r="AUF55" s="78">
        <v>283</v>
      </c>
      <c r="AUO55" s="77">
        <v>1</v>
      </c>
      <c r="AUP55" s="78">
        <v>8.08</v>
      </c>
      <c r="AUQ55" s="77">
        <v>2</v>
      </c>
      <c r="AUR55" s="78">
        <v>1.78</v>
      </c>
      <c r="AUS55" s="77">
        <v>17</v>
      </c>
      <c r="AUT55" s="78">
        <v>752.6</v>
      </c>
      <c r="AUU55" s="79">
        <v>1034</v>
      </c>
      <c r="AUV55" s="78">
        <v>24580.03</v>
      </c>
      <c r="AUW55" s="77">
        <v>95</v>
      </c>
      <c r="AUX55" s="78">
        <v>7960.03</v>
      </c>
      <c r="AVA55" s="79">
        <v>13775</v>
      </c>
      <c r="AVB55" s="78">
        <v>1275337.6499999999</v>
      </c>
      <c r="AVC55" s="77">
        <v>805</v>
      </c>
      <c r="AVD55" s="78">
        <v>3245252.19</v>
      </c>
      <c r="AVM55" s="79">
        <v>1040</v>
      </c>
      <c r="AVN55" s="78">
        <v>55168.22</v>
      </c>
      <c r="AVO55" s="77">
        <v>30</v>
      </c>
      <c r="AVP55" s="78">
        <v>825.52</v>
      </c>
      <c r="AVQ55" s="77">
        <v>1</v>
      </c>
      <c r="AVR55" s="78">
        <v>58.65</v>
      </c>
      <c r="AVS55" s="79">
        <v>17110</v>
      </c>
      <c r="AVT55" s="78">
        <v>758918.3</v>
      </c>
      <c r="AVU55" s="77">
        <v>8</v>
      </c>
      <c r="AVV55" s="78">
        <v>161.4</v>
      </c>
      <c r="AVW55" s="77">
        <v>19</v>
      </c>
      <c r="AVX55" s="78">
        <v>910.38</v>
      </c>
      <c r="AWA55" s="77">
        <v>7</v>
      </c>
      <c r="AWB55" s="78">
        <v>48.41</v>
      </c>
      <c r="AWM55" s="79">
        <v>189714</v>
      </c>
      <c r="AWN55" s="78">
        <v>3074786.16</v>
      </c>
      <c r="AWO55" s="77">
        <v>7</v>
      </c>
      <c r="AWP55" s="78">
        <v>180.72</v>
      </c>
      <c r="AWQ55" s="79">
        <v>2161</v>
      </c>
      <c r="AWR55" s="78">
        <v>113721.5</v>
      </c>
      <c r="AWU55" s="79">
        <v>11221</v>
      </c>
      <c r="AWV55" s="78">
        <v>3695123.36</v>
      </c>
      <c r="AWW55" s="77">
        <v>48</v>
      </c>
      <c r="AWX55" s="78">
        <v>375.36</v>
      </c>
      <c r="AXC55" s="77">
        <v>198</v>
      </c>
      <c r="AXD55" s="78">
        <v>172429.63</v>
      </c>
      <c r="AXM55" s="77">
        <v>7</v>
      </c>
      <c r="AXN55" s="78">
        <v>317.76</v>
      </c>
      <c r="AYC55" s="77">
        <v>4</v>
      </c>
      <c r="AYD55" s="78">
        <v>32.520000000000003</v>
      </c>
      <c r="AYE55" s="77">
        <v>21</v>
      </c>
      <c r="AYF55" s="78">
        <v>220.87</v>
      </c>
      <c r="AYG55" s="77">
        <v>14</v>
      </c>
      <c r="AYH55" s="78">
        <v>207.23</v>
      </c>
      <c r="AYO55" s="77">
        <v>1</v>
      </c>
      <c r="AYP55" s="78">
        <v>1773.59</v>
      </c>
      <c r="AYQ55" s="77">
        <v>4</v>
      </c>
      <c r="AYR55" s="78">
        <v>4.8099999999999996</v>
      </c>
      <c r="AYW55" s="77">
        <v>10</v>
      </c>
      <c r="AYX55" s="78">
        <v>48.59</v>
      </c>
      <c r="AYY55" s="77">
        <v>88</v>
      </c>
      <c r="AYZ55" s="78">
        <v>5566.74</v>
      </c>
      <c r="AZA55" s="79">
        <v>60965</v>
      </c>
      <c r="AZB55" s="78">
        <v>4710847.71</v>
      </c>
      <c r="AZC55" s="77">
        <v>330</v>
      </c>
      <c r="AZD55" s="78">
        <v>58129.04</v>
      </c>
      <c r="AZE55" s="77">
        <v>154</v>
      </c>
      <c r="AZF55" s="78">
        <v>50293.84</v>
      </c>
      <c r="AZG55" s="77">
        <v>14</v>
      </c>
      <c r="AZH55" s="78">
        <v>201.48</v>
      </c>
      <c r="AZI55" s="77">
        <v>257</v>
      </c>
      <c r="AZJ55" s="78">
        <v>18634.5</v>
      </c>
      <c r="AZK55" s="79">
        <v>1011</v>
      </c>
      <c r="AZL55" s="78">
        <v>13953.8</v>
      </c>
      <c r="AZO55" s="79">
        <v>14134</v>
      </c>
      <c r="AZP55" s="78">
        <v>1903375.77</v>
      </c>
      <c r="AZQ55" s="77">
        <v>194</v>
      </c>
      <c r="AZR55" s="78">
        <v>198476.31</v>
      </c>
      <c r="AZS55" s="77">
        <v>528</v>
      </c>
      <c r="AZT55" s="78">
        <v>248746.26</v>
      </c>
    </row>
    <row r="56" spans="1:1024 1027:1372" x14ac:dyDescent="0.25">
      <c r="A56" s="80">
        <v>39990</v>
      </c>
      <c r="B56" s="77" t="s">
        <v>346</v>
      </c>
      <c r="C56" s="77">
        <v>21</v>
      </c>
      <c r="D56" s="78">
        <v>47.57</v>
      </c>
      <c r="K56" s="77">
        <v>2</v>
      </c>
      <c r="L56" s="78">
        <v>302.32</v>
      </c>
      <c r="M56" s="77">
        <v>120</v>
      </c>
      <c r="N56" s="78">
        <v>734911.13</v>
      </c>
      <c r="U56" s="77">
        <v>2</v>
      </c>
      <c r="V56" s="78">
        <v>15.7</v>
      </c>
      <c r="W56" s="77">
        <v>3</v>
      </c>
      <c r="X56" s="78">
        <v>32.369999999999997</v>
      </c>
      <c r="Y56" s="79">
        <v>168860</v>
      </c>
      <c r="Z56" s="78">
        <v>9295458.4600000009</v>
      </c>
      <c r="AA56" s="77">
        <v>69</v>
      </c>
      <c r="AB56" s="78">
        <v>6920.14</v>
      </c>
      <c r="AC56" s="79">
        <v>6349</v>
      </c>
      <c r="AD56" s="78">
        <v>302941.83</v>
      </c>
      <c r="AQ56" s="79">
        <v>34662</v>
      </c>
      <c r="AR56" s="78">
        <v>5046506.38</v>
      </c>
      <c r="AU56" s="79">
        <v>47411</v>
      </c>
      <c r="AV56" s="78">
        <v>962148.69</v>
      </c>
      <c r="AW56" s="77">
        <v>2</v>
      </c>
      <c r="AX56" s="78">
        <v>29.82</v>
      </c>
      <c r="AY56" s="79">
        <v>66298</v>
      </c>
      <c r="AZ56" s="78">
        <v>6647318.8799999999</v>
      </c>
      <c r="BA56" s="79">
        <v>184234</v>
      </c>
      <c r="BB56" s="78">
        <v>15379751.369999999</v>
      </c>
      <c r="BE56" s="79">
        <v>205321</v>
      </c>
      <c r="BF56" s="78">
        <v>1796925.04</v>
      </c>
      <c r="BI56" s="79">
        <v>8708</v>
      </c>
      <c r="BJ56" s="78">
        <v>508022.51</v>
      </c>
      <c r="BK56" s="77">
        <v>1</v>
      </c>
      <c r="BL56" s="78">
        <v>88.22</v>
      </c>
      <c r="BM56" s="77">
        <v>12</v>
      </c>
      <c r="BN56" s="78">
        <v>685.24</v>
      </c>
      <c r="BO56" s="79">
        <v>5588</v>
      </c>
      <c r="BP56" s="78">
        <v>62561.83</v>
      </c>
      <c r="BS56" s="77">
        <v>12</v>
      </c>
      <c r="BT56" s="78">
        <v>2622.81</v>
      </c>
      <c r="BW56" s="77">
        <v>3</v>
      </c>
      <c r="BX56" s="78">
        <v>23.2</v>
      </c>
      <c r="BY56" s="77">
        <v>1</v>
      </c>
      <c r="BZ56" s="78">
        <v>0.34</v>
      </c>
      <c r="CC56" s="77">
        <v>2</v>
      </c>
      <c r="CD56" s="78">
        <v>6.54</v>
      </c>
      <c r="CI56" s="77">
        <v>1</v>
      </c>
      <c r="CJ56" s="78">
        <v>73.760000000000005</v>
      </c>
      <c r="CS56" s="77">
        <v>56</v>
      </c>
      <c r="CT56" s="78">
        <v>194.69</v>
      </c>
      <c r="CU56" s="77">
        <v>3</v>
      </c>
      <c r="CV56" s="78">
        <v>8.11</v>
      </c>
      <c r="CW56" s="77">
        <v>34</v>
      </c>
      <c r="CX56" s="78">
        <v>23.43</v>
      </c>
      <c r="DA56" s="79">
        <v>214019</v>
      </c>
      <c r="DB56" s="78">
        <v>8153466.75</v>
      </c>
      <c r="DK56" s="79">
        <v>11023</v>
      </c>
      <c r="DL56" s="78">
        <v>998088.8</v>
      </c>
      <c r="DM56" s="79">
        <v>96983</v>
      </c>
      <c r="DN56" s="78">
        <v>3765111.69</v>
      </c>
      <c r="DQ56" s="77">
        <v>4</v>
      </c>
      <c r="DR56" s="78">
        <v>4.6399999999999997</v>
      </c>
      <c r="DS56" s="77">
        <v>13</v>
      </c>
      <c r="DT56" s="78">
        <v>206.68</v>
      </c>
      <c r="DU56" s="77">
        <v>4</v>
      </c>
      <c r="DV56" s="78">
        <v>6.7</v>
      </c>
      <c r="EC56" s="77">
        <v>2</v>
      </c>
      <c r="ED56" s="78">
        <v>122.84</v>
      </c>
      <c r="EE56" s="79">
        <v>12069</v>
      </c>
      <c r="EF56" s="78">
        <v>479095.2</v>
      </c>
      <c r="EG56" s="79">
        <v>40391</v>
      </c>
      <c r="EH56" s="78">
        <v>1562078.79</v>
      </c>
      <c r="EK56" s="79">
        <v>1339</v>
      </c>
      <c r="EL56" s="78">
        <v>81109.45</v>
      </c>
      <c r="EU56" s="77">
        <v>4</v>
      </c>
      <c r="EV56" s="78">
        <v>14.08</v>
      </c>
      <c r="EW56" s="79">
        <v>24472</v>
      </c>
      <c r="EX56" s="78">
        <v>1207554.0900000001</v>
      </c>
      <c r="EY56" s="79">
        <v>15785</v>
      </c>
      <c r="EZ56" s="78">
        <v>741684.32</v>
      </c>
      <c r="FA56" s="77">
        <v>13</v>
      </c>
      <c r="FB56" s="78">
        <v>168.96</v>
      </c>
      <c r="FC56" s="77">
        <v>1</v>
      </c>
      <c r="FD56" s="78">
        <v>0.19</v>
      </c>
      <c r="FE56" s="77">
        <v>10</v>
      </c>
      <c r="FF56" s="78">
        <v>75.22</v>
      </c>
      <c r="FG56" s="79">
        <v>2241</v>
      </c>
      <c r="FH56" s="78">
        <v>314704.56</v>
      </c>
      <c r="FI56" s="77">
        <v>2</v>
      </c>
      <c r="FJ56" s="78">
        <v>6</v>
      </c>
      <c r="FK56" s="79">
        <v>2927</v>
      </c>
      <c r="FL56" s="78">
        <v>78744.86</v>
      </c>
      <c r="FM56" s="77">
        <v>800</v>
      </c>
      <c r="FN56" s="78">
        <v>31203.73</v>
      </c>
      <c r="FO56" s="79">
        <v>43095</v>
      </c>
      <c r="FP56" s="78">
        <v>4767904.96</v>
      </c>
      <c r="FS56" s="77">
        <v>1</v>
      </c>
      <c r="FT56" s="78">
        <v>4.5599999999999996</v>
      </c>
      <c r="FU56" s="77">
        <v>1</v>
      </c>
      <c r="FV56" s="78">
        <v>16.23</v>
      </c>
      <c r="FW56" s="77">
        <v>103</v>
      </c>
      <c r="FX56" s="78">
        <v>8712.0400000000009</v>
      </c>
      <c r="GC56" s="79">
        <v>3262</v>
      </c>
      <c r="GD56" s="78">
        <v>450971.58</v>
      </c>
      <c r="GK56" s="77">
        <v>1</v>
      </c>
      <c r="GL56" s="78">
        <v>2.1</v>
      </c>
      <c r="GO56" s="77">
        <v>275</v>
      </c>
      <c r="GP56" s="78">
        <v>25151.439999999999</v>
      </c>
      <c r="GQ56" s="77">
        <v>16</v>
      </c>
      <c r="GR56" s="78">
        <v>668.16</v>
      </c>
      <c r="GS56" s="77">
        <v>576</v>
      </c>
      <c r="GT56" s="78">
        <v>60513.4</v>
      </c>
      <c r="GU56" s="77">
        <v>18</v>
      </c>
      <c r="GV56" s="78">
        <v>57.08</v>
      </c>
      <c r="GY56" s="77">
        <v>92</v>
      </c>
      <c r="GZ56" s="78">
        <v>3144.34</v>
      </c>
      <c r="HA56" s="77">
        <v>648</v>
      </c>
      <c r="HB56" s="78">
        <v>83560.81</v>
      </c>
      <c r="HC56" s="77">
        <v>453</v>
      </c>
      <c r="HD56" s="78">
        <v>82024.179999999993</v>
      </c>
      <c r="HE56" s="79">
        <v>1056</v>
      </c>
      <c r="HF56" s="78">
        <v>152547.64000000001</v>
      </c>
      <c r="HI56" s="77">
        <v>65</v>
      </c>
      <c r="HJ56" s="78">
        <v>26936.69</v>
      </c>
      <c r="HK56" s="77">
        <v>614</v>
      </c>
      <c r="HL56" s="78">
        <v>23384.27</v>
      </c>
      <c r="HM56" s="77">
        <v>18</v>
      </c>
      <c r="HN56" s="78">
        <v>3087.65</v>
      </c>
      <c r="HO56" s="79">
        <v>50683</v>
      </c>
      <c r="HP56" s="78">
        <v>4852666.2</v>
      </c>
      <c r="HQ56" s="77">
        <v>5</v>
      </c>
      <c r="HR56" s="78">
        <v>1395.62</v>
      </c>
      <c r="HS56" s="77">
        <v>114</v>
      </c>
      <c r="HT56" s="78">
        <v>10760.27</v>
      </c>
      <c r="HU56" s="79">
        <v>3176</v>
      </c>
      <c r="HV56" s="78">
        <v>232087.54</v>
      </c>
      <c r="HW56" s="77">
        <v>40</v>
      </c>
      <c r="HX56" s="78">
        <v>6571.26</v>
      </c>
      <c r="HY56" s="77">
        <v>200</v>
      </c>
      <c r="HZ56" s="78">
        <v>39008.120000000003</v>
      </c>
      <c r="IE56" s="77">
        <v>2</v>
      </c>
      <c r="IF56" s="78">
        <v>39.04</v>
      </c>
      <c r="IG56" s="79">
        <v>2231</v>
      </c>
      <c r="IH56" s="78">
        <v>112182.89</v>
      </c>
      <c r="IK56" s="77">
        <v>1</v>
      </c>
      <c r="IL56" s="78">
        <v>4.5599999999999996</v>
      </c>
      <c r="IM56" s="77">
        <v>4</v>
      </c>
      <c r="IN56" s="78">
        <v>19.8</v>
      </c>
      <c r="IQ56" s="77">
        <v>5</v>
      </c>
      <c r="IR56" s="78">
        <v>13.77</v>
      </c>
      <c r="IS56" s="79">
        <v>4177</v>
      </c>
      <c r="IT56" s="78">
        <v>163809.07999999999</v>
      </c>
      <c r="JA56" s="79">
        <v>9823</v>
      </c>
      <c r="JB56" s="78">
        <v>1337561.1000000001</v>
      </c>
      <c r="JC56" s="79">
        <v>2601</v>
      </c>
      <c r="JD56" s="78">
        <v>317216.74</v>
      </c>
      <c r="JG56" s="77">
        <v>714</v>
      </c>
      <c r="JH56" s="78">
        <v>90987.27</v>
      </c>
      <c r="JI56" s="79">
        <v>3417</v>
      </c>
      <c r="JJ56" s="78">
        <v>271624.62</v>
      </c>
      <c r="JK56" s="77">
        <v>10</v>
      </c>
      <c r="JL56" s="78">
        <v>803.37</v>
      </c>
      <c r="JO56" s="77">
        <v>3</v>
      </c>
      <c r="JP56" s="78">
        <v>1218</v>
      </c>
      <c r="JQ56" s="77">
        <v>177</v>
      </c>
      <c r="JR56" s="78">
        <v>13609.11</v>
      </c>
      <c r="JS56" s="79">
        <v>2697</v>
      </c>
      <c r="JT56" s="78">
        <v>223228.19</v>
      </c>
      <c r="JU56" s="79">
        <v>3269</v>
      </c>
      <c r="JV56" s="78">
        <v>214623.55</v>
      </c>
      <c r="JW56" s="77">
        <v>86</v>
      </c>
      <c r="JX56" s="78">
        <v>7376.26</v>
      </c>
      <c r="JY56" s="77">
        <v>413</v>
      </c>
      <c r="JZ56" s="78">
        <v>8772.39</v>
      </c>
      <c r="KA56" s="79">
        <v>8561</v>
      </c>
      <c r="KB56" s="78">
        <v>346013.2</v>
      </c>
      <c r="KC56" s="77">
        <v>1</v>
      </c>
      <c r="KD56" s="78">
        <v>10.97</v>
      </c>
      <c r="KE56" s="77">
        <v>411</v>
      </c>
      <c r="KF56" s="78">
        <v>42170.16</v>
      </c>
      <c r="KG56" s="79">
        <v>18673</v>
      </c>
      <c r="KH56" s="78">
        <v>688387.27</v>
      </c>
      <c r="KI56" s="77">
        <v>4</v>
      </c>
      <c r="KJ56" s="78">
        <v>56.82</v>
      </c>
      <c r="KM56" s="79">
        <v>1222</v>
      </c>
      <c r="KN56" s="78">
        <v>654983.81000000006</v>
      </c>
      <c r="KO56" s="77">
        <v>2</v>
      </c>
      <c r="KP56" s="78">
        <v>173.76</v>
      </c>
      <c r="KQ56" s="79">
        <v>5475</v>
      </c>
      <c r="KR56" s="78">
        <v>407312.7</v>
      </c>
      <c r="KU56" s="79">
        <v>3292</v>
      </c>
      <c r="KV56" s="78">
        <v>1405627.51</v>
      </c>
      <c r="LA56" s="77">
        <v>6</v>
      </c>
      <c r="LB56" s="78">
        <v>1756.71</v>
      </c>
      <c r="LC56" s="77">
        <v>2</v>
      </c>
      <c r="LD56" s="78">
        <v>4.0999999999999996</v>
      </c>
      <c r="LE56" s="79">
        <v>1299</v>
      </c>
      <c r="LF56" s="78">
        <v>120910.31</v>
      </c>
      <c r="LG56" s="77">
        <v>453</v>
      </c>
      <c r="LH56" s="78">
        <v>69703.53</v>
      </c>
      <c r="LI56" s="77">
        <v>417</v>
      </c>
      <c r="LJ56" s="78">
        <v>105532.17</v>
      </c>
      <c r="LS56" s="77">
        <v>5</v>
      </c>
      <c r="LT56" s="78">
        <v>3.48</v>
      </c>
      <c r="LU56" s="79">
        <v>6459</v>
      </c>
      <c r="LV56" s="78">
        <v>277522.58</v>
      </c>
      <c r="LW56" s="77">
        <v>99</v>
      </c>
      <c r="LX56" s="78">
        <v>536.17999999999995</v>
      </c>
      <c r="LY56" s="77">
        <v>4</v>
      </c>
      <c r="LZ56" s="78">
        <v>1727.92</v>
      </c>
      <c r="MC56" s="79">
        <v>5384</v>
      </c>
      <c r="MD56" s="78">
        <v>562249.66</v>
      </c>
      <c r="MO56" s="77">
        <v>3</v>
      </c>
      <c r="MP56" s="78">
        <v>46.71</v>
      </c>
      <c r="MQ56" s="79">
        <v>4394</v>
      </c>
      <c r="MR56" s="78">
        <v>316497.15000000002</v>
      </c>
      <c r="MS56" s="79">
        <v>45594</v>
      </c>
      <c r="MT56" s="78">
        <v>4413502.53</v>
      </c>
      <c r="MU56" s="79">
        <v>1525</v>
      </c>
      <c r="MV56" s="78">
        <v>45485.58</v>
      </c>
      <c r="MY56" s="77">
        <v>1</v>
      </c>
      <c r="MZ56" s="78">
        <v>19.48</v>
      </c>
      <c r="NG56" s="79">
        <v>310175</v>
      </c>
      <c r="NH56" s="78">
        <v>38019706.350000001</v>
      </c>
      <c r="NI56" s="79">
        <v>258466</v>
      </c>
      <c r="NJ56" s="78">
        <v>36243979.329999998</v>
      </c>
      <c r="NK56" s="79">
        <v>14957</v>
      </c>
      <c r="NL56" s="78">
        <v>46741.02</v>
      </c>
      <c r="NM56" s="77">
        <v>47</v>
      </c>
      <c r="NN56" s="78">
        <v>624.65</v>
      </c>
      <c r="NO56" s="77">
        <v>3</v>
      </c>
      <c r="NP56" s="78">
        <v>7.35</v>
      </c>
      <c r="NU56" s="79">
        <v>2181</v>
      </c>
      <c r="NV56" s="78">
        <v>331861.87</v>
      </c>
      <c r="NW56" s="77">
        <v>11</v>
      </c>
      <c r="NX56" s="78">
        <v>43.66</v>
      </c>
      <c r="OA56" s="77">
        <v>132</v>
      </c>
      <c r="OB56" s="78">
        <v>319.69</v>
      </c>
      <c r="OC56" s="79">
        <v>3030</v>
      </c>
      <c r="OD56" s="78">
        <v>311572.42</v>
      </c>
      <c r="OE56" s="77">
        <v>21</v>
      </c>
      <c r="OF56" s="78">
        <v>1746.18</v>
      </c>
      <c r="OG56" s="77">
        <v>4</v>
      </c>
      <c r="OH56" s="78">
        <v>163.41999999999999</v>
      </c>
      <c r="OM56" s="77">
        <v>327</v>
      </c>
      <c r="ON56" s="78">
        <v>24350.67</v>
      </c>
      <c r="OO56" s="77">
        <v>523</v>
      </c>
      <c r="OP56" s="78">
        <v>29394.44</v>
      </c>
      <c r="OQ56" s="77">
        <v>143</v>
      </c>
      <c r="OR56" s="78">
        <v>558.13</v>
      </c>
      <c r="OW56" s="79">
        <v>13344</v>
      </c>
      <c r="OX56" s="78">
        <v>2325676.42</v>
      </c>
      <c r="OY56" s="79">
        <v>28211</v>
      </c>
      <c r="OZ56" s="78">
        <v>5378339.5099999998</v>
      </c>
      <c r="PA56" s="77">
        <v>163</v>
      </c>
      <c r="PB56" s="78">
        <v>6734.1</v>
      </c>
      <c r="PC56" s="79">
        <v>3946</v>
      </c>
      <c r="PD56" s="78">
        <v>181904.92</v>
      </c>
      <c r="PE56" s="77">
        <v>93</v>
      </c>
      <c r="PF56" s="78">
        <v>9416.9699999999993</v>
      </c>
      <c r="PI56" s="79">
        <v>5259</v>
      </c>
      <c r="PJ56" s="78">
        <v>498927.1</v>
      </c>
      <c r="PS56" s="79">
        <v>3679</v>
      </c>
      <c r="PT56" s="78">
        <v>337257.79</v>
      </c>
      <c r="PU56" s="77">
        <v>118</v>
      </c>
      <c r="PV56" s="78">
        <v>1407.02</v>
      </c>
      <c r="PW56" s="77">
        <v>60</v>
      </c>
      <c r="PX56" s="78">
        <v>8309.85</v>
      </c>
      <c r="PY56" s="79">
        <v>9925</v>
      </c>
      <c r="PZ56" s="78">
        <v>669317.4</v>
      </c>
      <c r="QA56" s="77">
        <v>15</v>
      </c>
      <c r="QB56" s="78">
        <v>100.73</v>
      </c>
      <c r="QC56" s="77">
        <v>13</v>
      </c>
      <c r="QD56" s="78">
        <v>102.11</v>
      </c>
      <c r="QI56" s="77">
        <v>16</v>
      </c>
      <c r="QJ56" s="78">
        <v>137</v>
      </c>
      <c r="QM56" s="79">
        <v>24874</v>
      </c>
      <c r="QN56" s="78">
        <v>6852389.6500000004</v>
      </c>
      <c r="QO56" s="79">
        <v>44822</v>
      </c>
      <c r="QP56" s="78">
        <v>6538354.9900000002</v>
      </c>
      <c r="QQ56" s="79">
        <v>1819</v>
      </c>
      <c r="QR56" s="78">
        <v>217934.23</v>
      </c>
      <c r="QS56" s="77">
        <v>421</v>
      </c>
      <c r="QT56" s="78">
        <v>1699726.81</v>
      </c>
      <c r="QW56" s="77">
        <v>15</v>
      </c>
      <c r="QX56" s="78">
        <v>165.91</v>
      </c>
      <c r="QY56" s="77">
        <v>8</v>
      </c>
      <c r="QZ56" s="78">
        <v>669.13</v>
      </c>
      <c r="RA56" s="77">
        <v>582</v>
      </c>
      <c r="RB56" s="78">
        <v>206944.21</v>
      </c>
      <c r="RE56" s="79">
        <v>23743</v>
      </c>
      <c r="RF56" s="78">
        <v>12886290.16</v>
      </c>
      <c r="RG56" s="77">
        <v>1</v>
      </c>
      <c r="RH56" s="78">
        <v>2.2799999999999998</v>
      </c>
      <c r="RI56" s="79">
        <v>10867</v>
      </c>
      <c r="RJ56" s="78">
        <v>3382235.98</v>
      </c>
      <c r="RM56" s="77">
        <v>2</v>
      </c>
      <c r="RN56" s="78">
        <v>2.88</v>
      </c>
      <c r="RO56" s="77">
        <v>23</v>
      </c>
      <c r="RP56" s="78">
        <v>29.23</v>
      </c>
      <c r="RQ56" s="77">
        <v>3</v>
      </c>
      <c r="RR56" s="78">
        <v>131.72</v>
      </c>
      <c r="RW56" s="77">
        <v>2</v>
      </c>
      <c r="RX56" s="78">
        <v>24.34</v>
      </c>
      <c r="SE56" s="77">
        <v>10</v>
      </c>
      <c r="SF56" s="78">
        <v>2440.85</v>
      </c>
      <c r="SG56" s="77">
        <v>8</v>
      </c>
      <c r="SH56" s="78">
        <v>932.2</v>
      </c>
      <c r="SK56" s="77">
        <v>2</v>
      </c>
      <c r="SL56" s="78">
        <v>24.9</v>
      </c>
      <c r="SM56" s="77">
        <v>4</v>
      </c>
      <c r="SN56" s="78">
        <v>85.67</v>
      </c>
      <c r="SO56" s="79">
        <v>121742</v>
      </c>
      <c r="SP56" s="78">
        <v>17282069.300000001</v>
      </c>
      <c r="SQ56" s="79">
        <v>2258</v>
      </c>
      <c r="SR56" s="78">
        <v>107516.86</v>
      </c>
      <c r="SW56" s="77">
        <v>122</v>
      </c>
      <c r="SX56" s="78">
        <v>21998.45</v>
      </c>
      <c r="SY56" s="77">
        <v>296</v>
      </c>
      <c r="SZ56" s="78">
        <v>15289.92</v>
      </c>
      <c r="TA56" s="77">
        <v>26</v>
      </c>
      <c r="TB56" s="78">
        <v>769.6</v>
      </c>
      <c r="TC56" s="77">
        <v>663</v>
      </c>
      <c r="TD56" s="78">
        <v>69107.64</v>
      </c>
      <c r="TG56" s="79">
        <v>5427</v>
      </c>
      <c r="TH56" s="78">
        <v>399000.18</v>
      </c>
      <c r="TI56" s="79">
        <v>36923</v>
      </c>
      <c r="TJ56" s="78">
        <v>6553492.8099999996</v>
      </c>
      <c r="TK56" s="77">
        <v>3</v>
      </c>
      <c r="TL56" s="78">
        <v>1.43</v>
      </c>
      <c r="TM56" s="79">
        <v>1323</v>
      </c>
      <c r="TN56" s="78">
        <v>50569.09</v>
      </c>
      <c r="TO56" s="79">
        <v>3314</v>
      </c>
      <c r="TP56" s="78">
        <v>237751.07</v>
      </c>
      <c r="TQ56" s="79">
        <v>8547</v>
      </c>
      <c r="TR56" s="78">
        <v>287707.03999999998</v>
      </c>
      <c r="TS56" s="77">
        <v>6</v>
      </c>
      <c r="TT56" s="78">
        <v>764.62</v>
      </c>
      <c r="TU56" s="79">
        <v>89812</v>
      </c>
      <c r="TV56" s="78">
        <v>570092.88</v>
      </c>
      <c r="TW56" s="79">
        <v>1342</v>
      </c>
      <c r="TX56" s="78">
        <v>106184.01</v>
      </c>
      <c r="TY56" s="77">
        <v>73</v>
      </c>
      <c r="TZ56" s="78">
        <v>419.37</v>
      </c>
      <c r="UC56" s="77">
        <v>3</v>
      </c>
      <c r="UD56" s="78">
        <v>28.86</v>
      </c>
      <c r="UG56" s="77">
        <v>748</v>
      </c>
      <c r="UH56" s="78">
        <v>7150.17</v>
      </c>
      <c r="UI56" s="79">
        <v>3123</v>
      </c>
      <c r="UJ56" s="78">
        <v>13760360.189999999</v>
      </c>
      <c r="UK56" s="79">
        <v>2283</v>
      </c>
      <c r="UL56" s="78">
        <v>86872.37</v>
      </c>
      <c r="UM56" s="79">
        <v>25308</v>
      </c>
      <c r="UN56" s="78">
        <v>651011.04</v>
      </c>
      <c r="UO56" s="79">
        <v>2176</v>
      </c>
      <c r="UP56" s="78">
        <v>254750.41</v>
      </c>
      <c r="UQ56" s="79">
        <v>44081</v>
      </c>
      <c r="UR56" s="78">
        <v>2189046.83</v>
      </c>
      <c r="US56" s="79">
        <v>4951</v>
      </c>
      <c r="UT56" s="78">
        <v>399251.39</v>
      </c>
      <c r="VE56" s="77">
        <v>2</v>
      </c>
      <c r="VF56" s="78">
        <v>292.83999999999997</v>
      </c>
      <c r="VG56" s="79">
        <v>7831</v>
      </c>
      <c r="VH56" s="78">
        <v>351944.47</v>
      </c>
      <c r="VI56" s="77">
        <v>1</v>
      </c>
      <c r="VJ56" s="78">
        <v>6.59</v>
      </c>
      <c r="VK56" s="77">
        <v>3</v>
      </c>
      <c r="VL56" s="78">
        <v>54.73</v>
      </c>
      <c r="VM56" s="77">
        <v>11</v>
      </c>
      <c r="VN56" s="78">
        <v>121.72</v>
      </c>
      <c r="VU56" s="77">
        <v>4</v>
      </c>
      <c r="VV56" s="78">
        <v>5.9</v>
      </c>
      <c r="WA56" s="77">
        <v>5</v>
      </c>
      <c r="WB56" s="78">
        <v>34.58</v>
      </c>
      <c r="WE56" s="77">
        <v>1</v>
      </c>
      <c r="WF56" s="78">
        <v>6.44</v>
      </c>
      <c r="WG56" s="77">
        <v>44</v>
      </c>
      <c r="WH56" s="78">
        <v>1448.6</v>
      </c>
      <c r="WI56" s="79">
        <v>12227</v>
      </c>
      <c r="WJ56" s="78">
        <v>603435.49</v>
      </c>
      <c r="WK56" s="77">
        <v>1</v>
      </c>
      <c r="WL56" s="78">
        <v>14.93</v>
      </c>
      <c r="WM56" s="79">
        <v>32350</v>
      </c>
      <c r="WN56" s="78">
        <v>514991.57</v>
      </c>
      <c r="WO56" s="77">
        <v>161</v>
      </c>
      <c r="WP56" s="78">
        <v>1819.06</v>
      </c>
      <c r="WS56" s="77">
        <v>5</v>
      </c>
      <c r="WT56" s="78">
        <v>32</v>
      </c>
      <c r="WU56" s="79">
        <v>12204</v>
      </c>
      <c r="WV56" s="78">
        <v>650312.77</v>
      </c>
      <c r="WW56" s="79">
        <v>16426</v>
      </c>
      <c r="WX56" s="78">
        <v>1432673.63</v>
      </c>
      <c r="XG56" s="79">
        <v>12390</v>
      </c>
      <c r="XH56" s="78">
        <v>1764303.68</v>
      </c>
      <c r="XI56" s="77">
        <v>15</v>
      </c>
      <c r="XJ56" s="78">
        <v>32396.49</v>
      </c>
      <c r="XM56" s="79">
        <v>2859</v>
      </c>
      <c r="XN56" s="78">
        <v>12264.19</v>
      </c>
      <c r="XO56" s="79">
        <v>7123</v>
      </c>
      <c r="XP56" s="78">
        <v>115088.44</v>
      </c>
      <c r="XQ56" s="77">
        <v>185</v>
      </c>
      <c r="XR56" s="78">
        <v>20454.88</v>
      </c>
      <c r="XS56" s="79">
        <v>2288</v>
      </c>
      <c r="XT56" s="78">
        <v>883053.37</v>
      </c>
      <c r="XW56" s="79">
        <v>6366</v>
      </c>
      <c r="XX56" s="78">
        <v>184364.56</v>
      </c>
      <c r="XY56" s="77">
        <v>1</v>
      </c>
      <c r="XZ56" s="78">
        <v>21.29</v>
      </c>
      <c r="YC56" s="77">
        <v>4</v>
      </c>
      <c r="YD56" s="78">
        <v>21.32</v>
      </c>
      <c r="YE56" s="77">
        <v>6</v>
      </c>
      <c r="YF56" s="78">
        <v>77.38</v>
      </c>
      <c r="YI56" s="79">
        <v>37257</v>
      </c>
      <c r="YJ56" s="78">
        <v>2173514.04</v>
      </c>
      <c r="YK56" s="77">
        <v>2</v>
      </c>
      <c r="YL56" s="78">
        <v>52.94</v>
      </c>
      <c r="YM56" s="77">
        <v>523</v>
      </c>
      <c r="YN56" s="78">
        <v>217379.44</v>
      </c>
      <c r="YO56" s="77">
        <v>580</v>
      </c>
      <c r="YP56" s="78">
        <v>7487.07</v>
      </c>
      <c r="YU56" s="79">
        <v>2591</v>
      </c>
      <c r="YV56" s="78">
        <v>1324116.32</v>
      </c>
      <c r="YW56" s="79">
        <v>6147</v>
      </c>
      <c r="YX56" s="78">
        <v>820994.24</v>
      </c>
      <c r="YY56" s="79">
        <v>14471</v>
      </c>
      <c r="YZ56" s="78">
        <v>2473532.5299999998</v>
      </c>
      <c r="ZA56" s="79">
        <v>1493</v>
      </c>
      <c r="ZB56" s="78">
        <v>399328.54</v>
      </c>
      <c r="ZC56" s="79">
        <v>3032</v>
      </c>
      <c r="ZD56" s="78">
        <v>632509.65</v>
      </c>
      <c r="ZE56" s="79">
        <v>82016</v>
      </c>
      <c r="ZF56" s="78">
        <v>962475.32</v>
      </c>
      <c r="ZG56" s="79">
        <v>1493</v>
      </c>
      <c r="ZH56" s="78">
        <v>77142.11</v>
      </c>
      <c r="ZI56" s="77">
        <v>2</v>
      </c>
      <c r="ZJ56" s="78">
        <v>33.72</v>
      </c>
      <c r="ZK56" s="77">
        <v>1</v>
      </c>
      <c r="ZL56" s="78">
        <v>71.7</v>
      </c>
      <c r="ZM56" s="77">
        <v>2</v>
      </c>
      <c r="ZN56" s="78">
        <v>112.32</v>
      </c>
      <c r="ZO56" s="77">
        <v>2</v>
      </c>
      <c r="ZP56" s="78">
        <v>58.94</v>
      </c>
      <c r="ZQ56" s="79">
        <v>169219</v>
      </c>
      <c r="ZR56" s="78">
        <v>10026862.65</v>
      </c>
      <c r="ZS56" s="79">
        <v>26941</v>
      </c>
      <c r="ZT56" s="78">
        <v>2367427.44</v>
      </c>
      <c r="AAA56" s="79">
        <v>3194</v>
      </c>
      <c r="AAB56" s="78">
        <v>78677.64</v>
      </c>
      <c r="AAC56" s="77">
        <v>4</v>
      </c>
      <c r="AAD56" s="78">
        <v>81.84</v>
      </c>
      <c r="AAE56" s="79">
        <v>2276</v>
      </c>
      <c r="AAF56" s="78">
        <v>305573.43</v>
      </c>
      <c r="AAG56" s="77">
        <v>133</v>
      </c>
      <c r="AAH56" s="78">
        <v>13827.33</v>
      </c>
      <c r="AAI56" s="79">
        <v>110876</v>
      </c>
      <c r="AAJ56" s="78">
        <v>2859047.98</v>
      </c>
      <c r="AAK56" s="79">
        <v>31238</v>
      </c>
      <c r="AAL56" s="78">
        <v>1452102.37</v>
      </c>
      <c r="AAQ56" s="79">
        <v>1359</v>
      </c>
      <c r="AAR56" s="78">
        <v>120356.83</v>
      </c>
      <c r="AAS56" s="77">
        <v>562</v>
      </c>
      <c r="AAT56" s="78">
        <v>42741.86</v>
      </c>
      <c r="AAU56" s="79">
        <v>51534</v>
      </c>
      <c r="AAV56" s="78">
        <v>9253405.9000000004</v>
      </c>
      <c r="AAW56" s="79">
        <v>46829</v>
      </c>
      <c r="AAX56" s="78">
        <v>6204751.8499999996</v>
      </c>
      <c r="AAY56" s="77">
        <v>1</v>
      </c>
      <c r="AAZ56" s="78">
        <v>270.82</v>
      </c>
      <c r="ABC56" s="77">
        <v>103</v>
      </c>
      <c r="ABD56" s="78">
        <v>684.62</v>
      </c>
      <c r="ABE56" s="77">
        <v>221</v>
      </c>
      <c r="ABF56" s="78">
        <v>1221.2</v>
      </c>
      <c r="ABK56" s="77">
        <v>2</v>
      </c>
      <c r="ABL56" s="78">
        <v>7.78</v>
      </c>
      <c r="ABM56" s="77">
        <v>108</v>
      </c>
      <c r="ABN56" s="78">
        <v>1160.23</v>
      </c>
      <c r="ABO56" s="77">
        <v>2</v>
      </c>
      <c r="ABP56" s="78">
        <v>20.6</v>
      </c>
      <c r="ABQ56" s="77">
        <v>79</v>
      </c>
      <c r="ABR56" s="78">
        <v>920.36</v>
      </c>
      <c r="ABS56" s="77">
        <v>83</v>
      </c>
      <c r="ABT56" s="78">
        <v>421.29</v>
      </c>
      <c r="ABU56" s="77">
        <v>1</v>
      </c>
      <c r="ABV56" s="78">
        <v>3.49</v>
      </c>
      <c r="ABY56" s="77">
        <v>6</v>
      </c>
      <c r="ABZ56" s="78">
        <v>384.42</v>
      </c>
      <c r="ACA56" s="79">
        <v>1207</v>
      </c>
      <c r="ACB56" s="78">
        <v>5296.7</v>
      </c>
      <c r="ACG56" s="79">
        <v>3881</v>
      </c>
      <c r="ACH56" s="78">
        <v>236338.89</v>
      </c>
      <c r="ACO56" s="79">
        <v>1285</v>
      </c>
      <c r="ACP56" s="78">
        <v>186669.04</v>
      </c>
      <c r="ADA56" s="79">
        <v>180841</v>
      </c>
      <c r="ADB56" s="78">
        <v>16981826.640000001</v>
      </c>
      <c r="ADC56" s="79">
        <v>2869</v>
      </c>
      <c r="ADD56" s="78">
        <v>168959.57</v>
      </c>
      <c r="ADE56" s="79">
        <v>1853</v>
      </c>
      <c r="ADF56" s="78">
        <v>83791.899999999994</v>
      </c>
      <c r="ADG56" s="79">
        <v>4959</v>
      </c>
      <c r="ADH56" s="78">
        <v>75921.37</v>
      </c>
      <c r="ADI56" s="79">
        <v>4121</v>
      </c>
      <c r="ADJ56" s="78">
        <v>98246.74</v>
      </c>
      <c r="ADK56" s="77">
        <v>607</v>
      </c>
      <c r="ADL56" s="78">
        <v>17334.64</v>
      </c>
      <c r="ADM56" s="77">
        <v>1</v>
      </c>
      <c r="ADN56" s="78">
        <v>8.94</v>
      </c>
      <c r="ADQ56" s="77">
        <v>145</v>
      </c>
      <c r="ADR56" s="78">
        <v>7395.45</v>
      </c>
      <c r="ADS56" s="79">
        <v>14510</v>
      </c>
      <c r="ADT56" s="78">
        <v>522689.5</v>
      </c>
      <c r="ADU56" s="79">
        <v>4228</v>
      </c>
      <c r="ADV56" s="78">
        <v>225590.98</v>
      </c>
      <c r="ADW56" s="79">
        <v>22432</v>
      </c>
      <c r="ADX56" s="78">
        <v>282656.34999999998</v>
      </c>
      <c r="AEA56" s="77">
        <v>6</v>
      </c>
      <c r="AEB56" s="78">
        <v>54.7</v>
      </c>
      <c r="AEC56" s="79">
        <v>11541</v>
      </c>
      <c r="AED56" s="78">
        <v>472729.63</v>
      </c>
      <c r="AEI56" s="79">
        <v>3921</v>
      </c>
      <c r="AEJ56" s="78">
        <v>122275.09</v>
      </c>
      <c r="AEK56" s="79">
        <v>42099</v>
      </c>
      <c r="AEL56" s="78">
        <v>1592318.2</v>
      </c>
      <c r="AEM56" s="77">
        <v>153</v>
      </c>
      <c r="AEN56" s="78">
        <v>7544.12</v>
      </c>
      <c r="AEO56" s="79">
        <v>14766</v>
      </c>
      <c r="AEP56" s="78">
        <v>944995.59</v>
      </c>
      <c r="AES56" s="79">
        <v>3238</v>
      </c>
      <c r="AET56" s="78">
        <v>494081.96</v>
      </c>
      <c r="AEW56" s="77">
        <v>1</v>
      </c>
      <c r="AEX56" s="78">
        <v>14.19</v>
      </c>
      <c r="AEY56" s="77">
        <v>964</v>
      </c>
      <c r="AEZ56" s="78">
        <v>145044.21</v>
      </c>
      <c r="AFG56" s="77">
        <v>3</v>
      </c>
      <c r="AFH56" s="78">
        <v>202.24</v>
      </c>
      <c r="AFK56" s="79">
        <v>4020</v>
      </c>
      <c r="AFL56" s="78">
        <v>274081.81</v>
      </c>
      <c r="AFM56" s="79">
        <v>3137</v>
      </c>
      <c r="AFN56" s="78">
        <v>119048.39</v>
      </c>
      <c r="AFO56" s="77">
        <v>15</v>
      </c>
      <c r="AFP56" s="78">
        <v>701.88</v>
      </c>
      <c r="AFQ56" s="77">
        <v>1</v>
      </c>
      <c r="AFR56" s="78">
        <v>34.840000000000003</v>
      </c>
      <c r="AFS56" s="79">
        <v>1391</v>
      </c>
      <c r="AFT56" s="78">
        <v>791935.98</v>
      </c>
      <c r="AFU56" s="79">
        <v>2883</v>
      </c>
      <c r="AFV56" s="78">
        <v>2070086.35</v>
      </c>
      <c r="AGA56" s="77">
        <v>90</v>
      </c>
      <c r="AGB56" s="78">
        <v>804.09</v>
      </c>
      <c r="AGG56" s="79">
        <v>15971</v>
      </c>
      <c r="AGH56" s="78">
        <v>838788.05</v>
      </c>
      <c r="AGI56" s="79">
        <v>4808</v>
      </c>
      <c r="AGJ56" s="78">
        <v>151527.12</v>
      </c>
      <c r="AGK56" s="77">
        <v>8</v>
      </c>
      <c r="AGL56" s="78">
        <v>2922.2</v>
      </c>
      <c r="AGO56" s="77">
        <v>52</v>
      </c>
      <c r="AGP56" s="78">
        <v>5572.36</v>
      </c>
      <c r="AGQ56" s="79">
        <v>6222</v>
      </c>
      <c r="AGR56" s="78">
        <v>334085.5</v>
      </c>
      <c r="AGS56" s="77">
        <v>13</v>
      </c>
      <c r="AGT56" s="78">
        <v>516.54999999999995</v>
      </c>
      <c r="AGW56" s="77">
        <v>15</v>
      </c>
      <c r="AGX56" s="78">
        <v>918.13</v>
      </c>
      <c r="AHC56" s="79">
        <v>3096</v>
      </c>
      <c r="AHD56" s="78">
        <v>1078998.04</v>
      </c>
      <c r="AHE56" s="77">
        <v>1</v>
      </c>
      <c r="AHF56" s="78">
        <v>0.48</v>
      </c>
      <c r="AHG56" s="77">
        <v>91</v>
      </c>
      <c r="AHH56" s="78">
        <v>4797.3500000000004</v>
      </c>
      <c r="AHK56" s="77">
        <v>2</v>
      </c>
      <c r="AHL56" s="78">
        <v>17.32</v>
      </c>
      <c r="AHM56" s="79">
        <v>53463</v>
      </c>
      <c r="AHN56" s="78">
        <v>1697712.79</v>
      </c>
      <c r="AHO56" s="79">
        <v>4966</v>
      </c>
      <c r="AHP56" s="78">
        <v>201162.53</v>
      </c>
      <c r="AHQ56" s="77">
        <v>463</v>
      </c>
      <c r="AHR56" s="78">
        <v>58666.52</v>
      </c>
      <c r="AHS56" s="77">
        <v>7</v>
      </c>
      <c r="AHT56" s="78">
        <v>202.24</v>
      </c>
      <c r="AHW56" s="77">
        <v>168</v>
      </c>
      <c r="AHX56" s="78">
        <v>1219.5</v>
      </c>
      <c r="AIC56" s="77">
        <v>17</v>
      </c>
      <c r="AID56" s="78">
        <v>10712.67</v>
      </c>
      <c r="AIG56" s="79">
        <v>171504</v>
      </c>
      <c r="AIH56" s="78">
        <v>33082833.640000001</v>
      </c>
      <c r="AII56" s="77">
        <v>234</v>
      </c>
      <c r="AIJ56" s="78">
        <v>229687.16</v>
      </c>
      <c r="AIK56" s="79">
        <v>10206</v>
      </c>
      <c r="AIL56" s="78">
        <v>6036245.2199999997</v>
      </c>
      <c r="AIM56" s="79">
        <v>8932</v>
      </c>
      <c r="AIN56" s="78">
        <v>3464054.1</v>
      </c>
      <c r="AIO56" s="79">
        <v>1237</v>
      </c>
      <c r="AIP56" s="78">
        <v>83837.98</v>
      </c>
      <c r="AIQ56" s="77">
        <v>163</v>
      </c>
      <c r="AIR56" s="78">
        <v>15941.98</v>
      </c>
      <c r="AIS56" s="79">
        <v>1019</v>
      </c>
      <c r="AIT56" s="78">
        <v>139952.99</v>
      </c>
      <c r="AIW56" s="77">
        <v>2</v>
      </c>
      <c r="AIX56" s="78">
        <v>849.83</v>
      </c>
      <c r="AIY56" s="77">
        <v>77</v>
      </c>
      <c r="AIZ56" s="78">
        <v>60453.2</v>
      </c>
      <c r="AJA56" s="79">
        <v>2764</v>
      </c>
      <c r="AJB56" s="78">
        <v>244988.02</v>
      </c>
      <c r="AJC56" s="79">
        <v>3726</v>
      </c>
      <c r="AJD56" s="78">
        <v>229232.61</v>
      </c>
      <c r="AJE56" s="77">
        <v>36</v>
      </c>
      <c r="AJF56" s="78">
        <v>7041.84</v>
      </c>
      <c r="AJK56" s="77">
        <v>4</v>
      </c>
      <c r="AJL56" s="78">
        <v>2249.6</v>
      </c>
      <c r="AJM56" s="77">
        <v>921</v>
      </c>
      <c r="AJN56" s="78">
        <v>112908.66</v>
      </c>
      <c r="AJQ56" s="77">
        <v>132</v>
      </c>
      <c r="AJR56" s="78">
        <v>45445.91</v>
      </c>
      <c r="AKC56" s="77">
        <v>2</v>
      </c>
      <c r="AKD56" s="78">
        <v>84.36</v>
      </c>
      <c r="AKE56" s="77">
        <v>2</v>
      </c>
      <c r="AKF56" s="78">
        <v>86.24</v>
      </c>
      <c r="AKG56" s="79">
        <v>51731</v>
      </c>
      <c r="AKH56" s="78">
        <v>470501.57</v>
      </c>
      <c r="AKK56" s="77">
        <v>33</v>
      </c>
      <c r="AKL56" s="78">
        <v>276.99</v>
      </c>
      <c r="AKO56" s="79">
        <v>7205</v>
      </c>
      <c r="AKP56" s="78">
        <v>532186.76</v>
      </c>
      <c r="AKQ56" s="77">
        <v>3</v>
      </c>
      <c r="AKR56" s="78">
        <v>149.37</v>
      </c>
      <c r="AKS56" s="79">
        <v>9604</v>
      </c>
      <c r="AKT56" s="78">
        <v>188055.77</v>
      </c>
      <c r="AKU56" s="77">
        <v>11</v>
      </c>
      <c r="AKV56" s="78">
        <v>10.09</v>
      </c>
      <c r="AKW56" s="79">
        <v>11191</v>
      </c>
      <c r="AKX56" s="78">
        <v>523643.07</v>
      </c>
      <c r="ALC56" s="77">
        <v>4</v>
      </c>
      <c r="ALD56" s="78">
        <v>57.66</v>
      </c>
      <c r="ALE56" s="79">
        <v>1927</v>
      </c>
      <c r="ALF56" s="78">
        <v>314355.84000000003</v>
      </c>
      <c r="ALK56" s="77">
        <v>2</v>
      </c>
      <c r="ALL56" s="78">
        <v>8.26</v>
      </c>
      <c r="ALM56" s="77">
        <v>3</v>
      </c>
      <c r="ALN56" s="78">
        <v>10.99</v>
      </c>
      <c r="ALO56" s="79">
        <v>88343</v>
      </c>
      <c r="ALP56" s="78">
        <v>1142027.51</v>
      </c>
      <c r="ALQ56" s="77">
        <v>178</v>
      </c>
      <c r="ALR56" s="78">
        <v>19680.23</v>
      </c>
      <c r="ALW56" s="77">
        <v>3</v>
      </c>
      <c r="ALX56" s="78">
        <v>15.24</v>
      </c>
      <c r="AME56" s="77">
        <v>17</v>
      </c>
      <c r="AMF56" s="78">
        <v>236.07</v>
      </c>
      <c r="AMI56" s="77">
        <v>1</v>
      </c>
      <c r="AMJ56" s="78">
        <v>5.55</v>
      </c>
      <c r="AMM56" s="79">
        <v>8583</v>
      </c>
      <c r="AMN56" s="78">
        <v>217861.44</v>
      </c>
      <c r="AMQ56" s="79">
        <v>108454</v>
      </c>
      <c r="AMR56" s="78">
        <v>1547950.65</v>
      </c>
      <c r="ANI56" s="77">
        <v>1</v>
      </c>
      <c r="ANJ56" s="78">
        <v>2.68</v>
      </c>
      <c r="ANO56" s="79">
        <v>3668</v>
      </c>
      <c r="ANP56" s="78">
        <v>194441.53</v>
      </c>
      <c r="ANQ56" s="77">
        <v>129</v>
      </c>
      <c r="ANR56" s="78">
        <v>412.69</v>
      </c>
      <c r="ANS56" s="79">
        <v>1441</v>
      </c>
      <c r="ANT56" s="78">
        <v>96116.22</v>
      </c>
      <c r="ANW56" s="77">
        <v>150</v>
      </c>
      <c r="ANX56" s="78">
        <v>3692.09</v>
      </c>
      <c r="ANY56" s="77">
        <v>34</v>
      </c>
      <c r="ANZ56" s="78">
        <v>14385.37</v>
      </c>
      <c r="AOA56" s="79">
        <v>1810</v>
      </c>
      <c r="AOB56" s="78">
        <v>129482.35</v>
      </c>
      <c r="AOC56" s="79">
        <v>13555</v>
      </c>
      <c r="AOD56" s="78">
        <v>1319218.8899999999</v>
      </c>
      <c r="AOE56" s="77">
        <v>229</v>
      </c>
      <c r="AOF56" s="78">
        <v>273915.40000000002</v>
      </c>
      <c r="AOQ56" s="77">
        <v>424</v>
      </c>
      <c r="AOR56" s="78">
        <v>20151.34</v>
      </c>
      <c r="AOS56" s="77">
        <v>1</v>
      </c>
      <c r="AOT56" s="78">
        <v>1.98</v>
      </c>
      <c r="AOY56" s="79">
        <v>1043</v>
      </c>
      <c r="AOZ56" s="78">
        <v>1321256.2</v>
      </c>
      <c r="APA56" s="79">
        <v>3239</v>
      </c>
      <c r="APB56" s="78">
        <v>248446.32</v>
      </c>
      <c r="APE56" s="77">
        <v>113</v>
      </c>
      <c r="APF56" s="78">
        <v>2892.01</v>
      </c>
      <c r="API56" s="79">
        <v>2053</v>
      </c>
      <c r="APJ56" s="78">
        <v>275596.34999999998</v>
      </c>
      <c r="APK56" s="77">
        <v>291</v>
      </c>
      <c r="APL56" s="78">
        <v>52971.94</v>
      </c>
      <c r="APM56" s="79">
        <v>10122</v>
      </c>
      <c r="APN56" s="78">
        <v>1715185.19</v>
      </c>
      <c r="APS56" s="77">
        <v>500</v>
      </c>
      <c r="APT56" s="78">
        <v>273808.71999999997</v>
      </c>
      <c r="APU56" s="77">
        <v>80</v>
      </c>
      <c r="APV56" s="78">
        <v>171085.16</v>
      </c>
      <c r="APW56" s="77">
        <v>351</v>
      </c>
      <c r="APX56" s="78">
        <v>1105545.47</v>
      </c>
      <c r="AQI56" s="77">
        <v>59</v>
      </c>
      <c r="AQJ56" s="78">
        <v>6239</v>
      </c>
      <c r="AQK56" s="77">
        <v>8</v>
      </c>
      <c r="AQL56" s="78">
        <v>92.6</v>
      </c>
      <c r="AQO56" s="77">
        <v>821</v>
      </c>
      <c r="AQP56" s="78">
        <v>107417.01</v>
      </c>
      <c r="AQQ56" s="77">
        <v>458</v>
      </c>
      <c r="AQR56" s="78">
        <v>4892.74</v>
      </c>
      <c r="AQU56" s="77">
        <v>225</v>
      </c>
      <c r="AQV56" s="78">
        <v>2669.99</v>
      </c>
      <c r="ARA56" s="79">
        <v>13538</v>
      </c>
      <c r="ARB56" s="78">
        <v>3048421.88</v>
      </c>
      <c r="ARC56" s="79">
        <v>18203</v>
      </c>
      <c r="ARD56" s="78">
        <v>293544.65000000002</v>
      </c>
      <c r="ARI56" s="79">
        <v>2477</v>
      </c>
      <c r="ARJ56" s="78">
        <v>1096503.49</v>
      </c>
      <c r="ARK56" s="77">
        <v>262</v>
      </c>
      <c r="ARL56" s="78">
        <v>123489.68</v>
      </c>
      <c r="ARM56" s="79">
        <v>2044</v>
      </c>
      <c r="ARN56" s="78">
        <v>908900.7</v>
      </c>
      <c r="ARO56" s="77">
        <v>797</v>
      </c>
      <c r="ARP56" s="78">
        <v>352728.32000000001</v>
      </c>
      <c r="ARQ56" s="77">
        <v>644</v>
      </c>
      <c r="ARR56" s="78">
        <v>232538.68</v>
      </c>
      <c r="ARS56" s="77">
        <v>203</v>
      </c>
      <c r="ART56" s="78">
        <v>83811.28</v>
      </c>
      <c r="ARU56" s="79">
        <v>13220</v>
      </c>
      <c r="ARV56" s="78">
        <v>2692876.6</v>
      </c>
      <c r="ARW56" s="77">
        <v>16</v>
      </c>
      <c r="ARX56" s="78">
        <v>1620.85</v>
      </c>
      <c r="ASA56" s="77">
        <v>126</v>
      </c>
      <c r="ASB56" s="78">
        <v>42207.56</v>
      </c>
      <c r="ASC56" s="79">
        <v>3146</v>
      </c>
      <c r="ASD56" s="78">
        <v>50990.5</v>
      </c>
      <c r="ASI56" s="79">
        <v>3969</v>
      </c>
      <c r="ASJ56" s="78">
        <v>1062991.06</v>
      </c>
      <c r="ASK56" s="79">
        <v>2868</v>
      </c>
      <c r="ASL56" s="78">
        <v>1444438.84</v>
      </c>
      <c r="ASU56" s="77">
        <v>108</v>
      </c>
      <c r="ASV56" s="78">
        <v>711794.13</v>
      </c>
      <c r="ASY56" s="77">
        <v>5</v>
      </c>
      <c r="ASZ56" s="78">
        <v>242.46</v>
      </c>
      <c r="ATC56" s="77">
        <v>1</v>
      </c>
      <c r="ATD56" s="78">
        <v>23.19</v>
      </c>
      <c r="ATE56" s="77">
        <v>1</v>
      </c>
      <c r="ATF56" s="78">
        <v>9.39</v>
      </c>
      <c r="ATG56" s="79">
        <v>5378</v>
      </c>
      <c r="ATH56" s="78">
        <v>695063.92</v>
      </c>
      <c r="ATI56" s="79">
        <v>12827</v>
      </c>
      <c r="ATJ56" s="78">
        <v>1462723.57</v>
      </c>
      <c r="ATK56" s="79">
        <v>27078</v>
      </c>
      <c r="ATL56" s="78">
        <v>3433074.96</v>
      </c>
      <c r="ATM56" s="79">
        <v>6347</v>
      </c>
      <c r="ATN56" s="78">
        <v>788270.17</v>
      </c>
      <c r="ATO56" s="79">
        <v>17639</v>
      </c>
      <c r="ATP56" s="78">
        <v>399661.49</v>
      </c>
      <c r="ATS56" s="79">
        <v>47111</v>
      </c>
      <c r="ATT56" s="78">
        <v>3700312.32</v>
      </c>
      <c r="ATU56" s="77">
        <v>175</v>
      </c>
      <c r="ATV56" s="78">
        <v>64535.5</v>
      </c>
      <c r="ATY56" s="79">
        <v>4751</v>
      </c>
      <c r="ATZ56" s="78">
        <v>383276.71</v>
      </c>
      <c r="AUC56" s="77">
        <v>1</v>
      </c>
      <c r="AUD56" s="78">
        <v>42.16</v>
      </c>
      <c r="AUE56" s="77">
        <v>2</v>
      </c>
      <c r="AUF56" s="78">
        <v>17.68</v>
      </c>
      <c r="AUO56" s="77">
        <v>1</v>
      </c>
      <c r="AUP56" s="78">
        <v>3.28</v>
      </c>
      <c r="AUS56" s="77">
        <v>10</v>
      </c>
      <c r="AUT56" s="78">
        <v>395.61</v>
      </c>
      <c r="AUU56" s="79">
        <v>1032</v>
      </c>
      <c r="AUV56" s="78">
        <v>22219.97</v>
      </c>
      <c r="AUW56" s="77">
        <v>100</v>
      </c>
      <c r="AUX56" s="78">
        <v>9578.9699999999993</v>
      </c>
      <c r="AVA56" s="79">
        <v>12226</v>
      </c>
      <c r="AVB56" s="78">
        <v>1142125.45</v>
      </c>
      <c r="AVC56" s="77">
        <v>790</v>
      </c>
      <c r="AVD56" s="78">
        <v>3196076.41</v>
      </c>
      <c r="AVE56" s="77">
        <v>1</v>
      </c>
      <c r="AVF56" s="78">
        <v>61.18</v>
      </c>
      <c r="AVM56" s="79">
        <v>1020</v>
      </c>
      <c r="AVN56" s="78">
        <v>54146.879999999997</v>
      </c>
      <c r="AVO56" s="77">
        <v>31</v>
      </c>
      <c r="AVP56" s="78">
        <v>926.5</v>
      </c>
      <c r="AVS56" s="79">
        <v>17441</v>
      </c>
      <c r="AVT56" s="78">
        <v>766963.01</v>
      </c>
      <c r="AVU56" s="77">
        <v>7</v>
      </c>
      <c r="AVV56" s="78">
        <v>510.37</v>
      </c>
      <c r="AVW56" s="77">
        <v>12</v>
      </c>
      <c r="AVX56" s="78">
        <v>617.1</v>
      </c>
      <c r="AVY56" s="77">
        <v>2</v>
      </c>
      <c r="AVZ56" s="78">
        <v>10.72</v>
      </c>
      <c r="AWA56" s="77">
        <v>7</v>
      </c>
      <c r="AWB56" s="78">
        <v>33.14</v>
      </c>
      <c r="AWM56" s="79">
        <v>177312</v>
      </c>
      <c r="AWN56" s="78">
        <v>2919555.3</v>
      </c>
      <c r="AWO56" s="77">
        <v>13</v>
      </c>
      <c r="AWP56" s="78">
        <v>159.15</v>
      </c>
      <c r="AWQ56" s="79">
        <v>1835</v>
      </c>
      <c r="AWR56" s="78">
        <v>103387.29</v>
      </c>
      <c r="AWU56" s="79">
        <v>10783</v>
      </c>
      <c r="AWV56" s="78">
        <v>3569514.32</v>
      </c>
      <c r="AWW56" s="77">
        <v>25</v>
      </c>
      <c r="AWX56" s="78">
        <v>199.76</v>
      </c>
      <c r="AXA56" s="77">
        <v>2</v>
      </c>
      <c r="AXB56" s="78">
        <v>9.1</v>
      </c>
      <c r="AXC56" s="77">
        <v>186</v>
      </c>
      <c r="AXD56" s="78">
        <v>159322.28</v>
      </c>
      <c r="AYC56" s="77">
        <v>1</v>
      </c>
      <c r="AYD56" s="78">
        <v>8.1300000000000008</v>
      </c>
      <c r="AYE56" s="77">
        <v>16</v>
      </c>
      <c r="AYF56" s="78">
        <v>160.4</v>
      </c>
      <c r="AYG56" s="77">
        <v>6</v>
      </c>
      <c r="AYH56" s="78">
        <v>185.52</v>
      </c>
      <c r="AYQ56" s="77">
        <v>11</v>
      </c>
      <c r="AYR56" s="78">
        <v>9.23</v>
      </c>
      <c r="AYS56" s="77">
        <v>1</v>
      </c>
      <c r="AYT56" s="78">
        <v>0.61</v>
      </c>
      <c r="AYW56" s="77">
        <v>5</v>
      </c>
      <c r="AYX56" s="78">
        <v>15.62</v>
      </c>
      <c r="AYY56" s="77">
        <v>96</v>
      </c>
      <c r="AYZ56" s="78">
        <v>5966.28</v>
      </c>
      <c r="AZA56" s="79">
        <v>61073</v>
      </c>
      <c r="AZB56" s="78">
        <v>4821339.5599999996</v>
      </c>
      <c r="AZC56" s="77">
        <v>305</v>
      </c>
      <c r="AZD56" s="78">
        <v>61090.19</v>
      </c>
      <c r="AZE56" s="77">
        <v>153</v>
      </c>
      <c r="AZF56" s="78">
        <v>57144.27</v>
      </c>
      <c r="AZG56" s="77">
        <v>10</v>
      </c>
      <c r="AZH56" s="78">
        <v>251.04</v>
      </c>
      <c r="AZI56" s="77">
        <v>240</v>
      </c>
      <c r="AZJ56" s="78">
        <v>17498.34</v>
      </c>
      <c r="AZK56" s="79">
        <v>1044</v>
      </c>
      <c r="AZL56" s="78">
        <v>14413.53</v>
      </c>
      <c r="AZO56" s="79">
        <v>13582</v>
      </c>
      <c r="AZP56" s="78">
        <v>1819871.11</v>
      </c>
      <c r="AZQ56" s="77">
        <v>195</v>
      </c>
      <c r="AZR56" s="78">
        <v>190696.32000000001</v>
      </c>
      <c r="AZS56" s="77">
        <v>527</v>
      </c>
      <c r="AZT56" s="78">
        <v>236888.14</v>
      </c>
    </row>
    <row r="57" spans="1:1024 1027:1372" x14ac:dyDescent="0.25">
      <c r="A57" s="80">
        <v>39983</v>
      </c>
      <c r="B57" s="77" t="s">
        <v>346</v>
      </c>
      <c r="C57" s="77">
        <v>16</v>
      </c>
      <c r="D57" s="78">
        <v>53.42</v>
      </c>
      <c r="M57" s="77">
        <v>120</v>
      </c>
      <c r="N57" s="78">
        <v>758506.69</v>
      </c>
      <c r="S57" s="77">
        <v>2</v>
      </c>
      <c r="T57" s="78">
        <v>51</v>
      </c>
      <c r="W57" s="77">
        <v>4</v>
      </c>
      <c r="X57" s="78">
        <v>43.16</v>
      </c>
      <c r="Y57" s="79">
        <v>173452</v>
      </c>
      <c r="Z57" s="78">
        <v>9571951.0199999996</v>
      </c>
      <c r="AA57" s="77">
        <v>58</v>
      </c>
      <c r="AB57" s="78">
        <v>7110.5</v>
      </c>
      <c r="AC57" s="79">
        <v>6172</v>
      </c>
      <c r="AD57" s="78">
        <v>291506.43</v>
      </c>
      <c r="AK57" s="77">
        <v>1</v>
      </c>
      <c r="AL57" s="78">
        <v>4</v>
      </c>
      <c r="AM57" s="77">
        <v>2</v>
      </c>
      <c r="AN57" s="78">
        <v>3.3</v>
      </c>
      <c r="AQ57" s="79">
        <v>34891</v>
      </c>
      <c r="AR57" s="78">
        <v>5140669.07</v>
      </c>
      <c r="AU57" s="79">
        <v>48686</v>
      </c>
      <c r="AV57" s="78">
        <v>976481.56</v>
      </c>
      <c r="AY57" s="79">
        <v>67944</v>
      </c>
      <c r="AZ57" s="78">
        <v>6792788.1600000001</v>
      </c>
      <c r="BA57" s="79">
        <v>189849</v>
      </c>
      <c r="BB57" s="78">
        <v>15848379.58</v>
      </c>
      <c r="BE57" s="79">
        <v>214825</v>
      </c>
      <c r="BF57" s="78">
        <v>1887980.42</v>
      </c>
      <c r="BI57" s="79">
        <v>9210</v>
      </c>
      <c r="BJ57" s="78">
        <v>537837.88</v>
      </c>
      <c r="BK57" s="77">
        <v>1</v>
      </c>
      <c r="BL57" s="78">
        <v>860.55</v>
      </c>
      <c r="BM57" s="77">
        <v>7</v>
      </c>
      <c r="BN57" s="78">
        <v>749.42</v>
      </c>
      <c r="BO57" s="79">
        <v>5559</v>
      </c>
      <c r="BP57" s="78">
        <v>62424.54</v>
      </c>
      <c r="BS57" s="77">
        <v>23</v>
      </c>
      <c r="BT57" s="78">
        <v>17472.39</v>
      </c>
      <c r="BW57" s="77">
        <v>1</v>
      </c>
      <c r="BX57" s="78">
        <v>2.9</v>
      </c>
      <c r="BY57" s="77">
        <v>1</v>
      </c>
      <c r="BZ57" s="78">
        <v>0.14000000000000001</v>
      </c>
      <c r="CG57" s="77">
        <v>1</v>
      </c>
      <c r="CH57" s="78">
        <v>23.28</v>
      </c>
      <c r="CK57" s="77">
        <v>1</v>
      </c>
      <c r="CL57" s="78">
        <v>29.04</v>
      </c>
      <c r="CM57" s="77">
        <v>3</v>
      </c>
      <c r="CN57" s="78">
        <v>2355.5100000000002</v>
      </c>
      <c r="CS57" s="77">
        <v>82</v>
      </c>
      <c r="CT57" s="78">
        <v>307.51</v>
      </c>
      <c r="CU57" s="77">
        <v>3</v>
      </c>
      <c r="CV57" s="78">
        <v>15.19</v>
      </c>
      <c r="CW57" s="77">
        <v>15</v>
      </c>
      <c r="CX57" s="78">
        <v>21.77</v>
      </c>
      <c r="DA57" s="79">
        <v>204078</v>
      </c>
      <c r="DB57" s="78">
        <v>7743629.9400000004</v>
      </c>
      <c r="DK57" s="79">
        <v>11093</v>
      </c>
      <c r="DL57" s="78">
        <v>1010234.27</v>
      </c>
      <c r="DM57" s="79">
        <v>106216</v>
      </c>
      <c r="DN57" s="78">
        <v>4117562.24</v>
      </c>
      <c r="DS57" s="77">
        <v>16</v>
      </c>
      <c r="DT57" s="78">
        <v>209.27</v>
      </c>
      <c r="DU57" s="77">
        <v>2</v>
      </c>
      <c r="DV57" s="78">
        <v>3.3</v>
      </c>
      <c r="EE57" s="79">
        <v>12185</v>
      </c>
      <c r="EF57" s="78">
        <v>474500.69</v>
      </c>
      <c r="EG57" s="79">
        <v>45655</v>
      </c>
      <c r="EH57" s="78">
        <v>1821339.12</v>
      </c>
      <c r="EI57" s="77">
        <v>1</v>
      </c>
      <c r="EJ57" s="78">
        <v>5.63</v>
      </c>
      <c r="EK57" s="79">
        <v>1337</v>
      </c>
      <c r="EL57" s="78">
        <v>84038.55</v>
      </c>
      <c r="EQ57" s="77">
        <v>1</v>
      </c>
      <c r="ER57" s="78">
        <v>57</v>
      </c>
      <c r="EU57" s="77">
        <v>9</v>
      </c>
      <c r="EV57" s="78">
        <v>6.35</v>
      </c>
      <c r="EW57" s="79">
        <v>25122</v>
      </c>
      <c r="EX57" s="78">
        <v>1252173.9099999999</v>
      </c>
      <c r="EY57" s="79">
        <v>15635</v>
      </c>
      <c r="EZ57" s="78">
        <v>742795.7</v>
      </c>
      <c r="FA57" s="77">
        <v>7</v>
      </c>
      <c r="FB57" s="78">
        <v>92.75</v>
      </c>
      <c r="FC57" s="77">
        <v>1</v>
      </c>
      <c r="FD57" s="78">
        <v>8.5299999999999994</v>
      </c>
      <c r="FE57" s="77">
        <v>13</v>
      </c>
      <c r="FF57" s="78">
        <v>23.96</v>
      </c>
      <c r="FG57" s="79">
        <v>2373</v>
      </c>
      <c r="FH57" s="78">
        <v>361888.76</v>
      </c>
      <c r="FI57" s="77">
        <v>1</v>
      </c>
      <c r="FJ57" s="78">
        <v>0.5</v>
      </c>
      <c r="FK57" s="79">
        <v>3161</v>
      </c>
      <c r="FL57" s="78">
        <v>86461.09</v>
      </c>
      <c r="FM57" s="77">
        <v>828</v>
      </c>
      <c r="FN57" s="78">
        <v>30459.21</v>
      </c>
      <c r="FO57" s="79">
        <v>44423</v>
      </c>
      <c r="FP57" s="78">
        <v>4823188.8</v>
      </c>
      <c r="FW57" s="77">
        <v>68</v>
      </c>
      <c r="FX57" s="78">
        <v>6718.3</v>
      </c>
      <c r="GC57" s="79">
        <v>3068</v>
      </c>
      <c r="GD57" s="78">
        <v>420034.79</v>
      </c>
      <c r="GK57" s="77">
        <v>1</v>
      </c>
      <c r="GL57" s="78">
        <v>0.12</v>
      </c>
      <c r="GO57" s="77">
        <v>293</v>
      </c>
      <c r="GP57" s="78">
        <v>24359.49</v>
      </c>
      <c r="GQ57" s="77">
        <v>32</v>
      </c>
      <c r="GR57" s="78">
        <v>832.88</v>
      </c>
      <c r="GU57" s="77">
        <v>20</v>
      </c>
      <c r="GV57" s="78">
        <v>99.11</v>
      </c>
      <c r="GY57" s="77">
        <v>108</v>
      </c>
      <c r="GZ57" s="78">
        <v>3596.45</v>
      </c>
      <c r="HA57" s="77">
        <v>714</v>
      </c>
      <c r="HB57" s="78">
        <v>89291.6</v>
      </c>
      <c r="HC57" s="77">
        <v>415</v>
      </c>
      <c r="HD57" s="78">
        <v>74883.83</v>
      </c>
      <c r="HE57" s="79">
        <v>1075</v>
      </c>
      <c r="HF57" s="78">
        <v>151292.6</v>
      </c>
      <c r="HI57" s="77">
        <v>99</v>
      </c>
      <c r="HJ57" s="78">
        <v>33137.800000000003</v>
      </c>
      <c r="HK57" s="77">
        <v>568</v>
      </c>
      <c r="HL57" s="78">
        <v>25276.66</v>
      </c>
      <c r="HM57" s="77">
        <v>34</v>
      </c>
      <c r="HN57" s="78">
        <v>1847.12</v>
      </c>
      <c r="HO57" s="79">
        <v>53172</v>
      </c>
      <c r="HP57" s="78">
        <v>5102785.93</v>
      </c>
      <c r="HQ57" s="77">
        <v>5</v>
      </c>
      <c r="HR57" s="78">
        <v>2114.42</v>
      </c>
      <c r="HS57" s="77">
        <v>110</v>
      </c>
      <c r="HT57" s="78">
        <v>11095.63</v>
      </c>
      <c r="HU57" s="79">
        <v>3357</v>
      </c>
      <c r="HV57" s="78">
        <v>235273.51</v>
      </c>
      <c r="HW57" s="77">
        <v>35</v>
      </c>
      <c r="HX57" s="78">
        <v>10079.530000000001</v>
      </c>
      <c r="HY57" s="77">
        <v>220</v>
      </c>
      <c r="HZ57" s="78">
        <v>31754.15</v>
      </c>
      <c r="IG57" s="79">
        <v>2342</v>
      </c>
      <c r="IH57" s="78">
        <v>119504.42</v>
      </c>
      <c r="II57" s="77">
        <v>4</v>
      </c>
      <c r="IJ57" s="78">
        <v>24.28</v>
      </c>
      <c r="IK57" s="77">
        <v>2</v>
      </c>
      <c r="IL57" s="78">
        <v>3.88</v>
      </c>
      <c r="IQ57" s="77">
        <v>4</v>
      </c>
      <c r="IR57" s="78">
        <v>14.87</v>
      </c>
      <c r="IS57" s="79">
        <v>4262</v>
      </c>
      <c r="IT57" s="78">
        <v>178361.1</v>
      </c>
      <c r="IU57" s="77">
        <v>2</v>
      </c>
      <c r="IV57" s="78">
        <v>16.079999999999998</v>
      </c>
      <c r="JA57" s="79">
        <v>9884</v>
      </c>
      <c r="JB57" s="78">
        <v>1315046.47</v>
      </c>
      <c r="JC57" s="79">
        <v>2599</v>
      </c>
      <c r="JD57" s="78">
        <v>317309.13</v>
      </c>
      <c r="JG57" s="77">
        <v>665</v>
      </c>
      <c r="JH57" s="78">
        <v>83987.61</v>
      </c>
      <c r="JI57" s="79">
        <v>3589</v>
      </c>
      <c r="JJ57" s="78">
        <v>289234.5</v>
      </c>
      <c r="JK57" s="77">
        <v>21</v>
      </c>
      <c r="JL57" s="78">
        <v>1582.59</v>
      </c>
      <c r="JO57" s="77">
        <v>2</v>
      </c>
      <c r="JP57" s="78">
        <v>422.72</v>
      </c>
      <c r="JQ57" s="77">
        <v>186</v>
      </c>
      <c r="JR57" s="78">
        <v>16071.34</v>
      </c>
      <c r="JS57" s="79">
        <v>2767</v>
      </c>
      <c r="JT57" s="78">
        <v>221842.17</v>
      </c>
      <c r="JU57" s="79">
        <v>3503</v>
      </c>
      <c r="JV57" s="78">
        <v>236255.21</v>
      </c>
      <c r="JW57" s="77">
        <v>104</v>
      </c>
      <c r="JX57" s="78">
        <v>9646.0400000000009</v>
      </c>
      <c r="JY57" s="77">
        <v>429</v>
      </c>
      <c r="JZ57" s="78">
        <v>8465.7099999999991</v>
      </c>
      <c r="KA57" s="79">
        <v>8692</v>
      </c>
      <c r="KB57" s="78">
        <v>354236.87</v>
      </c>
      <c r="KE57" s="77">
        <v>411</v>
      </c>
      <c r="KF57" s="78">
        <v>40831.82</v>
      </c>
      <c r="KG57" s="79">
        <v>19941</v>
      </c>
      <c r="KH57" s="78">
        <v>738762.77</v>
      </c>
      <c r="KI57" s="77">
        <v>3</v>
      </c>
      <c r="KJ57" s="78">
        <v>13.61</v>
      </c>
      <c r="KM57" s="79">
        <v>1152</v>
      </c>
      <c r="KN57" s="78">
        <v>629533.93999999994</v>
      </c>
      <c r="KO57" s="77">
        <v>3</v>
      </c>
      <c r="KP57" s="78">
        <v>219.24</v>
      </c>
      <c r="KQ57" s="79">
        <v>5388</v>
      </c>
      <c r="KR57" s="78">
        <v>406814.6</v>
      </c>
      <c r="KU57" s="79">
        <v>3211</v>
      </c>
      <c r="KV57" s="78">
        <v>1382501.2</v>
      </c>
      <c r="LA57" s="77">
        <v>11</v>
      </c>
      <c r="LB57" s="78">
        <v>3477.33</v>
      </c>
      <c r="LC57" s="77">
        <v>7</v>
      </c>
      <c r="LD57" s="78">
        <v>21.2</v>
      </c>
      <c r="LE57" s="79">
        <v>1355</v>
      </c>
      <c r="LF57" s="78">
        <v>117598.55</v>
      </c>
      <c r="LG57" s="77">
        <v>418</v>
      </c>
      <c r="LH57" s="78">
        <v>68067.460000000006</v>
      </c>
      <c r="LI57" s="77">
        <v>401</v>
      </c>
      <c r="LJ57" s="78">
        <v>99174.79</v>
      </c>
      <c r="LS57" s="77">
        <v>1</v>
      </c>
      <c r="LT57" s="78">
        <v>0.89</v>
      </c>
      <c r="LU57" s="79">
        <v>6418</v>
      </c>
      <c r="LV57" s="78">
        <v>281283.61</v>
      </c>
      <c r="LW57" s="77">
        <v>50</v>
      </c>
      <c r="LX57" s="78">
        <v>289.95</v>
      </c>
      <c r="MA57" s="77">
        <v>3</v>
      </c>
      <c r="MB57" s="78">
        <v>829.93</v>
      </c>
      <c r="MC57" s="79">
        <v>5431</v>
      </c>
      <c r="MD57" s="78">
        <v>557973.91</v>
      </c>
      <c r="MG57" s="77">
        <v>6</v>
      </c>
      <c r="MH57" s="78">
        <v>238.32</v>
      </c>
      <c r="MO57" s="77">
        <v>2</v>
      </c>
      <c r="MP57" s="78">
        <v>14.5</v>
      </c>
      <c r="MQ57" s="79">
        <v>4412</v>
      </c>
      <c r="MR57" s="78">
        <v>318769.99</v>
      </c>
      <c r="MS57" s="79">
        <v>45547</v>
      </c>
      <c r="MT57" s="78">
        <v>4345315.01</v>
      </c>
      <c r="MU57" s="79">
        <v>1442</v>
      </c>
      <c r="MV57" s="78">
        <v>41792.720000000001</v>
      </c>
      <c r="MY57" s="77">
        <v>2</v>
      </c>
      <c r="MZ57" s="78">
        <v>10.08</v>
      </c>
      <c r="NE57" s="77">
        <v>1</v>
      </c>
      <c r="NF57" s="78">
        <v>1.84</v>
      </c>
      <c r="NG57" s="79">
        <v>311181</v>
      </c>
      <c r="NH57" s="78">
        <v>37866123.549999997</v>
      </c>
      <c r="NI57" s="79">
        <v>262995</v>
      </c>
      <c r="NJ57" s="78">
        <v>36832547.479999997</v>
      </c>
      <c r="NK57" s="79">
        <v>15113</v>
      </c>
      <c r="NL57" s="78">
        <v>47009.62</v>
      </c>
      <c r="NM57" s="77">
        <v>54</v>
      </c>
      <c r="NN57" s="78">
        <v>688.66</v>
      </c>
      <c r="NO57" s="77">
        <v>1</v>
      </c>
      <c r="NP57" s="78">
        <v>2.4500000000000002</v>
      </c>
      <c r="NU57" s="79">
        <v>2410</v>
      </c>
      <c r="NV57" s="78">
        <v>358679.64</v>
      </c>
      <c r="NW57" s="77">
        <v>4</v>
      </c>
      <c r="NX57" s="78">
        <v>10.36</v>
      </c>
      <c r="NY57" s="77">
        <v>6</v>
      </c>
      <c r="NZ57" s="78">
        <v>14.42</v>
      </c>
      <c r="OA57" s="77">
        <v>111</v>
      </c>
      <c r="OB57" s="78">
        <v>295.12</v>
      </c>
      <c r="OC57" s="79">
        <v>3109</v>
      </c>
      <c r="OD57" s="78">
        <v>321860.90000000002</v>
      </c>
      <c r="OE57" s="77">
        <v>21</v>
      </c>
      <c r="OF57" s="78">
        <v>1493.81</v>
      </c>
      <c r="OG57" s="77">
        <v>6</v>
      </c>
      <c r="OH57" s="78">
        <v>341.56</v>
      </c>
      <c r="OM57" s="77">
        <v>328</v>
      </c>
      <c r="ON57" s="78">
        <v>23426.38</v>
      </c>
      <c r="OO57" s="77">
        <v>524</v>
      </c>
      <c r="OP57" s="78">
        <v>30031.56</v>
      </c>
      <c r="OQ57" s="77">
        <v>118</v>
      </c>
      <c r="OR57" s="78">
        <v>721.82</v>
      </c>
      <c r="OU57" s="77">
        <v>1</v>
      </c>
      <c r="OV57" s="78">
        <v>16.43</v>
      </c>
      <c r="OW57" s="79">
        <v>13415</v>
      </c>
      <c r="OX57" s="78">
        <v>2287820.56</v>
      </c>
      <c r="OY57" s="79">
        <v>28717</v>
      </c>
      <c r="OZ57" s="78">
        <v>5489923.5700000003</v>
      </c>
      <c r="PA57" s="77">
        <v>192</v>
      </c>
      <c r="PB57" s="78">
        <v>7705.45</v>
      </c>
      <c r="PC57" s="79">
        <v>4087</v>
      </c>
      <c r="PD57" s="78">
        <v>188216.63</v>
      </c>
      <c r="PE57" s="77">
        <v>119</v>
      </c>
      <c r="PF57" s="78">
        <v>11049.09</v>
      </c>
      <c r="PI57" s="79">
        <v>4937</v>
      </c>
      <c r="PJ57" s="78">
        <v>471122.57</v>
      </c>
      <c r="PS57" s="79">
        <v>3637</v>
      </c>
      <c r="PT57" s="78">
        <v>332742.84000000003</v>
      </c>
      <c r="PU57" s="77">
        <v>102</v>
      </c>
      <c r="PV57" s="78">
        <v>953.83</v>
      </c>
      <c r="PW57" s="77">
        <v>30</v>
      </c>
      <c r="PX57" s="78">
        <v>4211.63</v>
      </c>
      <c r="PY57" s="79">
        <v>10116</v>
      </c>
      <c r="PZ57" s="78">
        <v>680818.69</v>
      </c>
      <c r="QA57" s="77">
        <v>42</v>
      </c>
      <c r="QB57" s="78">
        <v>359.95</v>
      </c>
      <c r="QC57" s="77">
        <v>11</v>
      </c>
      <c r="QD57" s="78">
        <v>58.37</v>
      </c>
      <c r="QI57" s="77">
        <v>8</v>
      </c>
      <c r="QJ57" s="78">
        <v>40.33</v>
      </c>
      <c r="QM57" s="79">
        <v>25008</v>
      </c>
      <c r="QN57" s="78">
        <v>6826735.0499999998</v>
      </c>
      <c r="QO57" s="79">
        <v>45480</v>
      </c>
      <c r="QP57" s="78">
        <v>6599316.8899999997</v>
      </c>
      <c r="QQ57" s="79">
        <v>1613</v>
      </c>
      <c r="QR57" s="78">
        <v>190556.74</v>
      </c>
      <c r="QS57" s="77">
        <v>345</v>
      </c>
      <c r="QT57" s="78">
        <v>1442551.23</v>
      </c>
      <c r="QW57" s="77">
        <v>25</v>
      </c>
      <c r="QX57" s="78">
        <v>287.81</v>
      </c>
      <c r="QY57" s="77">
        <v>3</v>
      </c>
      <c r="QZ57" s="78">
        <v>302.31</v>
      </c>
      <c r="RA57" s="77">
        <v>605</v>
      </c>
      <c r="RB57" s="78">
        <v>226295.44</v>
      </c>
      <c r="RE57" s="79">
        <v>24113</v>
      </c>
      <c r="RF57" s="78">
        <v>12996843.359999999</v>
      </c>
      <c r="RI57" s="79">
        <v>11428</v>
      </c>
      <c r="RJ57" s="78">
        <v>3568920.51</v>
      </c>
      <c r="RM57" s="77">
        <v>3</v>
      </c>
      <c r="RN57" s="78">
        <v>3.84</v>
      </c>
      <c r="RO57" s="77">
        <v>18</v>
      </c>
      <c r="RP57" s="78">
        <v>16.399999999999999</v>
      </c>
      <c r="RQ57" s="77">
        <v>4</v>
      </c>
      <c r="RR57" s="78">
        <v>259.07</v>
      </c>
      <c r="SA57" s="77">
        <v>2</v>
      </c>
      <c r="SB57" s="78">
        <v>97.1</v>
      </c>
      <c r="SE57" s="77">
        <v>11</v>
      </c>
      <c r="SF57" s="78">
        <v>316.29000000000002</v>
      </c>
      <c r="SG57" s="77">
        <v>3</v>
      </c>
      <c r="SH57" s="78">
        <v>217.94</v>
      </c>
      <c r="SK57" s="77">
        <v>1</v>
      </c>
      <c r="SL57" s="78">
        <v>13.35</v>
      </c>
      <c r="SM57" s="77">
        <v>2</v>
      </c>
      <c r="SN57" s="78">
        <v>47.12</v>
      </c>
      <c r="SO57" s="79">
        <v>123168</v>
      </c>
      <c r="SP57" s="78">
        <v>17492332.59</v>
      </c>
      <c r="SQ57" s="79">
        <v>2344</v>
      </c>
      <c r="SR57" s="78">
        <v>106276.92</v>
      </c>
      <c r="SS57" s="77">
        <v>1</v>
      </c>
      <c r="ST57" s="78">
        <v>3.25</v>
      </c>
      <c r="SW57" s="77">
        <v>124</v>
      </c>
      <c r="SX57" s="78">
        <v>21726.61</v>
      </c>
      <c r="SY57" s="77">
        <v>304</v>
      </c>
      <c r="SZ57" s="78">
        <v>15048.68</v>
      </c>
      <c r="TA57" s="77">
        <v>99</v>
      </c>
      <c r="TB57" s="78">
        <v>2916.25</v>
      </c>
      <c r="TC57" s="77">
        <v>667</v>
      </c>
      <c r="TD57" s="78">
        <v>71065.759999999995</v>
      </c>
      <c r="TG57" s="79">
        <v>5900</v>
      </c>
      <c r="TH57" s="78">
        <v>434276.94</v>
      </c>
      <c r="TI57" s="79">
        <v>38807</v>
      </c>
      <c r="TJ57" s="78">
        <v>6800414.8300000001</v>
      </c>
      <c r="TM57" s="79">
        <v>1399</v>
      </c>
      <c r="TN57" s="78">
        <v>54830.32</v>
      </c>
      <c r="TO57" s="79">
        <v>3473</v>
      </c>
      <c r="TP57" s="78">
        <v>247478.48</v>
      </c>
      <c r="TQ57" s="79">
        <v>7997</v>
      </c>
      <c r="TR57" s="78">
        <v>267501.40999999997</v>
      </c>
      <c r="TS57" s="77">
        <v>4</v>
      </c>
      <c r="TT57" s="78">
        <v>973.08</v>
      </c>
      <c r="TU57" s="79">
        <v>92447</v>
      </c>
      <c r="TV57" s="78">
        <v>582151.11</v>
      </c>
      <c r="TW57" s="79">
        <v>1392</v>
      </c>
      <c r="TX57" s="78">
        <v>119175.81</v>
      </c>
      <c r="TY57" s="77">
        <v>84</v>
      </c>
      <c r="TZ57" s="78">
        <v>567.38</v>
      </c>
      <c r="UA57" s="77">
        <v>2</v>
      </c>
      <c r="UB57" s="78">
        <v>114.2</v>
      </c>
      <c r="UG57" s="77">
        <v>736</v>
      </c>
      <c r="UH57" s="78">
        <v>7494</v>
      </c>
      <c r="UI57" s="79">
        <v>2779</v>
      </c>
      <c r="UJ57" s="78">
        <v>12208626.77</v>
      </c>
      <c r="UK57" s="79">
        <v>2420</v>
      </c>
      <c r="UL57" s="78">
        <v>97503.63</v>
      </c>
      <c r="UM57" s="79">
        <v>25455</v>
      </c>
      <c r="UN57" s="78">
        <v>658099.78</v>
      </c>
      <c r="UO57" s="79">
        <v>2101</v>
      </c>
      <c r="UP57" s="78">
        <v>227907.94</v>
      </c>
      <c r="UQ57" s="79">
        <v>44252</v>
      </c>
      <c r="UR57" s="78">
        <v>2187868.71</v>
      </c>
      <c r="US57" s="79">
        <v>4974</v>
      </c>
      <c r="UT57" s="78">
        <v>401507.29</v>
      </c>
      <c r="VG57" s="79">
        <v>7817</v>
      </c>
      <c r="VH57" s="78">
        <v>354868.77</v>
      </c>
      <c r="VI57" s="77">
        <v>1</v>
      </c>
      <c r="VJ57" s="78">
        <v>3.29</v>
      </c>
      <c r="VM57" s="77">
        <v>4</v>
      </c>
      <c r="VN57" s="78">
        <v>84.43</v>
      </c>
      <c r="VU57" s="77">
        <v>2</v>
      </c>
      <c r="VV57" s="78">
        <v>11.3</v>
      </c>
      <c r="VY57" s="77">
        <v>1</v>
      </c>
      <c r="VZ57" s="78">
        <v>4.0199999999999996</v>
      </c>
      <c r="WE57" s="77">
        <v>1</v>
      </c>
      <c r="WF57" s="78">
        <v>2.2999999999999998</v>
      </c>
      <c r="WG57" s="77">
        <v>41</v>
      </c>
      <c r="WH57" s="78">
        <v>1028.76</v>
      </c>
      <c r="WI57" s="79">
        <v>13352</v>
      </c>
      <c r="WJ57" s="78">
        <v>650167.26</v>
      </c>
      <c r="WK57" s="77">
        <v>1</v>
      </c>
      <c r="WL57" s="78">
        <v>3.6</v>
      </c>
      <c r="WM57" s="79">
        <v>33184</v>
      </c>
      <c r="WN57" s="78">
        <v>534469.04</v>
      </c>
      <c r="WO57" s="77">
        <v>162</v>
      </c>
      <c r="WP57" s="78">
        <v>1624.24</v>
      </c>
      <c r="WQ57" s="77">
        <v>1</v>
      </c>
      <c r="WR57" s="78">
        <v>10.33</v>
      </c>
      <c r="WS57" s="77">
        <v>6</v>
      </c>
      <c r="WT57" s="78">
        <v>70.61</v>
      </c>
      <c r="WU57" s="79">
        <v>12503</v>
      </c>
      <c r="WV57" s="78">
        <v>652212.18000000005</v>
      </c>
      <c r="WW57" s="79">
        <v>16829</v>
      </c>
      <c r="WX57" s="78">
        <v>1461427.13</v>
      </c>
      <c r="XG57" s="79">
        <v>12578</v>
      </c>
      <c r="XH57" s="78">
        <v>1783054.79</v>
      </c>
      <c r="XI57" s="77">
        <v>27</v>
      </c>
      <c r="XJ57" s="78">
        <v>62551.73</v>
      </c>
      <c r="XM57" s="79">
        <v>2969</v>
      </c>
      <c r="XN57" s="78">
        <v>12705.51</v>
      </c>
      <c r="XO57" s="79">
        <v>7126</v>
      </c>
      <c r="XP57" s="78">
        <v>112379.63</v>
      </c>
      <c r="XQ57" s="77">
        <v>192</v>
      </c>
      <c r="XR57" s="78">
        <v>20634.96</v>
      </c>
      <c r="XS57" s="79">
        <v>2311</v>
      </c>
      <c r="XT57" s="78">
        <v>893343.24</v>
      </c>
      <c r="XW57" s="79">
        <v>6259</v>
      </c>
      <c r="XX57" s="78">
        <v>176822.14</v>
      </c>
      <c r="YA57" s="77">
        <v>1</v>
      </c>
      <c r="YB57" s="78">
        <v>29.38</v>
      </c>
      <c r="YC57" s="77">
        <v>4</v>
      </c>
      <c r="YD57" s="78">
        <v>29.43</v>
      </c>
      <c r="YE57" s="77">
        <v>5</v>
      </c>
      <c r="YF57" s="78">
        <v>35.64</v>
      </c>
      <c r="YI57" s="79">
        <v>37059</v>
      </c>
      <c r="YJ57" s="78">
        <v>2153800.2599999998</v>
      </c>
      <c r="YM57" s="77">
        <v>492</v>
      </c>
      <c r="YN57" s="78">
        <v>205565.86</v>
      </c>
      <c r="YO57" s="77">
        <v>624</v>
      </c>
      <c r="YP57" s="78">
        <v>7512.59</v>
      </c>
      <c r="YU57" s="79">
        <v>2769</v>
      </c>
      <c r="YV57" s="78">
        <v>1435583.23</v>
      </c>
      <c r="YW57" s="79">
        <v>6289</v>
      </c>
      <c r="YX57" s="78">
        <v>829767.62</v>
      </c>
      <c r="YY57" s="79">
        <v>14579</v>
      </c>
      <c r="YZ57" s="78">
        <v>2509647.0499999998</v>
      </c>
      <c r="ZA57" s="79">
        <v>1477</v>
      </c>
      <c r="ZB57" s="78">
        <v>380222.77</v>
      </c>
      <c r="ZC57" s="79">
        <v>2872</v>
      </c>
      <c r="ZD57" s="78">
        <v>613331.75</v>
      </c>
      <c r="ZE57" s="79">
        <v>83231</v>
      </c>
      <c r="ZF57" s="78">
        <v>977144.38</v>
      </c>
      <c r="ZG57" s="79">
        <v>1460</v>
      </c>
      <c r="ZH57" s="78">
        <v>77162.97</v>
      </c>
      <c r="ZI57" s="77">
        <v>2</v>
      </c>
      <c r="ZJ57" s="78">
        <v>24</v>
      </c>
      <c r="ZQ57" s="79">
        <v>169746</v>
      </c>
      <c r="ZR57" s="78">
        <v>10052770.82</v>
      </c>
      <c r="ZS57" s="79">
        <v>26262</v>
      </c>
      <c r="ZT57" s="78">
        <v>2334925.9700000002</v>
      </c>
      <c r="AAA57" s="79">
        <v>3546</v>
      </c>
      <c r="AAB57" s="78">
        <v>85480.15</v>
      </c>
      <c r="AAE57" s="79">
        <v>2270</v>
      </c>
      <c r="AAF57" s="78">
        <v>281751.25</v>
      </c>
      <c r="AAG57" s="77">
        <v>114</v>
      </c>
      <c r="AAH57" s="78">
        <v>11295.56</v>
      </c>
      <c r="AAI57" s="79">
        <v>117661</v>
      </c>
      <c r="AAJ57" s="78">
        <v>3024879.95</v>
      </c>
      <c r="AAK57" s="79">
        <v>31763</v>
      </c>
      <c r="AAL57" s="78">
        <v>1463853.85</v>
      </c>
      <c r="AAQ57" s="79">
        <v>1392</v>
      </c>
      <c r="AAR57" s="78">
        <v>119839.14</v>
      </c>
      <c r="AAS57" s="77">
        <v>617</v>
      </c>
      <c r="AAT57" s="78">
        <v>47254.41</v>
      </c>
      <c r="AAU57" s="79">
        <v>52562</v>
      </c>
      <c r="AAV57" s="78">
        <v>9366787.8800000008</v>
      </c>
      <c r="AAW57" s="79">
        <v>47720</v>
      </c>
      <c r="AAX57" s="78">
        <v>6288499.2999999998</v>
      </c>
      <c r="ABC57" s="77">
        <v>123</v>
      </c>
      <c r="ABD57" s="78">
        <v>598.53</v>
      </c>
      <c r="ABE57" s="77">
        <v>220</v>
      </c>
      <c r="ABF57" s="78">
        <v>1139.93</v>
      </c>
      <c r="ABM57" s="77">
        <v>125</v>
      </c>
      <c r="ABN57" s="78">
        <v>1085.43</v>
      </c>
      <c r="ABQ57" s="77">
        <v>52</v>
      </c>
      <c r="ABR57" s="78">
        <v>550.99</v>
      </c>
      <c r="ABS57" s="77">
        <v>67</v>
      </c>
      <c r="ABT57" s="78">
        <v>378.97</v>
      </c>
      <c r="ABY57" s="77">
        <v>6</v>
      </c>
      <c r="ABZ57" s="78">
        <v>239.08</v>
      </c>
      <c r="ACA57" s="79">
        <v>1327</v>
      </c>
      <c r="ACB57" s="78">
        <v>6030.63</v>
      </c>
      <c r="ACG57" s="79">
        <v>3915</v>
      </c>
      <c r="ACH57" s="78">
        <v>235540.45</v>
      </c>
      <c r="ACO57" s="79">
        <v>1324</v>
      </c>
      <c r="ACP57" s="78">
        <v>190990.12</v>
      </c>
      <c r="ADA57" s="79">
        <v>184718</v>
      </c>
      <c r="ADB57" s="78">
        <v>17244961.620000001</v>
      </c>
      <c r="ADC57" s="79">
        <v>2986</v>
      </c>
      <c r="ADD57" s="78">
        <v>176187.26</v>
      </c>
      <c r="ADE57" s="79">
        <v>1801</v>
      </c>
      <c r="ADF57" s="78">
        <v>80478.19</v>
      </c>
      <c r="ADG57" s="79">
        <v>5222</v>
      </c>
      <c r="ADH57" s="78">
        <v>77701.84</v>
      </c>
      <c r="ADI57" s="79">
        <v>4433</v>
      </c>
      <c r="ADJ57" s="78">
        <v>104097.57</v>
      </c>
      <c r="ADK57" s="77">
        <v>563</v>
      </c>
      <c r="ADL57" s="78">
        <v>15629.2</v>
      </c>
      <c r="ADQ57" s="77">
        <v>127</v>
      </c>
      <c r="ADR57" s="78">
        <v>6178.21</v>
      </c>
      <c r="ADS57" s="79">
        <v>14696</v>
      </c>
      <c r="ADT57" s="78">
        <v>521163.05</v>
      </c>
      <c r="ADU57" s="79">
        <v>4523</v>
      </c>
      <c r="ADV57" s="78">
        <v>238841.49</v>
      </c>
      <c r="ADW57" s="79">
        <v>22587</v>
      </c>
      <c r="ADX57" s="78">
        <v>280812.77</v>
      </c>
      <c r="AEA57" s="77">
        <v>3</v>
      </c>
      <c r="AEB57" s="78">
        <v>7.94</v>
      </c>
      <c r="AEC57" s="79">
        <v>12102</v>
      </c>
      <c r="AED57" s="78">
        <v>489809.11</v>
      </c>
      <c r="AEI57" s="79">
        <v>4203</v>
      </c>
      <c r="AEJ57" s="78">
        <v>135412.49</v>
      </c>
      <c r="AEK57" s="79">
        <v>42163</v>
      </c>
      <c r="AEL57" s="78">
        <v>1607686.44</v>
      </c>
      <c r="AEM57" s="77">
        <v>159</v>
      </c>
      <c r="AEN57" s="78">
        <v>7879.57</v>
      </c>
      <c r="AEO57" s="79">
        <v>14923</v>
      </c>
      <c r="AEP57" s="78">
        <v>955431.39</v>
      </c>
      <c r="AEQ57" s="77">
        <v>3</v>
      </c>
      <c r="AER57" s="78">
        <v>190.31</v>
      </c>
      <c r="AES57" s="79">
        <v>3226</v>
      </c>
      <c r="AET57" s="78">
        <v>506723.33</v>
      </c>
      <c r="AEY57" s="79">
        <v>1031</v>
      </c>
      <c r="AEZ57" s="78">
        <v>166556.42000000001</v>
      </c>
      <c r="AFA57" s="77">
        <v>2</v>
      </c>
      <c r="AFB57" s="78">
        <v>5.5</v>
      </c>
      <c r="AFK57" s="79">
        <v>4247</v>
      </c>
      <c r="AFL57" s="78">
        <v>291694.21000000002</v>
      </c>
      <c r="AFM57" s="79">
        <v>2566</v>
      </c>
      <c r="AFN57" s="78">
        <v>92143.1</v>
      </c>
      <c r="AFO57" s="77">
        <v>15</v>
      </c>
      <c r="AFP57" s="78">
        <v>601.63</v>
      </c>
      <c r="AFQ57" s="77">
        <v>4</v>
      </c>
      <c r="AFR57" s="78">
        <v>303.01</v>
      </c>
      <c r="AFS57" s="79">
        <v>1332</v>
      </c>
      <c r="AFT57" s="78">
        <v>752078.33</v>
      </c>
      <c r="AFU57" s="79">
        <v>2606</v>
      </c>
      <c r="AFV57" s="78">
        <v>1872738.58</v>
      </c>
      <c r="AGA57" s="77">
        <v>41</v>
      </c>
      <c r="AGB57" s="78">
        <v>276.97000000000003</v>
      </c>
      <c r="AGG57" s="79">
        <v>16356</v>
      </c>
      <c r="AGH57" s="78">
        <v>859017.59</v>
      </c>
      <c r="AGI57" s="79">
        <v>4848</v>
      </c>
      <c r="AGJ57" s="78">
        <v>152718.84</v>
      </c>
      <c r="AGK57" s="77">
        <v>5</v>
      </c>
      <c r="AGL57" s="78">
        <v>6472.21</v>
      </c>
      <c r="AGO57" s="77">
        <v>71</v>
      </c>
      <c r="AGP57" s="78">
        <v>7534.79</v>
      </c>
      <c r="AGQ57" s="79">
        <v>6286</v>
      </c>
      <c r="AGR57" s="78">
        <v>334006.33</v>
      </c>
      <c r="AGS57" s="77">
        <v>13</v>
      </c>
      <c r="AGT57" s="78">
        <v>337.71</v>
      </c>
      <c r="AGW57" s="77">
        <v>10</v>
      </c>
      <c r="AGX57" s="78">
        <v>971.4</v>
      </c>
      <c r="AHC57" s="79">
        <v>3099</v>
      </c>
      <c r="AHD57" s="78">
        <v>1086119.2</v>
      </c>
      <c r="AHG57" s="77">
        <v>126</v>
      </c>
      <c r="AHH57" s="78">
        <v>6204.68</v>
      </c>
      <c r="AHK57" s="77">
        <v>2</v>
      </c>
      <c r="AHL57" s="78">
        <v>47.77</v>
      </c>
      <c r="AHM57" s="79">
        <v>52992</v>
      </c>
      <c r="AHN57" s="78">
        <v>1688510.74</v>
      </c>
      <c r="AHO57" s="79">
        <v>4865</v>
      </c>
      <c r="AHP57" s="78">
        <v>197121.13</v>
      </c>
      <c r="AHQ57" s="77">
        <v>421</v>
      </c>
      <c r="AHR57" s="78">
        <v>47105.48</v>
      </c>
      <c r="AHS57" s="77">
        <v>5</v>
      </c>
      <c r="AHT57" s="78">
        <v>488.35</v>
      </c>
      <c r="AHW57" s="77">
        <v>149</v>
      </c>
      <c r="AHX57" s="78">
        <v>1018.73</v>
      </c>
      <c r="AIC57" s="77">
        <v>13</v>
      </c>
      <c r="AID57" s="78">
        <v>29842.07</v>
      </c>
      <c r="AIG57" s="79">
        <v>173771</v>
      </c>
      <c r="AIH57" s="78">
        <v>33506665.010000002</v>
      </c>
      <c r="AII57" s="77">
        <v>240</v>
      </c>
      <c r="AIJ57" s="78">
        <v>229013.44</v>
      </c>
      <c r="AIK57" s="79">
        <v>10338</v>
      </c>
      <c r="AIL57" s="78">
        <v>6105127.1900000004</v>
      </c>
      <c r="AIM57" s="79">
        <v>9177</v>
      </c>
      <c r="AIN57" s="78">
        <v>3453980.93</v>
      </c>
      <c r="AIO57" s="79">
        <v>1206</v>
      </c>
      <c r="AIP57" s="78">
        <v>85863.03</v>
      </c>
      <c r="AIQ57" s="77">
        <v>197</v>
      </c>
      <c r="AIR57" s="78">
        <v>20647.41</v>
      </c>
      <c r="AIS57" s="79">
        <v>1036</v>
      </c>
      <c r="AIT57" s="78">
        <v>149169.13</v>
      </c>
      <c r="AIW57" s="77">
        <v>3</v>
      </c>
      <c r="AIX57" s="78">
        <v>1499.2</v>
      </c>
      <c r="AIY57" s="77">
        <v>49</v>
      </c>
      <c r="AIZ57" s="78">
        <v>45209.94</v>
      </c>
      <c r="AJA57" s="79">
        <v>2979</v>
      </c>
      <c r="AJB57" s="78">
        <v>261937.98</v>
      </c>
      <c r="AJC57" s="79">
        <v>3695</v>
      </c>
      <c r="AJD57" s="78">
        <v>232721.36</v>
      </c>
      <c r="AJE57" s="77">
        <v>24</v>
      </c>
      <c r="AJF57" s="78">
        <v>3285.14</v>
      </c>
      <c r="AJG57" s="77">
        <v>2</v>
      </c>
      <c r="AJH57" s="78">
        <v>60.22</v>
      </c>
      <c r="AJK57" s="77">
        <v>5</v>
      </c>
      <c r="AJL57" s="78">
        <v>1909.97</v>
      </c>
      <c r="AJM57" s="77">
        <v>966</v>
      </c>
      <c r="AJN57" s="78">
        <v>125181.63</v>
      </c>
      <c r="AJQ57" s="77">
        <v>110</v>
      </c>
      <c r="AJR57" s="78">
        <v>42270.36</v>
      </c>
      <c r="AKC57" s="77">
        <v>2</v>
      </c>
      <c r="AKD57" s="78">
        <v>40</v>
      </c>
      <c r="AKE57" s="77">
        <v>6</v>
      </c>
      <c r="AKF57" s="78">
        <v>1265.77</v>
      </c>
      <c r="AKG57" s="79">
        <v>52148</v>
      </c>
      <c r="AKH57" s="78">
        <v>475606</v>
      </c>
      <c r="AKK57" s="77">
        <v>38</v>
      </c>
      <c r="AKL57" s="78">
        <v>388.89</v>
      </c>
      <c r="AKO57" s="79">
        <v>7163</v>
      </c>
      <c r="AKP57" s="78">
        <v>526603.21</v>
      </c>
      <c r="AKQ57" s="77">
        <v>8</v>
      </c>
      <c r="AKR57" s="78">
        <v>66.3</v>
      </c>
      <c r="AKS57" s="79">
        <v>9713</v>
      </c>
      <c r="AKT57" s="78">
        <v>195026.2</v>
      </c>
      <c r="AKU57" s="77">
        <v>9</v>
      </c>
      <c r="AKV57" s="78">
        <v>10.9</v>
      </c>
      <c r="AKW57" s="79">
        <v>11458</v>
      </c>
      <c r="AKX57" s="78">
        <v>530060.97</v>
      </c>
      <c r="AKY57" s="77">
        <v>1</v>
      </c>
      <c r="AKZ57" s="78">
        <v>13.77</v>
      </c>
      <c r="ALC57" s="77">
        <v>2</v>
      </c>
      <c r="ALD57" s="78">
        <v>53.8</v>
      </c>
      <c r="ALE57" s="79">
        <v>2160</v>
      </c>
      <c r="ALF57" s="78">
        <v>358398.29</v>
      </c>
      <c r="ALO57" s="79">
        <v>89500</v>
      </c>
      <c r="ALP57" s="78">
        <v>1155067.92</v>
      </c>
      <c r="ALQ57" s="77">
        <v>230</v>
      </c>
      <c r="ALR57" s="78">
        <v>23506.400000000001</v>
      </c>
      <c r="ALU57" s="77">
        <v>1</v>
      </c>
      <c r="ALV57" s="78">
        <v>0.37</v>
      </c>
      <c r="AME57" s="77">
        <v>28</v>
      </c>
      <c r="AMF57" s="78">
        <v>324.32</v>
      </c>
      <c r="AMM57" s="79">
        <v>8552</v>
      </c>
      <c r="AMN57" s="78">
        <v>213470.49</v>
      </c>
      <c r="AMO57" s="77">
        <v>3</v>
      </c>
      <c r="AMP57" s="78">
        <v>8451.9</v>
      </c>
      <c r="AMQ57" s="79">
        <v>108350</v>
      </c>
      <c r="AMR57" s="78">
        <v>1546252.82</v>
      </c>
      <c r="AMW57" s="77">
        <v>1</v>
      </c>
      <c r="AMX57" s="78">
        <v>5.56</v>
      </c>
      <c r="ANC57" s="77">
        <v>5</v>
      </c>
      <c r="AND57" s="78">
        <v>117.59</v>
      </c>
      <c r="ANI57" s="77">
        <v>5</v>
      </c>
      <c r="ANJ57" s="78">
        <v>73.48</v>
      </c>
      <c r="ANO57" s="79">
        <v>3863</v>
      </c>
      <c r="ANP57" s="78">
        <v>205792.4</v>
      </c>
      <c r="ANQ57" s="77">
        <v>118</v>
      </c>
      <c r="ANR57" s="78">
        <v>447.04</v>
      </c>
      <c r="ANS57" s="79">
        <v>1406</v>
      </c>
      <c r="ANT57" s="78">
        <v>93022.69</v>
      </c>
      <c r="ANW57" s="77">
        <v>130</v>
      </c>
      <c r="ANX57" s="78">
        <v>3194.55</v>
      </c>
      <c r="ANY57" s="77">
        <v>60</v>
      </c>
      <c r="ANZ57" s="78">
        <v>27783.56</v>
      </c>
      <c r="AOA57" s="79">
        <v>1712</v>
      </c>
      <c r="AOB57" s="78">
        <v>129635.9</v>
      </c>
      <c r="AOC57" s="79">
        <v>13334</v>
      </c>
      <c r="AOD57" s="78">
        <v>1262670.43</v>
      </c>
      <c r="AOE57" s="77">
        <v>180</v>
      </c>
      <c r="AOF57" s="78">
        <v>212990.49</v>
      </c>
      <c r="AOG57" s="77">
        <v>6</v>
      </c>
      <c r="AOH57" s="78">
        <v>730.2</v>
      </c>
      <c r="AOM57" s="77">
        <v>2</v>
      </c>
      <c r="AON57" s="78">
        <v>111.44</v>
      </c>
      <c r="AOO57" s="77">
        <v>1</v>
      </c>
      <c r="AOP57" s="78">
        <v>51.5</v>
      </c>
      <c r="AOQ57" s="77">
        <v>359</v>
      </c>
      <c r="AOR57" s="78">
        <v>14961.74</v>
      </c>
      <c r="AOU57" s="77">
        <v>1</v>
      </c>
      <c r="AOV57" s="78">
        <v>2.84</v>
      </c>
      <c r="AOW57" s="77">
        <v>2</v>
      </c>
      <c r="AOX57" s="78">
        <v>1.62</v>
      </c>
      <c r="AOY57" s="79">
        <v>1078</v>
      </c>
      <c r="AOZ57" s="78">
        <v>1344559.51</v>
      </c>
      <c r="APA57" s="79">
        <v>3258</v>
      </c>
      <c r="APB57" s="78">
        <v>247128.94</v>
      </c>
      <c r="APE57" s="77">
        <v>158</v>
      </c>
      <c r="APF57" s="78">
        <v>3881.77</v>
      </c>
      <c r="API57" s="79">
        <v>2088</v>
      </c>
      <c r="APJ57" s="78">
        <v>277978.18</v>
      </c>
      <c r="APK57" s="77">
        <v>291</v>
      </c>
      <c r="APL57" s="78">
        <v>49864.34</v>
      </c>
      <c r="APM57" s="79">
        <v>10680</v>
      </c>
      <c r="APN57" s="78">
        <v>1799221.21</v>
      </c>
      <c r="APS57" s="77">
        <v>465</v>
      </c>
      <c r="APT57" s="78">
        <v>246783.9</v>
      </c>
      <c r="APU57" s="77">
        <v>61</v>
      </c>
      <c r="APV57" s="78">
        <v>107477.78</v>
      </c>
      <c r="APW57" s="77">
        <v>362</v>
      </c>
      <c r="APX57" s="78">
        <v>1138348.1000000001</v>
      </c>
      <c r="AQA57" s="77">
        <v>3</v>
      </c>
      <c r="AQB57" s="78">
        <v>340.72</v>
      </c>
      <c r="AQC57" s="77">
        <v>3</v>
      </c>
      <c r="AQD57" s="78">
        <v>8.89</v>
      </c>
      <c r="AQI57" s="77">
        <v>50</v>
      </c>
      <c r="AQJ57" s="78">
        <v>5419.8</v>
      </c>
      <c r="AQK57" s="77">
        <v>3</v>
      </c>
      <c r="AQL57" s="78">
        <v>25.86</v>
      </c>
      <c r="AQO57" s="77">
        <v>831</v>
      </c>
      <c r="AQP57" s="78">
        <v>117905.99</v>
      </c>
      <c r="AQQ57" s="77">
        <v>421</v>
      </c>
      <c r="AQR57" s="78">
        <v>4615.2299999999996</v>
      </c>
      <c r="AQS57" s="77">
        <v>1</v>
      </c>
      <c r="AQT57" s="78">
        <v>7.5</v>
      </c>
      <c r="AQU57" s="77">
        <v>234</v>
      </c>
      <c r="AQV57" s="78">
        <v>3068.05</v>
      </c>
      <c r="AQW57" s="77">
        <v>1</v>
      </c>
      <c r="AQX57" s="78">
        <v>8.52</v>
      </c>
      <c r="ARA57" s="79">
        <v>13482</v>
      </c>
      <c r="ARB57" s="78">
        <v>3050055.15</v>
      </c>
      <c r="ARC57" s="79">
        <v>18356</v>
      </c>
      <c r="ARD57" s="78">
        <v>295970.51</v>
      </c>
      <c r="ARG57" s="77">
        <v>3</v>
      </c>
      <c r="ARH57" s="78">
        <v>43.9</v>
      </c>
      <c r="ARI57" s="79">
        <v>2410</v>
      </c>
      <c r="ARJ57" s="78">
        <v>1013481.86</v>
      </c>
      <c r="ARK57" s="77">
        <v>267</v>
      </c>
      <c r="ARL57" s="78">
        <v>115936.82</v>
      </c>
      <c r="ARM57" s="79">
        <v>2176</v>
      </c>
      <c r="ARN57" s="78">
        <v>973736.23</v>
      </c>
      <c r="ARO57" s="77">
        <v>783</v>
      </c>
      <c r="ARP57" s="78">
        <v>358989.74</v>
      </c>
      <c r="ARQ57" s="77">
        <v>701</v>
      </c>
      <c r="ARR57" s="78">
        <v>273324.08</v>
      </c>
      <c r="ARS57" s="77">
        <v>202</v>
      </c>
      <c r="ART57" s="78">
        <v>86022.78</v>
      </c>
      <c r="ARU57" s="79">
        <v>13596</v>
      </c>
      <c r="ARV57" s="78">
        <v>2760196.24</v>
      </c>
      <c r="ARW57" s="77">
        <v>4</v>
      </c>
      <c r="ARX57" s="78">
        <v>285.02</v>
      </c>
      <c r="ASA57" s="77">
        <v>156</v>
      </c>
      <c r="ASB57" s="78">
        <v>47399</v>
      </c>
      <c r="ASC57" s="79">
        <v>3546</v>
      </c>
      <c r="ASD57" s="78">
        <v>57884.1</v>
      </c>
      <c r="ASI57" s="79">
        <v>3930</v>
      </c>
      <c r="ASJ57" s="78">
        <v>1071851.26</v>
      </c>
      <c r="ASK57" s="79">
        <v>2729</v>
      </c>
      <c r="ASL57" s="78">
        <v>1380486.79</v>
      </c>
      <c r="ASU57" s="77">
        <v>85</v>
      </c>
      <c r="ASV57" s="78">
        <v>554132.34</v>
      </c>
      <c r="ASY57" s="77">
        <v>2</v>
      </c>
      <c r="ASZ57" s="78">
        <v>43.38</v>
      </c>
      <c r="ATC57" s="77">
        <v>1</v>
      </c>
      <c r="ATD57" s="78">
        <v>7.73</v>
      </c>
      <c r="ATG57" s="79">
        <v>5447</v>
      </c>
      <c r="ATH57" s="78">
        <v>707717.73</v>
      </c>
      <c r="ATI57" s="79">
        <v>13472</v>
      </c>
      <c r="ATJ57" s="78">
        <v>1522635.45</v>
      </c>
      <c r="ATK57" s="79">
        <v>27773</v>
      </c>
      <c r="ATL57" s="78">
        <v>3492189.72</v>
      </c>
      <c r="ATM57" s="79">
        <v>6369</v>
      </c>
      <c r="ATN57" s="78">
        <v>777296.02</v>
      </c>
      <c r="ATO57" s="79">
        <v>18177</v>
      </c>
      <c r="ATP57" s="78">
        <v>401361.26</v>
      </c>
      <c r="ATS57" s="79">
        <v>48664</v>
      </c>
      <c r="ATT57" s="78">
        <v>3865911.65</v>
      </c>
      <c r="ATU57" s="77">
        <v>192</v>
      </c>
      <c r="ATV57" s="78">
        <v>67788.990000000005</v>
      </c>
      <c r="ATY57" s="79">
        <v>4707</v>
      </c>
      <c r="ATZ57" s="78">
        <v>371091.07</v>
      </c>
      <c r="AUM57" s="77">
        <v>1</v>
      </c>
      <c r="AUN57" s="78">
        <v>0.96</v>
      </c>
      <c r="AUQ57" s="77">
        <v>3</v>
      </c>
      <c r="AUR57" s="78">
        <v>2.88</v>
      </c>
      <c r="AUS57" s="77">
        <v>8</v>
      </c>
      <c r="AUT57" s="78">
        <v>183.58</v>
      </c>
      <c r="AUU57" s="79">
        <v>1014</v>
      </c>
      <c r="AUV57" s="78">
        <v>22034.17</v>
      </c>
      <c r="AUW57" s="77">
        <v>134</v>
      </c>
      <c r="AUX57" s="78">
        <v>11825.66</v>
      </c>
      <c r="AVA57" s="79">
        <v>13381</v>
      </c>
      <c r="AVB57" s="78">
        <v>1231297.54</v>
      </c>
      <c r="AVC57" s="77">
        <v>719</v>
      </c>
      <c r="AVD57" s="78">
        <v>2917736.84</v>
      </c>
      <c r="AVE57" s="77">
        <v>1</v>
      </c>
      <c r="AVF57" s="78">
        <v>49.71</v>
      </c>
      <c r="AVM57" s="79">
        <v>1058</v>
      </c>
      <c r="AVN57" s="78">
        <v>61752.14</v>
      </c>
      <c r="AVO57" s="77">
        <v>38</v>
      </c>
      <c r="AVP57" s="78">
        <v>1401.37</v>
      </c>
      <c r="AVS57" s="79">
        <v>18063</v>
      </c>
      <c r="AVT57" s="78">
        <v>795941.12</v>
      </c>
      <c r="AVU57" s="77">
        <v>15</v>
      </c>
      <c r="AVV57" s="78">
        <v>256.83</v>
      </c>
      <c r="AVW57" s="77">
        <v>11</v>
      </c>
      <c r="AVX57" s="78">
        <v>602.89</v>
      </c>
      <c r="AVY57" s="77">
        <v>4</v>
      </c>
      <c r="AVZ57" s="78">
        <v>15.86</v>
      </c>
      <c r="AWA57" s="77">
        <v>10</v>
      </c>
      <c r="AWB57" s="78">
        <v>52.53</v>
      </c>
      <c r="AWC57" s="77">
        <v>2</v>
      </c>
      <c r="AWD57" s="78">
        <v>9.6999999999999993</v>
      </c>
      <c r="AWM57" s="79">
        <v>177958</v>
      </c>
      <c r="AWN57" s="78">
        <v>2933884.36</v>
      </c>
      <c r="AWO57" s="77">
        <v>9</v>
      </c>
      <c r="AWP57" s="78">
        <v>152.6</v>
      </c>
      <c r="AWQ57" s="79">
        <v>1928</v>
      </c>
      <c r="AWR57" s="78">
        <v>102583.82</v>
      </c>
      <c r="AWU57" s="79">
        <v>10880</v>
      </c>
      <c r="AWV57" s="78">
        <v>3613306.32</v>
      </c>
      <c r="AWW57" s="77">
        <v>14</v>
      </c>
      <c r="AWX57" s="78">
        <v>103.36</v>
      </c>
      <c r="AXC57" s="77">
        <v>197</v>
      </c>
      <c r="AXD57" s="78">
        <v>175707.46</v>
      </c>
      <c r="AXE57" s="77">
        <v>1</v>
      </c>
      <c r="AXF57" s="78">
        <v>1.24</v>
      </c>
      <c r="AYA57" s="77">
        <v>1</v>
      </c>
      <c r="AYB57" s="78">
        <v>18.43</v>
      </c>
      <c r="AYC57" s="77">
        <v>11</v>
      </c>
      <c r="AYD57" s="78">
        <v>86.93</v>
      </c>
      <c r="AYE57" s="77">
        <v>26</v>
      </c>
      <c r="AYF57" s="78">
        <v>271.33999999999997</v>
      </c>
      <c r="AYQ57" s="77">
        <v>1</v>
      </c>
      <c r="AYR57" s="78">
        <v>0.79</v>
      </c>
      <c r="AYU57" s="77">
        <v>2</v>
      </c>
      <c r="AYV57" s="78">
        <v>5.0999999999999996</v>
      </c>
      <c r="AYW57" s="77">
        <v>5</v>
      </c>
      <c r="AYX57" s="78">
        <v>25.2</v>
      </c>
      <c r="AYY57" s="77">
        <v>77</v>
      </c>
      <c r="AYZ57" s="78">
        <v>4465.43</v>
      </c>
      <c r="AZA57" s="79">
        <v>59896</v>
      </c>
      <c r="AZB57" s="78">
        <v>4683378.45</v>
      </c>
      <c r="AZC57" s="77">
        <v>302</v>
      </c>
      <c r="AZD57" s="78">
        <v>53924.06</v>
      </c>
      <c r="AZE57" s="77">
        <v>124</v>
      </c>
      <c r="AZF57" s="78">
        <v>45896.04</v>
      </c>
      <c r="AZG57" s="77">
        <v>6</v>
      </c>
      <c r="AZH57" s="78">
        <v>98.16</v>
      </c>
      <c r="AZI57" s="77">
        <v>267</v>
      </c>
      <c r="AZJ57" s="78">
        <v>20403.82</v>
      </c>
      <c r="AZK57" s="79">
        <v>1233</v>
      </c>
      <c r="AZL57" s="78">
        <v>16582.73</v>
      </c>
      <c r="AZO57" s="79">
        <v>13904</v>
      </c>
      <c r="AZP57" s="78">
        <v>1857528.76</v>
      </c>
      <c r="AZQ57" s="77">
        <v>203</v>
      </c>
      <c r="AZR57" s="78">
        <v>194213.3</v>
      </c>
      <c r="AZS57" s="77">
        <v>503</v>
      </c>
      <c r="AZT57" s="78">
        <v>220151.39</v>
      </c>
    </row>
    <row r="58" spans="1:1024 1027:1372" x14ac:dyDescent="0.25">
      <c r="A58" s="80">
        <v>39976</v>
      </c>
      <c r="B58" s="77" t="s">
        <v>346</v>
      </c>
      <c r="C58" s="77">
        <v>21</v>
      </c>
      <c r="D58" s="78">
        <v>50.99</v>
      </c>
      <c r="K58" s="77">
        <v>1</v>
      </c>
      <c r="L58" s="78">
        <v>151.16</v>
      </c>
      <c r="M58" s="77">
        <v>139</v>
      </c>
      <c r="N58" s="78">
        <v>896031.19</v>
      </c>
      <c r="S58" s="77">
        <v>3</v>
      </c>
      <c r="T58" s="78">
        <v>37.520000000000003</v>
      </c>
      <c r="W58" s="77">
        <v>2</v>
      </c>
      <c r="X58" s="78">
        <v>21.58</v>
      </c>
      <c r="Y58" s="79">
        <v>176598</v>
      </c>
      <c r="Z58" s="78">
        <v>9787095.0899999999</v>
      </c>
      <c r="AA58" s="77">
        <v>86</v>
      </c>
      <c r="AB58" s="78">
        <v>8750.8700000000008</v>
      </c>
      <c r="AC58" s="79">
        <v>6239</v>
      </c>
      <c r="AD58" s="78">
        <v>291415</v>
      </c>
      <c r="AQ58" s="79">
        <v>34466</v>
      </c>
      <c r="AR58" s="78">
        <v>4975183.51</v>
      </c>
      <c r="AU58" s="79">
        <v>48687</v>
      </c>
      <c r="AV58" s="78">
        <v>973305.99</v>
      </c>
      <c r="AW58" s="77">
        <v>2</v>
      </c>
      <c r="AX58" s="78">
        <v>1.56</v>
      </c>
      <c r="AY58" s="79">
        <v>69808</v>
      </c>
      <c r="AZ58" s="78">
        <v>6975498.7999999998</v>
      </c>
      <c r="BA58" s="79">
        <v>196153</v>
      </c>
      <c r="BB58" s="78">
        <v>16403680.18</v>
      </c>
      <c r="BE58" s="79">
        <v>219264</v>
      </c>
      <c r="BF58" s="78">
        <v>1932024.62</v>
      </c>
      <c r="BI58" s="79">
        <v>9333</v>
      </c>
      <c r="BJ58" s="78">
        <v>558268.77</v>
      </c>
      <c r="BK58" s="77">
        <v>2</v>
      </c>
      <c r="BL58" s="78">
        <v>1721.1</v>
      </c>
      <c r="BM58" s="77">
        <v>7</v>
      </c>
      <c r="BN58" s="78">
        <v>1174.55</v>
      </c>
      <c r="BO58" s="79">
        <v>5600</v>
      </c>
      <c r="BP58" s="78">
        <v>62714.25</v>
      </c>
      <c r="BS58" s="77">
        <v>13</v>
      </c>
      <c r="BT58" s="78">
        <v>7580.87</v>
      </c>
      <c r="BW58" s="77">
        <v>2</v>
      </c>
      <c r="BX58" s="78">
        <v>23.2</v>
      </c>
      <c r="BY58" s="77">
        <v>2</v>
      </c>
      <c r="BZ58" s="78">
        <v>2.0699999999999998</v>
      </c>
      <c r="CI58" s="77">
        <v>2</v>
      </c>
      <c r="CJ58" s="78">
        <v>94.66</v>
      </c>
      <c r="CM58" s="77">
        <v>2</v>
      </c>
      <c r="CN58" s="78">
        <v>443.12</v>
      </c>
      <c r="CQ58" s="77">
        <v>11</v>
      </c>
      <c r="CR58" s="78">
        <v>16.739999999999998</v>
      </c>
      <c r="CS58" s="77">
        <v>43</v>
      </c>
      <c r="CT58" s="78">
        <v>234.6</v>
      </c>
      <c r="CU58" s="77">
        <v>2</v>
      </c>
      <c r="CV58" s="78">
        <v>8.26</v>
      </c>
      <c r="CW58" s="77">
        <v>33</v>
      </c>
      <c r="CX58" s="78">
        <v>47.16</v>
      </c>
      <c r="DA58" s="79">
        <v>194386</v>
      </c>
      <c r="DB58" s="78">
        <v>7299069.5099999998</v>
      </c>
      <c r="DK58" s="79">
        <v>11302</v>
      </c>
      <c r="DL58" s="78">
        <v>1041401.7</v>
      </c>
      <c r="DM58" s="79">
        <v>112329</v>
      </c>
      <c r="DN58" s="78">
        <v>4316798.3099999996</v>
      </c>
      <c r="DQ58" s="77">
        <v>2</v>
      </c>
      <c r="DR58" s="78">
        <v>5.86</v>
      </c>
      <c r="DS58" s="77">
        <v>20</v>
      </c>
      <c r="DT58" s="78">
        <v>365.53</v>
      </c>
      <c r="DW58" s="77">
        <v>2</v>
      </c>
      <c r="DX58" s="78">
        <v>29</v>
      </c>
      <c r="EE58" s="79">
        <v>12100</v>
      </c>
      <c r="EF58" s="78">
        <v>481694.96</v>
      </c>
      <c r="EG58" s="79">
        <v>53480</v>
      </c>
      <c r="EH58" s="78">
        <v>2259783.5099999998</v>
      </c>
      <c r="EI58" s="77">
        <v>8</v>
      </c>
      <c r="EJ58" s="78">
        <v>46.05</v>
      </c>
      <c r="EK58" s="79">
        <v>1455</v>
      </c>
      <c r="EL58" s="78">
        <v>82425.69</v>
      </c>
      <c r="EQ58" s="77">
        <v>1</v>
      </c>
      <c r="ER58" s="78">
        <v>50.01</v>
      </c>
      <c r="EU58" s="77">
        <v>15</v>
      </c>
      <c r="EV58" s="78">
        <v>9.2899999999999991</v>
      </c>
      <c r="EW58" s="79">
        <v>25221</v>
      </c>
      <c r="EX58" s="78">
        <v>1214066.92</v>
      </c>
      <c r="EY58" s="79">
        <v>15767</v>
      </c>
      <c r="EZ58" s="78">
        <v>737231.32</v>
      </c>
      <c r="FA58" s="77">
        <v>14</v>
      </c>
      <c r="FB58" s="78">
        <v>361.93</v>
      </c>
      <c r="FC58" s="77">
        <v>2</v>
      </c>
      <c r="FD58" s="78">
        <v>17.059999999999999</v>
      </c>
      <c r="FE58" s="77">
        <v>17</v>
      </c>
      <c r="FF58" s="78">
        <v>36.479999999999997</v>
      </c>
      <c r="FG58" s="79">
        <v>2311</v>
      </c>
      <c r="FH58" s="78">
        <v>356962.75</v>
      </c>
      <c r="FI58" s="77">
        <v>7</v>
      </c>
      <c r="FJ58" s="78">
        <v>15.22</v>
      </c>
      <c r="FK58" s="79">
        <v>3192</v>
      </c>
      <c r="FL58" s="78">
        <v>84604.31</v>
      </c>
      <c r="FM58" s="77">
        <v>802</v>
      </c>
      <c r="FN58" s="78">
        <v>31381.71</v>
      </c>
      <c r="FO58" s="79">
        <v>45525</v>
      </c>
      <c r="FP58" s="78">
        <v>4870977.57</v>
      </c>
      <c r="FQ58" s="77">
        <v>2</v>
      </c>
      <c r="FR58" s="78">
        <v>4.26</v>
      </c>
      <c r="FW58" s="77">
        <v>77</v>
      </c>
      <c r="FX58" s="78">
        <v>5557.25</v>
      </c>
      <c r="GC58" s="79">
        <v>3081</v>
      </c>
      <c r="GD58" s="78">
        <v>425951.75</v>
      </c>
      <c r="GI58" s="77">
        <v>1</v>
      </c>
      <c r="GJ58" s="78">
        <v>2.08</v>
      </c>
      <c r="GK58" s="77">
        <v>3</v>
      </c>
      <c r="GL58" s="78">
        <v>36.96</v>
      </c>
      <c r="GO58" s="77">
        <v>242</v>
      </c>
      <c r="GP58" s="78">
        <v>19240.34</v>
      </c>
      <c r="GQ58" s="77">
        <v>29</v>
      </c>
      <c r="GR58" s="78">
        <v>1360.06</v>
      </c>
      <c r="GU58" s="77">
        <v>9</v>
      </c>
      <c r="GV58" s="78">
        <v>45.75</v>
      </c>
      <c r="GY58" s="77">
        <v>92</v>
      </c>
      <c r="GZ58" s="78">
        <v>3290.45</v>
      </c>
      <c r="HA58" s="77">
        <v>642</v>
      </c>
      <c r="HB58" s="78">
        <v>77276.240000000005</v>
      </c>
      <c r="HC58" s="77">
        <v>427</v>
      </c>
      <c r="HD58" s="78">
        <v>71538.58</v>
      </c>
      <c r="HE58" s="79">
        <v>1025</v>
      </c>
      <c r="HF58" s="78">
        <v>145335.29999999999</v>
      </c>
      <c r="HI58" s="77">
        <v>86</v>
      </c>
      <c r="HJ58" s="78">
        <v>33998.370000000003</v>
      </c>
      <c r="HK58" s="77">
        <v>581</v>
      </c>
      <c r="HL58" s="78">
        <v>24541.040000000001</v>
      </c>
      <c r="HM58" s="77">
        <v>17</v>
      </c>
      <c r="HN58" s="78">
        <v>2786.49</v>
      </c>
      <c r="HO58" s="79">
        <v>56266</v>
      </c>
      <c r="HP58" s="78">
        <v>5401153.6299999999</v>
      </c>
      <c r="HQ58" s="77">
        <v>3</v>
      </c>
      <c r="HR58" s="78">
        <v>783.11</v>
      </c>
      <c r="HS58" s="77">
        <v>99</v>
      </c>
      <c r="HT58" s="78">
        <v>8552.27</v>
      </c>
      <c r="HU58" s="79">
        <v>3440</v>
      </c>
      <c r="HV58" s="78">
        <v>248743.82</v>
      </c>
      <c r="HW58" s="77">
        <v>36</v>
      </c>
      <c r="HX58" s="78">
        <v>9245.42</v>
      </c>
      <c r="HY58" s="77">
        <v>217</v>
      </c>
      <c r="HZ58" s="78">
        <v>40810.51</v>
      </c>
      <c r="IG58" s="79">
        <v>2510</v>
      </c>
      <c r="IH58" s="78">
        <v>126605.16</v>
      </c>
      <c r="IK58" s="77">
        <v>6</v>
      </c>
      <c r="IL58" s="78">
        <v>16.54</v>
      </c>
      <c r="IS58" s="79">
        <v>4171</v>
      </c>
      <c r="IT58" s="78">
        <v>164957.31</v>
      </c>
      <c r="JA58" s="79">
        <v>9844</v>
      </c>
      <c r="JB58" s="78">
        <v>1323538.6000000001</v>
      </c>
      <c r="JC58" s="79">
        <v>2580</v>
      </c>
      <c r="JD58" s="78">
        <v>318985.34000000003</v>
      </c>
      <c r="JG58" s="77">
        <v>654</v>
      </c>
      <c r="JH58" s="78">
        <v>84652.800000000003</v>
      </c>
      <c r="JI58" s="79">
        <v>3762</v>
      </c>
      <c r="JJ58" s="78">
        <v>302622.28000000003</v>
      </c>
      <c r="JK58" s="77">
        <v>35</v>
      </c>
      <c r="JL58" s="78">
        <v>2978.04</v>
      </c>
      <c r="JO58" s="77">
        <v>2</v>
      </c>
      <c r="JP58" s="78">
        <v>328.78</v>
      </c>
      <c r="JQ58" s="77">
        <v>176</v>
      </c>
      <c r="JR58" s="78">
        <v>13816.93</v>
      </c>
      <c r="JS58" s="79">
        <v>2958</v>
      </c>
      <c r="JT58" s="78">
        <v>245911.32</v>
      </c>
      <c r="JU58" s="79">
        <v>4060</v>
      </c>
      <c r="JV58" s="78">
        <v>265727.69</v>
      </c>
      <c r="JW58" s="77">
        <v>99</v>
      </c>
      <c r="JX58" s="78">
        <v>8627.74</v>
      </c>
      <c r="JY58" s="77">
        <v>409</v>
      </c>
      <c r="JZ58" s="78">
        <v>7887.12</v>
      </c>
      <c r="KA58" s="79">
        <v>9238</v>
      </c>
      <c r="KB58" s="78">
        <v>364098.43</v>
      </c>
      <c r="KC58" s="77">
        <v>2</v>
      </c>
      <c r="KD58" s="78">
        <v>25.16</v>
      </c>
      <c r="KE58" s="77">
        <v>378</v>
      </c>
      <c r="KF58" s="78">
        <v>41595.82</v>
      </c>
      <c r="KG58" s="79">
        <v>19921</v>
      </c>
      <c r="KH58" s="78">
        <v>741102.23</v>
      </c>
      <c r="KI58" s="77">
        <v>2</v>
      </c>
      <c r="KJ58" s="78">
        <v>23.56</v>
      </c>
      <c r="KM58" s="79">
        <v>1186</v>
      </c>
      <c r="KN58" s="78">
        <v>670848.75</v>
      </c>
      <c r="KO58" s="77">
        <v>2</v>
      </c>
      <c r="KP58" s="78">
        <v>173.76</v>
      </c>
      <c r="KQ58" s="79">
        <v>5244</v>
      </c>
      <c r="KR58" s="78">
        <v>388515.2</v>
      </c>
      <c r="KU58" s="79">
        <v>3252</v>
      </c>
      <c r="KV58" s="78">
        <v>1357755.73</v>
      </c>
      <c r="LA58" s="77">
        <v>6</v>
      </c>
      <c r="LB58" s="78">
        <v>5156.0600000000004</v>
      </c>
      <c r="LC58" s="77">
        <v>4</v>
      </c>
      <c r="LD58" s="78">
        <v>20.6</v>
      </c>
      <c r="LE58" s="79">
        <v>1243</v>
      </c>
      <c r="LF58" s="78">
        <v>114834.29</v>
      </c>
      <c r="LG58" s="77">
        <v>391</v>
      </c>
      <c r="LH58" s="78">
        <v>63373.24</v>
      </c>
      <c r="LI58" s="77">
        <v>427</v>
      </c>
      <c r="LJ58" s="78">
        <v>106005.63</v>
      </c>
      <c r="LK58" s="77">
        <v>2</v>
      </c>
      <c r="LL58" s="78">
        <v>5.07</v>
      </c>
      <c r="LS58" s="77">
        <v>8</v>
      </c>
      <c r="LT58" s="78">
        <v>6.6</v>
      </c>
      <c r="LU58" s="79">
        <v>6758</v>
      </c>
      <c r="LV58" s="78">
        <v>303140.09999999998</v>
      </c>
      <c r="LW58" s="77">
        <v>81</v>
      </c>
      <c r="LX58" s="78">
        <v>485.77</v>
      </c>
      <c r="LY58" s="77">
        <v>7</v>
      </c>
      <c r="LZ58" s="78">
        <v>3455.84</v>
      </c>
      <c r="MC58" s="79">
        <v>5479</v>
      </c>
      <c r="MD58" s="78">
        <v>571002.52</v>
      </c>
      <c r="MG58" s="77">
        <v>5</v>
      </c>
      <c r="MH58" s="78">
        <v>148.94999999999999</v>
      </c>
      <c r="MO58" s="77">
        <v>3</v>
      </c>
      <c r="MP58" s="78">
        <v>11.07</v>
      </c>
      <c r="MQ58" s="79">
        <v>4408</v>
      </c>
      <c r="MR58" s="78">
        <v>317293.92</v>
      </c>
      <c r="MS58" s="79">
        <v>45459</v>
      </c>
      <c r="MT58" s="78">
        <v>4367810.7300000004</v>
      </c>
      <c r="MU58" s="79">
        <v>1504</v>
      </c>
      <c r="MV58" s="78">
        <v>42640.25</v>
      </c>
      <c r="MY58" s="77">
        <v>2</v>
      </c>
      <c r="MZ58" s="78">
        <v>10.08</v>
      </c>
      <c r="NA58" s="77">
        <v>2</v>
      </c>
      <c r="NB58" s="78">
        <v>27</v>
      </c>
      <c r="NE58" s="77">
        <v>3</v>
      </c>
      <c r="NF58" s="78">
        <v>1.58</v>
      </c>
      <c r="NG58" s="79">
        <v>315172</v>
      </c>
      <c r="NH58" s="78">
        <v>38045393.469999999</v>
      </c>
      <c r="NI58" s="79">
        <v>264351</v>
      </c>
      <c r="NJ58" s="78">
        <v>36460114.549999997</v>
      </c>
      <c r="NK58" s="79">
        <v>15120</v>
      </c>
      <c r="NL58" s="78">
        <v>48155.81</v>
      </c>
      <c r="NM58" s="77">
        <v>50</v>
      </c>
      <c r="NN58" s="78">
        <v>541.74</v>
      </c>
      <c r="NU58" s="79">
        <v>2626</v>
      </c>
      <c r="NV58" s="78">
        <v>374839.23</v>
      </c>
      <c r="NW58" s="77">
        <v>7</v>
      </c>
      <c r="NX58" s="78">
        <v>37.61</v>
      </c>
      <c r="NY58" s="77">
        <v>2</v>
      </c>
      <c r="NZ58" s="78">
        <v>6.78</v>
      </c>
      <c r="OA58" s="77">
        <v>98</v>
      </c>
      <c r="OB58" s="78">
        <v>289.45</v>
      </c>
      <c r="OC58" s="79">
        <v>3016</v>
      </c>
      <c r="OD58" s="78">
        <v>316148.74</v>
      </c>
      <c r="OE58" s="77">
        <v>25</v>
      </c>
      <c r="OF58" s="78">
        <v>1640.55</v>
      </c>
      <c r="OG58" s="77">
        <v>4</v>
      </c>
      <c r="OH58" s="78">
        <v>108.02</v>
      </c>
      <c r="OK58" s="77">
        <v>2</v>
      </c>
      <c r="OL58" s="78">
        <v>42.84</v>
      </c>
      <c r="OM58" s="77">
        <v>303</v>
      </c>
      <c r="ON58" s="78">
        <v>24227.8</v>
      </c>
      <c r="OO58" s="77">
        <v>505</v>
      </c>
      <c r="OP58" s="78">
        <v>28519.79</v>
      </c>
      <c r="OQ58" s="77">
        <v>124</v>
      </c>
      <c r="OR58" s="78">
        <v>459.72</v>
      </c>
      <c r="OW58" s="79">
        <v>13479</v>
      </c>
      <c r="OX58" s="78">
        <v>2315686.2799999998</v>
      </c>
      <c r="OY58" s="79">
        <v>29376</v>
      </c>
      <c r="OZ58" s="78">
        <v>5581268.7599999998</v>
      </c>
      <c r="PA58" s="77">
        <v>204</v>
      </c>
      <c r="PB58" s="78">
        <v>7784.01</v>
      </c>
      <c r="PC58" s="79">
        <v>4119</v>
      </c>
      <c r="PD58" s="78">
        <v>191226.68</v>
      </c>
      <c r="PE58" s="77">
        <v>106</v>
      </c>
      <c r="PF58" s="78">
        <v>7717.9</v>
      </c>
      <c r="PI58" s="79">
        <v>4901</v>
      </c>
      <c r="PJ58" s="78">
        <v>469084.34</v>
      </c>
      <c r="PS58" s="79">
        <v>3612</v>
      </c>
      <c r="PT58" s="78">
        <v>320846.77</v>
      </c>
      <c r="PU58" s="77">
        <v>130</v>
      </c>
      <c r="PV58" s="78">
        <v>1322.92</v>
      </c>
      <c r="PW58" s="77">
        <v>67</v>
      </c>
      <c r="PX58" s="78">
        <v>9116.57</v>
      </c>
      <c r="PY58" s="79">
        <v>10015</v>
      </c>
      <c r="PZ58" s="78">
        <v>681676.62</v>
      </c>
      <c r="QA58" s="77">
        <v>44</v>
      </c>
      <c r="QB58" s="78">
        <v>267.72000000000003</v>
      </c>
      <c r="QC58" s="77">
        <v>30</v>
      </c>
      <c r="QD58" s="78">
        <v>374.07</v>
      </c>
      <c r="QE58" s="77">
        <v>1</v>
      </c>
      <c r="QF58" s="78">
        <v>20.95</v>
      </c>
      <c r="QI58" s="77">
        <v>12</v>
      </c>
      <c r="QJ58" s="78">
        <v>68.64</v>
      </c>
      <c r="QM58" s="79">
        <v>25154</v>
      </c>
      <c r="QN58" s="78">
        <v>6730713.9699999997</v>
      </c>
      <c r="QO58" s="79">
        <v>45562</v>
      </c>
      <c r="QP58" s="78">
        <v>6591727.1200000001</v>
      </c>
      <c r="QQ58" s="79">
        <v>1201</v>
      </c>
      <c r="QR58" s="78">
        <v>142361.79</v>
      </c>
      <c r="QS58" s="77">
        <v>377</v>
      </c>
      <c r="QT58" s="78">
        <v>1447991.71</v>
      </c>
      <c r="QW58" s="77">
        <v>18</v>
      </c>
      <c r="QX58" s="78">
        <v>174.47</v>
      </c>
      <c r="RA58" s="77">
        <v>585</v>
      </c>
      <c r="RB58" s="78">
        <v>201916.36</v>
      </c>
      <c r="RE58" s="79">
        <v>23923</v>
      </c>
      <c r="RF58" s="78">
        <v>12914503.300000001</v>
      </c>
      <c r="RI58" s="79">
        <v>11551</v>
      </c>
      <c r="RJ58" s="78">
        <v>3591485.32</v>
      </c>
      <c r="RM58" s="77">
        <v>5</v>
      </c>
      <c r="RN58" s="78">
        <v>6.04</v>
      </c>
      <c r="RO58" s="77">
        <v>35</v>
      </c>
      <c r="RP58" s="78">
        <v>40.14</v>
      </c>
      <c r="RQ58" s="77">
        <v>2</v>
      </c>
      <c r="RR58" s="78">
        <v>35.32</v>
      </c>
      <c r="SE58" s="77">
        <v>6</v>
      </c>
      <c r="SF58" s="78">
        <v>113.26</v>
      </c>
      <c r="SG58" s="77">
        <v>14</v>
      </c>
      <c r="SH58" s="78">
        <v>3579.88</v>
      </c>
      <c r="SK58" s="77">
        <v>2</v>
      </c>
      <c r="SL58" s="78">
        <v>28.88</v>
      </c>
      <c r="SM58" s="77">
        <v>1</v>
      </c>
      <c r="SN58" s="78">
        <v>22.86</v>
      </c>
      <c r="SO58" s="79">
        <v>123830</v>
      </c>
      <c r="SP58" s="78">
        <v>17517385.75</v>
      </c>
      <c r="SQ58" s="79">
        <v>2308</v>
      </c>
      <c r="SR58" s="78">
        <v>104374.02</v>
      </c>
      <c r="SU58" s="77">
        <v>2</v>
      </c>
      <c r="SV58" s="78">
        <v>72</v>
      </c>
      <c r="SW58" s="77">
        <v>137</v>
      </c>
      <c r="SX58" s="78">
        <v>23747.58</v>
      </c>
      <c r="SY58" s="77">
        <v>294</v>
      </c>
      <c r="SZ58" s="78">
        <v>13472.74</v>
      </c>
      <c r="TA58" s="77">
        <v>36</v>
      </c>
      <c r="TB58" s="78">
        <v>1064.45</v>
      </c>
      <c r="TC58" s="77">
        <v>551</v>
      </c>
      <c r="TD58" s="78">
        <v>57783.72</v>
      </c>
      <c r="TG58" s="79">
        <v>6264</v>
      </c>
      <c r="TH58" s="78">
        <v>446891.79</v>
      </c>
      <c r="TI58" s="79">
        <v>40405</v>
      </c>
      <c r="TJ58" s="78">
        <v>7021307.0700000003</v>
      </c>
      <c r="TK58" s="77">
        <v>3</v>
      </c>
      <c r="TL58" s="78">
        <v>1.29</v>
      </c>
      <c r="TM58" s="79">
        <v>1450</v>
      </c>
      <c r="TN58" s="78">
        <v>53458.2</v>
      </c>
      <c r="TO58" s="79">
        <v>3355</v>
      </c>
      <c r="TP58" s="78">
        <v>239891.43</v>
      </c>
      <c r="TQ58" s="79">
        <v>8219</v>
      </c>
      <c r="TR58" s="78">
        <v>276127.86</v>
      </c>
      <c r="TS58" s="77">
        <v>1</v>
      </c>
      <c r="TT58" s="78">
        <v>54.54</v>
      </c>
      <c r="TU58" s="79">
        <v>92485</v>
      </c>
      <c r="TV58" s="78">
        <v>573491.87</v>
      </c>
      <c r="TW58" s="79">
        <v>1657</v>
      </c>
      <c r="TX58" s="78">
        <v>146445.45000000001</v>
      </c>
      <c r="TY58" s="77">
        <v>78</v>
      </c>
      <c r="TZ58" s="78">
        <v>595.99</v>
      </c>
      <c r="UE58" s="77">
        <v>3</v>
      </c>
      <c r="UF58" s="78">
        <v>49.82</v>
      </c>
      <c r="UG58" s="77">
        <v>817</v>
      </c>
      <c r="UH58" s="78">
        <v>8226.66</v>
      </c>
      <c r="UI58" s="79">
        <v>2829</v>
      </c>
      <c r="UJ58" s="78">
        <v>12348651.59</v>
      </c>
      <c r="UK58" s="79">
        <v>2290</v>
      </c>
      <c r="UL58" s="78">
        <v>95845.46</v>
      </c>
      <c r="UM58" s="79">
        <v>26052</v>
      </c>
      <c r="UN58" s="78">
        <v>671407.06</v>
      </c>
      <c r="UO58" s="79">
        <v>2060</v>
      </c>
      <c r="UP58" s="78">
        <v>224696.99</v>
      </c>
      <c r="UQ58" s="79">
        <v>46020</v>
      </c>
      <c r="UR58" s="78">
        <v>2267673.02</v>
      </c>
      <c r="US58" s="79">
        <v>5246</v>
      </c>
      <c r="UT58" s="78">
        <v>423207.5</v>
      </c>
      <c r="UW58" s="77">
        <v>1</v>
      </c>
      <c r="UX58" s="78">
        <v>17.5</v>
      </c>
      <c r="VE58" s="77">
        <v>1</v>
      </c>
      <c r="VF58" s="78">
        <v>64.94</v>
      </c>
      <c r="VG58" s="79">
        <v>8177</v>
      </c>
      <c r="VH58" s="78">
        <v>365841.72</v>
      </c>
      <c r="VK58" s="77">
        <v>1</v>
      </c>
      <c r="VL58" s="78">
        <v>19.87</v>
      </c>
      <c r="VM58" s="77">
        <v>7</v>
      </c>
      <c r="VN58" s="78">
        <v>90.09</v>
      </c>
      <c r="VU58" s="77">
        <v>3</v>
      </c>
      <c r="VV58" s="78">
        <v>2.2200000000000002</v>
      </c>
      <c r="VY58" s="77">
        <v>1</v>
      </c>
      <c r="VZ58" s="78">
        <v>2.87</v>
      </c>
      <c r="WA58" s="77">
        <v>2</v>
      </c>
      <c r="WB58" s="78">
        <v>13.72</v>
      </c>
      <c r="WG58" s="77">
        <v>45</v>
      </c>
      <c r="WH58" s="78">
        <v>1209.3599999999999</v>
      </c>
      <c r="WI58" s="79">
        <v>13799</v>
      </c>
      <c r="WJ58" s="78">
        <v>681045.89</v>
      </c>
      <c r="WM58" s="79">
        <v>33911</v>
      </c>
      <c r="WN58" s="78">
        <v>553727.49</v>
      </c>
      <c r="WO58" s="77">
        <v>156</v>
      </c>
      <c r="WP58" s="78">
        <v>1562.24</v>
      </c>
      <c r="WS58" s="77">
        <v>4</v>
      </c>
      <c r="WT58" s="78">
        <v>31.5</v>
      </c>
      <c r="WU58" s="79">
        <v>12334</v>
      </c>
      <c r="WV58" s="78">
        <v>646351.26</v>
      </c>
      <c r="WW58" s="79">
        <v>16559</v>
      </c>
      <c r="WX58" s="78">
        <v>1440262.83</v>
      </c>
      <c r="XA58" s="77">
        <v>1</v>
      </c>
      <c r="XB58" s="78">
        <v>18.559999999999999</v>
      </c>
      <c r="XG58" s="79">
        <v>13028</v>
      </c>
      <c r="XH58" s="78">
        <v>1863932.86</v>
      </c>
      <c r="XI58" s="77">
        <v>14</v>
      </c>
      <c r="XJ58" s="78">
        <v>23313.19</v>
      </c>
      <c r="XM58" s="79">
        <v>2771</v>
      </c>
      <c r="XN58" s="78">
        <v>11719.1</v>
      </c>
      <c r="XO58" s="79">
        <v>7243</v>
      </c>
      <c r="XP58" s="78">
        <v>115829.54</v>
      </c>
      <c r="XQ58" s="77">
        <v>169</v>
      </c>
      <c r="XR58" s="78">
        <v>20638.7</v>
      </c>
      <c r="XS58" s="79">
        <v>2333</v>
      </c>
      <c r="XT58" s="78">
        <v>883448.18</v>
      </c>
      <c r="XW58" s="79">
        <v>6276</v>
      </c>
      <c r="XX58" s="78">
        <v>181257.04</v>
      </c>
      <c r="YA58" s="77">
        <v>1</v>
      </c>
      <c r="YB58" s="78">
        <v>6.86</v>
      </c>
      <c r="YC58" s="77">
        <v>3</v>
      </c>
      <c r="YD58" s="78">
        <v>18.63</v>
      </c>
      <c r="YE58" s="77">
        <v>8</v>
      </c>
      <c r="YF58" s="78">
        <v>76.5</v>
      </c>
      <c r="YG58" s="77">
        <v>2</v>
      </c>
      <c r="YH58" s="78">
        <v>19.64</v>
      </c>
      <c r="YI58" s="79">
        <v>37790</v>
      </c>
      <c r="YJ58" s="78">
        <v>2170363.2999999998</v>
      </c>
      <c r="YK58" s="77">
        <v>1</v>
      </c>
      <c r="YL58" s="78">
        <v>28.79</v>
      </c>
      <c r="YM58" s="77">
        <v>516</v>
      </c>
      <c r="YN58" s="78">
        <v>205155.16</v>
      </c>
      <c r="YO58" s="77">
        <v>688</v>
      </c>
      <c r="YP58" s="78">
        <v>8108.64</v>
      </c>
      <c r="YU58" s="79">
        <v>2810</v>
      </c>
      <c r="YV58" s="78">
        <v>1455648.93</v>
      </c>
      <c r="YW58" s="79">
        <v>6483</v>
      </c>
      <c r="YX58" s="78">
        <v>842170.77</v>
      </c>
      <c r="YY58" s="79">
        <v>14775</v>
      </c>
      <c r="YZ58" s="78">
        <v>2535412.88</v>
      </c>
      <c r="ZA58" s="79">
        <v>1525</v>
      </c>
      <c r="ZB58" s="78">
        <v>398242.34</v>
      </c>
      <c r="ZC58" s="79">
        <v>2839</v>
      </c>
      <c r="ZD58" s="78">
        <v>620141.43000000005</v>
      </c>
      <c r="ZE58" s="79">
        <v>84061</v>
      </c>
      <c r="ZF58" s="78">
        <v>985056.36</v>
      </c>
      <c r="ZG58" s="79">
        <v>1506</v>
      </c>
      <c r="ZH58" s="78">
        <v>78327.97</v>
      </c>
      <c r="ZI58" s="77">
        <v>8</v>
      </c>
      <c r="ZJ58" s="78">
        <v>86.14</v>
      </c>
      <c r="ZK58" s="77">
        <v>2</v>
      </c>
      <c r="ZL58" s="78">
        <v>143.4</v>
      </c>
      <c r="ZQ58" s="79">
        <v>173475</v>
      </c>
      <c r="ZR58" s="78">
        <v>10006788.43</v>
      </c>
      <c r="ZS58" s="79">
        <v>26461</v>
      </c>
      <c r="ZT58" s="78">
        <v>2286439.84</v>
      </c>
      <c r="ZU58" s="77">
        <v>1</v>
      </c>
      <c r="ZV58" s="78">
        <v>10.210000000000001</v>
      </c>
      <c r="ZW58" s="77">
        <v>2</v>
      </c>
      <c r="ZX58" s="78">
        <v>33.840000000000003</v>
      </c>
      <c r="AAA58" s="79">
        <v>3696</v>
      </c>
      <c r="AAB58" s="78">
        <v>86201.7</v>
      </c>
      <c r="AAE58" s="79">
        <v>2335</v>
      </c>
      <c r="AAF58" s="78">
        <v>290479.12</v>
      </c>
      <c r="AAG58" s="77">
        <v>141</v>
      </c>
      <c r="AAH58" s="78">
        <v>15128.66</v>
      </c>
      <c r="AAI58" s="79">
        <v>124482</v>
      </c>
      <c r="AAJ58" s="78">
        <v>3192812.86</v>
      </c>
      <c r="AAK58" s="79">
        <v>32169</v>
      </c>
      <c r="AAL58" s="78">
        <v>1474259.43</v>
      </c>
      <c r="AAQ58" s="79">
        <v>1358</v>
      </c>
      <c r="AAR58" s="78">
        <v>114525.42</v>
      </c>
      <c r="AAS58" s="77">
        <v>597</v>
      </c>
      <c r="AAT58" s="78">
        <v>44241.79</v>
      </c>
      <c r="AAU58" s="79">
        <v>53724</v>
      </c>
      <c r="AAV58" s="78">
        <v>9556647.6300000008</v>
      </c>
      <c r="AAW58" s="79">
        <v>48945</v>
      </c>
      <c r="AAX58" s="78">
        <v>6268667.6399999997</v>
      </c>
      <c r="AAY58" s="77">
        <v>1</v>
      </c>
      <c r="AAZ58" s="78">
        <v>32.99</v>
      </c>
      <c r="ABC58" s="77">
        <v>110</v>
      </c>
      <c r="ABD58" s="78">
        <v>628</v>
      </c>
      <c r="ABE58" s="77">
        <v>198</v>
      </c>
      <c r="ABF58" s="78">
        <v>1094.95</v>
      </c>
      <c r="ABM58" s="77">
        <v>131</v>
      </c>
      <c r="ABN58" s="78">
        <v>1020.33</v>
      </c>
      <c r="ABO58" s="77">
        <v>6</v>
      </c>
      <c r="ABP58" s="78">
        <v>18.3</v>
      </c>
      <c r="ABQ58" s="77">
        <v>56</v>
      </c>
      <c r="ABR58" s="78">
        <v>612.13</v>
      </c>
      <c r="ABS58" s="77">
        <v>91</v>
      </c>
      <c r="ABT58" s="78">
        <v>583.29</v>
      </c>
      <c r="ABU58" s="77">
        <v>1</v>
      </c>
      <c r="ABV58" s="78">
        <v>10.08</v>
      </c>
      <c r="ABY58" s="77">
        <v>11</v>
      </c>
      <c r="ABZ58" s="78">
        <v>603.51</v>
      </c>
      <c r="ACA58" s="79">
        <v>1423</v>
      </c>
      <c r="ACB58" s="78">
        <v>6437.25</v>
      </c>
      <c r="ACG58" s="79">
        <v>4119</v>
      </c>
      <c r="ACH58" s="78">
        <v>254281.3</v>
      </c>
      <c r="ACO58" s="79">
        <v>1421</v>
      </c>
      <c r="ACP58" s="78">
        <v>208970.43</v>
      </c>
      <c r="ADA58" s="79">
        <v>187098</v>
      </c>
      <c r="ADB58" s="78">
        <v>17454697.84</v>
      </c>
      <c r="ADC58" s="79">
        <v>2952</v>
      </c>
      <c r="ADD58" s="78">
        <v>172376.38</v>
      </c>
      <c r="ADE58" s="79">
        <v>1931</v>
      </c>
      <c r="ADF58" s="78">
        <v>84823.62</v>
      </c>
      <c r="ADG58" s="79">
        <v>4948</v>
      </c>
      <c r="ADH58" s="78">
        <v>73912.960000000006</v>
      </c>
      <c r="ADI58" s="79">
        <v>4646</v>
      </c>
      <c r="ADJ58" s="78">
        <v>109407.4</v>
      </c>
      <c r="ADK58" s="77">
        <v>594</v>
      </c>
      <c r="ADL58" s="78">
        <v>16941.36</v>
      </c>
      <c r="ADQ58" s="77">
        <v>111</v>
      </c>
      <c r="ADR58" s="78">
        <v>6398.26</v>
      </c>
      <c r="ADS58" s="79">
        <v>15078</v>
      </c>
      <c r="ADT58" s="78">
        <v>532600.73</v>
      </c>
      <c r="ADU58" s="79">
        <v>4479</v>
      </c>
      <c r="ADV58" s="78">
        <v>237343.38</v>
      </c>
      <c r="ADW58" s="79">
        <v>23154</v>
      </c>
      <c r="ADX58" s="78">
        <v>291542.49</v>
      </c>
      <c r="AEA58" s="77">
        <v>4</v>
      </c>
      <c r="AEB58" s="78">
        <v>14</v>
      </c>
      <c r="AEC58" s="79">
        <v>12045</v>
      </c>
      <c r="AED58" s="78">
        <v>484235.82</v>
      </c>
      <c r="AEI58" s="79">
        <v>4415</v>
      </c>
      <c r="AEJ58" s="78">
        <v>142103.62</v>
      </c>
      <c r="AEK58" s="79">
        <v>43554</v>
      </c>
      <c r="AEL58" s="78">
        <v>1624170.76</v>
      </c>
      <c r="AEM58" s="77">
        <v>172</v>
      </c>
      <c r="AEN58" s="78">
        <v>7946.41</v>
      </c>
      <c r="AEO58" s="79">
        <v>15283</v>
      </c>
      <c r="AEP58" s="78">
        <v>980778.39</v>
      </c>
      <c r="AES58" s="79">
        <v>3355</v>
      </c>
      <c r="AET58" s="78">
        <v>517786.08</v>
      </c>
      <c r="AEW58" s="77">
        <v>1</v>
      </c>
      <c r="AEX58" s="78">
        <v>72.39</v>
      </c>
      <c r="AEY58" s="77">
        <v>984</v>
      </c>
      <c r="AEZ58" s="78">
        <v>174044.4</v>
      </c>
      <c r="AFK58" s="79">
        <v>4282</v>
      </c>
      <c r="AFL58" s="78">
        <v>294781.78000000003</v>
      </c>
      <c r="AFM58" s="79">
        <v>2392</v>
      </c>
      <c r="AFN58" s="78">
        <v>87260.68</v>
      </c>
      <c r="AFO58" s="77">
        <v>10</v>
      </c>
      <c r="AFP58" s="78">
        <v>867.99</v>
      </c>
      <c r="AFQ58" s="77">
        <v>7</v>
      </c>
      <c r="AFR58" s="78">
        <v>286.83</v>
      </c>
      <c r="AFS58" s="79">
        <v>1396</v>
      </c>
      <c r="AFT58" s="78">
        <v>810651.38</v>
      </c>
      <c r="AFU58" s="79">
        <v>2847</v>
      </c>
      <c r="AFV58" s="78">
        <v>2095218.23</v>
      </c>
      <c r="AGA58" s="77">
        <v>87</v>
      </c>
      <c r="AGB58" s="78">
        <v>910.5</v>
      </c>
      <c r="AGC58" s="77">
        <v>1</v>
      </c>
      <c r="AGD58" s="78">
        <v>34.65</v>
      </c>
      <c r="AGG58" s="79">
        <v>16796</v>
      </c>
      <c r="AGH58" s="78">
        <v>892891.38</v>
      </c>
      <c r="AGI58" s="79">
        <v>4896</v>
      </c>
      <c r="AGJ58" s="78">
        <v>148715.21</v>
      </c>
      <c r="AGK58" s="77">
        <v>6</v>
      </c>
      <c r="AGL58" s="78">
        <v>5298.34</v>
      </c>
      <c r="AGO58" s="77">
        <v>78</v>
      </c>
      <c r="AGP58" s="78">
        <v>9712.06</v>
      </c>
      <c r="AGQ58" s="79">
        <v>6282</v>
      </c>
      <c r="AGR58" s="78">
        <v>334501.71000000002</v>
      </c>
      <c r="AGS58" s="77">
        <v>18</v>
      </c>
      <c r="AGT58" s="78">
        <v>641.23</v>
      </c>
      <c r="AGW58" s="77">
        <v>2</v>
      </c>
      <c r="AGX58" s="78">
        <v>286.2</v>
      </c>
      <c r="AHA58" s="77">
        <v>1</v>
      </c>
      <c r="AHB58" s="78">
        <v>1.43</v>
      </c>
      <c r="AHC58" s="79">
        <v>3108</v>
      </c>
      <c r="AHD58" s="78">
        <v>1106297.74</v>
      </c>
      <c r="AHG58" s="77">
        <v>142</v>
      </c>
      <c r="AHH58" s="78">
        <v>7971.45</v>
      </c>
      <c r="AHK58" s="77">
        <v>8</v>
      </c>
      <c r="AHL58" s="78">
        <v>212.68</v>
      </c>
      <c r="AHM58" s="79">
        <v>52713</v>
      </c>
      <c r="AHN58" s="78">
        <v>1681385.35</v>
      </c>
      <c r="AHO58" s="79">
        <v>5068</v>
      </c>
      <c r="AHP58" s="78">
        <v>200271.03</v>
      </c>
      <c r="AHQ58" s="77">
        <v>475</v>
      </c>
      <c r="AHR58" s="78">
        <v>52300.32</v>
      </c>
      <c r="AHS58" s="77">
        <v>9</v>
      </c>
      <c r="AHT58" s="78">
        <v>482.98</v>
      </c>
      <c r="AHW58" s="77">
        <v>158</v>
      </c>
      <c r="AHX58" s="78">
        <v>1121.58</v>
      </c>
      <c r="AIC58" s="77">
        <v>17</v>
      </c>
      <c r="AID58" s="78">
        <v>32042.69</v>
      </c>
      <c r="AIG58" s="79">
        <v>177250</v>
      </c>
      <c r="AIH58" s="78">
        <v>34106843.539999999</v>
      </c>
      <c r="AII58" s="77">
        <v>193</v>
      </c>
      <c r="AIJ58" s="78">
        <v>203907.36</v>
      </c>
      <c r="AIK58" s="79">
        <v>10057</v>
      </c>
      <c r="AIL58" s="78">
        <v>5902626.4800000004</v>
      </c>
      <c r="AIM58" s="79">
        <v>9177</v>
      </c>
      <c r="AIN58" s="78">
        <v>3526128.27</v>
      </c>
      <c r="AIO58" s="79">
        <v>1223</v>
      </c>
      <c r="AIP58" s="78">
        <v>84716.33</v>
      </c>
      <c r="AIQ58" s="77">
        <v>194</v>
      </c>
      <c r="AIR58" s="78">
        <v>21326.880000000001</v>
      </c>
      <c r="AIS58" s="79">
        <v>1063</v>
      </c>
      <c r="AIT58" s="78">
        <v>133905.15</v>
      </c>
      <c r="AIW58" s="77">
        <v>6</v>
      </c>
      <c r="AIX58" s="78">
        <v>10528.91</v>
      </c>
      <c r="AIY58" s="77">
        <v>56</v>
      </c>
      <c r="AIZ58" s="78">
        <v>38868.519999999997</v>
      </c>
      <c r="AJA58" s="79">
        <v>3098</v>
      </c>
      <c r="AJB58" s="78">
        <v>279670.99</v>
      </c>
      <c r="AJC58" s="79">
        <v>3937</v>
      </c>
      <c r="AJD58" s="78">
        <v>241441.49</v>
      </c>
      <c r="AJE58" s="77">
        <v>23</v>
      </c>
      <c r="AJF58" s="78">
        <v>3987.38</v>
      </c>
      <c r="AJG58" s="77">
        <v>2</v>
      </c>
      <c r="AJH58" s="78">
        <v>10.24</v>
      </c>
      <c r="AJK58" s="77">
        <v>2</v>
      </c>
      <c r="AJL58" s="78">
        <v>1269.48</v>
      </c>
      <c r="AJM58" s="77">
        <v>986</v>
      </c>
      <c r="AJN58" s="78">
        <v>121799.09</v>
      </c>
      <c r="AJQ58" s="77">
        <v>112</v>
      </c>
      <c r="AJR58" s="78">
        <v>41148.449999999997</v>
      </c>
      <c r="AJS58" s="77">
        <v>2</v>
      </c>
      <c r="AJT58" s="78">
        <v>169.08</v>
      </c>
      <c r="AKC58" s="77">
        <v>3</v>
      </c>
      <c r="AKD58" s="78">
        <v>244.62</v>
      </c>
      <c r="AKG58" s="79">
        <v>52773</v>
      </c>
      <c r="AKH58" s="78">
        <v>481708.59</v>
      </c>
      <c r="AKK58" s="77">
        <v>52</v>
      </c>
      <c r="AKL58" s="78">
        <v>586.30999999999995</v>
      </c>
      <c r="AKO58" s="79">
        <v>7379</v>
      </c>
      <c r="AKP58" s="78">
        <v>540115.78</v>
      </c>
      <c r="AKQ58" s="77">
        <v>5</v>
      </c>
      <c r="AKR58" s="78">
        <v>44.93</v>
      </c>
      <c r="AKS58" s="79">
        <v>10028</v>
      </c>
      <c r="AKT58" s="78">
        <v>201610.53</v>
      </c>
      <c r="AKU58" s="77">
        <v>6</v>
      </c>
      <c r="AKV58" s="78">
        <v>6</v>
      </c>
      <c r="AKW58" s="79">
        <v>11812</v>
      </c>
      <c r="AKX58" s="78">
        <v>551356.18999999994</v>
      </c>
      <c r="ALC58" s="77">
        <v>2</v>
      </c>
      <c r="ALD58" s="78">
        <v>53.8</v>
      </c>
      <c r="ALE58" s="79">
        <v>2098</v>
      </c>
      <c r="ALF58" s="78">
        <v>351882.63</v>
      </c>
      <c r="ALO58" s="79">
        <v>89068</v>
      </c>
      <c r="ALP58" s="78">
        <v>1151705.9099999999</v>
      </c>
      <c r="ALQ58" s="77">
        <v>234</v>
      </c>
      <c r="ALR58" s="78">
        <v>27887.47</v>
      </c>
      <c r="AME58" s="77">
        <v>33</v>
      </c>
      <c r="AMF58" s="78">
        <v>419.66</v>
      </c>
      <c r="AMM58" s="79">
        <v>8574</v>
      </c>
      <c r="AMN58" s="78">
        <v>218398.29</v>
      </c>
      <c r="AMQ58" s="79">
        <v>107721</v>
      </c>
      <c r="AMR58" s="78">
        <v>1544637.23</v>
      </c>
      <c r="AMW58" s="77">
        <v>1</v>
      </c>
      <c r="AMX58" s="78">
        <v>3.71</v>
      </c>
      <c r="ANC58" s="77">
        <v>1</v>
      </c>
      <c r="AND58" s="78">
        <v>11.6</v>
      </c>
      <c r="ANI58" s="77">
        <v>2</v>
      </c>
      <c r="ANJ58" s="78">
        <v>10.18</v>
      </c>
      <c r="ANO58" s="79">
        <v>4473</v>
      </c>
      <c r="ANP58" s="78">
        <v>240339.78</v>
      </c>
      <c r="ANQ58" s="77">
        <v>141</v>
      </c>
      <c r="ANR58" s="78">
        <v>492.72</v>
      </c>
      <c r="ANS58" s="79">
        <v>1432</v>
      </c>
      <c r="ANT58" s="78">
        <v>97083.88</v>
      </c>
      <c r="ANW58" s="77">
        <v>141</v>
      </c>
      <c r="ANX58" s="78">
        <v>3641.62</v>
      </c>
      <c r="ANY58" s="77">
        <v>63</v>
      </c>
      <c r="ANZ58" s="78">
        <v>27198.35</v>
      </c>
      <c r="AOA58" s="79">
        <v>1780</v>
      </c>
      <c r="AOB58" s="78">
        <v>120270.16</v>
      </c>
      <c r="AOC58" s="79">
        <v>13246</v>
      </c>
      <c r="AOD58" s="78">
        <v>1254760.1200000001</v>
      </c>
      <c r="AOE58" s="77">
        <v>216</v>
      </c>
      <c r="AOF58" s="78">
        <v>271201.21000000002</v>
      </c>
      <c r="AOG58" s="77">
        <v>1</v>
      </c>
      <c r="AOH58" s="78">
        <v>121.7</v>
      </c>
      <c r="AOI58" s="77">
        <v>1</v>
      </c>
      <c r="AOJ58" s="78">
        <v>272.8</v>
      </c>
      <c r="AOQ58" s="77">
        <v>391</v>
      </c>
      <c r="AOR58" s="78">
        <v>16020.69</v>
      </c>
      <c r="AOY58" s="79">
        <v>1020</v>
      </c>
      <c r="AOZ58" s="78">
        <v>1298591.78</v>
      </c>
      <c r="APA58" s="79">
        <v>3136</v>
      </c>
      <c r="APB58" s="78">
        <v>243348.57</v>
      </c>
      <c r="APE58" s="77">
        <v>108</v>
      </c>
      <c r="APF58" s="78">
        <v>2876.7</v>
      </c>
      <c r="API58" s="79">
        <v>2191</v>
      </c>
      <c r="APJ58" s="78">
        <v>283230.8</v>
      </c>
      <c r="APK58" s="77">
        <v>301</v>
      </c>
      <c r="APL58" s="78">
        <v>58441.04</v>
      </c>
      <c r="APM58" s="79">
        <v>11359</v>
      </c>
      <c r="APN58" s="78">
        <v>1875528.41</v>
      </c>
      <c r="APS58" s="77">
        <v>477</v>
      </c>
      <c r="APT58" s="78">
        <v>268430.76</v>
      </c>
      <c r="APU58" s="77">
        <v>73</v>
      </c>
      <c r="APV58" s="78">
        <v>175334.38</v>
      </c>
      <c r="APW58" s="77">
        <v>360</v>
      </c>
      <c r="APX58" s="78">
        <v>1083820.81</v>
      </c>
      <c r="APY58" s="77">
        <v>1</v>
      </c>
      <c r="APZ58" s="78">
        <v>61.7</v>
      </c>
      <c r="AQI58" s="77">
        <v>57</v>
      </c>
      <c r="AQJ58" s="78">
        <v>5302.32</v>
      </c>
      <c r="AQK58" s="77">
        <v>1</v>
      </c>
      <c r="AQL58" s="78">
        <v>8.6199999999999992</v>
      </c>
      <c r="AQO58" s="77">
        <v>779</v>
      </c>
      <c r="AQP58" s="78">
        <v>104406.75</v>
      </c>
      <c r="AQQ58" s="77">
        <v>385</v>
      </c>
      <c r="AQR58" s="78">
        <v>4149.62</v>
      </c>
      <c r="AQS58" s="77">
        <v>7</v>
      </c>
      <c r="AQT58" s="78">
        <v>185.88</v>
      </c>
      <c r="AQU58" s="77">
        <v>236</v>
      </c>
      <c r="AQV58" s="78">
        <v>2614.2800000000002</v>
      </c>
      <c r="ARA58" s="79">
        <v>13736</v>
      </c>
      <c r="ARB58" s="78">
        <v>3056538.75</v>
      </c>
      <c r="ARC58" s="79">
        <v>18570</v>
      </c>
      <c r="ARD58" s="78">
        <v>300945.08</v>
      </c>
      <c r="ARE58" s="77">
        <v>1</v>
      </c>
      <c r="ARF58" s="78">
        <v>2.37</v>
      </c>
      <c r="ARI58" s="79">
        <v>2546</v>
      </c>
      <c r="ARJ58" s="78">
        <v>1103541.23</v>
      </c>
      <c r="ARK58" s="77">
        <v>237</v>
      </c>
      <c r="ARL58" s="78">
        <v>102210.35</v>
      </c>
      <c r="ARM58" s="79">
        <v>2080</v>
      </c>
      <c r="ARN58" s="78">
        <v>903846.18</v>
      </c>
      <c r="ARO58" s="77">
        <v>741</v>
      </c>
      <c r="ARP58" s="78">
        <v>321555.49</v>
      </c>
      <c r="ARQ58" s="77">
        <v>657</v>
      </c>
      <c r="ARR58" s="78">
        <v>248745.81</v>
      </c>
      <c r="ARS58" s="77">
        <v>203</v>
      </c>
      <c r="ART58" s="78">
        <v>73500.92</v>
      </c>
      <c r="ARU58" s="79">
        <v>13787</v>
      </c>
      <c r="ARV58" s="78">
        <v>2763394.03</v>
      </c>
      <c r="ARW58" s="77">
        <v>8</v>
      </c>
      <c r="ARX58" s="78">
        <v>429.28</v>
      </c>
      <c r="ASA58" s="77">
        <v>135</v>
      </c>
      <c r="ASB58" s="78">
        <v>39128.43</v>
      </c>
      <c r="ASC58" s="79">
        <v>3256</v>
      </c>
      <c r="ASD58" s="78">
        <v>53968.04</v>
      </c>
      <c r="ASI58" s="79">
        <v>3777</v>
      </c>
      <c r="ASJ58" s="78">
        <v>1019154.54</v>
      </c>
      <c r="ASK58" s="79">
        <v>2801</v>
      </c>
      <c r="ASL58" s="78">
        <v>1370816.8</v>
      </c>
      <c r="ASU58" s="77">
        <v>122</v>
      </c>
      <c r="ASV58" s="78">
        <v>843035.89</v>
      </c>
      <c r="ATE58" s="77">
        <v>1</v>
      </c>
      <c r="ATF58" s="78">
        <v>9.39</v>
      </c>
      <c r="ATG58" s="79">
        <v>5395</v>
      </c>
      <c r="ATH58" s="78">
        <v>686417.85</v>
      </c>
      <c r="ATI58" s="79">
        <v>13797</v>
      </c>
      <c r="ATJ58" s="78">
        <v>1562318.15</v>
      </c>
      <c r="ATK58" s="79">
        <v>27824</v>
      </c>
      <c r="ATL58" s="78">
        <v>3479123.5</v>
      </c>
      <c r="ATM58" s="79">
        <v>6518</v>
      </c>
      <c r="ATN58" s="78">
        <v>805641.4</v>
      </c>
      <c r="ATO58" s="79">
        <v>17945</v>
      </c>
      <c r="ATP58" s="78">
        <v>392409.67</v>
      </c>
      <c r="ATS58" s="79">
        <v>50464</v>
      </c>
      <c r="ATT58" s="78">
        <v>4018123.47</v>
      </c>
      <c r="ATU58" s="77">
        <v>248</v>
      </c>
      <c r="ATV58" s="78">
        <v>94300.74</v>
      </c>
      <c r="ATY58" s="79">
        <v>4594</v>
      </c>
      <c r="ATZ58" s="78">
        <v>369351.87</v>
      </c>
      <c r="AUE58" s="77">
        <v>2</v>
      </c>
      <c r="AUF58" s="78">
        <v>495.27</v>
      </c>
      <c r="AUM58" s="77">
        <v>2</v>
      </c>
      <c r="AUN58" s="78">
        <v>1.8</v>
      </c>
      <c r="AUO58" s="77">
        <v>5</v>
      </c>
      <c r="AUP58" s="78">
        <v>30.26</v>
      </c>
      <c r="AUS58" s="77">
        <v>13</v>
      </c>
      <c r="AUT58" s="78">
        <v>262.25</v>
      </c>
      <c r="AUU58" s="79">
        <v>1007</v>
      </c>
      <c r="AUV58" s="78">
        <v>19517.25</v>
      </c>
      <c r="AUW58" s="77">
        <v>116</v>
      </c>
      <c r="AUX58" s="78">
        <v>10496.33</v>
      </c>
      <c r="AVA58" s="79">
        <v>12980</v>
      </c>
      <c r="AVB58" s="78">
        <v>1196953.01</v>
      </c>
      <c r="AVC58" s="77">
        <v>763</v>
      </c>
      <c r="AVD58" s="78">
        <v>3056205.04</v>
      </c>
      <c r="AVM58" s="77">
        <v>961</v>
      </c>
      <c r="AVN58" s="78">
        <v>51295.01</v>
      </c>
      <c r="AVO58" s="77">
        <v>56</v>
      </c>
      <c r="AVP58" s="78">
        <v>1832.69</v>
      </c>
      <c r="AVS58" s="79">
        <v>18436</v>
      </c>
      <c r="AVT58" s="78">
        <v>813221.85</v>
      </c>
      <c r="AVU58" s="77">
        <v>11</v>
      </c>
      <c r="AVV58" s="78">
        <v>286.29000000000002</v>
      </c>
      <c r="AVW58" s="77">
        <v>17</v>
      </c>
      <c r="AVX58" s="78">
        <v>811.38</v>
      </c>
      <c r="AVY58" s="77">
        <v>7</v>
      </c>
      <c r="AVZ58" s="78">
        <v>21.7</v>
      </c>
      <c r="AWA58" s="77">
        <v>12</v>
      </c>
      <c r="AWB58" s="78">
        <v>60.65</v>
      </c>
      <c r="AWM58" s="79">
        <v>180453</v>
      </c>
      <c r="AWN58" s="78">
        <v>2961201.18</v>
      </c>
      <c r="AWO58" s="77">
        <v>3</v>
      </c>
      <c r="AWP58" s="78">
        <v>98.62</v>
      </c>
      <c r="AWQ58" s="79">
        <v>2018</v>
      </c>
      <c r="AWR58" s="78">
        <v>113012.65</v>
      </c>
      <c r="AWU58" s="79">
        <v>11048</v>
      </c>
      <c r="AWV58" s="78">
        <v>3679395.4</v>
      </c>
      <c r="AWW58" s="77">
        <v>23</v>
      </c>
      <c r="AWX58" s="78">
        <v>167.81</v>
      </c>
      <c r="AXC58" s="77">
        <v>187</v>
      </c>
      <c r="AXD58" s="78">
        <v>147232.95999999999</v>
      </c>
      <c r="AXM58" s="77">
        <v>3</v>
      </c>
      <c r="AXN58" s="78">
        <v>207.51</v>
      </c>
      <c r="AYC58" s="77">
        <v>5</v>
      </c>
      <c r="AYD58" s="78">
        <v>40.65</v>
      </c>
      <c r="AYE58" s="77">
        <v>21</v>
      </c>
      <c r="AYF58" s="78">
        <v>220.15</v>
      </c>
      <c r="AYG58" s="77">
        <v>1</v>
      </c>
      <c r="AYH58" s="78">
        <v>11.62</v>
      </c>
      <c r="AYM58" s="77">
        <v>1</v>
      </c>
      <c r="AYN58" s="78">
        <v>184.54</v>
      </c>
      <c r="AYO58" s="77">
        <v>2</v>
      </c>
      <c r="AYP58" s="78">
        <v>3547.18</v>
      </c>
      <c r="AYQ58" s="77">
        <v>6</v>
      </c>
      <c r="AYR58" s="78">
        <v>5.26</v>
      </c>
      <c r="AYW58" s="77">
        <v>12</v>
      </c>
      <c r="AYX58" s="78">
        <v>69.959999999999994</v>
      </c>
      <c r="AYY58" s="77">
        <v>82</v>
      </c>
      <c r="AYZ58" s="78">
        <v>4804.1499999999996</v>
      </c>
      <c r="AZA58" s="79">
        <v>59274</v>
      </c>
      <c r="AZB58" s="78">
        <v>4664637.9000000004</v>
      </c>
      <c r="AZC58" s="77">
        <v>360</v>
      </c>
      <c r="AZD58" s="78">
        <v>58075.66</v>
      </c>
      <c r="AZE58" s="77">
        <v>153</v>
      </c>
      <c r="AZF58" s="78">
        <v>53383.32</v>
      </c>
      <c r="AZG58" s="77">
        <v>25</v>
      </c>
      <c r="AZH58" s="78">
        <v>541.19000000000005</v>
      </c>
      <c r="AZI58" s="77">
        <v>324</v>
      </c>
      <c r="AZJ58" s="78">
        <v>28572.95</v>
      </c>
      <c r="AZK58" s="79">
        <v>1316</v>
      </c>
      <c r="AZL58" s="78">
        <v>17706.47</v>
      </c>
      <c r="AZM58" s="77">
        <v>1</v>
      </c>
      <c r="AZN58" s="78">
        <v>222.49</v>
      </c>
      <c r="AZO58" s="79">
        <v>13854</v>
      </c>
      <c r="AZP58" s="78">
        <v>1867792.25</v>
      </c>
      <c r="AZQ58" s="77">
        <v>203</v>
      </c>
      <c r="AZR58" s="78">
        <v>212557.13</v>
      </c>
      <c r="AZS58" s="77">
        <v>547</v>
      </c>
      <c r="AZT58" s="78">
        <v>243492.84</v>
      </c>
    </row>
    <row r="59" spans="1:1024 1027:1372" x14ac:dyDescent="0.25">
      <c r="A59" s="80">
        <v>39969</v>
      </c>
      <c r="B59" s="77" t="s">
        <v>346</v>
      </c>
      <c r="C59" s="77">
        <v>20</v>
      </c>
      <c r="D59" s="78">
        <v>43.95</v>
      </c>
      <c r="K59" s="77">
        <v>2</v>
      </c>
      <c r="L59" s="78">
        <v>151.16</v>
      </c>
      <c r="M59" s="77">
        <v>91</v>
      </c>
      <c r="N59" s="78">
        <v>577532.97</v>
      </c>
      <c r="W59" s="77">
        <v>2</v>
      </c>
      <c r="X59" s="78">
        <v>21.58</v>
      </c>
      <c r="Y59" s="79">
        <v>189093</v>
      </c>
      <c r="Z59" s="78">
        <v>10633481.949999999</v>
      </c>
      <c r="AA59" s="77">
        <v>83</v>
      </c>
      <c r="AB59" s="78">
        <v>7553.08</v>
      </c>
      <c r="AC59" s="79">
        <v>6512</v>
      </c>
      <c r="AD59" s="78">
        <v>293537.8</v>
      </c>
      <c r="AO59" s="77">
        <v>2</v>
      </c>
      <c r="AP59" s="78">
        <v>4.1399999999999997</v>
      </c>
      <c r="AQ59" s="79">
        <v>36561</v>
      </c>
      <c r="AR59" s="78">
        <v>5220911.6900000004</v>
      </c>
      <c r="AU59" s="79">
        <v>52697</v>
      </c>
      <c r="AV59" s="78">
        <v>1059725.6299999999</v>
      </c>
      <c r="AW59" s="77">
        <v>2</v>
      </c>
      <c r="AX59" s="78">
        <v>5.33</v>
      </c>
      <c r="AY59" s="79">
        <v>71464</v>
      </c>
      <c r="AZ59" s="78">
        <v>7026732.9699999997</v>
      </c>
      <c r="BA59" s="79">
        <v>202845</v>
      </c>
      <c r="BB59" s="78">
        <v>16916504.32</v>
      </c>
      <c r="BE59" s="79">
        <v>216364</v>
      </c>
      <c r="BF59" s="78">
        <v>1895986.02</v>
      </c>
      <c r="BI59" s="79">
        <v>9391</v>
      </c>
      <c r="BJ59" s="78">
        <v>554196.14</v>
      </c>
      <c r="BK59" s="77">
        <v>1</v>
      </c>
      <c r="BL59" s="78">
        <v>922.02</v>
      </c>
      <c r="BM59" s="77">
        <v>13</v>
      </c>
      <c r="BN59" s="78">
        <v>1274.96</v>
      </c>
      <c r="BO59" s="79">
        <v>5639</v>
      </c>
      <c r="BP59" s="78">
        <v>62963.65</v>
      </c>
      <c r="BS59" s="77">
        <v>12</v>
      </c>
      <c r="BT59" s="78">
        <v>8159.35</v>
      </c>
      <c r="BW59" s="77">
        <v>1</v>
      </c>
      <c r="BX59" s="78">
        <v>29</v>
      </c>
      <c r="BY59" s="77">
        <v>1</v>
      </c>
      <c r="BZ59" s="78">
        <v>1.24</v>
      </c>
      <c r="CM59" s="77">
        <v>2</v>
      </c>
      <c r="CN59" s="78">
        <v>1392.34</v>
      </c>
      <c r="CQ59" s="77">
        <v>9</v>
      </c>
      <c r="CR59" s="78">
        <v>27.26</v>
      </c>
      <c r="CS59" s="77">
        <v>59</v>
      </c>
      <c r="CT59" s="78">
        <v>284.81</v>
      </c>
      <c r="CU59" s="77">
        <v>1</v>
      </c>
      <c r="CV59" s="78">
        <v>0.95</v>
      </c>
      <c r="CW59" s="77">
        <v>19</v>
      </c>
      <c r="CX59" s="78">
        <v>26.63</v>
      </c>
      <c r="DA59" s="79">
        <v>193459</v>
      </c>
      <c r="DB59" s="78">
        <v>7198810.6900000004</v>
      </c>
      <c r="DK59" s="79">
        <v>11212</v>
      </c>
      <c r="DL59" s="78">
        <v>1001636.63</v>
      </c>
      <c r="DM59" s="79">
        <v>112279</v>
      </c>
      <c r="DN59" s="78">
        <v>4217022.4400000004</v>
      </c>
      <c r="DS59" s="77">
        <v>12</v>
      </c>
      <c r="DT59" s="78">
        <v>138.83000000000001</v>
      </c>
      <c r="DU59" s="77">
        <v>4</v>
      </c>
      <c r="DV59" s="78">
        <v>4.1399999999999997</v>
      </c>
      <c r="EE59" s="79">
        <v>13248</v>
      </c>
      <c r="EF59" s="78">
        <v>515442.09</v>
      </c>
      <c r="EG59" s="79">
        <v>54886</v>
      </c>
      <c r="EH59" s="78">
        <v>2287167.98</v>
      </c>
      <c r="EI59" s="77">
        <v>4</v>
      </c>
      <c r="EJ59" s="78">
        <v>23.72</v>
      </c>
      <c r="EK59" s="79">
        <v>1369</v>
      </c>
      <c r="EL59" s="78">
        <v>81881.61</v>
      </c>
      <c r="EQ59" s="77">
        <v>2</v>
      </c>
      <c r="ER59" s="78">
        <v>95.16</v>
      </c>
      <c r="EU59" s="77">
        <v>13</v>
      </c>
      <c r="EV59" s="78">
        <v>17.27</v>
      </c>
      <c r="EW59" s="79">
        <v>26719</v>
      </c>
      <c r="EX59" s="78">
        <v>1294631.83</v>
      </c>
      <c r="EY59" s="79">
        <v>16715</v>
      </c>
      <c r="EZ59" s="78">
        <v>782826.3</v>
      </c>
      <c r="FA59" s="77">
        <v>24</v>
      </c>
      <c r="FB59" s="78">
        <v>328.52</v>
      </c>
      <c r="FE59" s="77">
        <v>3</v>
      </c>
      <c r="FF59" s="78">
        <v>1.44</v>
      </c>
      <c r="FG59" s="79">
        <v>2500</v>
      </c>
      <c r="FH59" s="78">
        <v>360280.59</v>
      </c>
      <c r="FI59" s="77">
        <v>2</v>
      </c>
      <c r="FJ59" s="78">
        <v>6.05</v>
      </c>
      <c r="FK59" s="79">
        <v>3528</v>
      </c>
      <c r="FL59" s="78">
        <v>93178.95</v>
      </c>
      <c r="FM59" s="77">
        <v>791</v>
      </c>
      <c r="FN59" s="78">
        <v>28870.400000000001</v>
      </c>
      <c r="FO59" s="79">
        <v>48107</v>
      </c>
      <c r="FP59" s="78">
        <v>5017719.72</v>
      </c>
      <c r="FS59" s="77">
        <v>1</v>
      </c>
      <c r="FT59" s="78">
        <v>4.5599999999999996</v>
      </c>
      <c r="FW59" s="77">
        <v>106</v>
      </c>
      <c r="FX59" s="78">
        <v>8334.74</v>
      </c>
      <c r="GC59" s="79">
        <v>3397</v>
      </c>
      <c r="GD59" s="78">
        <v>472840.95</v>
      </c>
      <c r="GO59" s="77">
        <v>304</v>
      </c>
      <c r="GP59" s="78">
        <v>24416.29</v>
      </c>
      <c r="GQ59" s="77">
        <v>22</v>
      </c>
      <c r="GR59" s="78">
        <v>881.41</v>
      </c>
      <c r="GU59" s="77">
        <v>11</v>
      </c>
      <c r="GV59" s="78">
        <v>56.49</v>
      </c>
      <c r="GY59" s="77">
        <v>119</v>
      </c>
      <c r="GZ59" s="78">
        <v>4154.0200000000004</v>
      </c>
      <c r="HA59" s="77">
        <v>728</v>
      </c>
      <c r="HB59" s="78">
        <v>84743.5</v>
      </c>
      <c r="HC59" s="77">
        <v>486</v>
      </c>
      <c r="HD59" s="78">
        <v>84027.23</v>
      </c>
      <c r="HE59" s="79">
        <v>1038</v>
      </c>
      <c r="HF59" s="78">
        <v>150148.32</v>
      </c>
      <c r="HI59" s="77">
        <v>76</v>
      </c>
      <c r="HJ59" s="78">
        <v>23257.3</v>
      </c>
      <c r="HK59" s="77">
        <v>634</v>
      </c>
      <c r="HL59" s="78">
        <v>26096.52</v>
      </c>
      <c r="HM59" s="77">
        <v>33</v>
      </c>
      <c r="HN59" s="78">
        <v>1488.84</v>
      </c>
      <c r="HO59" s="79">
        <v>59374</v>
      </c>
      <c r="HP59" s="78">
        <v>5677526.7199999997</v>
      </c>
      <c r="HQ59" s="77">
        <v>15</v>
      </c>
      <c r="HR59" s="78">
        <v>2935.45</v>
      </c>
      <c r="HS59" s="77">
        <v>138</v>
      </c>
      <c r="HT59" s="78">
        <v>13369.6</v>
      </c>
      <c r="HU59" s="79">
        <v>3545</v>
      </c>
      <c r="HV59" s="78">
        <v>250506.92</v>
      </c>
      <c r="HW59" s="77">
        <v>37</v>
      </c>
      <c r="HX59" s="78">
        <v>7884.16</v>
      </c>
      <c r="HY59" s="77">
        <v>216</v>
      </c>
      <c r="HZ59" s="78">
        <v>78818.759999999995</v>
      </c>
      <c r="IE59" s="77">
        <v>1</v>
      </c>
      <c r="IF59" s="78">
        <v>22.57</v>
      </c>
      <c r="IG59" s="79">
        <v>2786</v>
      </c>
      <c r="IH59" s="78">
        <v>137893.26</v>
      </c>
      <c r="IM59" s="77">
        <v>2</v>
      </c>
      <c r="IN59" s="78">
        <v>9</v>
      </c>
      <c r="IS59" s="79">
        <v>4622</v>
      </c>
      <c r="IT59" s="78">
        <v>187352.21</v>
      </c>
      <c r="JA59" s="79">
        <v>10398</v>
      </c>
      <c r="JB59" s="78">
        <v>1383268.43</v>
      </c>
      <c r="JC59" s="79">
        <v>2813</v>
      </c>
      <c r="JD59" s="78">
        <v>335196.33</v>
      </c>
      <c r="JG59" s="77">
        <v>712</v>
      </c>
      <c r="JH59" s="78">
        <v>89221.95</v>
      </c>
      <c r="JI59" s="79">
        <v>4056</v>
      </c>
      <c r="JJ59" s="78">
        <v>321896.15000000002</v>
      </c>
      <c r="JK59" s="77">
        <v>16</v>
      </c>
      <c r="JL59" s="78">
        <v>1287.44</v>
      </c>
      <c r="JQ59" s="77">
        <v>200</v>
      </c>
      <c r="JR59" s="78">
        <v>15420.88</v>
      </c>
      <c r="JS59" s="79">
        <v>3115</v>
      </c>
      <c r="JT59" s="78">
        <v>242317.48</v>
      </c>
      <c r="JU59" s="79">
        <v>4019</v>
      </c>
      <c r="JV59" s="78">
        <v>258694.3</v>
      </c>
      <c r="JW59" s="77">
        <v>99</v>
      </c>
      <c r="JX59" s="78">
        <v>7932.24</v>
      </c>
      <c r="JY59" s="77">
        <v>507</v>
      </c>
      <c r="JZ59" s="78">
        <v>11663.11</v>
      </c>
      <c r="KA59" s="79">
        <v>8868</v>
      </c>
      <c r="KB59" s="78">
        <v>344435.94</v>
      </c>
      <c r="KC59" s="77">
        <v>2</v>
      </c>
      <c r="KD59" s="78">
        <v>55.98</v>
      </c>
      <c r="KE59" s="77">
        <v>437</v>
      </c>
      <c r="KF59" s="78">
        <v>50511.55</v>
      </c>
      <c r="KG59" s="79">
        <v>21409</v>
      </c>
      <c r="KH59" s="78">
        <v>790226.33</v>
      </c>
      <c r="KI59" s="77">
        <v>2</v>
      </c>
      <c r="KJ59" s="78">
        <v>7.2</v>
      </c>
      <c r="KM59" s="79">
        <v>1180</v>
      </c>
      <c r="KN59" s="78">
        <v>669135.71</v>
      </c>
      <c r="KO59" s="77">
        <v>1</v>
      </c>
      <c r="KP59" s="78">
        <v>67.260000000000005</v>
      </c>
      <c r="KQ59" s="79">
        <v>5529</v>
      </c>
      <c r="KR59" s="78">
        <v>424688.4</v>
      </c>
      <c r="KU59" s="79">
        <v>3387</v>
      </c>
      <c r="KV59" s="78">
        <v>1407626.58</v>
      </c>
      <c r="LA59" s="77">
        <v>8</v>
      </c>
      <c r="LB59" s="78">
        <v>914.91</v>
      </c>
      <c r="LC59" s="77">
        <v>3</v>
      </c>
      <c r="LD59" s="78">
        <v>12.08</v>
      </c>
      <c r="LE59" s="79">
        <v>1296</v>
      </c>
      <c r="LF59" s="78">
        <v>107301.88</v>
      </c>
      <c r="LG59" s="77">
        <v>449</v>
      </c>
      <c r="LH59" s="78">
        <v>69736.97</v>
      </c>
      <c r="LI59" s="77">
        <v>464</v>
      </c>
      <c r="LJ59" s="78">
        <v>119056.96000000001</v>
      </c>
      <c r="LS59" s="77">
        <v>1</v>
      </c>
      <c r="LT59" s="78">
        <v>2.5</v>
      </c>
      <c r="LU59" s="79">
        <v>7101</v>
      </c>
      <c r="LV59" s="78">
        <v>309630.43</v>
      </c>
      <c r="LW59" s="77">
        <v>81</v>
      </c>
      <c r="LX59" s="78">
        <v>457.41</v>
      </c>
      <c r="LY59" s="77">
        <v>6</v>
      </c>
      <c r="LZ59" s="78">
        <v>2591.88</v>
      </c>
      <c r="MA59" s="77">
        <v>2</v>
      </c>
      <c r="MB59" s="78">
        <v>222.26</v>
      </c>
      <c r="MC59" s="79">
        <v>5944</v>
      </c>
      <c r="MD59" s="78">
        <v>621721.72</v>
      </c>
      <c r="MG59" s="77">
        <v>4</v>
      </c>
      <c r="MH59" s="78">
        <v>139.88</v>
      </c>
      <c r="MK59" s="77">
        <v>2</v>
      </c>
      <c r="ML59" s="78">
        <v>18.5</v>
      </c>
      <c r="MO59" s="77">
        <v>2</v>
      </c>
      <c r="MP59" s="78">
        <v>15.21</v>
      </c>
      <c r="MQ59" s="79">
        <v>4738</v>
      </c>
      <c r="MR59" s="78">
        <v>337737.49</v>
      </c>
      <c r="MS59" s="79">
        <v>45902</v>
      </c>
      <c r="MT59" s="78">
        <v>4336800.7</v>
      </c>
      <c r="MU59" s="79">
        <v>1588</v>
      </c>
      <c r="MV59" s="78">
        <v>45120.49</v>
      </c>
      <c r="MY59" s="77">
        <v>4</v>
      </c>
      <c r="MZ59" s="78">
        <v>13.44</v>
      </c>
      <c r="NA59" s="77">
        <v>3</v>
      </c>
      <c r="NB59" s="78">
        <v>11.65</v>
      </c>
      <c r="NG59" s="79">
        <v>333617</v>
      </c>
      <c r="NH59" s="78">
        <v>39796833.579999998</v>
      </c>
      <c r="NI59" s="79">
        <v>281026</v>
      </c>
      <c r="NJ59" s="78">
        <v>38388323.109999999</v>
      </c>
      <c r="NK59" s="79">
        <v>16064</v>
      </c>
      <c r="NL59" s="78">
        <v>51044.160000000003</v>
      </c>
      <c r="NM59" s="77">
        <v>70</v>
      </c>
      <c r="NN59" s="78">
        <v>1501.9</v>
      </c>
      <c r="NO59" s="77">
        <v>2</v>
      </c>
      <c r="NP59" s="78">
        <v>11.54</v>
      </c>
      <c r="NU59" s="79">
        <v>3051</v>
      </c>
      <c r="NV59" s="78">
        <v>452161.84</v>
      </c>
      <c r="NW59" s="77">
        <v>11</v>
      </c>
      <c r="NX59" s="78">
        <v>48.15</v>
      </c>
      <c r="NY59" s="77">
        <v>2</v>
      </c>
      <c r="NZ59" s="78">
        <v>8.48</v>
      </c>
      <c r="OA59" s="77">
        <v>142</v>
      </c>
      <c r="OB59" s="78">
        <v>406.5</v>
      </c>
      <c r="OC59" s="79">
        <v>3257</v>
      </c>
      <c r="OD59" s="78">
        <v>337340.04</v>
      </c>
      <c r="OE59" s="77">
        <v>9</v>
      </c>
      <c r="OF59" s="78">
        <v>572.48</v>
      </c>
      <c r="OG59" s="77">
        <v>4</v>
      </c>
      <c r="OH59" s="78">
        <v>64.62</v>
      </c>
      <c r="OM59" s="77">
        <v>336</v>
      </c>
      <c r="ON59" s="78">
        <v>23451.02</v>
      </c>
      <c r="OO59" s="77">
        <v>484</v>
      </c>
      <c r="OP59" s="78">
        <v>26214.49</v>
      </c>
      <c r="OQ59" s="77">
        <v>119</v>
      </c>
      <c r="OR59" s="78">
        <v>559.33000000000004</v>
      </c>
      <c r="OW59" s="79">
        <v>14162</v>
      </c>
      <c r="OX59" s="78">
        <v>2405230.2200000002</v>
      </c>
      <c r="OY59" s="79">
        <v>30451</v>
      </c>
      <c r="OZ59" s="78">
        <v>5673388.6699999999</v>
      </c>
      <c r="PA59" s="77">
        <v>204</v>
      </c>
      <c r="PB59" s="78">
        <v>7437.48</v>
      </c>
      <c r="PC59" s="79">
        <v>4459</v>
      </c>
      <c r="PD59" s="78">
        <v>209283.79</v>
      </c>
      <c r="PE59" s="77">
        <v>75</v>
      </c>
      <c r="PF59" s="78">
        <v>4785.1499999999996</v>
      </c>
      <c r="PG59" s="77">
        <v>1</v>
      </c>
      <c r="PH59" s="78">
        <v>66.260000000000005</v>
      </c>
      <c r="PI59" s="79">
        <v>4673</v>
      </c>
      <c r="PJ59" s="78">
        <v>434947.2</v>
      </c>
      <c r="PS59" s="79">
        <v>3663</v>
      </c>
      <c r="PT59" s="78">
        <v>317428.39</v>
      </c>
      <c r="PU59" s="77">
        <v>163</v>
      </c>
      <c r="PV59" s="78">
        <v>1619.25</v>
      </c>
      <c r="PW59" s="77">
        <v>70</v>
      </c>
      <c r="PX59" s="78">
        <v>8835.02</v>
      </c>
      <c r="PY59" s="79">
        <v>10462</v>
      </c>
      <c r="PZ59" s="78">
        <v>716148.37</v>
      </c>
      <c r="QA59" s="77">
        <v>48</v>
      </c>
      <c r="QB59" s="78">
        <v>296.91000000000003</v>
      </c>
      <c r="QC59" s="77">
        <v>36</v>
      </c>
      <c r="QD59" s="78">
        <v>329.21</v>
      </c>
      <c r="QE59" s="77">
        <v>1</v>
      </c>
      <c r="QF59" s="78">
        <v>6.19</v>
      </c>
      <c r="QI59" s="77">
        <v>11</v>
      </c>
      <c r="QJ59" s="78">
        <v>78.81</v>
      </c>
      <c r="QM59" s="79">
        <v>26015</v>
      </c>
      <c r="QN59" s="78">
        <v>7006948.5700000003</v>
      </c>
      <c r="QO59" s="79">
        <v>47439</v>
      </c>
      <c r="QP59" s="78">
        <v>6815463.8300000001</v>
      </c>
      <c r="QQ59" s="77">
        <v>665</v>
      </c>
      <c r="QR59" s="78">
        <v>77310.37</v>
      </c>
      <c r="QS59" s="77">
        <v>390</v>
      </c>
      <c r="QT59" s="78">
        <v>1555518.29</v>
      </c>
      <c r="QW59" s="77">
        <v>18</v>
      </c>
      <c r="QX59" s="78">
        <v>214.72</v>
      </c>
      <c r="QY59" s="77">
        <v>4</v>
      </c>
      <c r="QZ59" s="78">
        <v>771.68</v>
      </c>
      <c r="RA59" s="77">
        <v>612</v>
      </c>
      <c r="RB59" s="78">
        <v>233154.53</v>
      </c>
      <c r="RE59" s="79">
        <v>25338</v>
      </c>
      <c r="RF59" s="78">
        <v>13535331.560000001</v>
      </c>
      <c r="RG59" s="77">
        <v>2</v>
      </c>
      <c r="RH59" s="78">
        <v>18.38</v>
      </c>
      <c r="RI59" s="79">
        <v>12244</v>
      </c>
      <c r="RJ59" s="78">
        <v>3750031.5</v>
      </c>
      <c r="RM59" s="77">
        <v>6</v>
      </c>
      <c r="RN59" s="78">
        <v>10.14</v>
      </c>
      <c r="RO59" s="77">
        <v>37</v>
      </c>
      <c r="RP59" s="78">
        <v>27.68</v>
      </c>
      <c r="RQ59" s="77">
        <v>2</v>
      </c>
      <c r="RR59" s="78">
        <v>23.56</v>
      </c>
      <c r="SA59" s="77">
        <v>2</v>
      </c>
      <c r="SB59" s="78">
        <v>97.1</v>
      </c>
      <c r="SC59" s="77">
        <v>1</v>
      </c>
      <c r="SD59" s="78">
        <v>50.4</v>
      </c>
      <c r="SE59" s="77">
        <v>11</v>
      </c>
      <c r="SF59" s="78">
        <v>333.4</v>
      </c>
      <c r="SG59" s="77">
        <v>2</v>
      </c>
      <c r="SH59" s="78">
        <v>1864.44</v>
      </c>
      <c r="SM59" s="77">
        <v>3</v>
      </c>
      <c r="SN59" s="78">
        <v>102.04</v>
      </c>
      <c r="SO59" s="79">
        <v>131440</v>
      </c>
      <c r="SP59" s="78">
        <v>18599876.07</v>
      </c>
      <c r="SQ59" s="79">
        <v>2530</v>
      </c>
      <c r="SR59" s="78">
        <v>118070.6</v>
      </c>
      <c r="SW59" s="77">
        <v>189</v>
      </c>
      <c r="SX59" s="78">
        <v>34992.74</v>
      </c>
      <c r="SY59" s="77">
        <v>300</v>
      </c>
      <c r="SZ59" s="78">
        <v>13368.56</v>
      </c>
      <c r="TA59" s="77">
        <v>31</v>
      </c>
      <c r="TB59" s="78">
        <v>897.05</v>
      </c>
      <c r="TC59" s="77">
        <v>601</v>
      </c>
      <c r="TD59" s="78">
        <v>59041.46</v>
      </c>
      <c r="TG59" s="79">
        <v>6643</v>
      </c>
      <c r="TH59" s="78">
        <v>474434.23</v>
      </c>
      <c r="TI59" s="79">
        <v>43148</v>
      </c>
      <c r="TJ59" s="78">
        <v>7456714.8799999999</v>
      </c>
      <c r="TM59" s="79">
        <v>1393</v>
      </c>
      <c r="TN59" s="78">
        <v>52278.84</v>
      </c>
      <c r="TO59" s="79">
        <v>3617</v>
      </c>
      <c r="TP59" s="78">
        <v>262669.28000000003</v>
      </c>
      <c r="TQ59" s="79">
        <v>9101</v>
      </c>
      <c r="TR59" s="78">
        <v>296636.28000000003</v>
      </c>
      <c r="TS59" s="77">
        <v>4</v>
      </c>
      <c r="TT59" s="78">
        <v>318.54000000000002</v>
      </c>
      <c r="TU59" s="79">
        <v>101197</v>
      </c>
      <c r="TV59" s="78">
        <v>617271.30000000005</v>
      </c>
      <c r="TW59" s="79">
        <v>1795</v>
      </c>
      <c r="TX59" s="78">
        <v>158239.54</v>
      </c>
      <c r="TY59" s="77">
        <v>91</v>
      </c>
      <c r="TZ59" s="78">
        <v>648.97</v>
      </c>
      <c r="UG59" s="77">
        <v>833</v>
      </c>
      <c r="UH59" s="78">
        <v>8515.83</v>
      </c>
      <c r="UI59" s="79">
        <v>3129</v>
      </c>
      <c r="UJ59" s="78">
        <v>13592028.949999999</v>
      </c>
      <c r="UK59" s="79">
        <v>2476</v>
      </c>
      <c r="UL59" s="78">
        <v>99727.61</v>
      </c>
      <c r="UM59" s="79">
        <v>28434</v>
      </c>
      <c r="UN59" s="78">
        <v>714363.36</v>
      </c>
      <c r="UO59" s="79">
        <v>2312</v>
      </c>
      <c r="UP59" s="78">
        <v>248783.16</v>
      </c>
      <c r="UQ59" s="79">
        <v>49621</v>
      </c>
      <c r="UR59" s="78">
        <v>2434649.21</v>
      </c>
      <c r="US59" s="79">
        <v>5132</v>
      </c>
      <c r="UT59" s="78">
        <v>404481.7</v>
      </c>
      <c r="VG59" s="79">
        <v>8992</v>
      </c>
      <c r="VH59" s="78">
        <v>411460.45</v>
      </c>
      <c r="VM59" s="77">
        <v>6</v>
      </c>
      <c r="VN59" s="78">
        <v>82.01</v>
      </c>
      <c r="VS59" s="77">
        <v>3</v>
      </c>
      <c r="VT59" s="78">
        <v>8.68</v>
      </c>
      <c r="VU59" s="77">
        <v>6</v>
      </c>
      <c r="VV59" s="78">
        <v>5.8</v>
      </c>
      <c r="WG59" s="77">
        <v>42</v>
      </c>
      <c r="WH59" s="78">
        <v>1068.6500000000001</v>
      </c>
      <c r="WI59" s="79">
        <v>14973</v>
      </c>
      <c r="WJ59" s="78">
        <v>748739.99</v>
      </c>
      <c r="WK59" s="77">
        <v>2</v>
      </c>
      <c r="WL59" s="78">
        <v>2.98</v>
      </c>
      <c r="WM59" s="79">
        <v>36571</v>
      </c>
      <c r="WN59" s="78">
        <v>593205.74</v>
      </c>
      <c r="WO59" s="77">
        <v>151</v>
      </c>
      <c r="WP59" s="78">
        <v>1465</v>
      </c>
      <c r="WQ59" s="77">
        <v>1</v>
      </c>
      <c r="WR59" s="78">
        <v>10.33</v>
      </c>
      <c r="WS59" s="77">
        <v>8</v>
      </c>
      <c r="WT59" s="78">
        <v>49.56</v>
      </c>
      <c r="WU59" s="79">
        <v>12848</v>
      </c>
      <c r="WV59" s="78">
        <v>671730.66</v>
      </c>
      <c r="WW59" s="79">
        <v>17384</v>
      </c>
      <c r="WX59" s="78">
        <v>1499271.4</v>
      </c>
      <c r="XA59" s="77">
        <v>1</v>
      </c>
      <c r="XB59" s="78">
        <v>18.559999999999999</v>
      </c>
      <c r="XG59" s="79">
        <v>14107</v>
      </c>
      <c r="XH59" s="78">
        <v>2011815.22</v>
      </c>
      <c r="XI59" s="77">
        <v>36</v>
      </c>
      <c r="XJ59" s="78">
        <v>60454.36</v>
      </c>
      <c r="XM59" s="79">
        <v>2820</v>
      </c>
      <c r="XN59" s="78">
        <v>11755.68</v>
      </c>
      <c r="XO59" s="79">
        <v>7734</v>
      </c>
      <c r="XP59" s="78">
        <v>119623.82</v>
      </c>
      <c r="XQ59" s="77">
        <v>192</v>
      </c>
      <c r="XR59" s="78">
        <v>21503.71</v>
      </c>
      <c r="XS59" s="79">
        <v>2298</v>
      </c>
      <c r="XT59" s="78">
        <v>893783.34</v>
      </c>
      <c r="XW59" s="79">
        <v>5957</v>
      </c>
      <c r="XX59" s="78">
        <v>169633.38</v>
      </c>
      <c r="XY59" s="77">
        <v>1</v>
      </c>
      <c r="XZ59" s="78">
        <v>42.59</v>
      </c>
      <c r="YC59" s="77">
        <v>11</v>
      </c>
      <c r="YD59" s="78">
        <v>69.37</v>
      </c>
      <c r="YE59" s="77">
        <v>6</v>
      </c>
      <c r="YF59" s="78">
        <v>52.66</v>
      </c>
      <c r="YI59" s="79">
        <v>38912</v>
      </c>
      <c r="YJ59" s="78">
        <v>2219187.65</v>
      </c>
      <c r="YM59" s="77">
        <v>494</v>
      </c>
      <c r="YN59" s="78">
        <v>205893.38</v>
      </c>
      <c r="YO59" s="77">
        <v>565</v>
      </c>
      <c r="YP59" s="78">
        <v>6953.63</v>
      </c>
      <c r="YU59" s="79">
        <v>2814</v>
      </c>
      <c r="YV59" s="78">
        <v>1431291</v>
      </c>
      <c r="YW59" s="79">
        <v>6607</v>
      </c>
      <c r="YX59" s="78">
        <v>843798.31</v>
      </c>
      <c r="YY59" s="79">
        <v>16067</v>
      </c>
      <c r="YZ59" s="78">
        <v>2688223.54</v>
      </c>
      <c r="ZA59" s="79">
        <v>1321</v>
      </c>
      <c r="ZB59" s="78">
        <v>338127.19</v>
      </c>
      <c r="ZC59" s="79">
        <v>2884</v>
      </c>
      <c r="ZD59" s="78">
        <v>607051.31999999995</v>
      </c>
      <c r="ZE59" s="79">
        <v>87238</v>
      </c>
      <c r="ZF59" s="78">
        <v>1009828.21</v>
      </c>
      <c r="ZG59" s="79">
        <v>1359</v>
      </c>
      <c r="ZH59" s="78">
        <v>74386.62</v>
      </c>
      <c r="ZI59" s="77">
        <v>2</v>
      </c>
      <c r="ZJ59" s="78">
        <v>33.94</v>
      </c>
      <c r="ZM59" s="77">
        <v>1</v>
      </c>
      <c r="ZN59" s="78">
        <v>36.44</v>
      </c>
      <c r="ZQ59" s="79">
        <v>180192</v>
      </c>
      <c r="ZR59" s="78">
        <v>10245882.859999999</v>
      </c>
      <c r="ZS59" s="79">
        <v>26341</v>
      </c>
      <c r="ZT59" s="78">
        <v>2308857.9700000002</v>
      </c>
      <c r="AAA59" s="79">
        <v>4052</v>
      </c>
      <c r="AAB59" s="78">
        <v>94231.19</v>
      </c>
      <c r="AAC59" s="77">
        <v>2</v>
      </c>
      <c r="AAD59" s="78">
        <v>41.74</v>
      </c>
      <c r="AAE59" s="79">
        <v>2657</v>
      </c>
      <c r="AAF59" s="78">
        <v>320206.18</v>
      </c>
      <c r="AAG59" s="77">
        <v>143</v>
      </c>
      <c r="AAH59" s="78">
        <v>16760.7</v>
      </c>
      <c r="AAI59" s="79">
        <v>137584</v>
      </c>
      <c r="AAJ59" s="78">
        <v>3519629.05</v>
      </c>
      <c r="AAK59" s="79">
        <v>33844</v>
      </c>
      <c r="AAL59" s="78">
        <v>1540491.5</v>
      </c>
      <c r="AAQ59" s="79">
        <v>1488</v>
      </c>
      <c r="AAR59" s="78">
        <v>120979.6</v>
      </c>
      <c r="AAS59" s="77">
        <v>659</v>
      </c>
      <c r="AAT59" s="78">
        <v>50068.29</v>
      </c>
      <c r="AAU59" s="79">
        <v>56717</v>
      </c>
      <c r="AAV59" s="78">
        <v>9916213.9800000004</v>
      </c>
      <c r="AAW59" s="79">
        <v>53093</v>
      </c>
      <c r="AAX59" s="78">
        <v>6745665.2599999998</v>
      </c>
      <c r="ABC59" s="77">
        <v>102</v>
      </c>
      <c r="ABD59" s="78">
        <v>506.79</v>
      </c>
      <c r="ABE59" s="77">
        <v>267</v>
      </c>
      <c r="ABF59" s="78">
        <v>1575.48</v>
      </c>
      <c r="ABG59" s="77">
        <v>2</v>
      </c>
      <c r="ABH59" s="78">
        <v>23.02</v>
      </c>
      <c r="ABM59" s="77">
        <v>186</v>
      </c>
      <c r="ABN59" s="78">
        <v>1584.7</v>
      </c>
      <c r="ABQ59" s="77">
        <v>56</v>
      </c>
      <c r="ABR59" s="78">
        <v>498.72</v>
      </c>
      <c r="ABS59" s="77">
        <v>149</v>
      </c>
      <c r="ABT59" s="78">
        <v>810.77</v>
      </c>
      <c r="ABY59" s="77">
        <v>6</v>
      </c>
      <c r="ABZ59" s="78">
        <v>217.96</v>
      </c>
      <c r="ACA59" s="79">
        <v>1524</v>
      </c>
      <c r="ACB59" s="78">
        <v>6986.49</v>
      </c>
      <c r="ACG59" s="79">
        <v>3990</v>
      </c>
      <c r="ACH59" s="78">
        <v>253396.36</v>
      </c>
      <c r="ACO59" s="79">
        <v>1471</v>
      </c>
      <c r="ACP59" s="78">
        <v>212794.87</v>
      </c>
      <c r="ADA59" s="79">
        <v>184801</v>
      </c>
      <c r="ADB59" s="78">
        <v>17346212.27</v>
      </c>
      <c r="ADC59" s="79">
        <v>3183</v>
      </c>
      <c r="ADD59" s="78">
        <v>188180.8</v>
      </c>
      <c r="ADE59" s="79">
        <v>2005</v>
      </c>
      <c r="ADF59" s="78">
        <v>90870.080000000002</v>
      </c>
      <c r="ADG59" s="79">
        <v>5197</v>
      </c>
      <c r="ADH59" s="78">
        <v>71914.960000000006</v>
      </c>
      <c r="ADI59" s="79">
        <v>4832</v>
      </c>
      <c r="ADJ59" s="78">
        <v>115709.66</v>
      </c>
      <c r="ADK59" s="77">
        <v>584</v>
      </c>
      <c r="ADL59" s="78">
        <v>17506.48</v>
      </c>
      <c r="ADQ59" s="77">
        <v>165</v>
      </c>
      <c r="ADR59" s="78">
        <v>9074.16</v>
      </c>
      <c r="ADS59" s="79">
        <v>15896</v>
      </c>
      <c r="ADT59" s="78">
        <v>563406</v>
      </c>
      <c r="ADU59" s="79">
        <v>4672</v>
      </c>
      <c r="ADV59" s="78">
        <v>240281.31</v>
      </c>
      <c r="ADW59" s="79">
        <v>23292</v>
      </c>
      <c r="ADX59" s="78">
        <v>290983.88</v>
      </c>
      <c r="AEA59" s="77">
        <v>7</v>
      </c>
      <c r="AEB59" s="78">
        <v>66.25</v>
      </c>
      <c r="AEC59" s="79">
        <v>12264</v>
      </c>
      <c r="AED59" s="78">
        <v>476175.79</v>
      </c>
      <c r="AEI59" s="79">
        <v>5477</v>
      </c>
      <c r="AEJ59" s="78">
        <v>170876.61</v>
      </c>
      <c r="AEK59" s="79">
        <v>48172</v>
      </c>
      <c r="AEL59" s="78">
        <v>1817694.78</v>
      </c>
      <c r="AEM59" s="77">
        <v>183</v>
      </c>
      <c r="AEN59" s="78">
        <v>8789.75</v>
      </c>
      <c r="AEO59" s="79">
        <v>14780</v>
      </c>
      <c r="AEP59" s="78">
        <v>946135.01</v>
      </c>
      <c r="AES59" s="79">
        <v>3786</v>
      </c>
      <c r="AET59" s="78">
        <v>571842.61</v>
      </c>
      <c r="AEY59" s="79">
        <v>1095</v>
      </c>
      <c r="AEZ59" s="78">
        <v>164165.29999999999</v>
      </c>
      <c r="AFG59" s="77">
        <v>2</v>
      </c>
      <c r="AFH59" s="78">
        <v>2426.88</v>
      </c>
      <c r="AFK59" s="79">
        <v>4701</v>
      </c>
      <c r="AFL59" s="78">
        <v>324461.71000000002</v>
      </c>
      <c r="AFM59" s="79">
        <v>2120</v>
      </c>
      <c r="AFN59" s="78">
        <v>75917.98</v>
      </c>
      <c r="AFO59" s="77">
        <v>13</v>
      </c>
      <c r="AFP59" s="78">
        <v>969.91</v>
      </c>
      <c r="AFQ59" s="77">
        <v>13</v>
      </c>
      <c r="AFR59" s="78">
        <v>1045.58</v>
      </c>
      <c r="AFS59" s="79">
        <v>1459</v>
      </c>
      <c r="AFT59" s="78">
        <v>829654.12</v>
      </c>
      <c r="AFU59" s="79">
        <v>2849</v>
      </c>
      <c r="AFV59" s="78">
        <v>2074346.26</v>
      </c>
      <c r="AGA59" s="77">
        <v>69</v>
      </c>
      <c r="AGB59" s="78">
        <v>478.07</v>
      </c>
      <c r="AGG59" s="79">
        <v>17929</v>
      </c>
      <c r="AGH59" s="78">
        <v>942485.22</v>
      </c>
      <c r="AGI59" s="79">
        <v>5325</v>
      </c>
      <c r="AGJ59" s="78">
        <v>165770.4</v>
      </c>
      <c r="AGO59" s="77">
        <v>58</v>
      </c>
      <c r="AGP59" s="78">
        <v>6218.49</v>
      </c>
      <c r="AGQ59" s="79">
        <v>6356</v>
      </c>
      <c r="AGR59" s="78">
        <v>330777.8</v>
      </c>
      <c r="AGS59" s="77">
        <v>10</v>
      </c>
      <c r="AGT59" s="78">
        <v>351.7</v>
      </c>
      <c r="AGW59" s="77">
        <v>6</v>
      </c>
      <c r="AGX59" s="78">
        <v>368.5</v>
      </c>
      <c r="AHC59" s="79">
        <v>3392</v>
      </c>
      <c r="AHD59" s="78">
        <v>1152547.58</v>
      </c>
      <c r="AHE59" s="77">
        <v>1</v>
      </c>
      <c r="AHF59" s="78">
        <v>0.34</v>
      </c>
      <c r="AHG59" s="77">
        <v>131</v>
      </c>
      <c r="AHH59" s="78">
        <v>6578.9</v>
      </c>
      <c r="AHK59" s="77">
        <v>2</v>
      </c>
      <c r="AHL59" s="78">
        <v>35.26</v>
      </c>
      <c r="AHM59" s="79">
        <v>53029</v>
      </c>
      <c r="AHN59" s="78">
        <v>1694887.45</v>
      </c>
      <c r="AHO59" s="79">
        <v>5748</v>
      </c>
      <c r="AHP59" s="78">
        <v>230269.61</v>
      </c>
      <c r="AHQ59" s="77">
        <v>446</v>
      </c>
      <c r="AHR59" s="78">
        <v>48625.66</v>
      </c>
      <c r="AHS59" s="77">
        <v>2</v>
      </c>
      <c r="AHT59" s="78">
        <v>73.98</v>
      </c>
      <c r="AHW59" s="77">
        <v>147</v>
      </c>
      <c r="AHX59" s="78">
        <v>1022.36</v>
      </c>
      <c r="AIC59" s="77">
        <v>15</v>
      </c>
      <c r="AID59" s="78">
        <v>25274.06</v>
      </c>
      <c r="AIG59" s="79">
        <v>179032</v>
      </c>
      <c r="AIH59" s="78">
        <v>34457874.299999997</v>
      </c>
      <c r="AII59" s="77">
        <v>212</v>
      </c>
      <c r="AIJ59" s="78">
        <v>183473.66</v>
      </c>
      <c r="AIK59" s="79">
        <v>9416</v>
      </c>
      <c r="AIL59" s="78">
        <v>5490733.0999999996</v>
      </c>
      <c r="AIM59" s="79">
        <v>8994</v>
      </c>
      <c r="AIN59" s="78">
        <v>3437855.5</v>
      </c>
      <c r="AIO59" s="79">
        <v>1289</v>
      </c>
      <c r="AIP59" s="78">
        <v>87760.87</v>
      </c>
      <c r="AIQ59" s="77">
        <v>215</v>
      </c>
      <c r="AIR59" s="78">
        <v>29363.75</v>
      </c>
      <c r="AIS59" s="79">
        <v>1022</v>
      </c>
      <c r="AIT59" s="78">
        <v>130682.75</v>
      </c>
      <c r="AIW59" s="77">
        <v>3</v>
      </c>
      <c r="AIX59" s="78">
        <v>1038.6400000000001</v>
      </c>
      <c r="AIY59" s="77">
        <v>71</v>
      </c>
      <c r="AIZ59" s="78">
        <v>50211.64</v>
      </c>
      <c r="AJA59" s="79">
        <v>3353</v>
      </c>
      <c r="AJB59" s="78">
        <v>301298.69</v>
      </c>
      <c r="AJC59" s="79">
        <v>3929</v>
      </c>
      <c r="AJD59" s="78">
        <v>253521.26</v>
      </c>
      <c r="AJE59" s="77">
        <v>36</v>
      </c>
      <c r="AJF59" s="78">
        <v>7205.03</v>
      </c>
      <c r="AJK59" s="77">
        <v>1</v>
      </c>
      <c r="AJL59" s="78">
        <v>755.64</v>
      </c>
      <c r="AJM59" s="79">
        <v>1008</v>
      </c>
      <c r="AJN59" s="78">
        <v>122322.26</v>
      </c>
      <c r="AJQ59" s="77">
        <v>135</v>
      </c>
      <c r="AJR59" s="78">
        <v>45975.42</v>
      </c>
      <c r="AKC59" s="77">
        <v>2</v>
      </c>
      <c r="AKD59" s="78">
        <v>3.52</v>
      </c>
      <c r="AKG59" s="79">
        <v>51029</v>
      </c>
      <c r="AKH59" s="78">
        <v>457212.12</v>
      </c>
      <c r="AKK59" s="77">
        <v>50</v>
      </c>
      <c r="AKL59" s="78">
        <v>418.55</v>
      </c>
      <c r="AKO59" s="79">
        <v>8234</v>
      </c>
      <c r="AKP59" s="78">
        <v>617307.17000000004</v>
      </c>
      <c r="AKS59" s="79">
        <v>10007</v>
      </c>
      <c r="AKT59" s="78">
        <v>200379.97</v>
      </c>
      <c r="AKU59" s="77">
        <v>7</v>
      </c>
      <c r="AKV59" s="78">
        <v>7.16</v>
      </c>
      <c r="AKW59" s="79">
        <v>12205</v>
      </c>
      <c r="AKX59" s="78">
        <v>565292.1</v>
      </c>
      <c r="ALC59" s="77">
        <v>8</v>
      </c>
      <c r="ALD59" s="78">
        <v>99.72</v>
      </c>
      <c r="ALE59" s="79">
        <v>2030</v>
      </c>
      <c r="ALF59" s="78">
        <v>325267.27</v>
      </c>
      <c r="ALO59" s="79">
        <v>97166</v>
      </c>
      <c r="ALP59" s="78">
        <v>1226243.08</v>
      </c>
      <c r="ALQ59" s="77">
        <v>222</v>
      </c>
      <c r="ALR59" s="78">
        <v>21810.36</v>
      </c>
      <c r="ALS59" s="77">
        <v>1</v>
      </c>
      <c r="ALT59" s="78">
        <v>32.299999999999997</v>
      </c>
      <c r="ALU59" s="77">
        <v>1</v>
      </c>
      <c r="ALV59" s="78">
        <v>1.28</v>
      </c>
      <c r="ALW59" s="77">
        <v>1</v>
      </c>
      <c r="ALX59" s="78">
        <v>1.47</v>
      </c>
      <c r="ALY59" s="77">
        <v>2</v>
      </c>
      <c r="ALZ59" s="78">
        <v>3.8</v>
      </c>
      <c r="AME59" s="77">
        <v>21</v>
      </c>
      <c r="AMF59" s="78">
        <v>383.6</v>
      </c>
      <c r="AMI59" s="77">
        <v>1</v>
      </c>
      <c r="AMJ59" s="78">
        <v>5.55</v>
      </c>
      <c r="AMM59" s="79">
        <v>8282</v>
      </c>
      <c r="AMN59" s="78">
        <v>209886.66</v>
      </c>
      <c r="AMQ59" s="79">
        <v>112074</v>
      </c>
      <c r="AMR59" s="78">
        <v>1638134.92</v>
      </c>
      <c r="ANA59" s="77">
        <v>1</v>
      </c>
      <c r="ANB59" s="78">
        <v>4.6500000000000004</v>
      </c>
      <c r="ANI59" s="77">
        <v>4</v>
      </c>
      <c r="ANJ59" s="78">
        <v>62.78</v>
      </c>
      <c r="ANO59" s="79">
        <v>5182</v>
      </c>
      <c r="ANP59" s="78">
        <v>278421.61</v>
      </c>
      <c r="ANQ59" s="77">
        <v>200</v>
      </c>
      <c r="ANR59" s="78">
        <v>636.86</v>
      </c>
      <c r="ANS59" s="79">
        <v>1445</v>
      </c>
      <c r="ANT59" s="78">
        <v>92435.8</v>
      </c>
      <c r="ANW59" s="77">
        <v>148</v>
      </c>
      <c r="ANX59" s="78">
        <v>4082.24</v>
      </c>
      <c r="ANY59" s="77">
        <v>60</v>
      </c>
      <c r="ANZ59" s="78">
        <v>26110.880000000001</v>
      </c>
      <c r="AOA59" s="79">
        <v>1901</v>
      </c>
      <c r="AOB59" s="78">
        <v>120571.01</v>
      </c>
      <c r="AOC59" s="79">
        <v>14401</v>
      </c>
      <c r="AOD59" s="78">
        <v>1342576.74</v>
      </c>
      <c r="AOE59" s="77">
        <v>195</v>
      </c>
      <c r="AOF59" s="78">
        <v>245208.92</v>
      </c>
      <c r="AOG59" s="77">
        <v>7</v>
      </c>
      <c r="AOH59" s="78">
        <v>929.84</v>
      </c>
      <c r="AOQ59" s="77">
        <v>398</v>
      </c>
      <c r="AOR59" s="78">
        <v>17060.2</v>
      </c>
      <c r="AOS59" s="77">
        <v>1</v>
      </c>
      <c r="AOT59" s="78">
        <v>4.32</v>
      </c>
      <c r="AOU59" s="77">
        <v>1</v>
      </c>
      <c r="AOV59" s="78">
        <v>2.84</v>
      </c>
      <c r="AOW59" s="77">
        <v>1</v>
      </c>
      <c r="AOX59" s="78">
        <v>0.01</v>
      </c>
      <c r="AOY59" s="79">
        <v>1099</v>
      </c>
      <c r="AOZ59" s="78">
        <v>1360106.42</v>
      </c>
      <c r="APA59" s="79">
        <v>3153</v>
      </c>
      <c r="APB59" s="78">
        <v>250773.54</v>
      </c>
      <c r="APC59" s="77">
        <v>3</v>
      </c>
      <c r="APD59" s="78">
        <v>467.84</v>
      </c>
      <c r="APE59" s="77">
        <v>127</v>
      </c>
      <c r="APF59" s="78">
        <v>3436.66</v>
      </c>
      <c r="API59" s="79">
        <v>2270</v>
      </c>
      <c r="APJ59" s="78">
        <v>281814.14</v>
      </c>
      <c r="APK59" s="77">
        <v>276</v>
      </c>
      <c r="APL59" s="78">
        <v>54949.84</v>
      </c>
      <c r="APM59" s="79">
        <v>12062</v>
      </c>
      <c r="APN59" s="78">
        <v>1983407.42</v>
      </c>
      <c r="APS59" s="77">
        <v>541</v>
      </c>
      <c r="APT59" s="78">
        <v>284442.28999999998</v>
      </c>
      <c r="APU59" s="77">
        <v>75</v>
      </c>
      <c r="APV59" s="78">
        <v>149182.49</v>
      </c>
      <c r="APW59" s="77">
        <v>372</v>
      </c>
      <c r="APX59" s="78">
        <v>1192431.72</v>
      </c>
      <c r="AQI59" s="77">
        <v>84</v>
      </c>
      <c r="AQJ59" s="78">
        <v>7353.7</v>
      </c>
      <c r="AQK59" s="77">
        <v>3</v>
      </c>
      <c r="AQL59" s="78">
        <v>25.86</v>
      </c>
      <c r="AQO59" s="77">
        <v>920</v>
      </c>
      <c r="AQP59" s="78">
        <v>121479.47</v>
      </c>
      <c r="AQQ59" s="77">
        <v>471</v>
      </c>
      <c r="AQR59" s="78">
        <v>5385.8</v>
      </c>
      <c r="AQS59" s="77">
        <v>1</v>
      </c>
      <c r="AQT59" s="78">
        <v>3.57</v>
      </c>
      <c r="AQU59" s="77">
        <v>247</v>
      </c>
      <c r="AQV59" s="78">
        <v>2782.19</v>
      </c>
      <c r="ARA59" s="79">
        <v>14484</v>
      </c>
      <c r="ARB59" s="78">
        <v>3217611.1</v>
      </c>
      <c r="ARC59" s="79">
        <v>18738</v>
      </c>
      <c r="ARD59" s="78">
        <v>290598.08</v>
      </c>
      <c r="ARG59" s="77">
        <v>4</v>
      </c>
      <c r="ARH59" s="78">
        <v>41.62</v>
      </c>
      <c r="ARI59" s="79">
        <v>2701</v>
      </c>
      <c r="ARJ59" s="78">
        <v>1135154.49</v>
      </c>
      <c r="ARK59" s="77">
        <v>272</v>
      </c>
      <c r="ARL59" s="78">
        <v>111646.89</v>
      </c>
      <c r="ARM59" s="79">
        <v>2119</v>
      </c>
      <c r="ARN59" s="78">
        <v>949198.04</v>
      </c>
      <c r="ARO59" s="77">
        <v>771</v>
      </c>
      <c r="ARP59" s="78">
        <v>319360.21999999997</v>
      </c>
      <c r="ARQ59" s="77">
        <v>740</v>
      </c>
      <c r="ARR59" s="78">
        <v>277006.84999999998</v>
      </c>
      <c r="ARS59" s="77">
        <v>220</v>
      </c>
      <c r="ART59" s="78">
        <v>94082.81</v>
      </c>
      <c r="ARU59" s="79">
        <v>14873</v>
      </c>
      <c r="ARV59" s="78">
        <v>2922688.49</v>
      </c>
      <c r="ARW59" s="77">
        <v>14</v>
      </c>
      <c r="ARX59" s="78">
        <v>547.57000000000005</v>
      </c>
      <c r="ASA59" s="77">
        <v>166</v>
      </c>
      <c r="ASB59" s="78">
        <v>51792.4</v>
      </c>
      <c r="ASC59" s="79">
        <v>3478</v>
      </c>
      <c r="ASD59" s="78">
        <v>52844.9</v>
      </c>
      <c r="ASI59" s="79">
        <v>3999</v>
      </c>
      <c r="ASJ59" s="78">
        <v>1049064.58</v>
      </c>
      <c r="ASK59" s="79">
        <v>2928</v>
      </c>
      <c r="ASL59" s="78">
        <v>1452654.39</v>
      </c>
      <c r="ASU59" s="77">
        <v>93</v>
      </c>
      <c r="ASV59" s="78">
        <v>580324.38</v>
      </c>
      <c r="ASW59" s="77">
        <v>1</v>
      </c>
      <c r="ASX59" s="78">
        <v>80.84</v>
      </c>
      <c r="ASY59" s="77">
        <v>2</v>
      </c>
      <c r="ASZ59" s="78">
        <v>33.47</v>
      </c>
      <c r="ATC59" s="77">
        <v>2</v>
      </c>
      <c r="ATD59" s="78">
        <v>41.55</v>
      </c>
      <c r="ATE59" s="77">
        <v>2</v>
      </c>
      <c r="ATF59" s="78">
        <v>18.78</v>
      </c>
      <c r="ATG59" s="79">
        <v>5865</v>
      </c>
      <c r="ATH59" s="78">
        <v>753827.07</v>
      </c>
      <c r="ATI59" s="79">
        <v>15095</v>
      </c>
      <c r="ATJ59" s="78">
        <v>1735860.17</v>
      </c>
      <c r="ATK59" s="79">
        <v>28915</v>
      </c>
      <c r="ATL59" s="78">
        <v>3567164.85</v>
      </c>
      <c r="ATM59" s="79">
        <v>6861</v>
      </c>
      <c r="ATN59" s="78">
        <v>831038.42</v>
      </c>
      <c r="ATO59" s="79">
        <v>19575</v>
      </c>
      <c r="ATP59" s="78">
        <v>430058.23999999999</v>
      </c>
      <c r="ATS59" s="79">
        <v>52432</v>
      </c>
      <c r="ATT59" s="78">
        <v>4132791.12</v>
      </c>
      <c r="ATU59" s="77">
        <v>196</v>
      </c>
      <c r="ATV59" s="78">
        <v>77064.600000000006</v>
      </c>
      <c r="ATY59" s="79">
        <v>4771</v>
      </c>
      <c r="ATZ59" s="78">
        <v>378687.34</v>
      </c>
      <c r="AUI59" s="77">
        <v>2</v>
      </c>
      <c r="AUJ59" s="78">
        <v>11.88</v>
      </c>
      <c r="AUO59" s="77">
        <v>6</v>
      </c>
      <c r="AUP59" s="78">
        <v>23.41</v>
      </c>
      <c r="AUQ59" s="77">
        <v>2</v>
      </c>
      <c r="AUR59" s="78">
        <v>1.78</v>
      </c>
      <c r="AUS59" s="77">
        <v>12</v>
      </c>
      <c r="AUT59" s="78">
        <v>619.14</v>
      </c>
      <c r="AUU59" s="79">
        <v>1186</v>
      </c>
      <c r="AUV59" s="78">
        <v>25956</v>
      </c>
      <c r="AUW59" s="77">
        <v>158</v>
      </c>
      <c r="AUX59" s="78">
        <v>11292.28</v>
      </c>
      <c r="AVA59" s="79">
        <v>14545</v>
      </c>
      <c r="AVB59" s="78">
        <v>1340776.54</v>
      </c>
      <c r="AVC59" s="77">
        <v>809</v>
      </c>
      <c r="AVD59" s="78">
        <v>3381528.48</v>
      </c>
      <c r="AVE59" s="77">
        <v>2</v>
      </c>
      <c r="AVF59" s="78">
        <v>114.72</v>
      </c>
      <c r="AVM59" s="79">
        <v>1185</v>
      </c>
      <c r="AVN59" s="78">
        <v>68433.33</v>
      </c>
      <c r="AVO59" s="77">
        <v>47</v>
      </c>
      <c r="AVP59" s="78">
        <v>2102.86</v>
      </c>
      <c r="AVS59" s="79">
        <v>18233</v>
      </c>
      <c r="AVT59" s="78">
        <v>808424.03</v>
      </c>
      <c r="AVU59" s="77">
        <v>4</v>
      </c>
      <c r="AVV59" s="78">
        <v>56.83</v>
      </c>
      <c r="AVW59" s="77">
        <v>23</v>
      </c>
      <c r="AVX59" s="78">
        <v>1126.03</v>
      </c>
      <c r="AVY59" s="77">
        <v>5</v>
      </c>
      <c r="AVZ59" s="78">
        <v>235.38</v>
      </c>
      <c r="AWA59" s="77">
        <v>4</v>
      </c>
      <c r="AWB59" s="78">
        <v>16.2</v>
      </c>
      <c r="AWC59" s="77">
        <v>1</v>
      </c>
      <c r="AWD59" s="78">
        <v>4.8099999999999996</v>
      </c>
      <c r="AWG59" s="77">
        <v>1</v>
      </c>
      <c r="AWH59" s="78">
        <v>7.03</v>
      </c>
      <c r="AWM59" s="79">
        <v>186434</v>
      </c>
      <c r="AWN59" s="78">
        <v>3026342.34</v>
      </c>
      <c r="AWO59" s="77">
        <v>8</v>
      </c>
      <c r="AWP59" s="78">
        <v>179.52</v>
      </c>
      <c r="AWQ59" s="79">
        <v>2243</v>
      </c>
      <c r="AWR59" s="78">
        <v>123842.51</v>
      </c>
      <c r="AWU59" s="79">
        <v>11373</v>
      </c>
      <c r="AWV59" s="78">
        <v>3772972.65</v>
      </c>
      <c r="AWW59" s="77">
        <v>41</v>
      </c>
      <c r="AWX59" s="78">
        <v>377.27</v>
      </c>
      <c r="AXC59" s="77">
        <v>181</v>
      </c>
      <c r="AXD59" s="78">
        <v>152618.89000000001</v>
      </c>
      <c r="AXM59" s="77">
        <v>2</v>
      </c>
      <c r="AXN59" s="78">
        <v>56.64</v>
      </c>
      <c r="AXS59" s="77">
        <v>2</v>
      </c>
      <c r="AXT59" s="78">
        <v>38.21</v>
      </c>
      <c r="AYC59" s="77">
        <v>5</v>
      </c>
      <c r="AYD59" s="78">
        <v>40.65</v>
      </c>
      <c r="AYE59" s="77">
        <v>19</v>
      </c>
      <c r="AYF59" s="78">
        <v>164.72</v>
      </c>
      <c r="AYG59" s="77">
        <v>1</v>
      </c>
      <c r="AYH59" s="78">
        <v>24.89</v>
      </c>
      <c r="AYQ59" s="77">
        <v>9</v>
      </c>
      <c r="AYR59" s="78">
        <v>7.82</v>
      </c>
      <c r="AYS59" s="77">
        <v>1</v>
      </c>
      <c r="AYT59" s="78">
        <v>2.0499999999999998</v>
      </c>
      <c r="AYW59" s="77">
        <v>6</v>
      </c>
      <c r="AYX59" s="78">
        <v>17.2</v>
      </c>
      <c r="AYY59" s="77">
        <v>85</v>
      </c>
      <c r="AYZ59" s="78">
        <v>4894.8599999999997</v>
      </c>
      <c r="AZA59" s="79">
        <v>60905</v>
      </c>
      <c r="AZB59" s="78">
        <v>4718161.8099999996</v>
      </c>
      <c r="AZC59" s="77">
        <v>329</v>
      </c>
      <c r="AZD59" s="78">
        <v>55890.03</v>
      </c>
      <c r="AZE59" s="77">
        <v>139</v>
      </c>
      <c r="AZF59" s="78">
        <v>48440.46</v>
      </c>
      <c r="AZG59" s="77">
        <v>16</v>
      </c>
      <c r="AZH59" s="78">
        <v>421.23</v>
      </c>
      <c r="AZI59" s="77">
        <v>324</v>
      </c>
      <c r="AZJ59" s="78">
        <v>25360.49</v>
      </c>
      <c r="AZK59" s="79">
        <v>1345</v>
      </c>
      <c r="AZL59" s="78">
        <v>18983.36</v>
      </c>
      <c r="AZM59" s="77">
        <v>2</v>
      </c>
      <c r="AZN59" s="78">
        <v>315.93</v>
      </c>
      <c r="AZO59" s="79">
        <v>14650</v>
      </c>
      <c r="AZP59" s="78">
        <v>1980864.49</v>
      </c>
      <c r="AZQ59" s="77">
        <v>218</v>
      </c>
      <c r="AZR59" s="78">
        <v>217239.48</v>
      </c>
      <c r="AZS59" s="77">
        <v>528</v>
      </c>
      <c r="AZT59" s="78">
        <v>237612.32</v>
      </c>
    </row>
    <row r="60" spans="1:1024 1027:1372" x14ac:dyDescent="0.25">
      <c r="A60" s="80">
        <v>39962</v>
      </c>
      <c r="B60" s="77" t="s">
        <v>346</v>
      </c>
      <c r="C60" s="77">
        <v>26</v>
      </c>
      <c r="D60" s="78">
        <v>68.25</v>
      </c>
      <c r="M60" s="77">
        <v>60</v>
      </c>
      <c r="N60" s="78">
        <v>378402.2</v>
      </c>
      <c r="S60" s="77">
        <v>1</v>
      </c>
      <c r="T60" s="78">
        <v>6.37</v>
      </c>
      <c r="W60" s="77">
        <v>8</v>
      </c>
      <c r="X60" s="78">
        <v>86.32</v>
      </c>
      <c r="Y60" s="79">
        <v>163362</v>
      </c>
      <c r="Z60" s="78">
        <v>9033638.75</v>
      </c>
      <c r="AA60" s="77">
        <v>61</v>
      </c>
      <c r="AB60" s="78">
        <v>7446.24</v>
      </c>
      <c r="AC60" s="79">
        <v>6023</v>
      </c>
      <c r="AD60" s="78">
        <v>286247.67</v>
      </c>
      <c r="AK60" s="77">
        <v>1</v>
      </c>
      <c r="AL60" s="78">
        <v>3.22</v>
      </c>
      <c r="AM60" s="77">
        <v>1</v>
      </c>
      <c r="AN60" s="78">
        <v>7.89</v>
      </c>
      <c r="AQ60" s="79">
        <v>34452</v>
      </c>
      <c r="AR60" s="78">
        <v>4970211.7699999996</v>
      </c>
      <c r="AU60" s="79">
        <v>45930</v>
      </c>
      <c r="AV60" s="78">
        <v>930812.8</v>
      </c>
      <c r="AY60" s="79">
        <v>66998</v>
      </c>
      <c r="AZ60" s="78">
        <v>6662538.1299999999</v>
      </c>
      <c r="BA60" s="79">
        <v>195112</v>
      </c>
      <c r="BB60" s="78">
        <v>16270524.66</v>
      </c>
      <c r="BE60" s="79">
        <v>194047</v>
      </c>
      <c r="BF60" s="78">
        <v>1722038.36</v>
      </c>
      <c r="BI60" s="79">
        <v>7974</v>
      </c>
      <c r="BJ60" s="78">
        <v>463233.78</v>
      </c>
      <c r="BK60" s="77">
        <v>4</v>
      </c>
      <c r="BL60" s="78">
        <v>971.41</v>
      </c>
      <c r="BM60" s="77">
        <v>10</v>
      </c>
      <c r="BN60" s="78">
        <v>880.58</v>
      </c>
      <c r="BO60" s="79">
        <v>5017</v>
      </c>
      <c r="BP60" s="78">
        <v>57696.46</v>
      </c>
      <c r="BS60" s="77">
        <v>11</v>
      </c>
      <c r="BT60" s="78">
        <v>4796.46</v>
      </c>
      <c r="BW60" s="77">
        <v>4</v>
      </c>
      <c r="BX60" s="78">
        <v>121.8</v>
      </c>
      <c r="CC60" s="77">
        <v>2</v>
      </c>
      <c r="CD60" s="78">
        <v>8.86</v>
      </c>
      <c r="CG60" s="77">
        <v>2</v>
      </c>
      <c r="CH60" s="78">
        <v>139.69999999999999</v>
      </c>
      <c r="CM60" s="77">
        <v>4</v>
      </c>
      <c r="CN60" s="78">
        <v>7579.66</v>
      </c>
      <c r="CQ60" s="77">
        <v>2</v>
      </c>
      <c r="CR60" s="78">
        <v>4.74</v>
      </c>
      <c r="CS60" s="77">
        <v>64</v>
      </c>
      <c r="CT60" s="78">
        <v>302.88</v>
      </c>
      <c r="CU60" s="77">
        <v>2</v>
      </c>
      <c r="CV60" s="78">
        <v>11.39</v>
      </c>
      <c r="CW60" s="77">
        <v>34</v>
      </c>
      <c r="CX60" s="78">
        <v>27.98</v>
      </c>
      <c r="DA60" s="79">
        <v>162934</v>
      </c>
      <c r="DB60" s="78">
        <v>6043348.7699999996</v>
      </c>
      <c r="DK60" s="79">
        <v>10730</v>
      </c>
      <c r="DL60" s="78">
        <v>978529.78</v>
      </c>
      <c r="DM60" s="79">
        <v>111744</v>
      </c>
      <c r="DN60" s="78">
        <v>4295133.91</v>
      </c>
      <c r="DQ60" s="77">
        <v>2</v>
      </c>
      <c r="DR60" s="78">
        <v>2.2400000000000002</v>
      </c>
      <c r="DS60" s="77">
        <v>28</v>
      </c>
      <c r="DT60" s="78">
        <v>509.98</v>
      </c>
      <c r="DU60" s="77">
        <v>6</v>
      </c>
      <c r="DV60" s="78">
        <v>12.82</v>
      </c>
      <c r="EE60" s="79">
        <v>12014</v>
      </c>
      <c r="EF60" s="78">
        <v>487858.27</v>
      </c>
      <c r="EG60" s="79">
        <v>49574</v>
      </c>
      <c r="EH60" s="78">
        <v>2076086.62</v>
      </c>
      <c r="EK60" s="79">
        <v>1207</v>
      </c>
      <c r="EL60" s="78">
        <v>73716.94</v>
      </c>
      <c r="EQ60" s="77">
        <v>1</v>
      </c>
      <c r="ER60" s="78">
        <v>28.21</v>
      </c>
      <c r="EU60" s="77">
        <v>8</v>
      </c>
      <c r="EV60" s="78">
        <v>0.84</v>
      </c>
      <c r="EW60" s="79">
        <v>24183</v>
      </c>
      <c r="EX60" s="78">
        <v>1182058.81</v>
      </c>
      <c r="EY60" s="79">
        <v>15545</v>
      </c>
      <c r="EZ60" s="78">
        <v>719474.16</v>
      </c>
      <c r="FA60" s="77">
        <v>6</v>
      </c>
      <c r="FB60" s="78">
        <v>39.61</v>
      </c>
      <c r="FE60" s="77">
        <v>15</v>
      </c>
      <c r="FF60" s="78">
        <v>49.54</v>
      </c>
      <c r="FG60" s="79">
        <v>2216</v>
      </c>
      <c r="FH60" s="78">
        <v>321448.02</v>
      </c>
      <c r="FI60" s="77">
        <v>3</v>
      </c>
      <c r="FJ60" s="78">
        <v>11</v>
      </c>
      <c r="FK60" s="79">
        <v>3267</v>
      </c>
      <c r="FL60" s="78">
        <v>85210.559999999998</v>
      </c>
      <c r="FM60" s="77">
        <v>740</v>
      </c>
      <c r="FN60" s="78">
        <v>29612.73</v>
      </c>
      <c r="FO60" s="79">
        <v>44416</v>
      </c>
      <c r="FP60" s="78">
        <v>4750854.4400000004</v>
      </c>
      <c r="FQ60" s="77">
        <v>2</v>
      </c>
      <c r="FR60" s="78">
        <v>3.02</v>
      </c>
      <c r="FS60" s="77">
        <v>1</v>
      </c>
      <c r="FT60" s="78">
        <v>3.04</v>
      </c>
      <c r="FW60" s="77">
        <v>97</v>
      </c>
      <c r="FX60" s="78">
        <v>9584.2900000000009</v>
      </c>
      <c r="GC60" s="79">
        <v>3025</v>
      </c>
      <c r="GD60" s="78">
        <v>412517.73</v>
      </c>
      <c r="GG60" s="77">
        <v>1</v>
      </c>
      <c r="GH60" s="78">
        <v>3.15</v>
      </c>
      <c r="GK60" s="77">
        <v>1</v>
      </c>
      <c r="GL60" s="78">
        <v>20.16</v>
      </c>
      <c r="GO60" s="77">
        <v>266</v>
      </c>
      <c r="GP60" s="78">
        <v>24022.81</v>
      </c>
      <c r="GQ60" s="77">
        <v>16</v>
      </c>
      <c r="GR60" s="78">
        <v>784.67</v>
      </c>
      <c r="GU60" s="77">
        <v>4</v>
      </c>
      <c r="GV60" s="78">
        <v>7</v>
      </c>
      <c r="GY60" s="77">
        <v>94</v>
      </c>
      <c r="GZ60" s="78">
        <v>3230.54</v>
      </c>
      <c r="HA60" s="77">
        <v>628</v>
      </c>
      <c r="HB60" s="78">
        <v>78523.820000000007</v>
      </c>
      <c r="HC60" s="77">
        <v>428</v>
      </c>
      <c r="HD60" s="78">
        <v>75923.08</v>
      </c>
      <c r="HE60" s="77">
        <v>950</v>
      </c>
      <c r="HF60" s="78">
        <v>128184.77</v>
      </c>
      <c r="HI60" s="77">
        <v>77</v>
      </c>
      <c r="HJ60" s="78">
        <v>28170.82</v>
      </c>
      <c r="HK60" s="77">
        <v>556</v>
      </c>
      <c r="HL60" s="78">
        <v>22581.11</v>
      </c>
      <c r="HM60" s="77">
        <v>12</v>
      </c>
      <c r="HN60" s="78">
        <v>1987.34</v>
      </c>
      <c r="HO60" s="79">
        <v>60103</v>
      </c>
      <c r="HP60" s="78">
        <v>5790426.8399999999</v>
      </c>
      <c r="HQ60" s="77">
        <v>16</v>
      </c>
      <c r="HR60" s="78">
        <v>3655.2</v>
      </c>
      <c r="HS60" s="77">
        <v>86</v>
      </c>
      <c r="HT60" s="78">
        <v>8025.04</v>
      </c>
      <c r="HU60" s="79">
        <v>3707</v>
      </c>
      <c r="HV60" s="78">
        <v>260719.11</v>
      </c>
      <c r="HW60" s="77">
        <v>25</v>
      </c>
      <c r="HX60" s="78">
        <v>5576.25</v>
      </c>
      <c r="HY60" s="77">
        <v>175</v>
      </c>
      <c r="HZ60" s="78">
        <v>34038.79</v>
      </c>
      <c r="IG60" s="79">
        <v>2361</v>
      </c>
      <c r="IH60" s="78">
        <v>112835.31</v>
      </c>
      <c r="II60" s="77">
        <v>1</v>
      </c>
      <c r="IJ60" s="78">
        <v>7.17</v>
      </c>
      <c r="IK60" s="77">
        <v>1</v>
      </c>
      <c r="IL60" s="78">
        <v>0.16</v>
      </c>
      <c r="IQ60" s="77">
        <v>6</v>
      </c>
      <c r="IR60" s="78">
        <v>38.020000000000003</v>
      </c>
      <c r="IS60" s="79">
        <v>3887</v>
      </c>
      <c r="IT60" s="78">
        <v>157169.60999999999</v>
      </c>
      <c r="IW60" s="77">
        <v>1</v>
      </c>
      <c r="IX60" s="78">
        <v>3.59</v>
      </c>
      <c r="JA60" s="79">
        <v>9263</v>
      </c>
      <c r="JB60" s="78">
        <v>1239938.23</v>
      </c>
      <c r="JC60" s="79">
        <v>2516</v>
      </c>
      <c r="JD60" s="78">
        <v>310372.63</v>
      </c>
      <c r="JG60" s="77">
        <v>602</v>
      </c>
      <c r="JH60" s="78">
        <v>78771.47</v>
      </c>
      <c r="JI60" s="79">
        <v>3447</v>
      </c>
      <c r="JJ60" s="78">
        <v>280778.3</v>
      </c>
      <c r="JK60" s="77">
        <v>16</v>
      </c>
      <c r="JL60" s="78">
        <v>1309.54</v>
      </c>
      <c r="JQ60" s="77">
        <v>214</v>
      </c>
      <c r="JR60" s="78">
        <v>14962.53</v>
      </c>
      <c r="JS60" s="79">
        <v>2762</v>
      </c>
      <c r="JT60" s="78">
        <v>225192.87</v>
      </c>
      <c r="JU60" s="79">
        <v>4100</v>
      </c>
      <c r="JV60" s="78">
        <v>270553.94</v>
      </c>
      <c r="JW60" s="77">
        <v>106</v>
      </c>
      <c r="JX60" s="78">
        <v>9843.6299999999992</v>
      </c>
      <c r="JY60" s="77">
        <v>427</v>
      </c>
      <c r="JZ60" s="78">
        <v>9465.8799999999992</v>
      </c>
      <c r="KA60" s="79">
        <v>7659</v>
      </c>
      <c r="KB60" s="78">
        <v>283874.71000000002</v>
      </c>
      <c r="KE60" s="77">
        <v>391</v>
      </c>
      <c r="KF60" s="78">
        <v>41152.449999999997</v>
      </c>
      <c r="KG60" s="79">
        <v>18615</v>
      </c>
      <c r="KH60" s="78">
        <v>674815.69</v>
      </c>
      <c r="KI60" s="77">
        <v>7</v>
      </c>
      <c r="KJ60" s="78">
        <v>156.61000000000001</v>
      </c>
      <c r="KM60" s="79">
        <v>1203</v>
      </c>
      <c r="KN60" s="78">
        <v>629043.12</v>
      </c>
      <c r="KQ60" s="79">
        <v>5187</v>
      </c>
      <c r="KR60" s="78">
        <v>392169.02</v>
      </c>
      <c r="KU60" s="79">
        <v>3162</v>
      </c>
      <c r="KV60" s="78">
        <v>1324653.6299999999</v>
      </c>
      <c r="LA60" s="77">
        <v>8</v>
      </c>
      <c r="LB60" s="78">
        <v>959.28</v>
      </c>
      <c r="LC60" s="77">
        <v>4</v>
      </c>
      <c r="LD60" s="78">
        <v>9.56</v>
      </c>
      <c r="LE60" s="79">
        <v>1228</v>
      </c>
      <c r="LF60" s="78">
        <v>122409.61</v>
      </c>
      <c r="LG60" s="77">
        <v>436</v>
      </c>
      <c r="LH60" s="78">
        <v>61728.26</v>
      </c>
      <c r="LI60" s="77">
        <v>418</v>
      </c>
      <c r="LJ60" s="78">
        <v>98353.56</v>
      </c>
      <c r="LK60" s="77">
        <v>1</v>
      </c>
      <c r="LL60" s="78">
        <v>1.17</v>
      </c>
      <c r="LM60" s="77">
        <v>5</v>
      </c>
      <c r="LN60" s="78">
        <v>75.959999999999994</v>
      </c>
      <c r="LS60" s="77">
        <v>5</v>
      </c>
      <c r="LT60" s="78">
        <v>7.32</v>
      </c>
      <c r="LU60" s="79">
        <v>6493</v>
      </c>
      <c r="LV60" s="78">
        <v>291820.11</v>
      </c>
      <c r="LW60" s="77">
        <v>62</v>
      </c>
      <c r="LX60" s="78">
        <v>336.86</v>
      </c>
      <c r="LY60" s="77">
        <v>6</v>
      </c>
      <c r="LZ60" s="78">
        <v>2591.88</v>
      </c>
      <c r="MA60" s="77">
        <v>5</v>
      </c>
      <c r="MB60" s="78">
        <v>7334.22</v>
      </c>
      <c r="MC60" s="79">
        <v>5202</v>
      </c>
      <c r="MD60" s="78">
        <v>522861.2</v>
      </c>
      <c r="MG60" s="77">
        <v>2</v>
      </c>
      <c r="MH60" s="78">
        <v>69.94</v>
      </c>
      <c r="MO60" s="77">
        <v>5</v>
      </c>
      <c r="MP60" s="78">
        <v>29.9</v>
      </c>
      <c r="MQ60" s="79">
        <v>4108</v>
      </c>
      <c r="MR60" s="78">
        <v>284941.59000000003</v>
      </c>
      <c r="MS60" s="79">
        <v>41208</v>
      </c>
      <c r="MT60" s="78">
        <v>3952856.35</v>
      </c>
      <c r="MU60" s="79">
        <v>1371</v>
      </c>
      <c r="MV60" s="78">
        <v>37315.839999999997</v>
      </c>
      <c r="MY60" s="77">
        <v>2</v>
      </c>
      <c r="MZ60" s="78">
        <v>10.08</v>
      </c>
      <c r="NE60" s="77">
        <v>1</v>
      </c>
      <c r="NF60" s="78">
        <v>0.68</v>
      </c>
      <c r="NG60" s="79">
        <v>305027</v>
      </c>
      <c r="NH60" s="78">
        <v>36650957.719999999</v>
      </c>
      <c r="NI60" s="79">
        <v>253955</v>
      </c>
      <c r="NJ60" s="78">
        <v>34975641.979999997</v>
      </c>
      <c r="NK60" s="79">
        <v>14354</v>
      </c>
      <c r="NL60" s="78">
        <v>44578.05</v>
      </c>
      <c r="NM60" s="77">
        <v>58</v>
      </c>
      <c r="NN60" s="78">
        <v>1379.61</v>
      </c>
      <c r="NU60" s="79">
        <v>2789</v>
      </c>
      <c r="NV60" s="78">
        <v>418816.19</v>
      </c>
      <c r="NW60" s="77">
        <v>5</v>
      </c>
      <c r="NX60" s="78">
        <v>12.91</v>
      </c>
      <c r="NY60" s="77">
        <v>6</v>
      </c>
      <c r="NZ60" s="78">
        <v>31.08</v>
      </c>
      <c r="OA60" s="77">
        <v>116</v>
      </c>
      <c r="OB60" s="78">
        <v>276.43</v>
      </c>
      <c r="OC60" s="79">
        <v>2765</v>
      </c>
      <c r="OD60" s="78">
        <v>290214.45</v>
      </c>
      <c r="OE60" s="77">
        <v>13</v>
      </c>
      <c r="OF60" s="78">
        <v>1252.31</v>
      </c>
      <c r="OG60" s="77">
        <v>1</v>
      </c>
      <c r="OH60" s="78">
        <v>30.53</v>
      </c>
      <c r="OM60" s="77">
        <v>276</v>
      </c>
      <c r="ON60" s="78">
        <v>21467.77</v>
      </c>
      <c r="OO60" s="77">
        <v>517</v>
      </c>
      <c r="OP60" s="78">
        <v>28659.25</v>
      </c>
      <c r="OQ60" s="77">
        <v>129</v>
      </c>
      <c r="OR60" s="78">
        <v>896.54</v>
      </c>
      <c r="OU60" s="77">
        <v>2</v>
      </c>
      <c r="OV60" s="78">
        <v>50.64</v>
      </c>
      <c r="OW60" s="79">
        <v>12462</v>
      </c>
      <c r="OX60" s="78">
        <v>2128837.61</v>
      </c>
      <c r="OY60" s="79">
        <v>27289</v>
      </c>
      <c r="OZ60" s="78">
        <v>5120076.83</v>
      </c>
      <c r="PA60" s="77">
        <v>171</v>
      </c>
      <c r="PB60" s="78">
        <v>5960.35</v>
      </c>
      <c r="PC60" s="79">
        <v>3766</v>
      </c>
      <c r="PD60" s="78">
        <v>172663.59</v>
      </c>
      <c r="PE60" s="77">
        <v>92</v>
      </c>
      <c r="PF60" s="78">
        <v>6956.39</v>
      </c>
      <c r="PG60" s="77">
        <v>2</v>
      </c>
      <c r="PH60" s="78">
        <v>7.94</v>
      </c>
      <c r="PI60" s="79">
        <v>3968</v>
      </c>
      <c r="PJ60" s="78">
        <v>377632.81</v>
      </c>
      <c r="PS60" s="79">
        <v>3414</v>
      </c>
      <c r="PT60" s="78">
        <v>301420.84999999998</v>
      </c>
      <c r="PU60" s="77">
        <v>113</v>
      </c>
      <c r="PV60" s="78">
        <v>961.91</v>
      </c>
      <c r="PW60" s="77">
        <v>57</v>
      </c>
      <c r="PX60" s="78">
        <v>7948.78</v>
      </c>
      <c r="PY60" s="79">
        <v>9475</v>
      </c>
      <c r="PZ60" s="78">
        <v>639550.53</v>
      </c>
      <c r="QA60" s="77">
        <v>34</v>
      </c>
      <c r="QB60" s="78">
        <v>202.89</v>
      </c>
      <c r="QC60" s="77">
        <v>10</v>
      </c>
      <c r="QD60" s="78">
        <v>41.74</v>
      </c>
      <c r="QI60" s="77">
        <v>10</v>
      </c>
      <c r="QJ60" s="78">
        <v>54.31</v>
      </c>
      <c r="QM60" s="79">
        <v>23890</v>
      </c>
      <c r="QN60" s="78">
        <v>6464720.8700000001</v>
      </c>
      <c r="QO60" s="79">
        <v>43005</v>
      </c>
      <c r="QP60" s="78">
        <v>6168434.96</v>
      </c>
      <c r="QQ60" s="77">
        <v>202</v>
      </c>
      <c r="QR60" s="78">
        <v>22070.51</v>
      </c>
      <c r="QS60" s="77">
        <v>454</v>
      </c>
      <c r="QT60" s="78">
        <v>1873767.25</v>
      </c>
      <c r="QW60" s="77">
        <v>17</v>
      </c>
      <c r="QX60" s="78">
        <v>215.26</v>
      </c>
      <c r="QY60" s="77">
        <v>3</v>
      </c>
      <c r="QZ60" s="78">
        <v>305.83</v>
      </c>
      <c r="RA60" s="77">
        <v>535</v>
      </c>
      <c r="RB60" s="78">
        <v>202704.76</v>
      </c>
      <c r="RE60" s="79">
        <v>22998</v>
      </c>
      <c r="RF60" s="78">
        <v>12207591.85</v>
      </c>
      <c r="RI60" s="79">
        <v>10911</v>
      </c>
      <c r="RJ60" s="78">
        <v>3381478.17</v>
      </c>
      <c r="RM60" s="77">
        <v>3</v>
      </c>
      <c r="RN60" s="78">
        <v>3.4</v>
      </c>
      <c r="RO60" s="77">
        <v>30</v>
      </c>
      <c r="RP60" s="78">
        <v>26.39</v>
      </c>
      <c r="RQ60" s="77">
        <v>4</v>
      </c>
      <c r="RR60" s="78">
        <v>82.42</v>
      </c>
      <c r="SE60" s="77">
        <v>10</v>
      </c>
      <c r="SF60" s="78">
        <v>241.46</v>
      </c>
      <c r="SG60" s="77">
        <v>4</v>
      </c>
      <c r="SH60" s="78">
        <v>372.84</v>
      </c>
      <c r="SM60" s="77">
        <v>1</v>
      </c>
      <c r="SN60" s="78">
        <v>18.97</v>
      </c>
      <c r="SO60" s="79">
        <v>118218</v>
      </c>
      <c r="SP60" s="78">
        <v>16638179.84</v>
      </c>
      <c r="SQ60" s="79">
        <v>2132</v>
      </c>
      <c r="SR60" s="78">
        <v>99122.28</v>
      </c>
      <c r="SU60" s="77">
        <v>1</v>
      </c>
      <c r="SV60" s="78">
        <v>405</v>
      </c>
      <c r="SW60" s="77">
        <v>120</v>
      </c>
      <c r="SX60" s="78">
        <v>21156.33</v>
      </c>
      <c r="SY60" s="77">
        <v>295</v>
      </c>
      <c r="SZ60" s="78">
        <v>14865.51</v>
      </c>
      <c r="TA60" s="77">
        <v>30</v>
      </c>
      <c r="TB60" s="78">
        <v>1388.53</v>
      </c>
      <c r="TC60" s="77">
        <v>635</v>
      </c>
      <c r="TD60" s="78">
        <v>66609.05</v>
      </c>
      <c r="TG60" s="79">
        <v>6185</v>
      </c>
      <c r="TH60" s="78">
        <v>442002.93</v>
      </c>
      <c r="TI60" s="79">
        <v>40831</v>
      </c>
      <c r="TJ60" s="78">
        <v>7130876.6299999999</v>
      </c>
      <c r="TK60" s="77">
        <v>1</v>
      </c>
      <c r="TL60" s="78">
        <v>0.28000000000000003</v>
      </c>
      <c r="TM60" s="79">
        <v>1258</v>
      </c>
      <c r="TN60" s="78">
        <v>47856.62</v>
      </c>
      <c r="TO60" s="79">
        <v>3440</v>
      </c>
      <c r="TP60" s="78">
        <v>257830.25</v>
      </c>
      <c r="TQ60" s="79">
        <v>7908</v>
      </c>
      <c r="TR60" s="78">
        <v>259153.96</v>
      </c>
      <c r="TS60" s="77">
        <v>2</v>
      </c>
      <c r="TT60" s="78">
        <v>130.9</v>
      </c>
      <c r="TU60" s="79">
        <v>85390</v>
      </c>
      <c r="TV60" s="78">
        <v>541756.4</v>
      </c>
      <c r="TW60" s="79">
        <v>1621</v>
      </c>
      <c r="TX60" s="78">
        <v>139462.57999999999</v>
      </c>
      <c r="TY60" s="77">
        <v>79</v>
      </c>
      <c r="TZ60" s="78">
        <v>462.81</v>
      </c>
      <c r="UE60" s="77">
        <v>1</v>
      </c>
      <c r="UF60" s="78">
        <v>17.7</v>
      </c>
      <c r="UG60" s="77">
        <v>726</v>
      </c>
      <c r="UH60" s="78">
        <v>6901.89</v>
      </c>
      <c r="UI60" s="79">
        <v>2869</v>
      </c>
      <c r="UJ60" s="78">
        <v>12588270.41</v>
      </c>
      <c r="UK60" s="79">
        <v>2247</v>
      </c>
      <c r="UL60" s="78">
        <v>95544.48</v>
      </c>
      <c r="UM60" s="79">
        <v>24108</v>
      </c>
      <c r="UN60" s="78">
        <v>611907.13</v>
      </c>
      <c r="UO60" s="79">
        <v>2128</v>
      </c>
      <c r="UP60" s="78">
        <v>252042.53</v>
      </c>
      <c r="UQ60" s="79">
        <v>44466</v>
      </c>
      <c r="UR60" s="78">
        <v>2167894.17</v>
      </c>
      <c r="US60" s="79">
        <v>4905</v>
      </c>
      <c r="UT60" s="78">
        <v>391604.23</v>
      </c>
      <c r="VE60" s="77">
        <v>1</v>
      </c>
      <c r="VF60" s="78">
        <v>131.81</v>
      </c>
      <c r="VG60" s="79">
        <v>7529</v>
      </c>
      <c r="VH60" s="78">
        <v>334516.28000000003</v>
      </c>
      <c r="VK60" s="77">
        <v>2</v>
      </c>
      <c r="VL60" s="78">
        <v>27.34</v>
      </c>
      <c r="VM60" s="77">
        <v>9</v>
      </c>
      <c r="VN60" s="78">
        <v>110.62</v>
      </c>
      <c r="VQ60" s="77">
        <v>1</v>
      </c>
      <c r="VR60" s="78">
        <v>120</v>
      </c>
      <c r="VU60" s="77">
        <v>2</v>
      </c>
      <c r="VV60" s="78">
        <v>1.48</v>
      </c>
      <c r="WA60" s="77">
        <v>3</v>
      </c>
      <c r="WB60" s="78">
        <v>11.82</v>
      </c>
      <c r="WG60" s="77">
        <v>48</v>
      </c>
      <c r="WH60" s="78">
        <v>1011.27</v>
      </c>
      <c r="WI60" s="79">
        <v>14925</v>
      </c>
      <c r="WJ60" s="78">
        <v>782572.82</v>
      </c>
      <c r="WK60" s="77">
        <v>3</v>
      </c>
      <c r="WL60" s="78">
        <v>14.29</v>
      </c>
      <c r="WM60" s="79">
        <v>32014</v>
      </c>
      <c r="WN60" s="78">
        <v>517222.11</v>
      </c>
      <c r="WO60" s="77">
        <v>143</v>
      </c>
      <c r="WP60" s="78">
        <v>1463.19</v>
      </c>
      <c r="WS60" s="77">
        <v>7</v>
      </c>
      <c r="WT60" s="78">
        <v>26.22</v>
      </c>
      <c r="WU60" s="79">
        <v>11733</v>
      </c>
      <c r="WV60" s="78">
        <v>627256.71</v>
      </c>
      <c r="WW60" s="79">
        <v>15423</v>
      </c>
      <c r="WX60" s="78">
        <v>1357861.05</v>
      </c>
      <c r="XA60" s="77">
        <v>1</v>
      </c>
      <c r="XB60" s="78">
        <v>18.559999999999999</v>
      </c>
      <c r="XG60" s="79">
        <v>12907</v>
      </c>
      <c r="XH60" s="78">
        <v>1823320.94</v>
      </c>
      <c r="XI60" s="77">
        <v>6</v>
      </c>
      <c r="XJ60" s="78">
        <v>16816.93</v>
      </c>
      <c r="XM60" s="79">
        <v>2561</v>
      </c>
      <c r="XN60" s="78">
        <v>10977.81</v>
      </c>
      <c r="XO60" s="79">
        <v>6527</v>
      </c>
      <c r="XP60" s="78">
        <v>103975.01</v>
      </c>
      <c r="XQ60" s="77">
        <v>177</v>
      </c>
      <c r="XR60" s="78">
        <v>17737.84</v>
      </c>
      <c r="XS60" s="79">
        <v>2084</v>
      </c>
      <c r="XT60" s="78">
        <v>813838.27</v>
      </c>
      <c r="XW60" s="79">
        <v>5640</v>
      </c>
      <c r="XX60" s="78">
        <v>163080.99</v>
      </c>
      <c r="YC60" s="77">
        <v>3</v>
      </c>
      <c r="YD60" s="78">
        <v>16.29</v>
      </c>
      <c r="YE60" s="77">
        <v>8</v>
      </c>
      <c r="YF60" s="78">
        <v>61.74</v>
      </c>
      <c r="YI60" s="79">
        <v>36196</v>
      </c>
      <c r="YJ60" s="78">
        <v>2093119.3</v>
      </c>
      <c r="YK60" s="77">
        <v>1</v>
      </c>
      <c r="YL60" s="78">
        <v>4.96</v>
      </c>
      <c r="YM60" s="77">
        <v>468</v>
      </c>
      <c r="YN60" s="78">
        <v>215819.08</v>
      </c>
      <c r="YO60" s="77">
        <v>515</v>
      </c>
      <c r="YP60" s="78">
        <v>6595.22</v>
      </c>
      <c r="YU60" s="79">
        <v>2598</v>
      </c>
      <c r="YV60" s="78">
        <v>1355325.41</v>
      </c>
      <c r="YW60" s="79">
        <v>6151</v>
      </c>
      <c r="YX60" s="78">
        <v>795580.69</v>
      </c>
      <c r="YY60" s="79">
        <v>14433</v>
      </c>
      <c r="YZ60" s="78">
        <v>2448637.64</v>
      </c>
      <c r="ZA60" s="79">
        <v>1247</v>
      </c>
      <c r="ZB60" s="78">
        <v>333225.12</v>
      </c>
      <c r="ZC60" s="79">
        <v>2639</v>
      </c>
      <c r="ZD60" s="78">
        <v>561809.85</v>
      </c>
      <c r="ZE60" s="79">
        <v>79760</v>
      </c>
      <c r="ZF60" s="78">
        <v>924652.17</v>
      </c>
      <c r="ZG60" s="79">
        <v>1339</v>
      </c>
      <c r="ZH60" s="78">
        <v>68155.97</v>
      </c>
      <c r="ZI60" s="77">
        <v>13</v>
      </c>
      <c r="ZJ60" s="78">
        <v>90.97</v>
      </c>
      <c r="ZM60" s="77">
        <v>3</v>
      </c>
      <c r="ZN60" s="78">
        <v>177.91</v>
      </c>
      <c r="ZO60" s="77">
        <v>2</v>
      </c>
      <c r="ZP60" s="78">
        <v>34.659999999999997</v>
      </c>
      <c r="ZQ60" s="79">
        <v>167030</v>
      </c>
      <c r="ZR60" s="78">
        <v>9720799.8699999992</v>
      </c>
      <c r="ZS60" s="79">
        <v>26467</v>
      </c>
      <c r="ZT60" s="78">
        <v>2293641.6800000002</v>
      </c>
      <c r="AAA60" s="79">
        <v>3751</v>
      </c>
      <c r="AAB60" s="78">
        <v>89852.4</v>
      </c>
      <c r="AAE60" s="79">
        <v>2366</v>
      </c>
      <c r="AAF60" s="78">
        <v>297611.52000000002</v>
      </c>
      <c r="AAG60" s="77">
        <v>157</v>
      </c>
      <c r="AAH60" s="78">
        <v>14697.74</v>
      </c>
      <c r="AAI60" s="79">
        <v>121370</v>
      </c>
      <c r="AAJ60" s="78">
        <v>3089998.55</v>
      </c>
      <c r="AAK60" s="79">
        <v>30287</v>
      </c>
      <c r="AAL60" s="78">
        <v>1423676.44</v>
      </c>
      <c r="AAQ60" s="79">
        <v>1303</v>
      </c>
      <c r="AAR60" s="78">
        <v>106282.91</v>
      </c>
      <c r="AAS60" s="77">
        <v>578</v>
      </c>
      <c r="AAT60" s="78">
        <v>46009.86</v>
      </c>
      <c r="AAU60" s="79">
        <v>51445</v>
      </c>
      <c r="AAV60" s="78">
        <v>9127943.4199999999</v>
      </c>
      <c r="AAW60" s="79">
        <v>46865</v>
      </c>
      <c r="AAX60" s="78">
        <v>6008531.1299999999</v>
      </c>
      <c r="ABA60" s="77">
        <v>1</v>
      </c>
      <c r="ABB60" s="78">
        <v>37.97</v>
      </c>
      <c r="ABC60" s="77">
        <v>95</v>
      </c>
      <c r="ABD60" s="78">
        <v>536.63</v>
      </c>
      <c r="ABE60" s="77">
        <v>199</v>
      </c>
      <c r="ABF60" s="78">
        <v>948.52</v>
      </c>
      <c r="ABM60" s="77">
        <v>118</v>
      </c>
      <c r="ABN60" s="78">
        <v>1332.79</v>
      </c>
      <c r="ABQ60" s="77">
        <v>82</v>
      </c>
      <c r="ABR60" s="78">
        <v>1167.7</v>
      </c>
      <c r="ABS60" s="77">
        <v>62</v>
      </c>
      <c r="ABT60" s="78">
        <v>352.92</v>
      </c>
      <c r="ABY60" s="77">
        <v>5</v>
      </c>
      <c r="ABZ60" s="78">
        <v>458.62</v>
      </c>
      <c r="ACA60" s="79">
        <v>1213</v>
      </c>
      <c r="ACB60" s="78">
        <v>5355.27</v>
      </c>
      <c r="ACG60" s="79">
        <v>3013</v>
      </c>
      <c r="ACH60" s="78">
        <v>193079.56</v>
      </c>
      <c r="ACM60" s="77">
        <v>2</v>
      </c>
      <c r="ACN60" s="78">
        <v>57.07</v>
      </c>
      <c r="ACO60" s="79">
        <v>1365</v>
      </c>
      <c r="ACP60" s="78">
        <v>202370.2</v>
      </c>
      <c r="ACS60" s="77">
        <v>2</v>
      </c>
      <c r="ACT60" s="78">
        <v>22.5</v>
      </c>
      <c r="ADA60" s="79">
        <v>173268</v>
      </c>
      <c r="ADB60" s="78">
        <v>16142342.9</v>
      </c>
      <c r="ADC60" s="79">
        <v>2761</v>
      </c>
      <c r="ADD60" s="78">
        <v>167616.91</v>
      </c>
      <c r="ADE60" s="79">
        <v>1783</v>
      </c>
      <c r="ADF60" s="78">
        <v>79472.13</v>
      </c>
      <c r="ADG60" s="79">
        <v>4540</v>
      </c>
      <c r="ADH60" s="78">
        <v>71000.17</v>
      </c>
      <c r="ADI60" s="79">
        <v>4336</v>
      </c>
      <c r="ADJ60" s="78">
        <v>100189.02</v>
      </c>
      <c r="ADK60" s="77">
        <v>483</v>
      </c>
      <c r="ADL60" s="78">
        <v>16785.509999999998</v>
      </c>
      <c r="ADQ60" s="77">
        <v>132</v>
      </c>
      <c r="ADR60" s="78">
        <v>7335.26</v>
      </c>
      <c r="ADS60" s="79">
        <v>14704</v>
      </c>
      <c r="ADT60" s="78">
        <v>499370.97</v>
      </c>
      <c r="ADU60" s="79">
        <v>4391</v>
      </c>
      <c r="ADV60" s="78">
        <v>231433.02</v>
      </c>
      <c r="ADW60" s="79">
        <v>20528</v>
      </c>
      <c r="ADX60" s="78">
        <v>257987.5</v>
      </c>
      <c r="AEA60" s="77">
        <v>2</v>
      </c>
      <c r="AEB60" s="78">
        <v>23.22</v>
      </c>
      <c r="AEC60" s="79">
        <v>11089</v>
      </c>
      <c r="AED60" s="78">
        <v>429778.15</v>
      </c>
      <c r="AEI60" s="79">
        <v>5273</v>
      </c>
      <c r="AEJ60" s="78">
        <v>167471.04999999999</v>
      </c>
      <c r="AEK60" s="79">
        <v>40115</v>
      </c>
      <c r="AEL60" s="78">
        <v>1544018.46</v>
      </c>
      <c r="AEM60" s="77">
        <v>156</v>
      </c>
      <c r="AEN60" s="78">
        <v>7172.7</v>
      </c>
      <c r="AEO60" s="79">
        <v>12732</v>
      </c>
      <c r="AEP60" s="78">
        <v>817635.16</v>
      </c>
      <c r="AES60" s="79">
        <v>3396</v>
      </c>
      <c r="AET60" s="78">
        <v>511958.92</v>
      </c>
      <c r="AEW60" s="77">
        <v>1</v>
      </c>
      <c r="AEX60" s="78">
        <v>16.2</v>
      </c>
      <c r="AEY60" s="77">
        <v>920</v>
      </c>
      <c r="AEZ60" s="78">
        <v>145053.95000000001</v>
      </c>
      <c r="AFK60" s="79">
        <v>4199</v>
      </c>
      <c r="AFL60" s="78">
        <v>284542.76</v>
      </c>
      <c r="AFM60" s="79">
        <v>1595</v>
      </c>
      <c r="AFN60" s="78">
        <v>54872.42</v>
      </c>
      <c r="AFO60" s="77">
        <v>15</v>
      </c>
      <c r="AFP60" s="78">
        <v>1218.8399999999999</v>
      </c>
      <c r="AFQ60" s="77">
        <v>9</v>
      </c>
      <c r="AFR60" s="78">
        <v>398.04</v>
      </c>
      <c r="AFS60" s="79">
        <v>1075</v>
      </c>
      <c r="AFT60" s="78">
        <v>650911.66</v>
      </c>
      <c r="AFU60" s="79">
        <v>2559</v>
      </c>
      <c r="AFV60" s="78">
        <v>1767802.23</v>
      </c>
      <c r="AGA60" s="77">
        <v>70</v>
      </c>
      <c r="AGB60" s="78">
        <v>719.69</v>
      </c>
      <c r="AGG60" s="79">
        <v>15014</v>
      </c>
      <c r="AGH60" s="78">
        <v>785481.71</v>
      </c>
      <c r="AGI60" s="79">
        <v>4597</v>
      </c>
      <c r="AGJ60" s="78">
        <v>140850.4</v>
      </c>
      <c r="AGK60" s="77">
        <v>3</v>
      </c>
      <c r="AGL60" s="78">
        <v>4750.71</v>
      </c>
      <c r="AGO60" s="77">
        <v>68</v>
      </c>
      <c r="AGP60" s="78">
        <v>8086.32</v>
      </c>
      <c r="AGQ60" s="79">
        <v>5757</v>
      </c>
      <c r="AGR60" s="78">
        <v>300356.69</v>
      </c>
      <c r="AGS60" s="77">
        <v>18</v>
      </c>
      <c r="AGT60" s="78">
        <v>881.67</v>
      </c>
      <c r="AGW60" s="77">
        <v>6</v>
      </c>
      <c r="AGX60" s="78">
        <v>370.9</v>
      </c>
      <c r="AHC60" s="79">
        <v>3161</v>
      </c>
      <c r="AHD60" s="78">
        <v>1090600.3600000001</v>
      </c>
      <c r="AHG60" s="77">
        <v>111</v>
      </c>
      <c r="AHH60" s="78">
        <v>5937.14</v>
      </c>
      <c r="AHK60" s="77">
        <v>4</v>
      </c>
      <c r="AHL60" s="78">
        <v>109.56</v>
      </c>
      <c r="AHM60" s="79">
        <v>47614</v>
      </c>
      <c r="AHN60" s="78">
        <v>1528231.77</v>
      </c>
      <c r="AHO60" s="79">
        <v>4873</v>
      </c>
      <c r="AHP60" s="78">
        <v>194706.85</v>
      </c>
      <c r="AHQ60" s="77">
        <v>487</v>
      </c>
      <c r="AHR60" s="78">
        <v>53784.99</v>
      </c>
      <c r="AHS60" s="77">
        <v>6</v>
      </c>
      <c r="AHT60" s="78">
        <v>329.74</v>
      </c>
      <c r="AHW60" s="77">
        <v>134</v>
      </c>
      <c r="AHX60" s="78">
        <v>862.8</v>
      </c>
      <c r="AIA60" s="77">
        <v>2</v>
      </c>
      <c r="AIB60" s="78">
        <v>19.28</v>
      </c>
      <c r="AIC60" s="77">
        <v>18</v>
      </c>
      <c r="AID60" s="78">
        <v>8346.25</v>
      </c>
      <c r="AIG60" s="79">
        <v>164376</v>
      </c>
      <c r="AIH60" s="78">
        <v>31619980.620000001</v>
      </c>
      <c r="AII60" s="77">
        <v>197</v>
      </c>
      <c r="AIJ60" s="78">
        <v>192428.83</v>
      </c>
      <c r="AIK60" s="79">
        <v>9076</v>
      </c>
      <c r="AIL60" s="78">
        <v>5302991.0199999996</v>
      </c>
      <c r="AIM60" s="79">
        <v>8510</v>
      </c>
      <c r="AIN60" s="78">
        <v>3253081.09</v>
      </c>
      <c r="AIO60" s="79">
        <v>1129</v>
      </c>
      <c r="AIP60" s="78">
        <v>80346.880000000005</v>
      </c>
      <c r="AIQ60" s="77">
        <v>190</v>
      </c>
      <c r="AIR60" s="78">
        <v>29513.95</v>
      </c>
      <c r="AIS60" s="77">
        <v>810</v>
      </c>
      <c r="AIT60" s="78">
        <v>102675.05</v>
      </c>
      <c r="AIW60" s="77">
        <v>3</v>
      </c>
      <c r="AIX60" s="78">
        <v>2888</v>
      </c>
      <c r="AIY60" s="77">
        <v>74</v>
      </c>
      <c r="AIZ60" s="78">
        <v>62377.49</v>
      </c>
      <c r="AJA60" s="79">
        <v>2290</v>
      </c>
      <c r="AJB60" s="78">
        <v>185882.86</v>
      </c>
      <c r="AJC60" s="79">
        <v>3544</v>
      </c>
      <c r="AJD60" s="78">
        <v>230378.48</v>
      </c>
      <c r="AJE60" s="77">
        <v>21</v>
      </c>
      <c r="AJF60" s="78">
        <v>2638.3</v>
      </c>
      <c r="AJK60" s="77">
        <v>4</v>
      </c>
      <c r="AJL60" s="78">
        <v>1902.54</v>
      </c>
      <c r="AJM60" s="77">
        <v>883</v>
      </c>
      <c r="AJN60" s="78">
        <v>113968.09</v>
      </c>
      <c r="AJQ60" s="77">
        <v>111</v>
      </c>
      <c r="AJR60" s="78">
        <v>39314.94</v>
      </c>
      <c r="AJS60" s="77">
        <v>2</v>
      </c>
      <c r="AJT60" s="78">
        <v>157.30000000000001</v>
      </c>
      <c r="AKC60" s="77">
        <v>6</v>
      </c>
      <c r="AKD60" s="78">
        <v>1585.92</v>
      </c>
      <c r="AKE60" s="77">
        <v>3</v>
      </c>
      <c r="AKF60" s="78">
        <v>335.34</v>
      </c>
      <c r="AKG60" s="79">
        <v>46018</v>
      </c>
      <c r="AKH60" s="78">
        <v>419770.82</v>
      </c>
      <c r="AKK60" s="77">
        <v>53</v>
      </c>
      <c r="AKL60" s="78">
        <v>406.8</v>
      </c>
      <c r="AKO60" s="79">
        <v>6925</v>
      </c>
      <c r="AKP60" s="78">
        <v>495745.23</v>
      </c>
      <c r="AKQ60" s="77">
        <v>4</v>
      </c>
      <c r="AKR60" s="78">
        <v>26.96</v>
      </c>
      <c r="AKS60" s="79">
        <v>8932</v>
      </c>
      <c r="AKT60" s="78">
        <v>180469.11</v>
      </c>
      <c r="AKU60" s="77">
        <v>8</v>
      </c>
      <c r="AKV60" s="78">
        <v>13.92</v>
      </c>
      <c r="AKW60" s="79">
        <v>10563</v>
      </c>
      <c r="AKX60" s="78">
        <v>484560.83</v>
      </c>
      <c r="ALC60" s="77">
        <v>3</v>
      </c>
      <c r="ALD60" s="78">
        <v>38.950000000000003</v>
      </c>
      <c r="ALE60" s="79">
        <v>1936</v>
      </c>
      <c r="ALF60" s="78">
        <v>295800.18</v>
      </c>
      <c r="ALK60" s="77">
        <v>1</v>
      </c>
      <c r="ALL60" s="78">
        <v>4.13</v>
      </c>
      <c r="ALO60" s="79">
        <v>80475</v>
      </c>
      <c r="ALP60" s="78">
        <v>1025804.33</v>
      </c>
      <c r="ALQ60" s="77">
        <v>205</v>
      </c>
      <c r="ALR60" s="78">
        <v>22081.919999999998</v>
      </c>
      <c r="ALS60" s="77">
        <v>1</v>
      </c>
      <c r="ALT60" s="78">
        <v>12.67</v>
      </c>
      <c r="ALU60" s="77">
        <v>1</v>
      </c>
      <c r="ALV60" s="78">
        <v>0.46</v>
      </c>
      <c r="AME60" s="77">
        <v>27</v>
      </c>
      <c r="AMF60" s="78">
        <v>433.99</v>
      </c>
      <c r="AMM60" s="79">
        <v>7846</v>
      </c>
      <c r="AMN60" s="78">
        <v>197029.17</v>
      </c>
      <c r="AMQ60" s="79">
        <v>103799</v>
      </c>
      <c r="AMR60" s="78">
        <v>1483524.52</v>
      </c>
      <c r="AMW60" s="77">
        <v>2</v>
      </c>
      <c r="AMX60" s="78">
        <v>19.22</v>
      </c>
      <c r="ANC60" s="77">
        <v>2</v>
      </c>
      <c r="AND60" s="78">
        <v>63.64</v>
      </c>
      <c r="ANI60" s="77">
        <v>2</v>
      </c>
      <c r="ANJ60" s="78">
        <v>45.48</v>
      </c>
      <c r="ANO60" s="79">
        <v>4762</v>
      </c>
      <c r="ANP60" s="78">
        <v>249950.03</v>
      </c>
      <c r="ANQ60" s="77">
        <v>234</v>
      </c>
      <c r="ANR60" s="78">
        <v>753.34</v>
      </c>
      <c r="ANS60" s="79">
        <v>1324</v>
      </c>
      <c r="ANT60" s="78">
        <v>84728.73</v>
      </c>
      <c r="ANW60" s="77">
        <v>168</v>
      </c>
      <c r="ANX60" s="78">
        <v>5071.45</v>
      </c>
      <c r="ANY60" s="77">
        <v>42</v>
      </c>
      <c r="ANZ60" s="78">
        <v>19310.900000000001</v>
      </c>
      <c r="AOA60" s="79">
        <v>1663</v>
      </c>
      <c r="AOB60" s="78">
        <v>114187.8</v>
      </c>
      <c r="AOC60" s="79">
        <v>12585</v>
      </c>
      <c r="AOD60" s="78">
        <v>1182632.3400000001</v>
      </c>
      <c r="AOE60" s="77">
        <v>180</v>
      </c>
      <c r="AOF60" s="78">
        <v>216161.25</v>
      </c>
      <c r="AOI60" s="77">
        <v>2</v>
      </c>
      <c r="AOJ60" s="78">
        <v>453.2</v>
      </c>
      <c r="AOQ60" s="77">
        <v>364</v>
      </c>
      <c r="AOR60" s="78">
        <v>14769.26</v>
      </c>
      <c r="AOS60" s="77">
        <v>1</v>
      </c>
      <c r="AOT60" s="78">
        <v>4.32</v>
      </c>
      <c r="AOY60" s="77">
        <v>929</v>
      </c>
      <c r="AOZ60" s="78">
        <v>1166171.22</v>
      </c>
      <c r="APA60" s="79">
        <v>3058</v>
      </c>
      <c r="APB60" s="78">
        <v>238423.09</v>
      </c>
      <c r="APE60" s="77">
        <v>138</v>
      </c>
      <c r="APF60" s="78">
        <v>3921.53</v>
      </c>
      <c r="API60" s="79">
        <v>2005</v>
      </c>
      <c r="APJ60" s="78">
        <v>242731.98</v>
      </c>
      <c r="APK60" s="77">
        <v>327</v>
      </c>
      <c r="APL60" s="78">
        <v>61148.74</v>
      </c>
      <c r="APM60" s="79">
        <v>11197</v>
      </c>
      <c r="APN60" s="78">
        <v>1812458.66</v>
      </c>
      <c r="APS60" s="77">
        <v>509</v>
      </c>
      <c r="APT60" s="78">
        <v>284674.52</v>
      </c>
      <c r="APU60" s="77">
        <v>64</v>
      </c>
      <c r="APV60" s="78">
        <v>75308.66</v>
      </c>
      <c r="APW60" s="77">
        <v>344</v>
      </c>
      <c r="APX60" s="78">
        <v>1080040.3700000001</v>
      </c>
      <c r="AQI60" s="77">
        <v>57</v>
      </c>
      <c r="AQJ60" s="78">
        <v>4506.3900000000003</v>
      </c>
      <c r="AQK60" s="77">
        <v>2</v>
      </c>
      <c r="AQL60" s="78">
        <v>15.02</v>
      </c>
      <c r="AQO60" s="77">
        <v>859</v>
      </c>
      <c r="AQP60" s="78">
        <v>113472.08</v>
      </c>
      <c r="AQQ60" s="77">
        <v>445</v>
      </c>
      <c r="AQR60" s="78">
        <v>5173.01</v>
      </c>
      <c r="AQU60" s="77">
        <v>223</v>
      </c>
      <c r="AQV60" s="78">
        <v>2853.13</v>
      </c>
      <c r="AQW60" s="77">
        <v>1</v>
      </c>
      <c r="AQX60" s="78">
        <v>25.56</v>
      </c>
      <c r="ARA60" s="79">
        <v>12822</v>
      </c>
      <c r="ARB60" s="78">
        <v>2767029.18</v>
      </c>
      <c r="ARC60" s="79">
        <v>15758</v>
      </c>
      <c r="ARD60" s="78">
        <v>241427.84</v>
      </c>
      <c r="ARG60" s="77">
        <v>3</v>
      </c>
      <c r="ARH60" s="78">
        <v>24.06</v>
      </c>
      <c r="ARI60" s="79">
        <v>2403</v>
      </c>
      <c r="ARJ60" s="78">
        <v>1027616.27</v>
      </c>
      <c r="ARK60" s="77">
        <v>245</v>
      </c>
      <c r="ARL60" s="78">
        <v>111743.15</v>
      </c>
      <c r="ARM60" s="79">
        <v>2052</v>
      </c>
      <c r="ARN60" s="78">
        <v>926436.93</v>
      </c>
      <c r="ARO60" s="77">
        <v>770</v>
      </c>
      <c r="ARP60" s="78">
        <v>329275.89</v>
      </c>
      <c r="ARQ60" s="77">
        <v>653</v>
      </c>
      <c r="ARR60" s="78">
        <v>254076.03</v>
      </c>
      <c r="ARS60" s="77">
        <v>180</v>
      </c>
      <c r="ART60" s="78">
        <v>77014.36</v>
      </c>
      <c r="ARU60" s="79">
        <v>13154</v>
      </c>
      <c r="ARV60" s="78">
        <v>2648836.9900000002</v>
      </c>
      <c r="ARW60" s="77">
        <v>8</v>
      </c>
      <c r="ARX60" s="78">
        <v>215.3</v>
      </c>
      <c r="ASA60" s="77">
        <v>144</v>
      </c>
      <c r="ASB60" s="78">
        <v>41104.19</v>
      </c>
      <c r="ASC60" s="79">
        <v>3067</v>
      </c>
      <c r="ASD60" s="78">
        <v>48328.85</v>
      </c>
      <c r="ASI60" s="79">
        <v>3624</v>
      </c>
      <c r="ASJ60" s="78">
        <v>969360.85</v>
      </c>
      <c r="ASK60" s="79">
        <v>2646</v>
      </c>
      <c r="ASL60" s="78">
        <v>1299736.6499999999</v>
      </c>
      <c r="ASU60" s="77">
        <v>76</v>
      </c>
      <c r="ASV60" s="78">
        <v>507162.96</v>
      </c>
      <c r="ASY60" s="77">
        <v>3</v>
      </c>
      <c r="ASZ60" s="78">
        <v>41.27</v>
      </c>
      <c r="ATC60" s="77">
        <v>3</v>
      </c>
      <c r="ATD60" s="78">
        <v>208.71</v>
      </c>
      <c r="ATE60" s="77">
        <v>1</v>
      </c>
      <c r="ATF60" s="78">
        <v>6.72</v>
      </c>
      <c r="ATG60" s="79">
        <v>5165</v>
      </c>
      <c r="ATH60" s="78">
        <v>652207.53</v>
      </c>
      <c r="ATI60" s="79">
        <v>14110</v>
      </c>
      <c r="ATJ60" s="78">
        <v>1705192.36</v>
      </c>
      <c r="ATK60" s="79">
        <v>26348</v>
      </c>
      <c r="ATL60" s="78">
        <v>3298508.42</v>
      </c>
      <c r="ATM60" s="79">
        <v>5905</v>
      </c>
      <c r="ATN60" s="78">
        <v>719884.68</v>
      </c>
      <c r="ATO60" s="79">
        <v>17323</v>
      </c>
      <c r="ATP60" s="78">
        <v>382641.88</v>
      </c>
      <c r="ATS60" s="79">
        <v>48110</v>
      </c>
      <c r="ATT60" s="78">
        <v>3793647.38</v>
      </c>
      <c r="ATU60" s="77">
        <v>150</v>
      </c>
      <c r="ATV60" s="78">
        <v>55426.64</v>
      </c>
      <c r="ATY60" s="79">
        <v>4124</v>
      </c>
      <c r="ATZ60" s="78">
        <v>322219.76</v>
      </c>
      <c r="AUA60" s="77">
        <v>1</v>
      </c>
      <c r="AUB60" s="78">
        <v>21.33</v>
      </c>
      <c r="AUE60" s="77">
        <v>1</v>
      </c>
      <c r="AUF60" s="78">
        <v>235.84</v>
      </c>
      <c r="AUG60" s="77">
        <v>1</v>
      </c>
      <c r="AUH60" s="78">
        <v>2.1</v>
      </c>
      <c r="AUO60" s="77">
        <v>3</v>
      </c>
      <c r="AUP60" s="78">
        <v>9.84</v>
      </c>
      <c r="AUS60" s="77">
        <v>4</v>
      </c>
      <c r="AUT60" s="78">
        <v>361.86</v>
      </c>
      <c r="AUU60" s="77">
        <v>890</v>
      </c>
      <c r="AUV60" s="78">
        <v>17672.98</v>
      </c>
      <c r="AUW60" s="77">
        <v>102</v>
      </c>
      <c r="AUX60" s="78">
        <v>9292.94</v>
      </c>
      <c r="AVA60" s="79">
        <v>12662</v>
      </c>
      <c r="AVB60" s="78">
        <v>1163530.27</v>
      </c>
      <c r="AVC60" s="77">
        <v>765</v>
      </c>
      <c r="AVD60" s="78">
        <v>3107263.14</v>
      </c>
      <c r="AVM60" s="77">
        <v>927</v>
      </c>
      <c r="AVN60" s="78">
        <v>49729.29</v>
      </c>
      <c r="AVO60" s="77">
        <v>34</v>
      </c>
      <c r="AVP60" s="78">
        <v>894.74</v>
      </c>
      <c r="AVQ60" s="77">
        <v>1</v>
      </c>
      <c r="AVR60" s="78">
        <v>7.82</v>
      </c>
      <c r="AVS60" s="79">
        <v>15428</v>
      </c>
      <c r="AVT60" s="78">
        <v>676513.17</v>
      </c>
      <c r="AVU60" s="77">
        <v>18</v>
      </c>
      <c r="AVV60" s="78">
        <v>383.63</v>
      </c>
      <c r="AVW60" s="77">
        <v>15</v>
      </c>
      <c r="AVX60" s="78">
        <v>785.86</v>
      </c>
      <c r="AVY60" s="77">
        <v>1</v>
      </c>
      <c r="AVZ60" s="78">
        <v>7.42</v>
      </c>
      <c r="AWA60" s="77">
        <v>11</v>
      </c>
      <c r="AWB60" s="78">
        <v>73.23</v>
      </c>
      <c r="AWG60" s="77">
        <v>3</v>
      </c>
      <c r="AWH60" s="78">
        <v>13.19</v>
      </c>
      <c r="AWM60" s="79">
        <v>173972</v>
      </c>
      <c r="AWN60" s="78">
        <v>2824609.96</v>
      </c>
      <c r="AWO60" s="77">
        <v>6</v>
      </c>
      <c r="AWP60" s="78">
        <v>196.64</v>
      </c>
      <c r="AWQ60" s="79">
        <v>1906</v>
      </c>
      <c r="AWR60" s="78">
        <v>100458.45</v>
      </c>
      <c r="AWU60" s="79">
        <v>10485</v>
      </c>
      <c r="AWV60" s="78">
        <v>3534670.43</v>
      </c>
      <c r="AWW60" s="77">
        <v>26</v>
      </c>
      <c r="AWX60" s="78">
        <v>179.93</v>
      </c>
      <c r="AXC60" s="77">
        <v>177</v>
      </c>
      <c r="AXD60" s="78">
        <v>143916.46</v>
      </c>
      <c r="AYC60" s="77">
        <v>4</v>
      </c>
      <c r="AYD60" s="78">
        <v>32.520000000000003</v>
      </c>
      <c r="AYE60" s="77">
        <v>16</v>
      </c>
      <c r="AYF60" s="78">
        <v>179</v>
      </c>
      <c r="AYG60" s="77">
        <v>5</v>
      </c>
      <c r="AYH60" s="78">
        <v>80.319999999999993</v>
      </c>
      <c r="AYQ60" s="77">
        <v>16</v>
      </c>
      <c r="AYR60" s="78">
        <v>13.1</v>
      </c>
      <c r="AYW60" s="77">
        <v>4</v>
      </c>
      <c r="AYX60" s="78">
        <v>24.33</v>
      </c>
      <c r="AYY60" s="77">
        <v>95</v>
      </c>
      <c r="AYZ60" s="78">
        <v>6397.63</v>
      </c>
      <c r="AZA60" s="79">
        <v>58387</v>
      </c>
      <c r="AZB60" s="78">
        <v>4558702.92</v>
      </c>
      <c r="AZC60" s="77">
        <v>292</v>
      </c>
      <c r="AZD60" s="78">
        <v>48706.44</v>
      </c>
      <c r="AZE60" s="77">
        <v>154</v>
      </c>
      <c r="AZF60" s="78">
        <v>53448.44</v>
      </c>
      <c r="AZG60" s="77">
        <v>16</v>
      </c>
      <c r="AZH60" s="78">
        <v>315.56</v>
      </c>
      <c r="AZI60" s="77">
        <v>300</v>
      </c>
      <c r="AZJ60" s="78">
        <v>23747.61</v>
      </c>
      <c r="AZK60" s="79">
        <v>1351</v>
      </c>
      <c r="AZL60" s="78">
        <v>18653.509999999998</v>
      </c>
      <c r="AZO60" s="79">
        <v>12647</v>
      </c>
      <c r="AZP60" s="78">
        <v>1687996.23</v>
      </c>
      <c r="AZQ60" s="77">
        <v>183</v>
      </c>
      <c r="AZR60" s="78">
        <v>176439.24</v>
      </c>
      <c r="AZS60" s="77">
        <v>555</v>
      </c>
      <c r="AZT60" s="78">
        <v>241757.67</v>
      </c>
    </row>
    <row r="61" spans="1:1024 1027:1372" x14ac:dyDescent="0.25">
      <c r="A61" s="80">
        <v>39955</v>
      </c>
      <c r="B61" s="77" t="s">
        <v>346</v>
      </c>
      <c r="C61" s="77">
        <v>37</v>
      </c>
      <c r="D61" s="78">
        <v>64.11</v>
      </c>
      <c r="M61" s="77">
        <v>55</v>
      </c>
      <c r="N61" s="78">
        <v>329932.73</v>
      </c>
      <c r="W61" s="77">
        <v>3</v>
      </c>
      <c r="X61" s="78">
        <v>31.18</v>
      </c>
      <c r="Y61" s="79">
        <v>177290</v>
      </c>
      <c r="Z61" s="78">
        <v>9800489.9399999995</v>
      </c>
      <c r="AA61" s="77">
        <v>81</v>
      </c>
      <c r="AB61" s="78">
        <v>8558.1299999999992</v>
      </c>
      <c r="AC61" s="79">
        <v>6378</v>
      </c>
      <c r="AD61" s="78">
        <v>291809.45</v>
      </c>
      <c r="AQ61" s="79">
        <v>34770</v>
      </c>
      <c r="AR61" s="78">
        <v>5027112.22</v>
      </c>
      <c r="AS61" s="77">
        <v>1</v>
      </c>
      <c r="AT61" s="78">
        <v>9.1199999999999992</v>
      </c>
      <c r="AU61" s="79">
        <v>49022</v>
      </c>
      <c r="AV61" s="78">
        <v>995003.22</v>
      </c>
      <c r="AY61" s="79">
        <v>70603</v>
      </c>
      <c r="AZ61" s="78">
        <v>7037034.9400000004</v>
      </c>
      <c r="BA61" s="79">
        <v>222223</v>
      </c>
      <c r="BB61" s="78">
        <v>18632683.68</v>
      </c>
      <c r="BE61" s="79">
        <v>233126</v>
      </c>
      <c r="BF61" s="78">
        <v>2070393.16</v>
      </c>
      <c r="BI61" s="79">
        <v>8636</v>
      </c>
      <c r="BJ61" s="78">
        <v>502437.32</v>
      </c>
      <c r="BK61" s="77">
        <v>3</v>
      </c>
      <c r="BL61" s="78">
        <v>639.25</v>
      </c>
      <c r="BM61" s="77">
        <v>17</v>
      </c>
      <c r="BN61" s="78">
        <v>2445.64</v>
      </c>
      <c r="BO61" s="79">
        <v>5771</v>
      </c>
      <c r="BP61" s="78">
        <v>64541.8</v>
      </c>
      <c r="BS61" s="77">
        <v>23</v>
      </c>
      <c r="BT61" s="78">
        <v>13630.14</v>
      </c>
      <c r="BW61" s="77">
        <v>2</v>
      </c>
      <c r="BX61" s="78">
        <v>17.399999999999999</v>
      </c>
      <c r="CG61" s="77">
        <v>1</v>
      </c>
      <c r="CH61" s="78">
        <v>139.69999999999999</v>
      </c>
      <c r="CS61" s="77">
        <v>67</v>
      </c>
      <c r="CT61" s="78">
        <v>292.31</v>
      </c>
      <c r="CU61" s="77">
        <v>3</v>
      </c>
      <c r="CV61" s="78">
        <v>10.95</v>
      </c>
      <c r="CW61" s="77">
        <v>17</v>
      </c>
      <c r="CX61" s="78">
        <v>16.53</v>
      </c>
      <c r="DA61" s="79">
        <v>172623</v>
      </c>
      <c r="DB61" s="78">
        <v>6397636.04</v>
      </c>
      <c r="DC61" s="77">
        <v>1</v>
      </c>
      <c r="DD61" s="78">
        <v>2.64</v>
      </c>
      <c r="DK61" s="79">
        <v>11298</v>
      </c>
      <c r="DL61" s="78">
        <v>1025512.58</v>
      </c>
      <c r="DM61" s="79">
        <v>133755</v>
      </c>
      <c r="DN61" s="78">
        <v>5136871.1900000004</v>
      </c>
      <c r="DQ61" s="77">
        <v>2</v>
      </c>
      <c r="DR61" s="78">
        <v>2.2400000000000002</v>
      </c>
      <c r="DS61" s="77">
        <v>19</v>
      </c>
      <c r="DT61" s="78">
        <v>280.87</v>
      </c>
      <c r="DU61" s="77">
        <v>3</v>
      </c>
      <c r="DV61" s="78">
        <v>7.8</v>
      </c>
      <c r="DY61" s="77">
        <v>2</v>
      </c>
      <c r="DZ61" s="78">
        <v>11.4</v>
      </c>
      <c r="EE61" s="79">
        <v>12075</v>
      </c>
      <c r="EF61" s="78">
        <v>471153.02</v>
      </c>
      <c r="EG61" s="79">
        <v>52017</v>
      </c>
      <c r="EH61" s="78">
        <v>2211441.91</v>
      </c>
      <c r="EI61" s="77">
        <v>1</v>
      </c>
      <c r="EJ61" s="78">
        <v>1.03</v>
      </c>
      <c r="EK61" s="79">
        <v>1311</v>
      </c>
      <c r="EL61" s="78">
        <v>77468.84</v>
      </c>
      <c r="EU61" s="77">
        <v>5</v>
      </c>
      <c r="EV61" s="78">
        <v>6.91</v>
      </c>
      <c r="EW61" s="79">
        <v>25222</v>
      </c>
      <c r="EX61" s="78">
        <v>1201663.52</v>
      </c>
      <c r="EY61" s="79">
        <v>16002</v>
      </c>
      <c r="EZ61" s="78">
        <v>750391.79</v>
      </c>
      <c r="FA61" s="77">
        <v>10</v>
      </c>
      <c r="FB61" s="78">
        <v>145.93</v>
      </c>
      <c r="FE61" s="77">
        <v>11</v>
      </c>
      <c r="FF61" s="78">
        <v>23</v>
      </c>
      <c r="FG61" s="79">
        <v>2290</v>
      </c>
      <c r="FH61" s="78">
        <v>310013.65000000002</v>
      </c>
      <c r="FI61" s="77">
        <v>3</v>
      </c>
      <c r="FJ61" s="78">
        <v>7.5</v>
      </c>
      <c r="FK61" s="79">
        <v>3316</v>
      </c>
      <c r="FL61" s="78">
        <v>87910.52</v>
      </c>
      <c r="FM61" s="77">
        <v>903</v>
      </c>
      <c r="FN61" s="78">
        <v>36093.03</v>
      </c>
      <c r="FO61" s="79">
        <v>46838</v>
      </c>
      <c r="FP61" s="78">
        <v>4865503.51</v>
      </c>
      <c r="FQ61" s="77">
        <v>1</v>
      </c>
      <c r="FR61" s="78">
        <v>1.51</v>
      </c>
      <c r="FW61" s="77">
        <v>72</v>
      </c>
      <c r="FX61" s="78">
        <v>6046.28</v>
      </c>
      <c r="GC61" s="79">
        <v>3138</v>
      </c>
      <c r="GD61" s="78">
        <v>427784.45</v>
      </c>
      <c r="GK61" s="77">
        <v>3</v>
      </c>
      <c r="GL61" s="78">
        <v>10.08</v>
      </c>
      <c r="GO61" s="77">
        <v>291</v>
      </c>
      <c r="GP61" s="78">
        <v>23930.12</v>
      </c>
      <c r="GQ61" s="77">
        <v>34</v>
      </c>
      <c r="GR61" s="78">
        <v>1627.04</v>
      </c>
      <c r="GU61" s="77">
        <v>7</v>
      </c>
      <c r="GV61" s="78">
        <v>37.06</v>
      </c>
      <c r="GY61" s="77">
        <v>107</v>
      </c>
      <c r="GZ61" s="78">
        <v>3733.23</v>
      </c>
      <c r="HA61" s="77">
        <v>722</v>
      </c>
      <c r="HB61" s="78">
        <v>86859.32</v>
      </c>
      <c r="HC61" s="77">
        <v>478</v>
      </c>
      <c r="HD61" s="78">
        <v>79260.42</v>
      </c>
      <c r="HE61" s="77">
        <v>917</v>
      </c>
      <c r="HF61" s="78">
        <v>127531.3</v>
      </c>
      <c r="HI61" s="77">
        <v>101</v>
      </c>
      <c r="HJ61" s="78">
        <v>33779.760000000002</v>
      </c>
      <c r="HK61" s="77">
        <v>591</v>
      </c>
      <c r="HL61" s="78">
        <v>23797.02</v>
      </c>
      <c r="HM61" s="77">
        <v>26</v>
      </c>
      <c r="HN61" s="78">
        <v>2385.6799999999998</v>
      </c>
      <c r="HO61" s="79">
        <v>72916</v>
      </c>
      <c r="HP61" s="78">
        <v>7012141.3899999997</v>
      </c>
      <c r="HQ61" s="77">
        <v>2</v>
      </c>
      <c r="HR61" s="78">
        <v>325.27999999999997</v>
      </c>
      <c r="HS61" s="77">
        <v>87</v>
      </c>
      <c r="HT61" s="78">
        <v>7655.21</v>
      </c>
      <c r="HU61" s="79">
        <v>4853</v>
      </c>
      <c r="HV61" s="78">
        <v>339344.36</v>
      </c>
      <c r="HW61" s="77">
        <v>24</v>
      </c>
      <c r="HX61" s="78">
        <v>7133.42</v>
      </c>
      <c r="HY61" s="77">
        <v>172</v>
      </c>
      <c r="HZ61" s="78">
        <v>34417.370000000003</v>
      </c>
      <c r="IG61" s="79">
        <v>2972</v>
      </c>
      <c r="IH61" s="78">
        <v>141462.72</v>
      </c>
      <c r="II61" s="77">
        <v>1</v>
      </c>
      <c r="IJ61" s="78">
        <v>0.2</v>
      </c>
      <c r="IK61" s="77">
        <v>4</v>
      </c>
      <c r="IL61" s="78">
        <v>0.68</v>
      </c>
      <c r="IQ61" s="77">
        <v>3</v>
      </c>
      <c r="IR61" s="78">
        <v>13.25</v>
      </c>
      <c r="IS61" s="79">
        <v>4211</v>
      </c>
      <c r="IT61" s="78">
        <v>165867.24</v>
      </c>
      <c r="JA61" s="79">
        <v>10418</v>
      </c>
      <c r="JB61" s="78">
        <v>1402943.4</v>
      </c>
      <c r="JC61" s="79">
        <v>2796</v>
      </c>
      <c r="JD61" s="78">
        <v>348407.28</v>
      </c>
      <c r="JG61" s="77">
        <v>762</v>
      </c>
      <c r="JH61" s="78">
        <v>100826.37</v>
      </c>
      <c r="JI61" s="79">
        <v>3720</v>
      </c>
      <c r="JJ61" s="78">
        <v>299462.53999999998</v>
      </c>
      <c r="JK61" s="77">
        <v>23</v>
      </c>
      <c r="JL61" s="78">
        <v>1052.1199999999999</v>
      </c>
      <c r="JO61" s="77">
        <v>2</v>
      </c>
      <c r="JP61" s="78">
        <v>1127.28</v>
      </c>
      <c r="JQ61" s="77">
        <v>198</v>
      </c>
      <c r="JR61" s="78">
        <v>15357.05</v>
      </c>
      <c r="JS61" s="79">
        <v>3079</v>
      </c>
      <c r="JT61" s="78">
        <v>242118.73</v>
      </c>
      <c r="JU61" s="79">
        <v>5056</v>
      </c>
      <c r="JV61" s="78">
        <v>332937.94</v>
      </c>
      <c r="JW61" s="77">
        <v>123</v>
      </c>
      <c r="JX61" s="78">
        <v>11535.52</v>
      </c>
      <c r="JY61" s="77">
        <v>513</v>
      </c>
      <c r="JZ61" s="78">
        <v>9583.73</v>
      </c>
      <c r="KA61" s="79">
        <v>8890</v>
      </c>
      <c r="KB61" s="78">
        <v>328745.17</v>
      </c>
      <c r="KE61" s="77">
        <v>448</v>
      </c>
      <c r="KF61" s="78">
        <v>45431.67</v>
      </c>
      <c r="KG61" s="79">
        <v>19578</v>
      </c>
      <c r="KH61" s="78">
        <v>705793.25</v>
      </c>
      <c r="KI61" s="77">
        <v>4</v>
      </c>
      <c r="KJ61" s="78">
        <v>30.36</v>
      </c>
      <c r="KM61" s="79">
        <v>1178</v>
      </c>
      <c r="KN61" s="78">
        <v>626820.81000000006</v>
      </c>
      <c r="KQ61" s="79">
        <v>5505</v>
      </c>
      <c r="KR61" s="78">
        <v>416744.35</v>
      </c>
      <c r="KU61" s="79">
        <v>3318</v>
      </c>
      <c r="KV61" s="78">
        <v>1383238.64</v>
      </c>
      <c r="LA61" s="77">
        <v>15</v>
      </c>
      <c r="LB61" s="78">
        <v>2847.02</v>
      </c>
      <c r="LC61" s="77">
        <v>4</v>
      </c>
      <c r="LD61" s="78">
        <v>16.8</v>
      </c>
      <c r="LE61" s="79">
        <v>1298</v>
      </c>
      <c r="LF61" s="78">
        <v>115970.71</v>
      </c>
      <c r="LG61" s="77">
        <v>433</v>
      </c>
      <c r="LH61" s="78">
        <v>72798.5</v>
      </c>
      <c r="LI61" s="77">
        <v>439</v>
      </c>
      <c r="LJ61" s="78">
        <v>101083.49</v>
      </c>
      <c r="LM61" s="77">
        <v>1</v>
      </c>
      <c r="LN61" s="78">
        <v>9</v>
      </c>
      <c r="LS61" s="77">
        <v>5</v>
      </c>
      <c r="LT61" s="78">
        <v>7.73</v>
      </c>
      <c r="LU61" s="79">
        <v>7085</v>
      </c>
      <c r="LV61" s="78">
        <v>313201.65000000002</v>
      </c>
      <c r="LW61" s="77">
        <v>66</v>
      </c>
      <c r="LX61" s="78">
        <v>381.82</v>
      </c>
      <c r="MA61" s="77">
        <v>2</v>
      </c>
      <c r="MB61" s="78">
        <v>222.26</v>
      </c>
      <c r="MC61" s="79">
        <v>5706</v>
      </c>
      <c r="MD61" s="78">
        <v>546144.51</v>
      </c>
      <c r="MO61" s="77">
        <v>3</v>
      </c>
      <c r="MP61" s="78">
        <v>36.340000000000003</v>
      </c>
      <c r="MQ61" s="79">
        <v>4635</v>
      </c>
      <c r="MR61" s="78">
        <v>334970.64</v>
      </c>
      <c r="MS61" s="79">
        <v>45570</v>
      </c>
      <c r="MT61" s="78">
        <v>4335791.8600000003</v>
      </c>
      <c r="MU61" s="79">
        <v>1507</v>
      </c>
      <c r="MV61" s="78">
        <v>44259.08</v>
      </c>
      <c r="MY61" s="77">
        <v>2</v>
      </c>
      <c r="MZ61" s="78">
        <v>3.14</v>
      </c>
      <c r="NE61" s="77">
        <v>2</v>
      </c>
      <c r="NF61" s="78">
        <v>3.68</v>
      </c>
      <c r="NG61" s="79">
        <v>315077</v>
      </c>
      <c r="NH61" s="78">
        <v>38024965.950000003</v>
      </c>
      <c r="NI61" s="79">
        <v>265635</v>
      </c>
      <c r="NJ61" s="78">
        <v>36756739.630000003</v>
      </c>
      <c r="NK61" s="79">
        <v>15336</v>
      </c>
      <c r="NL61" s="78">
        <v>47299.28</v>
      </c>
      <c r="NM61" s="77">
        <v>52</v>
      </c>
      <c r="NN61" s="78">
        <v>1041.1400000000001</v>
      </c>
      <c r="NS61" s="77">
        <v>2</v>
      </c>
      <c r="NT61" s="78">
        <v>2.96</v>
      </c>
      <c r="NU61" s="79">
        <v>3443</v>
      </c>
      <c r="NV61" s="78">
        <v>503924.83</v>
      </c>
      <c r="NW61" s="77">
        <v>10</v>
      </c>
      <c r="NX61" s="78">
        <v>15.37</v>
      </c>
      <c r="NY61" s="77">
        <v>3</v>
      </c>
      <c r="NZ61" s="78">
        <v>6.79</v>
      </c>
      <c r="OA61" s="77">
        <v>147</v>
      </c>
      <c r="OB61" s="78">
        <v>413.19</v>
      </c>
      <c r="OC61" s="79">
        <v>2749</v>
      </c>
      <c r="OD61" s="78">
        <v>285532.03999999998</v>
      </c>
      <c r="OE61" s="77">
        <v>9</v>
      </c>
      <c r="OF61" s="78">
        <v>521.19000000000005</v>
      </c>
      <c r="OG61" s="77">
        <v>3</v>
      </c>
      <c r="OH61" s="78">
        <v>79.88</v>
      </c>
      <c r="OK61" s="77">
        <v>4</v>
      </c>
      <c r="OL61" s="78">
        <v>142.63999999999999</v>
      </c>
      <c r="OM61" s="77">
        <v>326</v>
      </c>
      <c r="ON61" s="78">
        <v>23567.32</v>
      </c>
      <c r="OO61" s="77">
        <v>515</v>
      </c>
      <c r="OP61" s="78">
        <v>30913.360000000001</v>
      </c>
      <c r="OQ61" s="77">
        <v>155</v>
      </c>
      <c r="OR61" s="78">
        <v>917.38</v>
      </c>
      <c r="OW61" s="79">
        <v>14404</v>
      </c>
      <c r="OX61" s="78">
        <v>2429371.1800000002</v>
      </c>
      <c r="OY61" s="79">
        <v>29040</v>
      </c>
      <c r="OZ61" s="78">
        <v>5504453.5599999996</v>
      </c>
      <c r="PA61" s="77">
        <v>223</v>
      </c>
      <c r="PB61" s="78">
        <v>7733.26</v>
      </c>
      <c r="PC61" s="79">
        <v>4043</v>
      </c>
      <c r="PD61" s="78">
        <v>188985.3</v>
      </c>
      <c r="PE61" s="77">
        <v>91</v>
      </c>
      <c r="PF61" s="78">
        <v>5582.77</v>
      </c>
      <c r="PI61" s="79">
        <v>4488</v>
      </c>
      <c r="PJ61" s="78">
        <v>416631.14</v>
      </c>
      <c r="PM61" s="77">
        <v>2</v>
      </c>
      <c r="PN61" s="78">
        <v>9.86</v>
      </c>
      <c r="PS61" s="79">
        <v>3523</v>
      </c>
      <c r="PT61" s="78">
        <v>305094.56</v>
      </c>
      <c r="PU61" s="77">
        <v>107</v>
      </c>
      <c r="PV61" s="78">
        <v>1497.14</v>
      </c>
      <c r="PW61" s="77">
        <v>57</v>
      </c>
      <c r="PX61" s="78">
        <v>7787.7</v>
      </c>
      <c r="PY61" s="79">
        <v>10281</v>
      </c>
      <c r="PZ61" s="78">
        <v>695813.36</v>
      </c>
      <c r="QA61" s="77">
        <v>35</v>
      </c>
      <c r="QB61" s="78">
        <v>258.07</v>
      </c>
      <c r="QC61" s="77">
        <v>23</v>
      </c>
      <c r="QD61" s="78">
        <v>186.96</v>
      </c>
      <c r="QI61" s="77">
        <v>9</v>
      </c>
      <c r="QJ61" s="78">
        <v>45.36</v>
      </c>
      <c r="QM61" s="79">
        <v>24971</v>
      </c>
      <c r="QN61" s="78">
        <v>6732459.0999999996</v>
      </c>
      <c r="QO61" s="79">
        <v>45668</v>
      </c>
      <c r="QP61" s="78">
        <v>6563175.25</v>
      </c>
      <c r="QQ61" s="77">
        <v>2</v>
      </c>
      <c r="QR61" s="78">
        <v>228.63</v>
      </c>
      <c r="QS61" s="77">
        <v>358</v>
      </c>
      <c r="QT61" s="78">
        <v>1482046.18</v>
      </c>
      <c r="QW61" s="77">
        <v>27</v>
      </c>
      <c r="QX61" s="78">
        <v>288.52999999999997</v>
      </c>
      <c r="QY61" s="77">
        <v>3</v>
      </c>
      <c r="QZ61" s="78">
        <v>302.31</v>
      </c>
      <c r="RA61" s="77">
        <v>617</v>
      </c>
      <c r="RB61" s="78">
        <v>222675.38</v>
      </c>
      <c r="RE61" s="79">
        <v>24059</v>
      </c>
      <c r="RF61" s="78">
        <v>12764076.9</v>
      </c>
      <c r="RI61" s="79">
        <v>12102</v>
      </c>
      <c r="RJ61" s="78">
        <v>3739252.97</v>
      </c>
      <c r="RM61" s="77">
        <v>8</v>
      </c>
      <c r="RN61" s="78">
        <v>11.82</v>
      </c>
      <c r="RO61" s="77">
        <v>34</v>
      </c>
      <c r="RP61" s="78">
        <v>29.59</v>
      </c>
      <c r="SA61" s="77">
        <v>2</v>
      </c>
      <c r="SB61" s="78">
        <v>97.1</v>
      </c>
      <c r="SC61" s="77">
        <v>1</v>
      </c>
      <c r="SD61" s="78">
        <v>45</v>
      </c>
      <c r="SE61" s="77">
        <v>10</v>
      </c>
      <c r="SF61" s="78">
        <v>1195.23</v>
      </c>
      <c r="SG61" s="77">
        <v>2</v>
      </c>
      <c r="SH61" s="78">
        <v>1864.44</v>
      </c>
      <c r="SM61" s="77">
        <v>1</v>
      </c>
      <c r="SN61" s="78">
        <v>22.86</v>
      </c>
      <c r="SO61" s="79">
        <v>126216</v>
      </c>
      <c r="SP61" s="78">
        <v>17723624.800000001</v>
      </c>
      <c r="SQ61" s="79">
        <v>2287</v>
      </c>
      <c r="SR61" s="78">
        <v>107455.06</v>
      </c>
      <c r="SW61" s="77">
        <v>123</v>
      </c>
      <c r="SX61" s="78">
        <v>22418.07</v>
      </c>
      <c r="SY61" s="77">
        <v>305</v>
      </c>
      <c r="SZ61" s="78">
        <v>13882.62</v>
      </c>
      <c r="TA61" s="77">
        <v>77</v>
      </c>
      <c r="TB61" s="78">
        <v>2476.87</v>
      </c>
      <c r="TC61" s="77">
        <v>709</v>
      </c>
      <c r="TD61" s="78">
        <v>77227.02</v>
      </c>
      <c r="TG61" s="79">
        <v>7492</v>
      </c>
      <c r="TH61" s="78">
        <v>542564.79</v>
      </c>
      <c r="TI61" s="79">
        <v>49508</v>
      </c>
      <c r="TJ61" s="78">
        <v>8477237.7799999993</v>
      </c>
      <c r="TK61" s="77">
        <v>4</v>
      </c>
      <c r="TL61" s="78">
        <v>2.54</v>
      </c>
      <c r="TM61" s="79">
        <v>1388</v>
      </c>
      <c r="TN61" s="78">
        <v>51991.1</v>
      </c>
      <c r="TO61" s="79">
        <v>3726</v>
      </c>
      <c r="TP61" s="78">
        <v>281756.87</v>
      </c>
      <c r="TQ61" s="79">
        <v>8137</v>
      </c>
      <c r="TR61" s="78">
        <v>261315.34</v>
      </c>
      <c r="TU61" s="79">
        <v>89728</v>
      </c>
      <c r="TV61" s="78">
        <v>558910.16</v>
      </c>
      <c r="TW61" s="79">
        <v>1775</v>
      </c>
      <c r="TX61" s="78">
        <v>154080.09</v>
      </c>
      <c r="TY61" s="77">
        <v>87</v>
      </c>
      <c r="TZ61" s="78">
        <v>476.31</v>
      </c>
      <c r="UC61" s="77">
        <v>2</v>
      </c>
      <c r="UD61" s="78">
        <v>19.239999999999998</v>
      </c>
      <c r="UE61" s="77">
        <v>1</v>
      </c>
      <c r="UF61" s="78">
        <v>15.16</v>
      </c>
      <c r="UG61" s="77">
        <v>800</v>
      </c>
      <c r="UH61" s="78">
        <v>8134.74</v>
      </c>
      <c r="UI61" s="79">
        <v>3149</v>
      </c>
      <c r="UJ61" s="78">
        <v>13836512.619999999</v>
      </c>
      <c r="UK61" s="79">
        <v>2470</v>
      </c>
      <c r="UL61" s="78">
        <v>97124.82</v>
      </c>
      <c r="UM61" s="79">
        <v>24749</v>
      </c>
      <c r="UN61" s="78">
        <v>638850.39</v>
      </c>
      <c r="UO61" s="79">
        <v>2235</v>
      </c>
      <c r="UP61" s="78">
        <v>261199.35</v>
      </c>
      <c r="UQ61" s="79">
        <v>46014</v>
      </c>
      <c r="UR61" s="78">
        <v>2270616.5699999998</v>
      </c>
      <c r="US61" s="79">
        <v>5071</v>
      </c>
      <c r="UT61" s="78">
        <v>412755.92</v>
      </c>
      <c r="VE61" s="77">
        <v>2</v>
      </c>
      <c r="VF61" s="78">
        <v>242.63</v>
      </c>
      <c r="VG61" s="79">
        <v>8140</v>
      </c>
      <c r="VH61" s="78">
        <v>359891.37</v>
      </c>
      <c r="VM61" s="77">
        <v>2</v>
      </c>
      <c r="VN61" s="78">
        <v>27.62</v>
      </c>
      <c r="VO61" s="77">
        <v>1</v>
      </c>
      <c r="VP61" s="78">
        <v>51.97</v>
      </c>
      <c r="WA61" s="77">
        <v>4</v>
      </c>
      <c r="WB61" s="78">
        <v>19.62</v>
      </c>
      <c r="WE61" s="77">
        <v>5</v>
      </c>
      <c r="WF61" s="78">
        <v>28</v>
      </c>
      <c r="WG61" s="77">
        <v>45</v>
      </c>
      <c r="WH61" s="78">
        <v>1099.93</v>
      </c>
      <c r="WI61" s="79">
        <v>16732</v>
      </c>
      <c r="WJ61" s="78">
        <v>893262.63</v>
      </c>
      <c r="WK61" s="77">
        <v>5</v>
      </c>
      <c r="WL61" s="78">
        <v>23.4</v>
      </c>
      <c r="WM61" s="79">
        <v>34947</v>
      </c>
      <c r="WN61" s="78">
        <v>560342.53</v>
      </c>
      <c r="WO61" s="77">
        <v>154</v>
      </c>
      <c r="WP61" s="78">
        <v>1628.48</v>
      </c>
      <c r="WS61" s="77">
        <v>2</v>
      </c>
      <c r="WT61" s="78">
        <v>35.14</v>
      </c>
      <c r="WU61" s="79">
        <v>12417</v>
      </c>
      <c r="WV61" s="78">
        <v>660123.80000000005</v>
      </c>
      <c r="WW61" s="79">
        <v>17480</v>
      </c>
      <c r="WX61" s="78">
        <v>1529348.73</v>
      </c>
      <c r="XA61" s="77">
        <v>1</v>
      </c>
      <c r="XB61" s="78">
        <v>18.559999999999999</v>
      </c>
      <c r="XG61" s="79">
        <v>13711</v>
      </c>
      <c r="XH61" s="78">
        <v>1937806.02</v>
      </c>
      <c r="XI61" s="77">
        <v>19</v>
      </c>
      <c r="XJ61" s="78">
        <v>49186.79</v>
      </c>
      <c r="XM61" s="79">
        <v>2871</v>
      </c>
      <c r="XN61" s="78">
        <v>12083.94</v>
      </c>
      <c r="XO61" s="79">
        <v>7105</v>
      </c>
      <c r="XP61" s="78">
        <v>112992.54</v>
      </c>
      <c r="XQ61" s="77">
        <v>186</v>
      </c>
      <c r="XR61" s="78">
        <v>18161.96</v>
      </c>
      <c r="XS61" s="79">
        <v>2361</v>
      </c>
      <c r="XT61" s="78">
        <v>928386.79</v>
      </c>
      <c r="XW61" s="79">
        <v>6251</v>
      </c>
      <c r="XX61" s="78">
        <v>179290.56</v>
      </c>
      <c r="YC61" s="77">
        <v>7</v>
      </c>
      <c r="YD61" s="78">
        <v>48.51</v>
      </c>
      <c r="YE61" s="77">
        <v>7</v>
      </c>
      <c r="YF61" s="78">
        <v>64.56</v>
      </c>
      <c r="YI61" s="79">
        <v>38193</v>
      </c>
      <c r="YJ61" s="78">
        <v>2202854.38</v>
      </c>
      <c r="YM61" s="77">
        <v>536</v>
      </c>
      <c r="YN61" s="78">
        <v>233577.25</v>
      </c>
      <c r="YO61" s="77">
        <v>531</v>
      </c>
      <c r="YP61" s="78">
        <v>6818.52</v>
      </c>
      <c r="YU61" s="79">
        <v>2819</v>
      </c>
      <c r="YV61" s="78">
        <v>1450570.36</v>
      </c>
      <c r="YW61" s="79">
        <v>6386</v>
      </c>
      <c r="YX61" s="78">
        <v>840032.84</v>
      </c>
      <c r="YY61" s="79">
        <v>15207</v>
      </c>
      <c r="YZ61" s="78">
        <v>2567023.02</v>
      </c>
      <c r="ZA61" s="79">
        <v>1502</v>
      </c>
      <c r="ZB61" s="78">
        <v>396333.77</v>
      </c>
      <c r="ZC61" s="79">
        <v>2808</v>
      </c>
      <c r="ZD61" s="78">
        <v>604254.02</v>
      </c>
      <c r="ZE61" s="79">
        <v>83791</v>
      </c>
      <c r="ZF61" s="78">
        <v>974437.87</v>
      </c>
      <c r="ZG61" s="79">
        <v>1441</v>
      </c>
      <c r="ZH61" s="78">
        <v>77036.149999999994</v>
      </c>
      <c r="ZI61" s="77">
        <v>1</v>
      </c>
      <c r="ZJ61" s="78">
        <v>2.46</v>
      </c>
      <c r="ZM61" s="77">
        <v>2</v>
      </c>
      <c r="ZN61" s="78">
        <v>75.48</v>
      </c>
      <c r="ZO61" s="77">
        <v>1</v>
      </c>
      <c r="ZP61" s="78">
        <v>24.16</v>
      </c>
      <c r="ZQ61" s="79">
        <v>171259</v>
      </c>
      <c r="ZR61" s="78">
        <v>9993694.6699999999</v>
      </c>
      <c r="ZS61" s="79">
        <v>26203</v>
      </c>
      <c r="ZT61" s="78">
        <v>2300904.7000000002</v>
      </c>
      <c r="ZY61" s="77">
        <v>1</v>
      </c>
      <c r="ZZ61" s="78">
        <v>81.290000000000006</v>
      </c>
      <c r="AAA61" s="79">
        <v>4320</v>
      </c>
      <c r="AAB61" s="78">
        <v>103529.07</v>
      </c>
      <c r="AAE61" s="79">
        <v>2420</v>
      </c>
      <c r="AAF61" s="78">
        <v>294352.88</v>
      </c>
      <c r="AAG61" s="77">
        <v>121</v>
      </c>
      <c r="AAH61" s="78">
        <v>11732.27</v>
      </c>
      <c r="AAI61" s="79">
        <v>139720</v>
      </c>
      <c r="AAJ61" s="78">
        <v>3550007.12</v>
      </c>
      <c r="AAK61" s="79">
        <v>31704</v>
      </c>
      <c r="AAL61" s="78">
        <v>1460420.14</v>
      </c>
      <c r="AAQ61" s="79">
        <v>1407</v>
      </c>
      <c r="AAR61" s="78">
        <v>118632.52</v>
      </c>
      <c r="AAS61" s="77">
        <v>628</v>
      </c>
      <c r="AAT61" s="78">
        <v>50494.36</v>
      </c>
      <c r="AAU61" s="79">
        <v>54058</v>
      </c>
      <c r="AAV61" s="78">
        <v>9526377.8599999994</v>
      </c>
      <c r="AAW61" s="79">
        <v>49476</v>
      </c>
      <c r="AAX61" s="78">
        <v>6375274.1399999997</v>
      </c>
      <c r="ABC61" s="77">
        <v>104</v>
      </c>
      <c r="ABD61" s="78">
        <v>544.37</v>
      </c>
      <c r="ABE61" s="77">
        <v>248</v>
      </c>
      <c r="ABF61" s="78">
        <v>1177.0999999999999</v>
      </c>
      <c r="ABM61" s="77">
        <v>127</v>
      </c>
      <c r="ABN61" s="78">
        <v>1000.58</v>
      </c>
      <c r="ABO61" s="77">
        <v>4</v>
      </c>
      <c r="ABP61" s="78">
        <v>6.19</v>
      </c>
      <c r="ABQ61" s="77">
        <v>46</v>
      </c>
      <c r="ABR61" s="78">
        <v>481.08</v>
      </c>
      <c r="ABS61" s="77">
        <v>75</v>
      </c>
      <c r="ABT61" s="78">
        <v>415.24</v>
      </c>
      <c r="ABU61" s="77">
        <v>1</v>
      </c>
      <c r="ABV61" s="78">
        <v>2.52</v>
      </c>
      <c r="ABY61" s="77">
        <v>9</v>
      </c>
      <c r="ABZ61" s="78">
        <v>453.58</v>
      </c>
      <c r="ACA61" s="79">
        <v>1425</v>
      </c>
      <c r="ACB61" s="78">
        <v>6406.62</v>
      </c>
      <c r="ACG61" s="79">
        <v>3418</v>
      </c>
      <c r="ACH61" s="78">
        <v>219542.49</v>
      </c>
      <c r="ACO61" s="79">
        <v>1629</v>
      </c>
      <c r="ACP61" s="78">
        <v>238501.62</v>
      </c>
      <c r="ACS61" s="77">
        <v>3</v>
      </c>
      <c r="ACT61" s="78">
        <v>16.89</v>
      </c>
      <c r="ADA61" s="79">
        <v>187080</v>
      </c>
      <c r="ADB61" s="78">
        <v>17409708.07</v>
      </c>
      <c r="ADC61" s="79">
        <v>3153</v>
      </c>
      <c r="ADD61" s="78">
        <v>186942.49</v>
      </c>
      <c r="ADE61" s="79">
        <v>1926</v>
      </c>
      <c r="ADF61" s="78">
        <v>86391.53</v>
      </c>
      <c r="ADG61" s="79">
        <v>5241</v>
      </c>
      <c r="ADH61" s="78">
        <v>81175.39</v>
      </c>
      <c r="ADI61" s="79">
        <v>4716</v>
      </c>
      <c r="ADJ61" s="78">
        <v>114529.96</v>
      </c>
      <c r="ADK61" s="77">
        <v>578</v>
      </c>
      <c r="ADL61" s="78">
        <v>17135.87</v>
      </c>
      <c r="ADQ61" s="77">
        <v>143</v>
      </c>
      <c r="ADR61" s="78">
        <v>7140.45</v>
      </c>
      <c r="ADS61" s="79">
        <v>16886</v>
      </c>
      <c r="ADT61" s="78">
        <v>567953.56999999995</v>
      </c>
      <c r="ADU61" s="79">
        <v>4912</v>
      </c>
      <c r="ADV61" s="78">
        <v>248933.23</v>
      </c>
      <c r="ADW61" s="79">
        <v>23757</v>
      </c>
      <c r="ADX61" s="78">
        <v>296923.15000000002</v>
      </c>
      <c r="AEA61" s="77">
        <v>3</v>
      </c>
      <c r="AEB61" s="78">
        <v>52.23</v>
      </c>
      <c r="AEC61" s="79">
        <v>12112</v>
      </c>
      <c r="AED61" s="78">
        <v>474265.32</v>
      </c>
      <c r="AEI61" s="79">
        <v>5090</v>
      </c>
      <c r="AEJ61" s="78">
        <v>159876.79</v>
      </c>
      <c r="AEK61" s="79">
        <v>44591</v>
      </c>
      <c r="AEL61" s="78">
        <v>1929944.16</v>
      </c>
      <c r="AEM61" s="77">
        <v>180</v>
      </c>
      <c r="AEN61" s="78">
        <v>9105.35</v>
      </c>
      <c r="AEO61" s="79">
        <v>15359</v>
      </c>
      <c r="AEP61" s="78">
        <v>985750.33</v>
      </c>
      <c r="AEQ61" s="77">
        <v>3</v>
      </c>
      <c r="AER61" s="78">
        <v>190.31</v>
      </c>
      <c r="AES61" s="79">
        <v>3500</v>
      </c>
      <c r="AET61" s="78">
        <v>521179.66</v>
      </c>
      <c r="AEW61" s="77">
        <v>2</v>
      </c>
      <c r="AEX61" s="78">
        <v>22.68</v>
      </c>
      <c r="AEY61" s="77">
        <v>987</v>
      </c>
      <c r="AEZ61" s="78">
        <v>162642.01999999999</v>
      </c>
      <c r="AFA61" s="77">
        <v>3</v>
      </c>
      <c r="AFB61" s="78">
        <v>11.51</v>
      </c>
      <c r="AFG61" s="77">
        <v>1</v>
      </c>
      <c r="AFH61" s="78">
        <v>50.56</v>
      </c>
      <c r="AFK61" s="79">
        <v>4495</v>
      </c>
      <c r="AFL61" s="78">
        <v>314611.65999999997</v>
      </c>
      <c r="AFM61" s="79">
        <v>1555</v>
      </c>
      <c r="AFN61" s="78">
        <v>56105.59</v>
      </c>
      <c r="AFO61" s="77">
        <v>11</v>
      </c>
      <c r="AFP61" s="78">
        <v>968.43</v>
      </c>
      <c r="AFQ61" s="77">
        <v>10</v>
      </c>
      <c r="AFR61" s="78">
        <v>637.11</v>
      </c>
      <c r="AFS61" s="77">
        <v>914</v>
      </c>
      <c r="AFT61" s="78">
        <v>530599.22</v>
      </c>
      <c r="AFU61" s="79">
        <v>2798</v>
      </c>
      <c r="AFV61" s="78">
        <v>2022288.62</v>
      </c>
      <c r="AGA61" s="77">
        <v>67</v>
      </c>
      <c r="AGB61" s="78">
        <v>456.19</v>
      </c>
      <c r="AGG61" s="79">
        <v>16706</v>
      </c>
      <c r="AGH61" s="78">
        <v>891165.24</v>
      </c>
      <c r="AGI61" s="79">
        <v>4720</v>
      </c>
      <c r="AGJ61" s="78">
        <v>146279.87</v>
      </c>
      <c r="AGK61" s="77">
        <v>4</v>
      </c>
      <c r="AGL61" s="78">
        <v>5531.09</v>
      </c>
      <c r="AGO61" s="77">
        <v>74</v>
      </c>
      <c r="AGP61" s="78">
        <v>7917.74</v>
      </c>
      <c r="AGQ61" s="79">
        <v>6615</v>
      </c>
      <c r="AGR61" s="78">
        <v>345198.39</v>
      </c>
      <c r="AGS61" s="77">
        <v>8</v>
      </c>
      <c r="AGT61" s="78">
        <v>208.11</v>
      </c>
      <c r="AGW61" s="77">
        <v>5</v>
      </c>
      <c r="AGX61" s="78">
        <v>412.18</v>
      </c>
      <c r="AHC61" s="79">
        <v>3178</v>
      </c>
      <c r="AHD61" s="78">
        <v>1093847.6499999999</v>
      </c>
      <c r="AHG61" s="77">
        <v>125</v>
      </c>
      <c r="AHH61" s="78">
        <v>5945.9</v>
      </c>
      <c r="AHK61" s="77">
        <v>2</v>
      </c>
      <c r="AHL61" s="78">
        <v>29.88</v>
      </c>
      <c r="AHM61" s="79">
        <v>51052</v>
      </c>
      <c r="AHN61" s="78">
        <v>1631253.17</v>
      </c>
      <c r="AHO61" s="79">
        <v>5004</v>
      </c>
      <c r="AHP61" s="78">
        <v>209587.17</v>
      </c>
      <c r="AHQ61" s="77">
        <v>492</v>
      </c>
      <c r="AHR61" s="78">
        <v>59329</v>
      </c>
      <c r="AHS61" s="77">
        <v>8</v>
      </c>
      <c r="AHT61" s="78">
        <v>159.32</v>
      </c>
      <c r="AHW61" s="77">
        <v>171</v>
      </c>
      <c r="AHX61" s="78">
        <v>1194.1199999999999</v>
      </c>
      <c r="AIA61" s="77">
        <v>3</v>
      </c>
      <c r="AIB61" s="78">
        <v>164.52</v>
      </c>
      <c r="AIC61" s="77">
        <v>11</v>
      </c>
      <c r="AID61" s="78">
        <v>13175.19</v>
      </c>
      <c r="AIG61" s="79">
        <v>174405</v>
      </c>
      <c r="AIH61" s="78">
        <v>33477799.68</v>
      </c>
      <c r="AII61" s="77">
        <v>181</v>
      </c>
      <c r="AIJ61" s="78">
        <v>211432.39</v>
      </c>
      <c r="AIK61" s="79">
        <v>10009</v>
      </c>
      <c r="AIL61" s="78">
        <v>5872986.4500000002</v>
      </c>
      <c r="AIM61" s="79">
        <v>9597</v>
      </c>
      <c r="AIN61" s="78">
        <v>3571864.16</v>
      </c>
      <c r="AIO61" s="79">
        <v>1284</v>
      </c>
      <c r="AIP61" s="78">
        <v>86747.43</v>
      </c>
      <c r="AIQ61" s="77">
        <v>184</v>
      </c>
      <c r="AIR61" s="78">
        <v>23898.07</v>
      </c>
      <c r="AIS61" s="77">
        <v>942</v>
      </c>
      <c r="AIT61" s="78">
        <v>115064.73</v>
      </c>
      <c r="AIW61" s="77">
        <v>5</v>
      </c>
      <c r="AIX61" s="78">
        <v>2746.07</v>
      </c>
      <c r="AIY61" s="77">
        <v>49</v>
      </c>
      <c r="AIZ61" s="78">
        <v>40994.9</v>
      </c>
      <c r="AJA61" s="79">
        <v>2683</v>
      </c>
      <c r="AJB61" s="78">
        <v>220648.97</v>
      </c>
      <c r="AJC61" s="79">
        <v>3950</v>
      </c>
      <c r="AJD61" s="78">
        <v>247800.32000000001</v>
      </c>
      <c r="AJE61" s="77">
        <v>46</v>
      </c>
      <c r="AJF61" s="78">
        <v>6456.41</v>
      </c>
      <c r="AJK61" s="77">
        <v>3</v>
      </c>
      <c r="AJL61" s="78">
        <v>1735.76</v>
      </c>
      <c r="AJM61" s="77">
        <v>974</v>
      </c>
      <c r="AJN61" s="78">
        <v>119057.36</v>
      </c>
      <c r="AJQ61" s="77">
        <v>126</v>
      </c>
      <c r="AJR61" s="78">
        <v>46470.2</v>
      </c>
      <c r="AJS61" s="77">
        <v>1</v>
      </c>
      <c r="AJT61" s="78">
        <v>17.97</v>
      </c>
      <c r="AKC61" s="77">
        <v>6</v>
      </c>
      <c r="AKD61" s="78">
        <v>1364.37</v>
      </c>
      <c r="AKG61" s="79">
        <v>54002</v>
      </c>
      <c r="AKH61" s="78">
        <v>490347.36</v>
      </c>
      <c r="AKK61" s="77">
        <v>49</v>
      </c>
      <c r="AKL61" s="78">
        <v>474.99</v>
      </c>
      <c r="AKO61" s="79">
        <v>7564</v>
      </c>
      <c r="AKP61" s="78">
        <v>551655.32999999996</v>
      </c>
      <c r="AKQ61" s="77">
        <v>9</v>
      </c>
      <c r="AKR61" s="78">
        <v>67.42</v>
      </c>
      <c r="AKS61" s="79">
        <v>10549</v>
      </c>
      <c r="AKT61" s="78">
        <v>210408.13</v>
      </c>
      <c r="AKU61" s="77">
        <v>9</v>
      </c>
      <c r="AKV61" s="78">
        <v>10.16</v>
      </c>
      <c r="AKW61" s="79">
        <v>12520</v>
      </c>
      <c r="AKX61" s="78">
        <v>578663.18999999994</v>
      </c>
      <c r="ALC61" s="77">
        <v>4</v>
      </c>
      <c r="ALD61" s="78">
        <v>44.52</v>
      </c>
      <c r="ALE61" s="79">
        <v>2136</v>
      </c>
      <c r="ALF61" s="78">
        <v>343661.73</v>
      </c>
      <c r="ALG61" s="77">
        <v>1</v>
      </c>
      <c r="ALH61" s="78">
        <v>56.1</v>
      </c>
      <c r="ALO61" s="79">
        <v>84333</v>
      </c>
      <c r="ALP61" s="78">
        <v>1074095.22</v>
      </c>
      <c r="ALQ61" s="77">
        <v>214</v>
      </c>
      <c r="ALR61" s="78">
        <v>24619.75</v>
      </c>
      <c r="ALW61" s="77">
        <v>2</v>
      </c>
      <c r="ALX61" s="78">
        <v>9.08</v>
      </c>
      <c r="AME61" s="77">
        <v>29</v>
      </c>
      <c r="AMF61" s="78">
        <v>421.18</v>
      </c>
      <c r="AMM61" s="79">
        <v>8734</v>
      </c>
      <c r="AMN61" s="78">
        <v>218126.82</v>
      </c>
      <c r="AMQ61" s="79">
        <v>112590</v>
      </c>
      <c r="AMR61" s="78">
        <v>1595168.76</v>
      </c>
      <c r="ANC61" s="77">
        <v>2</v>
      </c>
      <c r="AND61" s="78">
        <v>66.98</v>
      </c>
      <c r="ANO61" s="79">
        <v>6090</v>
      </c>
      <c r="ANP61" s="78">
        <v>307975.03000000003</v>
      </c>
      <c r="ANQ61" s="77">
        <v>300</v>
      </c>
      <c r="ANR61" s="78">
        <v>863.27</v>
      </c>
      <c r="ANS61" s="79">
        <v>1429</v>
      </c>
      <c r="ANT61" s="78">
        <v>95590.15</v>
      </c>
      <c r="ANW61" s="77">
        <v>136</v>
      </c>
      <c r="ANX61" s="78">
        <v>3826.15</v>
      </c>
      <c r="ANY61" s="77">
        <v>45</v>
      </c>
      <c r="ANZ61" s="78">
        <v>21126.02</v>
      </c>
      <c r="AOA61" s="79">
        <v>1734</v>
      </c>
      <c r="AOB61" s="78">
        <v>124584.41</v>
      </c>
      <c r="AOC61" s="79">
        <v>13367</v>
      </c>
      <c r="AOD61" s="78">
        <v>1255059.46</v>
      </c>
      <c r="AOE61" s="77">
        <v>215</v>
      </c>
      <c r="AOF61" s="78">
        <v>271881.03999999998</v>
      </c>
      <c r="AOG61" s="77">
        <v>3</v>
      </c>
      <c r="AOH61" s="78">
        <v>375.75</v>
      </c>
      <c r="AOQ61" s="77">
        <v>363</v>
      </c>
      <c r="AOR61" s="78">
        <v>14893.19</v>
      </c>
      <c r="AOS61" s="77">
        <v>2</v>
      </c>
      <c r="AOT61" s="78">
        <v>2.96</v>
      </c>
      <c r="AOU61" s="77">
        <v>1</v>
      </c>
      <c r="AOV61" s="78">
        <v>0.36</v>
      </c>
      <c r="AOW61" s="77">
        <v>1</v>
      </c>
      <c r="AOX61" s="78">
        <v>3.1</v>
      </c>
      <c r="AOY61" s="79">
        <v>1029</v>
      </c>
      <c r="AOZ61" s="78">
        <v>1318206.1200000001</v>
      </c>
      <c r="APA61" s="79">
        <v>3345</v>
      </c>
      <c r="APB61" s="78">
        <v>250085</v>
      </c>
      <c r="APC61" s="77">
        <v>5</v>
      </c>
      <c r="APD61" s="78">
        <v>158.5</v>
      </c>
      <c r="APE61" s="77">
        <v>171</v>
      </c>
      <c r="APF61" s="78">
        <v>4800.25</v>
      </c>
      <c r="API61" s="79">
        <v>2268</v>
      </c>
      <c r="APJ61" s="78">
        <v>292913.24</v>
      </c>
      <c r="APK61" s="77">
        <v>293</v>
      </c>
      <c r="APL61" s="78">
        <v>53105.89</v>
      </c>
      <c r="APM61" s="79">
        <v>13097</v>
      </c>
      <c r="APN61" s="78">
        <v>2111612.42</v>
      </c>
      <c r="APS61" s="77">
        <v>468</v>
      </c>
      <c r="APT61" s="78">
        <v>248214.14</v>
      </c>
      <c r="APU61" s="77">
        <v>80</v>
      </c>
      <c r="APV61" s="78">
        <v>119848.89</v>
      </c>
      <c r="APW61" s="77">
        <v>362</v>
      </c>
      <c r="APX61" s="78">
        <v>1111419</v>
      </c>
      <c r="AQC61" s="77">
        <v>1</v>
      </c>
      <c r="AQD61" s="78">
        <v>2.33</v>
      </c>
      <c r="AQI61" s="77">
        <v>56</v>
      </c>
      <c r="AQJ61" s="78">
        <v>5294.79</v>
      </c>
      <c r="AQK61" s="77">
        <v>4</v>
      </c>
      <c r="AQL61" s="78">
        <v>43.1</v>
      </c>
      <c r="AQM61" s="77">
        <v>3</v>
      </c>
      <c r="AQN61" s="78">
        <v>6764.19</v>
      </c>
      <c r="AQO61" s="77">
        <v>899</v>
      </c>
      <c r="AQP61" s="78">
        <v>127964.08</v>
      </c>
      <c r="AQQ61" s="77">
        <v>455</v>
      </c>
      <c r="AQR61" s="78">
        <v>5233.6899999999996</v>
      </c>
      <c r="AQU61" s="77">
        <v>234</v>
      </c>
      <c r="AQV61" s="78">
        <v>3105.86</v>
      </c>
      <c r="AQW61" s="77">
        <v>1</v>
      </c>
      <c r="AQX61" s="78">
        <v>8.52</v>
      </c>
      <c r="ARA61" s="79">
        <v>13230</v>
      </c>
      <c r="ARB61" s="78">
        <v>2884064.51</v>
      </c>
      <c r="ARC61" s="79">
        <v>16426</v>
      </c>
      <c r="ARD61" s="78">
        <v>250762.58</v>
      </c>
      <c r="ARG61" s="77">
        <v>4</v>
      </c>
      <c r="ARH61" s="78">
        <v>72.17</v>
      </c>
      <c r="ARI61" s="79">
        <v>2553</v>
      </c>
      <c r="ARJ61" s="78">
        <v>1104513.47</v>
      </c>
      <c r="ARK61" s="77">
        <v>200</v>
      </c>
      <c r="ARL61" s="78">
        <v>86140.79</v>
      </c>
      <c r="ARM61" s="79">
        <v>2016</v>
      </c>
      <c r="ARN61" s="78">
        <v>887364.18</v>
      </c>
      <c r="ARO61" s="77">
        <v>702</v>
      </c>
      <c r="ARP61" s="78">
        <v>306387.20000000001</v>
      </c>
      <c r="ARQ61" s="77">
        <v>697</v>
      </c>
      <c r="ARR61" s="78">
        <v>262532.40000000002</v>
      </c>
      <c r="ARS61" s="77">
        <v>190</v>
      </c>
      <c r="ART61" s="78">
        <v>72464.47</v>
      </c>
      <c r="ARU61" s="79">
        <v>13771</v>
      </c>
      <c r="ARV61" s="78">
        <v>2758609.41</v>
      </c>
      <c r="ARW61" s="77">
        <v>8</v>
      </c>
      <c r="ARX61" s="78">
        <v>346.58</v>
      </c>
      <c r="ASA61" s="77">
        <v>137</v>
      </c>
      <c r="ASB61" s="78">
        <v>40837.57</v>
      </c>
      <c r="ASC61" s="79">
        <v>3461</v>
      </c>
      <c r="ASD61" s="78">
        <v>54071.41</v>
      </c>
      <c r="ASI61" s="79">
        <v>3989</v>
      </c>
      <c r="ASJ61" s="78">
        <v>1022850.63</v>
      </c>
      <c r="ASK61" s="79">
        <v>2774</v>
      </c>
      <c r="ASL61" s="78">
        <v>1435277.61</v>
      </c>
      <c r="ASU61" s="77">
        <v>104</v>
      </c>
      <c r="ASV61" s="78">
        <v>688212.05</v>
      </c>
      <c r="ASY61" s="77">
        <v>1</v>
      </c>
      <c r="ASZ61" s="78">
        <v>13.8</v>
      </c>
      <c r="ATC61" s="77">
        <v>1</v>
      </c>
      <c r="ATD61" s="78">
        <v>23.19</v>
      </c>
      <c r="ATE61" s="77">
        <v>1</v>
      </c>
      <c r="ATF61" s="78">
        <v>9.39</v>
      </c>
      <c r="ATG61" s="79">
        <v>5594</v>
      </c>
      <c r="ATH61" s="78">
        <v>702459.07</v>
      </c>
      <c r="ATI61" s="79">
        <v>14967</v>
      </c>
      <c r="ATJ61" s="78">
        <v>1757288.93</v>
      </c>
      <c r="ATK61" s="79">
        <v>27682</v>
      </c>
      <c r="ATL61" s="78">
        <v>3429660.64</v>
      </c>
      <c r="ATM61" s="79">
        <v>6297</v>
      </c>
      <c r="ATN61" s="78">
        <v>754075.28</v>
      </c>
      <c r="ATO61" s="79">
        <v>18294</v>
      </c>
      <c r="ATP61" s="78">
        <v>403323.91</v>
      </c>
      <c r="ATS61" s="79">
        <v>49407</v>
      </c>
      <c r="ATT61" s="78">
        <v>3936267.48</v>
      </c>
      <c r="ATU61" s="77">
        <v>165</v>
      </c>
      <c r="ATV61" s="78">
        <v>56595.360000000001</v>
      </c>
      <c r="ATY61" s="79">
        <v>4429</v>
      </c>
      <c r="ATZ61" s="78">
        <v>345750.89</v>
      </c>
      <c r="AUM61" s="77">
        <v>1</v>
      </c>
      <c r="AUN61" s="78">
        <v>0.96</v>
      </c>
      <c r="AUO61" s="77">
        <v>3</v>
      </c>
      <c r="AUP61" s="78">
        <v>11.85</v>
      </c>
      <c r="AUQ61" s="77">
        <v>3</v>
      </c>
      <c r="AUR61" s="78">
        <v>2.88</v>
      </c>
      <c r="AUS61" s="77">
        <v>13</v>
      </c>
      <c r="AUT61" s="78">
        <v>507.84</v>
      </c>
      <c r="AUU61" s="77">
        <v>980</v>
      </c>
      <c r="AUV61" s="78">
        <v>22932.42</v>
      </c>
      <c r="AUW61" s="77">
        <v>124</v>
      </c>
      <c r="AUX61" s="78">
        <v>10873.09</v>
      </c>
      <c r="AVA61" s="79">
        <v>13496</v>
      </c>
      <c r="AVB61" s="78">
        <v>1236428.44</v>
      </c>
      <c r="AVC61" s="77">
        <v>748</v>
      </c>
      <c r="AVD61" s="78">
        <v>2969862.9</v>
      </c>
      <c r="AVE61" s="77">
        <v>2</v>
      </c>
      <c r="AVF61" s="78">
        <v>66.760000000000005</v>
      </c>
      <c r="AVM61" s="79">
        <v>1062</v>
      </c>
      <c r="AVN61" s="78">
        <v>61426.57</v>
      </c>
      <c r="AVO61" s="77">
        <v>24</v>
      </c>
      <c r="AVP61" s="78">
        <v>963.29</v>
      </c>
      <c r="AVS61" s="79">
        <v>16998</v>
      </c>
      <c r="AVT61" s="78">
        <v>750347.7</v>
      </c>
      <c r="AVU61" s="77">
        <v>3</v>
      </c>
      <c r="AVV61" s="78">
        <v>281.7</v>
      </c>
      <c r="AVW61" s="77">
        <v>12</v>
      </c>
      <c r="AVX61" s="78">
        <v>606.09</v>
      </c>
      <c r="AVY61" s="77">
        <v>1</v>
      </c>
      <c r="AVZ61" s="78">
        <v>5.15</v>
      </c>
      <c r="AWA61" s="77">
        <v>8</v>
      </c>
      <c r="AWB61" s="78">
        <v>37.31</v>
      </c>
      <c r="AWM61" s="79">
        <v>181594</v>
      </c>
      <c r="AWN61" s="78">
        <v>2959411.6</v>
      </c>
      <c r="AWO61" s="77">
        <v>4</v>
      </c>
      <c r="AWP61" s="78">
        <v>72.459999999999994</v>
      </c>
      <c r="AWQ61" s="79">
        <v>1951</v>
      </c>
      <c r="AWR61" s="78">
        <v>102144.83</v>
      </c>
      <c r="AWU61" s="79">
        <v>10903</v>
      </c>
      <c r="AWV61" s="78">
        <v>3592985.65</v>
      </c>
      <c r="AWW61" s="77">
        <v>24</v>
      </c>
      <c r="AWX61" s="78">
        <v>185.21</v>
      </c>
      <c r="AXA61" s="77">
        <v>2</v>
      </c>
      <c r="AXB61" s="78">
        <v>9.7200000000000006</v>
      </c>
      <c r="AXC61" s="77">
        <v>200</v>
      </c>
      <c r="AXD61" s="78">
        <v>168111.71</v>
      </c>
      <c r="AXS61" s="77">
        <v>1</v>
      </c>
      <c r="AXT61" s="78">
        <v>60.15</v>
      </c>
      <c r="AXU61" s="77">
        <v>1</v>
      </c>
      <c r="AXV61" s="78">
        <v>15.02</v>
      </c>
      <c r="AXY61" s="77">
        <v>1</v>
      </c>
      <c r="AXZ61" s="78">
        <v>9.73</v>
      </c>
      <c r="AYC61" s="77">
        <v>8</v>
      </c>
      <c r="AYD61" s="78">
        <v>65.040000000000006</v>
      </c>
      <c r="AYE61" s="77">
        <v>12</v>
      </c>
      <c r="AYF61" s="78">
        <v>119.7</v>
      </c>
      <c r="AYG61" s="77">
        <v>10</v>
      </c>
      <c r="AYH61" s="78">
        <v>264.14999999999998</v>
      </c>
      <c r="AYO61" s="77">
        <v>2</v>
      </c>
      <c r="AYP61" s="78">
        <v>2944.16</v>
      </c>
      <c r="AYQ61" s="77">
        <v>6</v>
      </c>
      <c r="AYR61" s="78">
        <v>5.03</v>
      </c>
      <c r="AYW61" s="77">
        <v>10</v>
      </c>
      <c r="AYX61" s="78">
        <v>67.11</v>
      </c>
      <c r="AYY61" s="77">
        <v>107</v>
      </c>
      <c r="AYZ61" s="78">
        <v>6765.33</v>
      </c>
      <c r="AZA61" s="79">
        <v>59860</v>
      </c>
      <c r="AZB61" s="78">
        <v>4646337.99</v>
      </c>
      <c r="AZC61" s="77">
        <v>319</v>
      </c>
      <c r="AZD61" s="78">
        <v>56602.25</v>
      </c>
      <c r="AZE61" s="77">
        <v>149</v>
      </c>
      <c r="AZF61" s="78">
        <v>52484.69</v>
      </c>
      <c r="AZG61" s="77">
        <v>13</v>
      </c>
      <c r="AZH61" s="78">
        <v>199.91</v>
      </c>
      <c r="AZI61" s="77">
        <v>309</v>
      </c>
      <c r="AZJ61" s="78">
        <v>27244.720000000001</v>
      </c>
      <c r="AZK61" s="79">
        <v>1986</v>
      </c>
      <c r="AZL61" s="78">
        <v>27000.82</v>
      </c>
      <c r="AZO61" s="79">
        <v>13918</v>
      </c>
      <c r="AZP61" s="78">
        <v>1874031.72</v>
      </c>
      <c r="AZQ61" s="77">
        <v>201</v>
      </c>
      <c r="AZR61" s="78">
        <v>204300.6</v>
      </c>
      <c r="AZS61" s="77">
        <v>544</v>
      </c>
      <c r="AZT61" s="78">
        <v>233315.84</v>
      </c>
    </row>
    <row r="62" spans="1:1024 1027:1372" x14ac:dyDescent="0.25">
      <c r="A62" s="80">
        <v>39948</v>
      </c>
      <c r="B62" s="77" t="s">
        <v>346</v>
      </c>
      <c r="C62" s="77">
        <v>36</v>
      </c>
      <c r="D62" s="78">
        <v>77.73</v>
      </c>
      <c r="M62" s="77">
        <v>43</v>
      </c>
      <c r="N62" s="78">
        <v>273630.45</v>
      </c>
      <c r="S62" s="77">
        <v>2</v>
      </c>
      <c r="T62" s="78">
        <v>12.74</v>
      </c>
      <c r="Y62" s="79">
        <v>175258</v>
      </c>
      <c r="Z62" s="78">
        <v>9706229.6899999995</v>
      </c>
      <c r="AA62" s="77">
        <v>98</v>
      </c>
      <c r="AB62" s="78">
        <v>8279.33</v>
      </c>
      <c r="AC62" s="79">
        <v>6747</v>
      </c>
      <c r="AD62" s="78">
        <v>302427.40999999997</v>
      </c>
      <c r="AO62" s="77">
        <v>2</v>
      </c>
      <c r="AP62" s="78">
        <v>2.08</v>
      </c>
      <c r="AQ62" s="79">
        <v>34610</v>
      </c>
      <c r="AR62" s="78">
        <v>5043490.3499999996</v>
      </c>
      <c r="AU62" s="79">
        <v>48392</v>
      </c>
      <c r="AV62" s="78">
        <v>974984.22</v>
      </c>
      <c r="AW62" s="77">
        <v>1</v>
      </c>
      <c r="AX62" s="78">
        <v>1.73</v>
      </c>
      <c r="AY62" s="79">
        <v>69822</v>
      </c>
      <c r="AZ62" s="78">
        <v>6967990.7300000004</v>
      </c>
      <c r="BA62" s="79">
        <v>222516</v>
      </c>
      <c r="BB62" s="78">
        <v>18591493.23</v>
      </c>
      <c r="BE62" s="79">
        <v>233300</v>
      </c>
      <c r="BF62" s="78">
        <v>2072890.91</v>
      </c>
      <c r="BI62" s="79">
        <v>8515</v>
      </c>
      <c r="BJ62" s="78">
        <v>490240.39</v>
      </c>
      <c r="BK62" s="77">
        <v>1</v>
      </c>
      <c r="BL62" s="78">
        <v>162.80000000000001</v>
      </c>
      <c r="BM62" s="77">
        <v>16</v>
      </c>
      <c r="BN62" s="78">
        <v>1928.73</v>
      </c>
      <c r="BO62" s="79">
        <v>5728</v>
      </c>
      <c r="BP62" s="78">
        <v>63466.2</v>
      </c>
      <c r="BS62" s="77">
        <v>10</v>
      </c>
      <c r="BT62" s="78">
        <v>5429.4</v>
      </c>
      <c r="BW62" s="77">
        <v>1</v>
      </c>
      <c r="BX62" s="78">
        <v>2.9</v>
      </c>
      <c r="BY62" s="77">
        <v>1</v>
      </c>
      <c r="BZ62" s="78">
        <v>24.84</v>
      </c>
      <c r="CG62" s="77">
        <v>1</v>
      </c>
      <c r="CH62" s="78">
        <v>93.13</v>
      </c>
      <c r="CM62" s="77">
        <v>3</v>
      </c>
      <c r="CN62" s="78">
        <v>6171.03</v>
      </c>
      <c r="CQ62" s="77">
        <v>4</v>
      </c>
      <c r="CR62" s="78">
        <v>7.12</v>
      </c>
      <c r="CS62" s="77">
        <v>59</v>
      </c>
      <c r="CT62" s="78">
        <v>351.45</v>
      </c>
      <c r="CU62" s="77">
        <v>2</v>
      </c>
      <c r="CV62" s="78">
        <v>8.26</v>
      </c>
      <c r="CW62" s="77">
        <v>18</v>
      </c>
      <c r="CX62" s="78">
        <v>17.38</v>
      </c>
      <c r="DA62" s="79">
        <v>169617</v>
      </c>
      <c r="DB62" s="78">
        <v>6225149.4900000002</v>
      </c>
      <c r="DK62" s="79">
        <v>11253</v>
      </c>
      <c r="DL62" s="78">
        <v>1025984.98</v>
      </c>
      <c r="DM62" s="79">
        <v>130609</v>
      </c>
      <c r="DN62" s="78">
        <v>5094595.91</v>
      </c>
      <c r="DS62" s="77">
        <v>18</v>
      </c>
      <c r="DT62" s="78">
        <v>210.7</v>
      </c>
      <c r="DU62" s="77">
        <v>1</v>
      </c>
      <c r="DV62" s="78">
        <v>1.23</v>
      </c>
      <c r="EE62" s="79">
        <v>12544</v>
      </c>
      <c r="EF62" s="78">
        <v>501848.75</v>
      </c>
      <c r="EG62" s="79">
        <v>51885</v>
      </c>
      <c r="EH62" s="78">
        <v>2212080.5099999998</v>
      </c>
      <c r="EK62" s="79">
        <v>1200</v>
      </c>
      <c r="EL62" s="78">
        <v>73359.960000000006</v>
      </c>
      <c r="EU62" s="77">
        <v>4</v>
      </c>
      <c r="EV62" s="78">
        <v>4.66</v>
      </c>
      <c r="EW62" s="79">
        <v>25056</v>
      </c>
      <c r="EX62" s="78">
        <v>1213993.05</v>
      </c>
      <c r="EY62" s="79">
        <v>15932</v>
      </c>
      <c r="EZ62" s="78">
        <v>747325.89</v>
      </c>
      <c r="FA62" s="77">
        <v>5</v>
      </c>
      <c r="FB62" s="78">
        <v>50.71</v>
      </c>
      <c r="FC62" s="77">
        <v>1</v>
      </c>
      <c r="FD62" s="78">
        <v>10.58</v>
      </c>
      <c r="FE62" s="77">
        <v>8</v>
      </c>
      <c r="FF62" s="78">
        <v>3.84</v>
      </c>
      <c r="FG62" s="79">
        <v>2384</v>
      </c>
      <c r="FH62" s="78">
        <v>335054.96999999997</v>
      </c>
      <c r="FI62" s="77">
        <v>4</v>
      </c>
      <c r="FJ62" s="78">
        <v>10.42</v>
      </c>
      <c r="FK62" s="79">
        <v>3319</v>
      </c>
      <c r="FL62" s="78">
        <v>87672.42</v>
      </c>
      <c r="FM62" s="77">
        <v>752</v>
      </c>
      <c r="FN62" s="78">
        <v>33094.339999999997</v>
      </c>
      <c r="FO62" s="79">
        <v>47063</v>
      </c>
      <c r="FP62" s="78">
        <v>4965959.42</v>
      </c>
      <c r="FQ62" s="77">
        <v>1</v>
      </c>
      <c r="FR62" s="78">
        <v>2.13</v>
      </c>
      <c r="FW62" s="77">
        <v>87</v>
      </c>
      <c r="FX62" s="78">
        <v>7283.2</v>
      </c>
      <c r="GC62" s="79">
        <v>2975</v>
      </c>
      <c r="GD62" s="78">
        <v>410085.23</v>
      </c>
      <c r="GK62" s="77">
        <v>3</v>
      </c>
      <c r="GL62" s="78">
        <v>10.08</v>
      </c>
      <c r="GO62" s="77">
        <v>273</v>
      </c>
      <c r="GP62" s="78">
        <v>26174.240000000002</v>
      </c>
      <c r="GQ62" s="77">
        <v>33</v>
      </c>
      <c r="GR62" s="78">
        <v>1244.99</v>
      </c>
      <c r="GU62" s="77">
        <v>12</v>
      </c>
      <c r="GV62" s="78">
        <v>50</v>
      </c>
      <c r="GY62" s="77">
        <v>145</v>
      </c>
      <c r="GZ62" s="78">
        <v>5595.31</v>
      </c>
      <c r="HA62" s="77">
        <v>677</v>
      </c>
      <c r="HB62" s="78">
        <v>81977.72</v>
      </c>
      <c r="HC62" s="77">
        <v>464</v>
      </c>
      <c r="HD62" s="78">
        <v>79740.09</v>
      </c>
      <c r="HE62" s="77">
        <v>913</v>
      </c>
      <c r="HF62" s="78">
        <v>132604.54999999999</v>
      </c>
      <c r="HI62" s="77">
        <v>68</v>
      </c>
      <c r="HJ62" s="78">
        <v>17551.189999999999</v>
      </c>
      <c r="HK62" s="77">
        <v>624</v>
      </c>
      <c r="HL62" s="78">
        <v>22971.98</v>
      </c>
      <c r="HM62" s="77">
        <v>29</v>
      </c>
      <c r="HN62" s="78">
        <v>2053</v>
      </c>
      <c r="HO62" s="79">
        <v>73028</v>
      </c>
      <c r="HP62" s="78">
        <v>7010562.2699999996</v>
      </c>
      <c r="HS62" s="77">
        <v>100</v>
      </c>
      <c r="HT62" s="78">
        <v>8454.25</v>
      </c>
      <c r="HU62" s="79">
        <v>5115</v>
      </c>
      <c r="HV62" s="78">
        <v>362876.59</v>
      </c>
      <c r="HW62" s="77">
        <v>41</v>
      </c>
      <c r="HX62" s="78">
        <v>12201.61</v>
      </c>
      <c r="HY62" s="77">
        <v>201</v>
      </c>
      <c r="HZ62" s="78">
        <v>36000.239999999998</v>
      </c>
      <c r="IG62" s="79">
        <v>2726</v>
      </c>
      <c r="IH62" s="78">
        <v>133968.54999999999</v>
      </c>
      <c r="II62" s="77">
        <v>1</v>
      </c>
      <c r="IJ62" s="78">
        <v>11.95</v>
      </c>
      <c r="IK62" s="77">
        <v>6</v>
      </c>
      <c r="IL62" s="78">
        <v>22.84</v>
      </c>
      <c r="IM62" s="77">
        <v>2</v>
      </c>
      <c r="IN62" s="78">
        <v>10.72</v>
      </c>
      <c r="IQ62" s="77">
        <v>10</v>
      </c>
      <c r="IR62" s="78">
        <v>28.03</v>
      </c>
      <c r="IS62" s="79">
        <v>4224</v>
      </c>
      <c r="IT62" s="78">
        <v>172494.06</v>
      </c>
      <c r="IW62" s="77">
        <v>2</v>
      </c>
      <c r="IX62" s="78">
        <v>7.26</v>
      </c>
      <c r="JA62" s="79">
        <v>10542</v>
      </c>
      <c r="JB62" s="78">
        <v>1396915.05</v>
      </c>
      <c r="JC62" s="79">
        <v>2557</v>
      </c>
      <c r="JD62" s="78">
        <v>306116.46000000002</v>
      </c>
      <c r="JG62" s="77">
        <v>647</v>
      </c>
      <c r="JH62" s="78">
        <v>83634.55</v>
      </c>
      <c r="JI62" s="79">
        <v>3538</v>
      </c>
      <c r="JJ62" s="78">
        <v>286743.69</v>
      </c>
      <c r="JK62" s="77">
        <v>36</v>
      </c>
      <c r="JL62" s="78">
        <v>1702.33</v>
      </c>
      <c r="JQ62" s="77">
        <v>202</v>
      </c>
      <c r="JR62" s="78">
        <v>16311.01</v>
      </c>
      <c r="JS62" s="79">
        <v>2827</v>
      </c>
      <c r="JT62" s="78">
        <v>229121.26</v>
      </c>
      <c r="JU62" s="79">
        <v>5297</v>
      </c>
      <c r="JV62" s="78">
        <v>349622.74</v>
      </c>
      <c r="JW62" s="77">
        <v>121</v>
      </c>
      <c r="JX62" s="78">
        <v>10887.66</v>
      </c>
      <c r="JY62" s="77">
        <v>524</v>
      </c>
      <c r="JZ62" s="78">
        <v>10108.879999999999</v>
      </c>
      <c r="KA62" s="79">
        <v>8722</v>
      </c>
      <c r="KB62" s="78">
        <v>328458.31</v>
      </c>
      <c r="KC62" s="77">
        <v>2</v>
      </c>
      <c r="KD62" s="78">
        <v>21.94</v>
      </c>
      <c r="KE62" s="77">
        <v>398</v>
      </c>
      <c r="KF62" s="78">
        <v>43897.45</v>
      </c>
      <c r="KG62" s="79">
        <v>18542</v>
      </c>
      <c r="KH62" s="78">
        <v>675296.23</v>
      </c>
      <c r="KI62" s="77">
        <v>1</v>
      </c>
      <c r="KJ62" s="78">
        <v>7.85</v>
      </c>
      <c r="KM62" s="79">
        <v>1240</v>
      </c>
      <c r="KN62" s="78">
        <v>680997.41</v>
      </c>
      <c r="KO62" s="77">
        <v>1</v>
      </c>
      <c r="KP62" s="78">
        <v>21.72</v>
      </c>
      <c r="KQ62" s="79">
        <v>5434</v>
      </c>
      <c r="KR62" s="78">
        <v>414820.8</v>
      </c>
      <c r="KU62" s="79">
        <v>3389</v>
      </c>
      <c r="KV62" s="78">
        <v>1428336.22</v>
      </c>
      <c r="LA62" s="77">
        <v>9</v>
      </c>
      <c r="LB62" s="78">
        <v>3237.51</v>
      </c>
      <c r="LC62" s="77">
        <v>3</v>
      </c>
      <c r="LD62" s="78">
        <v>2.5299999999999998</v>
      </c>
      <c r="LE62" s="79">
        <v>1287</v>
      </c>
      <c r="LF62" s="78">
        <v>119123.66</v>
      </c>
      <c r="LG62" s="77">
        <v>414</v>
      </c>
      <c r="LH62" s="78">
        <v>65370.09</v>
      </c>
      <c r="LI62" s="77">
        <v>395</v>
      </c>
      <c r="LJ62" s="78">
        <v>91787.1</v>
      </c>
      <c r="LS62" s="77">
        <v>6</v>
      </c>
      <c r="LT62" s="78">
        <v>4.9000000000000004</v>
      </c>
      <c r="LU62" s="79">
        <v>6543</v>
      </c>
      <c r="LV62" s="78">
        <v>287922.40999999997</v>
      </c>
      <c r="LW62" s="77">
        <v>69</v>
      </c>
      <c r="LX62" s="78">
        <v>369.23</v>
      </c>
      <c r="LY62" s="77">
        <v>4</v>
      </c>
      <c r="LZ62" s="78">
        <v>1727.92</v>
      </c>
      <c r="MC62" s="79">
        <v>5438</v>
      </c>
      <c r="MD62" s="78">
        <v>406595.91</v>
      </c>
      <c r="MG62" s="77">
        <v>5</v>
      </c>
      <c r="MH62" s="78">
        <v>127.9</v>
      </c>
      <c r="MO62" s="77">
        <v>2</v>
      </c>
      <c r="MP62" s="78">
        <v>0.1</v>
      </c>
      <c r="MQ62" s="79">
        <v>4590</v>
      </c>
      <c r="MR62" s="78">
        <v>324602.78000000003</v>
      </c>
      <c r="MS62" s="79">
        <v>44884</v>
      </c>
      <c r="MT62" s="78">
        <v>4287805.33</v>
      </c>
      <c r="MU62" s="79">
        <v>1627</v>
      </c>
      <c r="MV62" s="78">
        <v>44950.400000000001</v>
      </c>
      <c r="NE62" s="77">
        <v>5</v>
      </c>
      <c r="NF62" s="78">
        <v>4.78</v>
      </c>
      <c r="NG62" s="79">
        <v>315944</v>
      </c>
      <c r="NH62" s="78">
        <v>38213176.020000003</v>
      </c>
      <c r="NI62" s="79">
        <v>265212</v>
      </c>
      <c r="NJ62" s="78">
        <v>36806687.350000001</v>
      </c>
      <c r="NK62" s="79">
        <v>15057</v>
      </c>
      <c r="NL62" s="78">
        <v>46662.03</v>
      </c>
      <c r="NM62" s="77">
        <v>62</v>
      </c>
      <c r="NN62" s="78">
        <v>764.82</v>
      </c>
      <c r="NO62" s="77">
        <v>2</v>
      </c>
      <c r="NP62" s="78">
        <v>52</v>
      </c>
      <c r="NU62" s="79">
        <v>3573</v>
      </c>
      <c r="NV62" s="78">
        <v>514915.43</v>
      </c>
      <c r="NW62" s="77">
        <v>6</v>
      </c>
      <c r="NX62" s="78">
        <v>31.49</v>
      </c>
      <c r="NY62" s="77">
        <v>10</v>
      </c>
      <c r="NZ62" s="78">
        <v>33.01</v>
      </c>
      <c r="OA62" s="77">
        <v>112</v>
      </c>
      <c r="OB62" s="78">
        <v>319.94</v>
      </c>
      <c r="OC62" s="79">
        <v>2617</v>
      </c>
      <c r="OD62" s="78">
        <v>272726.64</v>
      </c>
      <c r="OE62" s="77">
        <v>10</v>
      </c>
      <c r="OF62" s="78">
        <v>677.72</v>
      </c>
      <c r="OG62" s="77">
        <v>6</v>
      </c>
      <c r="OH62" s="78">
        <v>166.32</v>
      </c>
      <c r="OI62" s="77">
        <v>3</v>
      </c>
      <c r="OJ62" s="78">
        <v>14.53</v>
      </c>
      <c r="OM62" s="77">
        <v>320</v>
      </c>
      <c r="ON62" s="78">
        <v>24315.52</v>
      </c>
      <c r="OO62" s="77">
        <v>507</v>
      </c>
      <c r="OP62" s="78">
        <v>27633.22</v>
      </c>
      <c r="OQ62" s="77">
        <v>151</v>
      </c>
      <c r="OR62" s="78">
        <v>744.82</v>
      </c>
      <c r="OW62" s="79">
        <v>13849</v>
      </c>
      <c r="OX62" s="78">
        <v>2371982.56</v>
      </c>
      <c r="OY62" s="79">
        <v>28929</v>
      </c>
      <c r="OZ62" s="78">
        <v>5508679.3600000003</v>
      </c>
      <c r="PA62" s="77">
        <v>190</v>
      </c>
      <c r="PB62" s="78">
        <v>7359.5</v>
      </c>
      <c r="PC62" s="79">
        <v>3946</v>
      </c>
      <c r="PD62" s="78">
        <v>182920.78</v>
      </c>
      <c r="PE62" s="77">
        <v>78</v>
      </c>
      <c r="PF62" s="78">
        <v>6446.95</v>
      </c>
      <c r="PG62" s="77">
        <v>1</v>
      </c>
      <c r="PH62" s="78">
        <v>14</v>
      </c>
      <c r="PI62" s="79">
        <v>4551</v>
      </c>
      <c r="PJ62" s="78">
        <v>423386.81</v>
      </c>
      <c r="PS62" s="79">
        <v>3548</v>
      </c>
      <c r="PT62" s="78">
        <v>313434.82</v>
      </c>
      <c r="PU62" s="77">
        <v>116</v>
      </c>
      <c r="PV62" s="78">
        <v>1119.74</v>
      </c>
      <c r="PW62" s="77">
        <v>71</v>
      </c>
      <c r="PX62" s="78">
        <v>10208.59</v>
      </c>
      <c r="PY62" s="79">
        <v>9880</v>
      </c>
      <c r="PZ62" s="78">
        <v>668867.06999999995</v>
      </c>
      <c r="QA62" s="77">
        <v>39</v>
      </c>
      <c r="QB62" s="78">
        <v>235.19</v>
      </c>
      <c r="QC62" s="77">
        <v>25</v>
      </c>
      <c r="QD62" s="78">
        <v>324.66000000000003</v>
      </c>
      <c r="QI62" s="77">
        <v>6</v>
      </c>
      <c r="QJ62" s="78">
        <v>39.549999999999997</v>
      </c>
      <c r="QK62" s="77">
        <v>1</v>
      </c>
      <c r="QL62" s="78">
        <v>1.77</v>
      </c>
      <c r="QM62" s="79">
        <v>24932</v>
      </c>
      <c r="QN62" s="78">
        <v>6784588.3099999996</v>
      </c>
      <c r="QO62" s="79">
        <v>44981</v>
      </c>
      <c r="QP62" s="78">
        <v>6483975.9199999999</v>
      </c>
      <c r="QS62" s="77">
        <v>329</v>
      </c>
      <c r="QT62" s="78">
        <v>1299868.3799999999</v>
      </c>
      <c r="QW62" s="77">
        <v>35</v>
      </c>
      <c r="QX62" s="78">
        <v>376.05</v>
      </c>
      <c r="QY62" s="77">
        <v>2</v>
      </c>
      <c r="QZ62" s="78">
        <v>104.28</v>
      </c>
      <c r="RA62" s="77">
        <v>601</v>
      </c>
      <c r="RB62" s="78">
        <v>225187.71</v>
      </c>
      <c r="RE62" s="79">
        <v>23992</v>
      </c>
      <c r="RF62" s="78">
        <v>12883210.16</v>
      </c>
      <c r="RI62" s="79">
        <v>11698</v>
      </c>
      <c r="RJ62" s="78">
        <v>3591858.98</v>
      </c>
      <c r="RM62" s="77">
        <v>12</v>
      </c>
      <c r="RN62" s="78">
        <v>17.82</v>
      </c>
      <c r="RO62" s="77">
        <v>27</v>
      </c>
      <c r="RP62" s="78">
        <v>22.22</v>
      </c>
      <c r="RQ62" s="77">
        <v>1</v>
      </c>
      <c r="RR62" s="78">
        <v>176.64</v>
      </c>
      <c r="SA62" s="77">
        <v>1</v>
      </c>
      <c r="SB62" s="78">
        <v>5.78</v>
      </c>
      <c r="SC62" s="77">
        <v>2</v>
      </c>
      <c r="SD62" s="78">
        <v>100.8</v>
      </c>
      <c r="SE62" s="77">
        <v>21</v>
      </c>
      <c r="SF62" s="78">
        <v>612.65</v>
      </c>
      <c r="SG62" s="77">
        <v>12</v>
      </c>
      <c r="SH62" s="78">
        <v>2644.16</v>
      </c>
      <c r="SM62" s="77">
        <v>1</v>
      </c>
      <c r="SN62" s="78">
        <v>22.86</v>
      </c>
      <c r="SO62" s="79">
        <v>124514</v>
      </c>
      <c r="SP62" s="78">
        <v>17493023.489999998</v>
      </c>
      <c r="SQ62" s="79">
        <v>2230</v>
      </c>
      <c r="SR62" s="78">
        <v>106068.07</v>
      </c>
      <c r="SW62" s="77">
        <v>118</v>
      </c>
      <c r="SX62" s="78">
        <v>23646.94</v>
      </c>
      <c r="SY62" s="77">
        <v>288</v>
      </c>
      <c r="SZ62" s="78">
        <v>14174.49</v>
      </c>
      <c r="TA62" s="77">
        <v>213</v>
      </c>
      <c r="TB62" s="78">
        <v>6302.16</v>
      </c>
      <c r="TC62" s="77">
        <v>590</v>
      </c>
      <c r="TD62" s="78">
        <v>56483.17</v>
      </c>
      <c r="TG62" s="79">
        <v>7464</v>
      </c>
      <c r="TH62" s="78">
        <v>533344.82999999996</v>
      </c>
      <c r="TI62" s="79">
        <v>50664</v>
      </c>
      <c r="TJ62" s="78">
        <v>8697737.7699999996</v>
      </c>
      <c r="TK62" s="77">
        <v>3</v>
      </c>
      <c r="TL62" s="78">
        <v>1.24</v>
      </c>
      <c r="TM62" s="79">
        <v>1364</v>
      </c>
      <c r="TN62" s="78">
        <v>53341.25</v>
      </c>
      <c r="TO62" s="79">
        <v>3587</v>
      </c>
      <c r="TP62" s="78">
        <v>281314.73</v>
      </c>
      <c r="TQ62" s="79">
        <v>7939</v>
      </c>
      <c r="TR62" s="78">
        <v>259461.04</v>
      </c>
      <c r="TS62" s="77">
        <v>2</v>
      </c>
      <c r="TT62" s="78">
        <v>180</v>
      </c>
      <c r="TU62" s="79">
        <v>89058</v>
      </c>
      <c r="TV62" s="78">
        <v>550499.96</v>
      </c>
      <c r="TW62" s="79">
        <v>2020</v>
      </c>
      <c r="TX62" s="78">
        <v>176095.49</v>
      </c>
      <c r="TY62" s="77">
        <v>97</v>
      </c>
      <c r="TZ62" s="78">
        <v>668.95</v>
      </c>
      <c r="UG62" s="77">
        <v>750</v>
      </c>
      <c r="UH62" s="78">
        <v>6878.68</v>
      </c>
      <c r="UI62" s="79">
        <v>2843</v>
      </c>
      <c r="UJ62" s="78">
        <v>12527456.449999999</v>
      </c>
      <c r="UK62" s="79">
        <v>2320</v>
      </c>
      <c r="UL62" s="78">
        <v>90124.11</v>
      </c>
      <c r="UM62" s="79">
        <v>24913</v>
      </c>
      <c r="UN62" s="78">
        <v>643371.72</v>
      </c>
      <c r="UO62" s="79">
        <v>2252</v>
      </c>
      <c r="UP62" s="78">
        <v>254672.46</v>
      </c>
      <c r="UQ62" s="79">
        <v>45552</v>
      </c>
      <c r="UR62" s="78">
        <v>2243011.1</v>
      </c>
      <c r="US62" s="79">
        <v>5217</v>
      </c>
      <c r="UT62" s="78">
        <v>404831.92</v>
      </c>
      <c r="VE62" s="77">
        <v>4</v>
      </c>
      <c r="VF62" s="78">
        <v>396.39</v>
      </c>
      <c r="VG62" s="79">
        <v>7993</v>
      </c>
      <c r="VH62" s="78">
        <v>360295.66</v>
      </c>
      <c r="VK62" s="77">
        <v>3</v>
      </c>
      <c r="VL62" s="78">
        <v>47.21</v>
      </c>
      <c r="VM62" s="77">
        <v>6</v>
      </c>
      <c r="VN62" s="78">
        <v>115.02</v>
      </c>
      <c r="VU62" s="77">
        <v>2</v>
      </c>
      <c r="VV62" s="78">
        <v>1.48</v>
      </c>
      <c r="WE62" s="77">
        <v>1</v>
      </c>
      <c r="WF62" s="78">
        <v>2.75</v>
      </c>
      <c r="WG62" s="77">
        <v>35</v>
      </c>
      <c r="WH62" s="78">
        <v>951.3</v>
      </c>
      <c r="WI62" s="79">
        <v>18478</v>
      </c>
      <c r="WJ62" s="78">
        <v>1011143.31</v>
      </c>
      <c r="WM62" s="79">
        <v>35257</v>
      </c>
      <c r="WN62" s="78">
        <v>572367.44999999995</v>
      </c>
      <c r="WO62" s="77">
        <v>156</v>
      </c>
      <c r="WP62" s="78">
        <v>1661.07</v>
      </c>
      <c r="WS62" s="77">
        <v>5</v>
      </c>
      <c r="WT62" s="78">
        <v>41.98</v>
      </c>
      <c r="WU62" s="79">
        <v>12389</v>
      </c>
      <c r="WV62" s="78">
        <v>641057.05000000005</v>
      </c>
      <c r="WW62" s="79">
        <v>17107</v>
      </c>
      <c r="WX62" s="78">
        <v>1518326.29</v>
      </c>
      <c r="XA62" s="77">
        <v>1</v>
      </c>
      <c r="XB62" s="78">
        <v>18.559999999999999</v>
      </c>
      <c r="XG62" s="79">
        <v>13345</v>
      </c>
      <c r="XH62" s="78">
        <v>1839232.45</v>
      </c>
      <c r="XI62" s="77">
        <v>23</v>
      </c>
      <c r="XJ62" s="78">
        <v>34130.129999999997</v>
      </c>
      <c r="XM62" s="79">
        <v>2874</v>
      </c>
      <c r="XN62" s="78">
        <v>12294.67</v>
      </c>
      <c r="XO62" s="79">
        <v>6709</v>
      </c>
      <c r="XP62" s="78">
        <v>106564.5</v>
      </c>
      <c r="XQ62" s="77">
        <v>230</v>
      </c>
      <c r="XR62" s="78">
        <v>26234.35</v>
      </c>
      <c r="XS62" s="79">
        <v>2279</v>
      </c>
      <c r="XT62" s="78">
        <v>881837.84</v>
      </c>
      <c r="XW62" s="79">
        <v>6270</v>
      </c>
      <c r="XX62" s="78">
        <v>179467.02</v>
      </c>
      <c r="YA62" s="77">
        <v>1</v>
      </c>
      <c r="YB62" s="78">
        <v>29.38</v>
      </c>
      <c r="YC62" s="77">
        <v>9</v>
      </c>
      <c r="YD62" s="78">
        <v>72.45</v>
      </c>
      <c r="YE62" s="77">
        <v>7</v>
      </c>
      <c r="YF62" s="78">
        <v>67.87</v>
      </c>
      <c r="YG62" s="77">
        <v>1</v>
      </c>
      <c r="YH62" s="78">
        <v>29.96</v>
      </c>
      <c r="YI62" s="79">
        <v>37495</v>
      </c>
      <c r="YJ62" s="78">
        <v>2137710.66</v>
      </c>
      <c r="YM62" s="77">
        <v>508</v>
      </c>
      <c r="YN62" s="78">
        <v>212580.45</v>
      </c>
      <c r="YO62" s="77">
        <v>531</v>
      </c>
      <c r="YP62" s="78">
        <v>6846.5</v>
      </c>
      <c r="YU62" s="79">
        <v>2885</v>
      </c>
      <c r="YV62" s="78">
        <v>1518884.44</v>
      </c>
      <c r="YW62" s="79">
        <v>6360</v>
      </c>
      <c r="YX62" s="78">
        <v>834968.64</v>
      </c>
      <c r="YY62" s="79">
        <v>14893</v>
      </c>
      <c r="YZ62" s="78">
        <v>2531490.9500000002</v>
      </c>
      <c r="ZA62" s="79">
        <v>1482</v>
      </c>
      <c r="ZB62" s="78">
        <v>380201.67</v>
      </c>
      <c r="ZC62" s="79">
        <v>2701</v>
      </c>
      <c r="ZD62" s="78">
        <v>587489.17000000004</v>
      </c>
      <c r="ZE62" s="79">
        <v>82324</v>
      </c>
      <c r="ZF62" s="78">
        <v>950126.01</v>
      </c>
      <c r="ZG62" s="79">
        <v>1427</v>
      </c>
      <c r="ZH62" s="78">
        <v>74262.990000000005</v>
      </c>
      <c r="ZI62" s="77">
        <v>3</v>
      </c>
      <c r="ZJ62" s="78">
        <v>24.39</v>
      </c>
      <c r="ZK62" s="77">
        <v>1</v>
      </c>
      <c r="ZL62" s="78">
        <v>71.66</v>
      </c>
      <c r="ZM62" s="77">
        <v>2</v>
      </c>
      <c r="ZN62" s="78">
        <v>43.72</v>
      </c>
      <c r="ZQ62" s="79">
        <v>172552</v>
      </c>
      <c r="ZR62" s="78">
        <v>10090616.42</v>
      </c>
      <c r="ZS62" s="79">
        <v>26923</v>
      </c>
      <c r="ZT62" s="78">
        <v>2348537.5299999998</v>
      </c>
      <c r="AAA62" s="79">
        <v>4670</v>
      </c>
      <c r="AAB62" s="78">
        <v>110434.79</v>
      </c>
      <c r="AAE62" s="79">
        <v>2389</v>
      </c>
      <c r="AAF62" s="78">
        <v>299081.14</v>
      </c>
      <c r="AAG62" s="77">
        <v>154</v>
      </c>
      <c r="AAH62" s="78">
        <v>15864.92</v>
      </c>
      <c r="AAI62" s="79">
        <v>140992</v>
      </c>
      <c r="AAJ62" s="78">
        <v>3573032.61</v>
      </c>
      <c r="AAK62" s="79">
        <v>32043</v>
      </c>
      <c r="AAL62" s="78">
        <v>1492820.95</v>
      </c>
      <c r="AAQ62" s="79">
        <v>1431</v>
      </c>
      <c r="AAR62" s="78">
        <v>117954.66</v>
      </c>
      <c r="AAS62" s="77">
        <v>623</v>
      </c>
      <c r="AAT62" s="78">
        <v>46849.32</v>
      </c>
      <c r="AAU62" s="79">
        <v>54410</v>
      </c>
      <c r="AAV62" s="78">
        <v>9642866.6799999997</v>
      </c>
      <c r="AAW62" s="79">
        <v>50152</v>
      </c>
      <c r="AAX62" s="78">
        <v>6379877.2800000003</v>
      </c>
      <c r="ABC62" s="77">
        <v>119</v>
      </c>
      <c r="ABD62" s="78">
        <v>797.83</v>
      </c>
      <c r="ABE62" s="77">
        <v>186</v>
      </c>
      <c r="ABF62" s="78">
        <v>848.35</v>
      </c>
      <c r="ABI62" s="77">
        <v>4</v>
      </c>
      <c r="ABJ62" s="78">
        <v>59.14</v>
      </c>
      <c r="ABM62" s="77">
        <v>144</v>
      </c>
      <c r="ABN62" s="78">
        <v>1157.97</v>
      </c>
      <c r="ABQ62" s="77">
        <v>43</v>
      </c>
      <c r="ABR62" s="78">
        <v>471.57</v>
      </c>
      <c r="ABS62" s="77">
        <v>109</v>
      </c>
      <c r="ABT62" s="78">
        <v>782.42</v>
      </c>
      <c r="ABU62" s="77">
        <v>3</v>
      </c>
      <c r="ABV62" s="78">
        <v>22.71</v>
      </c>
      <c r="ABY62" s="77">
        <v>14</v>
      </c>
      <c r="ABZ62" s="78">
        <v>692.77</v>
      </c>
      <c r="ACA62" s="79">
        <v>1479</v>
      </c>
      <c r="ACB62" s="78">
        <v>6485.27</v>
      </c>
      <c r="ACG62" s="79">
        <v>2874</v>
      </c>
      <c r="ACH62" s="78">
        <v>175786.68</v>
      </c>
      <c r="ACK62" s="77">
        <v>1</v>
      </c>
      <c r="ACL62" s="78">
        <v>51.84</v>
      </c>
      <c r="ACO62" s="79">
        <v>1742</v>
      </c>
      <c r="ACP62" s="78">
        <v>254406.74</v>
      </c>
      <c r="ADA62" s="79">
        <v>182105</v>
      </c>
      <c r="ADB62" s="78">
        <v>16882625.5</v>
      </c>
      <c r="ADC62" s="79">
        <v>3094</v>
      </c>
      <c r="ADD62" s="78">
        <v>185399.81</v>
      </c>
      <c r="ADE62" s="79">
        <v>1846</v>
      </c>
      <c r="ADF62" s="78">
        <v>83279.820000000007</v>
      </c>
      <c r="ADG62" s="79">
        <v>5093</v>
      </c>
      <c r="ADH62" s="78">
        <v>80246.47</v>
      </c>
      <c r="ADI62" s="79">
        <v>4595</v>
      </c>
      <c r="ADJ62" s="78">
        <v>107442.91</v>
      </c>
      <c r="ADK62" s="77">
        <v>588</v>
      </c>
      <c r="ADL62" s="78">
        <v>19019.62</v>
      </c>
      <c r="ADQ62" s="77">
        <v>145</v>
      </c>
      <c r="ADR62" s="78">
        <v>8794.11</v>
      </c>
      <c r="ADS62" s="79">
        <v>16365</v>
      </c>
      <c r="ADT62" s="78">
        <v>537431.6</v>
      </c>
      <c r="ADU62" s="79">
        <v>4713</v>
      </c>
      <c r="ADV62" s="78">
        <v>237939.26</v>
      </c>
      <c r="ADW62" s="79">
        <v>23075</v>
      </c>
      <c r="ADX62" s="78">
        <v>290832.32</v>
      </c>
      <c r="AEA62" s="77">
        <v>2</v>
      </c>
      <c r="AEB62" s="78">
        <v>23.82</v>
      </c>
      <c r="AEC62" s="79">
        <v>11965</v>
      </c>
      <c r="AED62" s="78">
        <v>483593.93</v>
      </c>
      <c r="AEI62" s="79">
        <v>5743</v>
      </c>
      <c r="AEJ62" s="78">
        <v>181587.53</v>
      </c>
      <c r="AEK62" s="79">
        <v>42979</v>
      </c>
      <c r="AEL62" s="78">
        <v>1739038.97</v>
      </c>
      <c r="AEM62" s="77">
        <v>167</v>
      </c>
      <c r="AEN62" s="78">
        <v>8124.15</v>
      </c>
      <c r="AEO62" s="79">
        <v>15131</v>
      </c>
      <c r="AEP62" s="78">
        <v>968035.3</v>
      </c>
      <c r="AES62" s="79">
        <v>3554</v>
      </c>
      <c r="AET62" s="78">
        <v>545531.1</v>
      </c>
      <c r="AEW62" s="77">
        <v>4</v>
      </c>
      <c r="AEX62" s="78">
        <v>104.79</v>
      </c>
      <c r="AEY62" s="77">
        <v>993</v>
      </c>
      <c r="AEZ62" s="78">
        <v>168422.21</v>
      </c>
      <c r="AFK62" s="79">
        <v>4397</v>
      </c>
      <c r="AFL62" s="78">
        <v>306508.5</v>
      </c>
      <c r="AFM62" s="79">
        <v>1352</v>
      </c>
      <c r="AFN62" s="78">
        <v>46420.51</v>
      </c>
      <c r="AFO62" s="77">
        <v>13</v>
      </c>
      <c r="AFP62" s="78">
        <v>414.55</v>
      </c>
      <c r="AFQ62" s="77">
        <v>6</v>
      </c>
      <c r="AFR62" s="78">
        <v>774.19</v>
      </c>
      <c r="AFS62" s="77">
        <v>540</v>
      </c>
      <c r="AFT62" s="78">
        <v>317084.33</v>
      </c>
      <c r="AFU62" s="79">
        <v>2736</v>
      </c>
      <c r="AFV62" s="78">
        <v>1926409.81</v>
      </c>
      <c r="AGA62" s="77">
        <v>73</v>
      </c>
      <c r="AGB62" s="78">
        <v>600.03</v>
      </c>
      <c r="AGG62" s="79">
        <v>15925</v>
      </c>
      <c r="AGH62" s="78">
        <v>830193.62</v>
      </c>
      <c r="AGI62" s="79">
        <v>4572</v>
      </c>
      <c r="AGJ62" s="78">
        <v>147285.54999999999</v>
      </c>
      <c r="AGK62" s="77">
        <v>4</v>
      </c>
      <c r="AGL62" s="78">
        <v>1618.44</v>
      </c>
      <c r="AGO62" s="77">
        <v>59</v>
      </c>
      <c r="AGP62" s="78">
        <v>7015.81</v>
      </c>
      <c r="AGQ62" s="79">
        <v>6692</v>
      </c>
      <c r="AGR62" s="78">
        <v>352444.73</v>
      </c>
      <c r="AGS62" s="77">
        <v>9</v>
      </c>
      <c r="AGT62" s="78">
        <v>282.87</v>
      </c>
      <c r="AGW62" s="77">
        <v>2</v>
      </c>
      <c r="AGX62" s="78">
        <v>170.82</v>
      </c>
      <c r="AHC62" s="79">
        <v>3210</v>
      </c>
      <c r="AHD62" s="78">
        <v>1115171.05</v>
      </c>
      <c r="AHG62" s="77">
        <v>157</v>
      </c>
      <c r="AHH62" s="78">
        <v>7549.53</v>
      </c>
      <c r="AHK62" s="77">
        <v>9</v>
      </c>
      <c r="AHL62" s="78">
        <v>160.53</v>
      </c>
      <c r="AHM62" s="79">
        <v>50550</v>
      </c>
      <c r="AHN62" s="78">
        <v>1626952.75</v>
      </c>
      <c r="AHO62" s="79">
        <v>4967</v>
      </c>
      <c r="AHP62" s="78">
        <v>208444.26</v>
      </c>
      <c r="AHQ62" s="77">
        <v>448</v>
      </c>
      <c r="AHR62" s="78">
        <v>48290</v>
      </c>
      <c r="AHS62" s="77">
        <v>5</v>
      </c>
      <c r="AHT62" s="78">
        <v>377.12</v>
      </c>
      <c r="AHU62" s="77">
        <v>1</v>
      </c>
      <c r="AHV62" s="78">
        <v>9.08</v>
      </c>
      <c r="AHW62" s="77">
        <v>180</v>
      </c>
      <c r="AHX62" s="78">
        <v>1261.01</v>
      </c>
      <c r="AIA62" s="77">
        <v>2</v>
      </c>
      <c r="AIB62" s="78">
        <v>27.62</v>
      </c>
      <c r="AIC62" s="77">
        <v>21</v>
      </c>
      <c r="AID62" s="78">
        <v>29112.46</v>
      </c>
      <c r="AIG62" s="79">
        <v>173684</v>
      </c>
      <c r="AIH62" s="78">
        <v>33335534.879999999</v>
      </c>
      <c r="AII62" s="77">
        <v>176</v>
      </c>
      <c r="AIJ62" s="78">
        <v>158480.45000000001</v>
      </c>
      <c r="AIK62" s="79">
        <v>9840</v>
      </c>
      <c r="AIL62" s="78">
        <v>5639722.0800000001</v>
      </c>
      <c r="AIM62" s="79">
        <v>9748</v>
      </c>
      <c r="AIN62" s="78">
        <v>3606580.5</v>
      </c>
      <c r="AIO62" s="79">
        <v>1243</v>
      </c>
      <c r="AIP62" s="78">
        <v>83140.97</v>
      </c>
      <c r="AIQ62" s="77">
        <v>171</v>
      </c>
      <c r="AIR62" s="78">
        <v>17474.169999999998</v>
      </c>
      <c r="AIS62" s="79">
        <v>1052</v>
      </c>
      <c r="AIT62" s="78">
        <v>140194.04999999999</v>
      </c>
      <c r="AIW62" s="77">
        <v>12</v>
      </c>
      <c r="AIX62" s="78">
        <v>7116.5</v>
      </c>
      <c r="AIY62" s="77">
        <v>80</v>
      </c>
      <c r="AIZ62" s="78">
        <v>63386.1</v>
      </c>
      <c r="AJA62" s="79">
        <v>3080</v>
      </c>
      <c r="AJB62" s="78">
        <v>263977.46999999997</v>
      </c>
      <c r="AJC62" s="79">
        <v>3912</v>
      </c>
      <c r="AJD62" s="78">
        <v>242350.38</v>
      </c>
      <c r="AJE62" s="77">
        <v>33</v>
      </c>
      <c r="AJF62" s="78">
        <v>6502.47</v>
      </c>
      <c r="AJK62" s="77">
        <v>3</v>
      </c>
      <c r="AJL62" s="78">
        <v>1168.2</v>
      </c>
      <c r="AJM62" s="77">
        <v>972</v>
      </c>
      <c r="AJN62" s="78">
        <v>122042.23</v>
      </c>
      <c r="AJQ62" s="77">
        <v>109</v>
      </c>
      <c r="AJR62" s="78">
        <v>76170.45</v>
      </c>
      <c r="AKC62" s="77">
        <v>7</v>
      </c>
      <c r="AKD62" s="78">
        <v>894.1</v>
      </c>
      <c r="AKG62" s="79">
        <v>53738</v>
      </c>
      <c r="AKH62" s="78">
        <v>488406.92</v>
      </c>
      <c r="AKK62" s="77">
        <v>64</v>
      </c>
      <c r="AKL62" s="78">
        <v>562.77</v>
      </c>
      <c r="AKO62" s="79">
        <v>7262</v>
      </c>
      <c r="AKP62" s="78">
        <v>542855.01</v>
      </c>
      <c r="AKQ62" s="77">
        <v>6</v>
      </c>
      <c r="AKR62" s="78">
        <v>86.96</v>
      </c>
      <c r="AKS62" s="79">
        <v>9829</v>
      </c>
      <c r="AKT62" s="78">
        <v>195923.13</v>
      </c>
      <c r="AKU62" s="77">
        <v>4</v>
      </c>
      <c r="AKV62" s="78">
        <v>3.64</v>
      </c>
      <c r="AKW62" s="79">
        <v>12197</v>
      </c>
      <c r="AKX62" s="78">
        <v>561261.57999999996</v>
      </c>
      <c r="ALC62" s="77">
        <v>6</v>
      </c>
      <c r="ALD62" s="78">
        <v>88.4</v>
      </c>
      <c r="ALE62" s="79">
        <v>1960</v>
      </c>
      <c r="ALF62" s="78">
        <v>310571.37</v>
      </c>
      <c r="ALO62" s="79">
        <v>81627</v>
      </c>
      <c r="ALP62" s="78">
        <v>1044158.64</v>
      </c>
      <c r="ALQ62" s="77">
        <v>245</v>
      </c>
      <c r="ALR62" s="78">
        <v>29038.97</v>
      </c>
      <c r="ALW62" s="77">
        <v>2</v>
      </c>
      <c r="ALX62" s="78">
        <v>2.94</v>
      </c>
      <c r="AME62" s="77">
        <v>23</v>
      </c>
      <c r="AMF62" s="78">
        <v>428.07</v>
      </c>
      <c r="AMM62" s="79">
        <v>8574</v>
      </c>
      <c r="AMN62" s="78">
        <v>219242.09</v>
      </c>
      <c r="AMO62" s="77">
        <v>3</v>
      </c>
      <c r="AMP62" s="78">
        <v>8451.9</v>
      </c>
      <c r="AMQ62" s="79">
        <v>113129</v>
      </c>
      <c r="AMR62" s="78">
        <v>1578797.33</v>
      </c>
      <c r="ANA62" s="77">
        <v>1</v>
      </c>
      <c r="ANB62" s="78">
        <v>4.6500000000000004</v>
      </c>
      <c r="ANI62" s="77">
        <v>6</v>
      </c>
      <c r="ANJ62" s="78">
        <v>47.78</v>
      </c>
      <c r="ANO62" s="79">
        <v>6259</v>
      </c>
      <c r="ANP62" s="78">
        <v>316489.96999999997</v>
      </c>
      <c r="ANQ62" s="77">
        <v>295</v>
      </c>
      <c r="ANR62" s="78">
        <v>849.74</v>
      </c>
      <c r="ANS62" s="79">
        <v>1455</v>
      </c>
      <c r="ANT62" s="78">
        <v>95778.52</v>
      </c>
      <c r="ANW62" s="77">
        <v>153</v>
      </c>
      <c r="ANX62" s="78">
        <v>4963.5600000000004</v>
      </c>
      <c r="ANY62" s="77">
        <v>56</v>
      </c>
      <c r="ANZ62" s="78">
        <v>26561.84</v>
      </c>
      <c r="AOA62" s="79">
        <v>1761</v>
      </c>
      <c r="AOB62" s="78">
        <v>122227.65</v>
      </c>
      <c r="AOC62" s="79">
        <v>13246</v>
      </c>
      <c r="AOD62" s="78">
        <v>1232401.93</v>
      </c>
      <c r="AOE62" s="77">
        <v>218</v>
      </c>
      <c r="AOF62" s="78">
        <v>266473.93</v>
      </c>
      <c r="AOQ62" s="77">
        <v>388</v>
      </c>
      <c r="AOR62" s="78">
        <v>17624.21</v>
      </c>
      <c r="AOS62" s="77">
        <v>1</v>
      </c>
      <c r="AOT62" s="78">
        <v>4.32</v>
      </c>
      <c r="AOY62" s="77">
        <v>960</v>
      </c>
      <c r="AOZ62" s="78">
        <v>1183062.56</v>
      </c>
      <c r="APA62" s="79">
        <v>3479</v>
      </c>
      <c r="APB62" s="78">
        <v>277916.34999999998</v>
      </c>
      <c r="APE62" s="77">
        <v>192</v>
      </c>
      <c r="APF62" s="78">
        <v>6350.45</v>
      </c>
      <c r="API62" s="79">
        <v>2269</v>
      </c>
      <c r="APJ62" s="78">
        <v>292394.05</v>
      </c>
      <c r="APK62" s="77">
        <v>286</v>
      </c>
      <c r="APL62" s="78">
        <v>51273.68</v>
      </c>
      <c r="APM62" s="79">
        <v>13612</v>
      </c>
      <c r="APN62" s="78">
        <v>2187919.7400000002</v>
      </c>
      <c r="APS62" s="77">
        <v>500</v>
      </c>
      <c r="APT62" s="78">
        <v>283884.01</v>
      </c>
      <c r="APU62" s="77">
        <v>51</v>
      </c>
      <c r="APV62" s="78">
        <v>124499.32</v>
      </c>
      <c r="APW62" s="77">
        <v>394</v>
      </c>
      <c r="APX62" s="78">
        <v>1166727.56</v>
      </c>
      <c r="AQI62" s="77">
        <v>58</v>
      </c>
      <c r="AQJ62" s="78">
        <v>5785.21</v>
      </c>
      <c r="AQK62" s="77">
        <v>4</v>
      </c>
      <c r="AQL62" s="78">
        <v>43.1</v>
      </c>
      <c r="AQO62" s="77">
        <v>788</v>
      </c>
      <c r="AQP62" s="78">
        <v>107880.1</v>
      </c>
      <c r="AQQ62" s="77">
        <v>394</v>
      </c>
      <c r="AQR62" s="78">
        <v>4477.6400000000003</v>
      </c>
      <c r="AQS62" s="77">
        <v>2</v>
      </c>
      <c r="AQT62" s="78">
        <v>30</v>
      </c>
      <c r="AQU62" s="77">
        <v>221</v>
      </c>
      <c r="AQV62" s="78">
        <v>2505.71</v>
      </c>
      <c r="ARA62" s="79">
        <v>13717</v>
      </c>
      <c r="ARB62" s="78">
        <v>3018650.06</v>
      </c>
      <c r="ARC62" s="79">
        <v>16031</v>
      </c>
      <c r="ARD62" s="78">
        <v>248177.82</v>
      </c>
      <c r="ARI62" s="79">
        <v>2532</v>
      </c>
      <c r="ARJ62" s="78">
        <v>1109989.1499999999</v>
      </c>
      <c r="ARK62" s="77">
        <v>207</v>
      </c>
      <c r="ARL62" s="78">
        <v>89551.02</v>
      </c>
      <c r="ARM62" s="79">
        <v>2100</v>
      </c>
      <c r="ARN62" s="78">
        <v>923688.13</v>
      </c>
      <c r="ARO62" s="77">
        <v>740</v>
      </c>
      <c r="ARP62" s="78">
        <v>307241.21000000002</v>
      </c>
      <c r="ARQ62" s="77">
        <v>709</v>
      </c>
      <c r="ARR62" s="78">
        <v>278630.32</v>
      </c>
      <c r="ARS62" s="77">
        <v>155</v>
      </c>
      <c r="ART62" s="78">
        <v>62761.3</v>
      </c>
      <c r="ARU62" s="79">
        <v>13980</v>
      </c>
      <c r="ARV62" s="78">
        <v>2782215.02</v>
      </c>
      <c r="ARW62" s="77">
        <v>9</v>
      </c>
      <c r="ARX62" s="78">
        <v>623.05999999999995</v>
      </c>
      <c r="ASA62" s="77">
        <v>169</v>
      </c>
      <c r="ASB62" s="78">
        <v>53103.25</v>
      </c>
      <c r="ASC62" s="79">
        <v>3401</v>
      </c>
      <c r="ASD62" s="78">
        <v>53208.88</v>
      </c>
      <c r="ASI62" s="79">
        <v>3966</v>
      </c>
      <c r="ASJ62" s="78">
        <v>1069643.97</v>
      </c>
      <c r="ASK62" s="79">
        <v>2684</v>
      </c>
      <c r="ASL62" s="78">
        <v>1340032.42</v>
      </c>
      <c r="ASU62" s="77">
        <v>98</v>
      </c>
      <c r="ASV62" s="78">
        <v>648202.32999999996</v>
      </c>
      <c r="ASY62" s="77">
        <v>5</v>
      </c>
      <c r="ASZ62" s="78">
        <v>218.36</v>
      </c>
      <c r="ATC62" s="77">
        <v>3</v>
      </c>
      <c r="ATD62" s="78">
        <v>69.569999999999993</v>
      </c>
      <c r="ATG62" s="79">
        <v>5303</v>
      </c>
      <c r="ATH62" s="78">
        <v>684320</v>
      </c>
      <c r="ATI62" s="79">
        <v>17491</v>
      </c>
      <c r="ATJ62" s="78">
        <v>2078910.98</v>
      </c>
      <c r="ATK62" s="79">
        <v>27333</v>
      </c>
      <c r="ATL62" s="78">
        <v>3407004.17</v>
      </c>
      <c r="ATM62" s="79">
        <v>6139</v>
      </c>
      <c r="ATN62" s="78">
        <v>753166.65</v>
      </c>
      <c r="ATO62" s="79">
        <v>18463</v>
      </c>
      <c r="ATP62" s="78">
        <v>404754.01</v>
      </c>
      <c r="ATS62" s="79">
        <v>49052</v>
      </c>
      <c r="ATT62" s="78">
        <v>3936109.84</v>
      </c>
      <c r="ATU62" s="77">
        <v>165</v>
      </c>
      <c r="ATV62" s="78">
        <v>60318.01</v>
      </c>
      <c r="ATY62" s="79">
        <v>4633</v>
      </c>
      <c r="ATZ62" s="78">
        <v>367660.37</v>
      </c>
      <c r="AUE62" s="77">
        <v>5</v>
      </c>
      <c r="AUF62" s="78">
        <v>3282.84</v>
      </c>
      <c r="AUG62" s="77">
        <v>1</v>
      </c>
      <c r="AUH62" s="78">
        <v>1.05</v>
      </c>
      <c r="AUS62" s="77">
        <v>11</v>
      </c>
      <c r="AUT62" s="78">
        <v>394.21</v>
      </c>
      <c r="AUU62" s="77">
        <v>959</v>
      </c>
      <c r="AUV62" s="78">
        <v>21343.85</v>
      </c>
      <c r="AUW62" s="77">
        <v>122</v>
      </c>
      <c r="AUX62" s="78">
        <v>9838.07</v>
      </c>
      <c r="AVA62" s="79">
        <v>12796</v>
      </c>
      <c r="AVB62" s="78">
        <v>1158476.42</v>
      </c>
      <c r="AVC62" s="77">
        <v>817</v>
      </c>
      <c r="AVD62" s="78">
        <v>3284721.9</v>
      </c>
      <c r="AVE62" s="77">
        <v>4</v>
      </c>
      <c r="AVF62" s="78">
        <v>522.34</v>
      </c>
      <c r="AVM62" s="77">
        <v>991</v>
      </c>
      <c r="AVN62" s="78">
        <v>54386.26</v>
      </c>
      <c r="AVO62" s="77">
        <v>33</v>
      </c>
      <c r="AVP62" s="78">
        <v>741.56</v>
      </c>
      <c r="AVS62" s="79">
        <v>16159</v>
      </c>
      <c r="AVT62" s="78">
        <v>713067.52000000002</v>
      </c>
      <c r="AVU62" s="77">
        <v>8</v>
      </c>
      <c r="AVV62" s="78">
        <v>252.44</v>
      </c>
      <c r="AVW62" s="77">
        <v>23</v>
      </c>
      <c r="AVX62" s="78">
        <v>1046.56</v>
      </c>
      <c r="AWA62" s="77">
        <v>19</v>
      </c>
      <c r="AWB62" s="78">
        <v>95.06</v>
      </c>
      <c r="AWC62" s="77">
        <v>5</v>
      </c>
      <c r="AWD62" s="78">
        <v>23.11</v>
      </c>
      <c r="AWM62" s="79">
        <v>180907</v>
      </c>
      <c r="AWN62" s="78">
        <v>2946880.19</v>
      </c>
      <c r="AWO62" s="77">
        <v>4</v>
      </c>
      <c r="AWP62" s="78">
        <v>41.22</v>
      </c>
      <c r="AWQ62" s="79">
        <v>2047</v>
      </c>
      <c r="AWR62" s="78">
        <v>111875.02</v>
      </c>
      <c r="AWU62" s="79">
        <v>10597</v>
      </c>
      <c r="AWV62" s="78">
        <v>3539276.62</v>
      </c>
      <c r="AWW62" s="77">
        <v>26</v>
      </c>
      <c r="AWX62" s="78">
        <v>184.22</v>
      </c>
      <c r="AXC62" s="77">
        <v>204</v>
      </c>
      <c r="AXD62" s="78">
        <v>176319.44</v>
      </c>
      <c r="AXM62" s="77">
        <v>1</v>
      </c>
      <c r="AXN62" s="78">
        <v>28.32</v>
      </c>
      <c r="AXS62" s="77">
        <v>1</v>
      </c>
      <c r="AXT62" s="78">
        <v>20.05</v>
      </c>
      <c r="AYC62" s="77">
        <v>9</v>
      </c>
      <c r="AYD62" s="78">
        <v>73.17</v>
      </c>
      <c r="AYE62" s="77">
        <v>22</v>
      </c>
      <c r="AYF62" s="78">
        <v>227.31</v>
      </c>
      <c r="AYO62" s="77">
        <v>2</v>
      </c>
      <c r="AYP62" s="78">
        <v>3547.18</v>
      </c>
      <c r="AYQ62" s="77">
        <v>4</v>
      </c>
      <c r="AYR62" s="78">
        <v>3.21</v>
      </c>
      <c r="AYU62" s="77">
        <v>1</v>
      </c>
      <c r="AYV62" s="78">
        <v>2.5499999999999998</v>
      </c>
      <c r="AYW62" s="77">
        <v>14</v>
      </c>
      <c r="AYX62" s="78">
        <v>67.27</v>
      </c>
      <c r="AYY62" s="77">
        <v>87</v>
      </c>
      <c r="AYZ62" s="78">
        <v>5094.3999999999996</v>
      </c>
      <c r="AZA62" s="79">
        <v>59157</v>
      </c>
      <c r="AZB62" s="78">
        <v>4622577.3600000003</v>
      </c>
      <c r="AZC62" s="77">
        <v>340</v>
      </c>
      <c r="AZD62" s="78">
        <v>54147.89</v>
      </c>
      <c r="AZE62" s="77">
        <v>164</v>
      </c>
      <c r="AZF62" s="78">
        <v>56108.69</v>
      </c>
      <c r="AZG62" s="77">
        <v>17</v>
      </c>
      <c r="AZH62" s="78">
        <v>230.3</v>
      </c>
      <c r="AZI62" s="77">
        <v>335</v>
      </c>
      <c r="AZJ62" s="78">
        <v>29903.01</v>
      </c>
      <c r="AZK62" s="79">
        <v>2205</v>
      </c>
      <c r="AZL62" s="78">
        <v>30166.73</v>
      </c>
      <c r="AZO62" s="79">
        <v>13666</v>
      </c>
      <c r="AZP62" s="78">
        <v>1837359.47</v>
      </c>
      <c r="AZQ62" s="77">
        <v>182</v>
      </c>
      <c r="AZR62" s="78">
        <v>183384.04</v>
      </c>
      <c r="AZS62" s="77">
        <v>511</v>
      </c>
      <c r="AZT62" s="78">
        <v>227064.48</v>
      </c>
    </row>
    <row r="63" spans="1:1024 1027:1372" x14ac:dyDescent="0.25">
      <c r="A63" s="80">
        <v>39941</v>
      </c>
      <c r="B63" s="77" t="s">
        <v>346</v>
      </c>
      <c r="C63" s="77">
        <v>25</v>
      </c>
      <c r="D63" s="78">
        <v>54.55</v>
      </c>
      <c r="I63" s="77">
        <v>1</v>
      </c>
      <c r="J63" s="78">
        <v>10.63</v>
      </c>
      <c r="K63" s="77">
        <v>2</v>
      </c>
      <c r="L63" s="78">
        <v>302.32</v>
      </c>
      <c r="M63" s="77">
        <v>42</v>
      </c>
      <c r="N63" s="78">
        <v>292192.94</v>
      </c>
      <c r="S63" s="77">
        <v>1</v>
      </c>
      <c r="T63" s="78">
        <v>24.78</v>
      </c>
      <c r="W63" s="77">
        <v>2</v>
      </c>
      <c r="X63" s="78">
        <v>21.58</v>
      </c>
      <c r="Y63" s="79">
        <v>184606</v>
      </c>
      <c r="Z63" s="78">
        <v>10394877.890000001</v>
      </c>
      <c r="AA63" s="77">
        <v>87</v>
      </c>
      <c r="AB63" s="78">
        <v>7149.13</v>
      </c>
      <c r="AC63" s="79">
        <v>7341</v>
      </c>
      <c r="AD63" s="78">
        <v>315245.89</v>
      </c>
      <c r="AE63" s="77">
        <v>2</v>
      </c>
      <c r="AF63" s="78">
        <v>7.4</v>
      </c>
      <c r="AO63" s="77">
        <v>2</v>
      </c>
      <c r="AP63" s="78">
        <v>4.1399999999999997</v>
      </c>
      <c r="AQ63" s="79">
        <v>36488</v>
      </c>
      <c r="AR63" s="78">
        <v>5234859.1900000004</v>
      </c>
      <c r="AU63" s="79">
        <v>51597</v>
      </c>
      <c r="AV63" s="78">
        <v>1018547.71</v>
      </c>
      <c r="AW63" s="77">
        <v>3</v>
      </c>
      <c r="AX63" s="78">
        <v>41.11</v>
      </c>
      <c r="AY63" s="79">
        <v>76274</v>
      </c>
      <c r="AZ63" s="78">
        <v>7563471.5700000003</v>
      </c>
      <c r="BA63" s="79">
        <v>231544</v>
      </c>
      <c r="BB63" s="78">
        <v>19233446.5</v>
      </c>
      <c r="BC63" s="77">
        <v>1</v>
      </c>
      <c r="BD63" s="78">
        <v>15.55</v>
      </c>
      <c r="BE63" s="79">
        <v>245892</v>
      </c>
      <c r="BF63" s="78">
        <v>2193857.1</v>
      </c>
      <c r="BI63" s="79">
        <v>8547</v>
      </c>
      <c r="BJ63" s="78">
        <v>482388.49</v>
      </c>
      <c r="BM63" s="77">
        <v>10</v>
      </c>
      <c r="BN63" s="78">
        <v>1129.71</v>
      </c>
      <c r="BO63" s="79">
        <v>5920</v>
      </c>
      <c r="BP63" s="78">
        <v>65292.31</v>
      </c>
      <c r="BS63" s="77">
        <v>13</v>
      </c>
      <c r="BT63" s="78">
        <v>5708.45</v>
      </c>
      <c r="BW63" s="77">
        <v>2</v>
      </c>
      <c r="BX63" s="78">
        <v>58</v>
      </c>
      <c r="BY63" s="77">
        <v>2</v>
      </c>
      <c r="BZ63" s="78">
        <v>4.96</v>
      </c>
      <c r="CG63" s="77">
        <v>2</v>
      </c>
      <c r="CH63" s="78">
        <v>116.42</v>
      </c>
      <c r="CM63" s="77">
        <v>3</v>
      </c>
      <c r="CN63" s="78">
        <v>2426.09</v>
      </c>
      <c r="CQ63" s="77">
        <v>10</v>
      </c>
      <c r="CR63" s="78">
        <v>25.92</v>
      </c>
      <c r="CS63" s="77">
        <v>72</v>
      </c>
      <c r="CT63" s="78">
        <v>263.67</v>
      </c>
      <c r="CU63" s="77">
        <v>4</v>
      </c>
      <c r="CV63" s="78">
        <v>23.92</v>
      </c>
      <c r="CW63" s="77">
        <v>24</v>
      </c>
      <c r="CX63" s="78">
        <v>13.61</v>
      </c>
      <c r="DA63" s="79">
        <v>180281</v>
      </c>
      <c r="DB63" s="78">
        <v>6443465.5499999998</v>
      </c>
      <c r="DK63" s="79">
        <v>11552</v>
      </c>
      <c r="DL63" s="78">
        <v>1030084.27</v>
      </c>
      <c r="DM63" s="79">
        <v>144733</v>
      </c>
      <c r="DN63" s="78">
        <v>5672274.3300000001</v>
      </c>
      <c r="DQ63" s="77">
        <v>2</v>
      </c>
      <c r="DR63" s="78">
        <v>2.2400000000000002</v>
      </c>
      <c r="DS63" s="77">
        <v>28</v>
      </c>
      <c r="DT63" s="78">
        <v>453.42</v>
      </c>
      <c r="DU63" s="77">
        <v>7</v>
      </c>
      <c r="DV63" s="78">
        <v>11.95</v>
      </c>
      <c r="DW63" s="77">
        <v>2</v>
      </c>
      <c r="DX63" s="78">
        <v>29</v>
      </c>
      <c r="EE63" s="79">
        <v>13080</v>
      </c>
      <c r="EF63" s="78">
        <v>507092.09</v>
      </c>
      <c r="EG63" s="79">
        <v>55132</v>
      </c>
      <c r="EH63" s="78">
        <v>2334518.39</v>
      </c>
      <c r="EI63" s="77">
        <v>2</v>
      </c>
      <c r="EJ63" s="78">
        <v>6.47</v>
      </c>
      <c r="EK63" s="79">
        <v>1324</v>
      </c>
      <c r="EL63" s="78">
        <v>83262.38</v>
      </c>
      <c r="EU63" s="77">
        <v>9</v>
      </c>
      <c r="EV63" s="78">
        <v>32.270000000000003</v>
      </c>
      <c r="EW63" s="79">
        <v>25864</v>
      </c>
      <c r="EX63" s="78">
        <v>1236868.56</v>
      </c>
      <c r="EY63" s="79">
        <v>16282</v>
      </c>
      <c r="EZ63" s="78">
        <v>766428.99</v>
      </c>
      <c r="FA63" s="77">
        <v>17</v>
      </c>
      <c r="FB63" s="78">
        <v>354.93</v>
      </c>
      <c r="FC63" s="77">
        <v>4</v>
      </c>
      <c r="FD63" s="78">
        <v>25.7</v>
      </c>
      <c r="FE63" s="77">
        <v>9</v>
      </c>
      <c r="FF63" s="78">
        <v>49.22</v>
      </c>
      <c r="FG63" s="79">
        <v>2389</v>
      </c>
      <c r="FH63" s="78">
        <v>336488.9</v>
      </c>
      <c r="FI63" s="77">
        <v>1</v>
      </c>
      <c r="FJ63" s="78">
        <v>1.5</v>
      </c>
      <c r="FK63" s="79">
        <v>3705</v>
      </c>
      <c r="FL63" s="78">
        <v>96208.31</v>
      </c>
      <c r="FM63" s="77">
        <v>740</v>
      </c>
      <c r="FN63" s="78">
        <v>29079.71</v>
      </c>
      <c r="FO63" s="79">
        <v>48560</v>
      </c>
      <c r="FP63" s="78">
        <v>5038056.26</v>
      </c>
      <c r="FS63" s="77">
        <v>2</v>
      </c>
      <c r="FT63" s="78">
        <v>9.1199999999999992</v>
      </c>
      <c r="FW63" s="77">
        <v>99</v>
      </c>
      <c r="FX63" s="78">
        <v>7669.14</v>
      </c>
      <c r="GC63" s="79">
        <v>3186</v>
      </c>
      <c r="GD63" s="78">
        <v>444630.25</v>
      </c>
      <c r="GK63" s="77">
        <v>2</v>
      </c>
      <c r="GL63" s="78">
        <v>11.75</v>
      </c>
      <c r="GO63" s="77">
        <v>294</v>
      </c>
      <c r="GP63" s="78">
        <v>25951.33</v>
      </c>
      <c r="GQ63" s="77">
        <v>20</v>
      </c>
      <c r="GR63" s="78">
        <v>820.99</v>
      </c>
      <c r="GU63" s="77">
        <v>12</v>
      </c>
      <c r="GV63" s="78">
        <v>51</v>
      </c>
      <c r="GY63" s="77">
        <v>158</v>
      </c>
      <c r="GZ63" s="78">
        <v>5105.79</v>
      </c>
      <c r="HA63" s="77">
        <v>717</v>
      </c>
      <c r="HB63" s="78">
        <v>83118.87</v>
      </c>
      <c r="HC63" s="77">
        <v>476</v>
      </c>
      <c r="HD63" s="78">
        <v>78895.48</v>
      </c>
      <c r="HE63" s="77">
        <v>889</v>
      </c>
      <c r="HF63" s="78">
        <v>122123.61</v>
      </c>
      <c r="HI63" s="77">
        <v>97</v>
      </c>
      <c r="HJ63" s="78">
        <v>35289.620000000003</v>
      </c>
      <c r="HK63" s="77">
        <v>568</v>
      </c>
      <c r="HL63" s="78">
        <v>22475.66</v>
      </c>
      <c r="HM63" s="77">
        <v>37</v>
      </c>
      <c r="HN63" s="78">
        <v>2253.13</v>
      </c>
      <c r="HO63" s="79">
        <v>78279</v>
      </c>
      <c r="HP63" s="78">
        <v>7555959.6299999999</v>
      </c>
      <c r="HQ63" s="77">
        <v>7</v>
      </c>
      <c r="HR63" s="78">
        <v>1785.1</v>
      </c>
      <c r="HS63" s="77">
        <v>95</v>
      </c>
      <c r="HT63" s="78">
        <v>8305.0400000000009</v>
      </c>
      <c r="HU63" s="79">
        <v>5459</v>
      </c>
      <c r="HV63" s="78">
        <v>378751.54</v>
      </c>
      <c r="HW63" s="77">
        <v>25</v>
      </c>
      <c r="HX63" s="78">
        <v>3889.94</v>
      </c>
      <c r="HY63" s="77">
        <v>203</v>
      </c>
      <c r="HZ63" s="78">
        <v>63877.99</v>
      </c>
      <c r="IG63" s="79">
        <v>2835</v>
      </c>
      <c r="IH63" s="78">
        <v>133612.69</v>
      </c>
      <c r="IK63" s="77">
        <v>3</v>
      </c>
      <c r="IL63" s="78">
        <v>9.43</v>
      </c>
      <c r="IM63" s="77">
        <v>4</v>
      </c>
      <c r="IN63" s="78">
        <v>15.19</v>
      </c>
      <c r="IQ63" s="77">
        <v>6</v>
      </c>
      <c r="IR63" s="78">
        <v>28.82</v>
      </c>
      <c r="IS63" s="79">
        <v>4438</v>
      </c>
      <c r="IT63" s="78">
        <v>183290.07</v>
      </c>
      <c r="IW63" s="77">
        <v>1</v>
      </c>
      <c r="IX63" s="78">
        <v>8.9499999999999993</v>
      </c>
      <c r="JA63" s="79">
        <v>10515</v>
      </c>
      <c r="JB63" s="78">
        <v>1349551.49</v>
      </c>
      <c r="JC63" s="79">
        <v>2671</v>
      </c>
      <c r="JD63" s="78">
        <v>318244.23</v>
      </c>
      <c r="JG63" s="77">
        <v>700</v>
      </c>
      <c r="JH63" s="78">
        <v>92601.52</v>
      </c>
      <c r="JI63" s="79">
        <v>3882</v>
      </c>
      <c r="JJ63" s="78">
        <v>299439.57</v>
      </c>
      <c r="JK63" s="77">
        <v>23</v>
      </c>
      <c r="JL63" s="78">
        <v>1998</v>
      </c>
      <c r="JQ63" s="77">
        <v>231</v>
      </c>
      <c r="JR63" s="78">
        <v>15269.06</v>
      </c>
      <c r="JS63" s="79">
        <v>3179</v>
      </c>
      <c r="JT63" s="78">
        <v>258421.8</v>
      </c>
      <c r="JU63" s="79">
        <v>5635</v>
      </c>
      <c r="JV63" s="78">
        <v>373611.24</v>
      </c>
      <c r="JW63" s="77">
        <v>133</v>
      </c>
      <c r="JX63" s="78">
        <v>11656.7</v>
      </c>
      <c r="JY63" s="77">
        <v>535</v>
      </c>
      <c r="JZ63" s="78">
        <v>9715.84</v>
      </c>
      <c r="KA63" s="79">
        <v>8549</v>
      </c>
      <c r="KB63" s="78">
        <v>315001.42</v>
      </c>
      <c r="KE63" s="77">
        <v>499</v>
      </c>
      <c r="KF63" s="78">
        <v>54680.6</v>
      </c>
      <c r="KG63" s="79">
        <v>19584</v>
      </c>
      <c r="KH63" s="78">
        <v>707836.34</v>
      </c>
      <c r="KM63" s="79">
        <v>1339</v>
      </c>
      <c r="KN63" s="78">
        <v>757471.65</v>
      </c>
      <c r="KQ63" s="79">
        <v>5509</v>
      </c>
      <c r="KR63" s="78">
        <v>420449.58</v>
      </c>
      <c r="KU63" s="79">
        <v>3330</v>
      </c>
      <c r="KV63" s="78">
        <v>1385800.16</v>
      </c>
      <c r="LA63" s="77">
        <v>11</v>
      </c>
      <c r="LB63" s="78">
        <v>5602.11</v>
      </c>
      <c r="LC63" s="77">
        <v>5</v>
      </c>
      <c r="LD63" s="78">
        <v>8.5</v>
      </c>
      <c r="LE63" s="79">
        <v>1173</v>
      </c>
      <c r="LF63" s="78">
        <v>106901.9</v>
      </c>
      <c r="LG63" s="77">
        <v>424</v>
      </c>
      <c r="LH63" s="78">
        <v>71103.63</v>
      </c>
      <c r="LI63" s="77">
        <v>400</v>
      </c>
      <c r="LJ63" s="78">
        <v>95315.33</v>
      </c>
      <c r="LM63" s="77">
        <v>2</v>
      </c>
      <c r="LN63" s="78">
        <v>9</v>
      </c>
      <c r="LS63" s="77">
        <v>1</v>
      </c>
      <c r="LT63" s="78">
        <v>0.89</v>
      </c>
      <c r="LU63" s="79">
        <v>7015</v>
      </c>
      <c r="LV63" s="78">
        <v>309689.02</v>
      </c>
      <c r="LW63" s="77">
        <v>107</v>
      </c>
      <c r="LX63" s="78">
        <v>586.04</v>
      </c>
      <c r="LY63" s="77">
        <v>6</v>
      </c>
      <c r="LZ63" s="78">
        <v>6432.92</v>
      </c>
      <c r="MA63" s="77">
        <v>7</v>
      </c>
      <c r="MB63" s="78">
        <v>6407.03</v>
      </c>
      <c r="MC63" s="79">
        <v>5918</v>
      </c>
      <c r="MD63" s="78">
        <v>263906.03999999998</v>
      </c>
      <c r="MG63" s="77">
        <v>1</v>
      </c>
      <c r="MH63" s="78">
        <v>34.97</v>
      </c>
      <c r="MO63" s="77">
        <v>2</v>
      </c>
      <c r="MP63" s="78">
        <v>14.5</v>
      </c>
      <c r="MQ63" s="79">
        <v>4587</v>
      </c>
      <c r="MR63" s="78">
        <v>333082.12</v>
      </c>
      <c r="MS63" s="79">
        <v>47461</v>
      </c>
      <c r="MT63" s="78">
        <v>4487919.09</v>
      </c>
      <c r="MU63" s="79">
        <v>1467</v>
      </c>
      <c r="MV63" s="78">
        <v>42453.08</v>
      </c>
      <c r="NA63" s="77">
        <v>1</v>
      </c>
      <c r="NB63" s="78">
        <v>27</v>
      </c>
      <c r="NG63" s="79">
        <v>332079</v>
      </c>
      <c r="NH63" s="78">
        <v>39646712.369999997</v>
      </c>
      <c r="NI63" s="79">
        <v>280877</v>
      </c>
      <c r="NJ63" s="78">
        <v>38517182.039999999</v>
      </c>
      <c r="NK63" s="79">
        <v>15513</v>
      </c>
      <c r="NL63" s="78">
        <v>49070.98</v>
      </c>
      <c r="NM63" s="77">
        <v>58</v>
      </c>
      <c r="NN63" s="78">
        <v>867.13</v>
      </c>
      <c r="NQ63" s="77">
        <v>1</v>
      </c>
      <c r="NR63" s="78">
        <v>100.74</v>
      </c>
      <c r="NU63" s="79">
        <v>3932</v>
      </c>
      <c r="NV63" s="78">
        <v>578586.88</v>
      </c>
      <c r="NW63" s="77">
        <v>5</v>
      </c>
      <c r="NX63" s="78">
        <v>17.760000000000002</v>
      </c>
      <c r="NY63" s="77">
        <v>7</v>
      </c>
      <c r="NZ63" s="78">
        <v>11.2</v>
      </c>
      <c r="OA63" s="77">
        <v>113</v>
      </c>
      <c r="OB63" s="78">
        <v>334.36</v>
      </c>
      <c r="OC63" s="79">
        <v>2555</v>
      </c>
      <c r="OD63" s="78">
        <v>270115.49</v>
      </c>
      <c r="OG63" s="77">
        <v>3</v>
      </c>
      <c r="OH63" s="78">
        <v>163</v>
      </c>
      <c r="OK63" s="77">
        <v>2</v>
      </c>
      <c r="OL63" s="78">
        <v>9.6199999999999992</v>
      </c>
      <c r="OM63" s="77">
        <v>319</v>
      </c>
      <c r="ON63" s="78">
        <v>21628.5</v>
      </c>
      <c r="OO63" s="77">
        <v>546</v>
      </c>
      <c r="OP63" s="78">
        <v>31917.46</v>
      </c>
      <c r="OQ63" s="77">
        <v>171</v>
      </c>
      <c r="OR63" s="78">
        <v>744.25</v>
      </c>
      <c r="OU63" s="77">
        <v>1</v>
      </c>
      <c r="OV63" s="78">
        <v>25.32</v>
      </c>
      <c r="OW63" s="79">
        <v>14345</v>
      </c>
      <c r="OX63" s="78">
        <v>2439606.2599999998</v>
      </c>
      <c r="OY63" s="79">
        <v>30581</v>
      </c>
      <c r="OZ63" s="78">
        <v>5701242.0599999996</v>
      </c>
      <c r="PA63" s="77">
        <v>197</v>
      </c>
      <c r="PB63" s="78">
        <v>7008.9</v>
      </c>
      <c r="PC63" s="79">
        <v>4188</v>
      </c>
      <c r="PD63" s="78">
        <v>188395.49</v>
      </c>
      <c r="PE63" s="77">
        <v>86</v>
      </c>
      <c r="PF63" s="78">
        <v>6440.36</v>
      </c>
      <c r="PI63" s="79">
        <v>4519</v>
      </c>
      <c r="PJ63" s="78">
        <v>415483.75</v>
      </c>
      <c r="PS63" s="79">
        <v>3807</v>
      </c>
      <c r="PT63" s="78">
        <v>331119.26</v>
      </c>
      <c r="PU63" s="77">
        <v>132</v>
      </c>
      <c r="PV63" s="78">
        <v>1279.58</v>
      </c>
      <c r="PW63" s="77">
        <v>86</v>
      </c>
      <c r="PX63" s="78">
        <v>12106.55</v>
      </c>
      <c r="PY63" s="79">
        <v>10261</v>
      </c>
      <c r="PZ63" s="78">
        <v>692176.05</v>
      </c>
      <c r="QA63" s="77">
        <v>48</v>
      </c>
      <c r="QB63" s="78">
        <v>314.25</v>
      </c>
      <c r="QC63" s="77">
        <v>25</v>
      </c>
      <c r="QD63" s="78">
        <v>232.17</v>
      </c>
      <c r="QI63" s="77">
        <v>4</v>
      </c>
      <c r="QJ63" s="78">
        <v>24.55</v>
      </c>
      <c r="QM63" s="79">
        <v>25281</v>
      </c>
      <c r="QN63" s="78">
        <v>6831556.7300000004</v>
      </c>
      <c r="QO63" s="79">
        <v>46601</v>
      </c>
      <c r="QP63" s="78">
        <v>6614672.6799999997</v>
      </c>
      <c r="QS63" s="77">
        <v>412</v>
      </c>
      <c r="QT63" s="78">
        <v>1585197.53</v>
      </c>
      <c r="QW63" s="77">
        <v>35</v>
      </c>
      <c r="QX63" s="78">
        <v>457.79</v>
      </c>
      <c r="QY63" s="77">
        <v>6</v>
      </c>
      <c r="QZ63" s="78">
        <v>410.12</v>
      </c>
      <c r="RA63" s="77">
        <v>660</v>
      </c>
      <c r="RB63" s="78">
        <v>259274.21</v>
      </c>
      <c r="RE63" s="79">
        <v>24774</v>
      </c>
      <c r="RF63" s="78">
        <v>13225659.01</v>
      </c>
      <c r="RI63" s="79">
        <v>12578</v>
      </c>
      <c r="RJ63" s="78">
        <v>3940409.36</v>
      </c>
      <c r="RK63" s="77">
        <v>1</v>
      </c>
      <c r="RL63" s="78">
        <v>2.48</v>
      </c>
      <c r="RM63" s="77">
        <v>7</v>
      </c>
      <c r="RN63" s="78">
        <v>7</v>
      </c>
      <c r="RO63" s="77">
        <v>33</v>
      </c>
      <c r="RP63" s="78">
        <v>37.380000000000003</v>
      </c>
      <c r="RQ63" s="77">
        <v>11</v>
      </c>
      <c r="RR63" s="78">
        <v>563.62</v>
      </c>
      <c r="RS63" s="77">
        <v>1</v>
      </c>
      <c r="RT63" s="78">
        <v>10.8</v>
      </c>
      <c r="SA63" s="77">
        <v>2</v>
      </c>
      <c r="SB63" s="78">
        <v>97.1</v>
      </c>
      <c r="SE63" s="77">
        <v>11</v>
      </c>
      <c r="SF63" s="78">
        <v>312.08999999999997</v>
      </c>
      <c r="SG63" s="77">
        <v>3</v>
      </c>
      <c r="SH63" s="78">
        <v>252.03</v>
      </c>
      <c r="SM63" s="77">
        <v>6</v>
      </c>
      <c r="SN63" s="78">
        <v>131.35</v>
      </c>
      <c r="SO63" s="79">
        <v>129227</v>
      </c>
      <c r="SP63" s="78">
        <v>18150515.98</v>
      </c>
      <c r="SQ63" s="79">
        <v>2391</v>
      </c>
      <c r="SR63" s="78">
        <v>113019.18</v>
      </c>
      <c r="SW63" s="77">
        <v>169</v>
      </c>
      <c r="SX63" s="78">
        <v>30331.73</v>
      </c>
      <c r="SY63" s="77">
        <v>320</v>
      </c>
      <c r="SZ63" s="78">
        <v>14649.57</v>
      </c>
      <c r="TA63" s="77">
        <v>141</v>
      </c>
      <c r="TB63" s="78">
        <v>4083.97</v>
      </c>
      <c r="TC63" s="77">
        <v>578</v>
      </c>
      <c r="TD63" s="78">
        <v>57455.47</v>
      </c>
      <c r="TG63" s="79">
        <v>7720</v>
      </c>
      <c r="TH63" s="78">
        <v>533811.79</v>
      </c>
      <c r="TI63" s="79">
        <v>51155</v>
      </c>
      <c r="TJ63" s="78">
        <v>8681443.7899999991</v>
      </c>
      <c r="TM63" s="79">
        <v>1450</v>
      </c>
      <c r="TN63" s="78">
        <v>53651.26</v>
      </c>
      <c r="TO63" s="79">
        <v>3723</v>
      </c>
      <c r="TP63" s="78">
        <v>284414.13</v>
      </c>
      <c r="TQ63" s="79">
        <v>8769</v>
      </c>
      <c r="TR63" s="78">
        <v>280362.90999999997</v>
      </c>
      <c r="TS63" s="77">
        <v>10</v>
      </c>
      <c r="TT63" s="78">
        <v>2243.04</v>
      </c>
      <c r="TU63" s="79">
        <v>94027</v>
      </c>
      <c r="TV63" s="78">
        <v>596658.01</v>
      </c>
      <c r="TW63" s="79">
        <v>2260</v>
      </c>
      <c r="TX63" s="78">
        <v>194985.56</v>
      </c>
      <c r="TY63" s="77">
        <v>111</v>
      </c>
      <c r="TZ63" s="78">
        <v>695.88</v>
      </c>
      <c r="UC63" s="77">
        <v>8</v>
      </c>
      <c r="UD63" s="78">
        <v>72.31</v>
      </c>
      <c r="UG63" s="77">
        <v>839</v>
      </c>
      <c r="UH63" s="78">
        <v>7470.18</v>
      </c>
      <c r="UI63" s="79">
        <v>3097</v>
      </c>
      <c r="UJ63" s="78">
        <v>13484974.59</v>
      </c>
      <c r="UK63" s="79">
        <v>2504</v>
      </c>
      <c r="UL63" s="78">
        <v>97068.63</v>
      </c>
      <c r="UM63" s="79">
        <v>27728</v>
      </c>
      <c r="UN63" s="78">
        <v>697648.13</v>
      </c>
      <c r="UO63" s="79">
        <v>2332</v>
      </c>
      <c r="UP63" s="78">
        <v>264385.09000000003</v>
      </c>
      <c r="UQ63" s="79">
        <v>48448</v>
      </c>
      <c r="UR63" s="78">
        <v>2364941.2599999998</v>
      </c>
      <c r="US63" s="79">
        <v>5760</v>
      </c>
      <c r="UT63" s="78">
        <v>466451.96</v>
      </c>
      <c r="UW63" s="77">
        <v>1</v>
      </c>
      <c r="UX63" s="78">
        <v>17.5</v>
      </c>
      <c r="VE63" s="77">
        <v>2</v>
      </c>
      <c r="VF63" s="78">
        <v>277.63</v>
      </c>
      <c r="VG63" s="79">
        <v>8702</v>
      </c>
      <c r="VH63" s="78">
        <v>399234.51</v>
      </c>
      <c r="VK63" s="77">
        <v>2</v>
      </c>
      <c r="VL63" s="78">
        <v>14.94</v>
      </c>
      <c r="VM63" s="77">
        <v>7</v>
      </c>
      <c r="VN63" s="78">
        <v>80.94</v>
      </c>
      <c r="VU63" s="77">
        <v>4</v>
      </c>
      <c r="VV63" s="78">
        <v>7.26</v>
      </c>
      <c r="WA63" s="77">
        <v>1</v>
      </c>
      <c r="WB63" s="78">
        <v>10.3</v>
      </c>
      <c r="WG63" s="77">
        <v>43</v>
      </c>
      <c r="WH63" s="78">
        <v>1011.39</v>
      </c>
      <c r="WI63" s="79">
        <v>21951</v>
      </c>
      <c r="WJ63" s="78">
        <v>1227558.02</v>
      </c>
      <c r="WM63" s="79">
        <v>38213</v>
      </c>
      <c r="WN63" s="78">
        <v>630614.57999999996</v>
      </c>
      <c r="WO63" s="77">
        <v>184</v>
      </c>
      <c r="WP63" s="78">
        <v>1870.23</v>
      </c>
      <c r="WS63" s="77">
        <v>5</v>
      </c>
      <c r="WT63" s="78">
        <v>27.68</v>
      </c>
      <c r="WU63" s="79">
        <v>13268</v>
      </c>
      <c r="WV63" s="78">
        <v>693617.3</v>
      </c>
      <c r="WW63" s="79">
        <v>17451</v>
      </c>
      <c r="WX63" s="78">
        <v>1543731.95</v>
      </c>
      <c r="XG63" s="79">
        <v>14385</v>
      </c>
      <c r="XH63" s="78">
        <v>2049087.7</v>
      </c>
      <c r="XI63" s="77">
        <v>14</v>
      </c>
      <c r="XJ63" s="78">
        <v>29073.96</v>
      </c>
      <c r="XM63" s="79">
        <v>2786</v>
      </c>
      <c r="XN63" s="78">
        <v>11714.93</v>
      </c>
      <c r="XO63" s="79">
        <v>7608</v>
      </c>
      <c r="XP63" s="78">
        <v>121737.88</v>
      </c>
      <c r="XQ63" s="77">
        <v>200</v>
      </c>
      <c r="XR63" s="78">
        <v>21396.68</v>
      </c>
      <c r="XS63" s="79">
        <v>2389</v>
      </c>
      <c r="XT63" s="78">
        <v>924320.11</v>
      </c>
      <c r="XW63" s="79">
        <v>6690</v>
      </c>
      <c r="XX63" s="78">
        <v>191573.12</v>
      </c>
      <c r="YA63" s="77">
        <v>1</v>
      </c>
      <c r="YB63" s="78">
        <v>88.14</v>
      </c>
      <c r="YC63" s="77">
        <v>3</v>
      </c>
      <c r="YD63" s="78">
        <v>15.99</v>
      </c>
      <c r="YE63" s="77">
        <v>9</v>
      </c>
      <c r="YF63" s="78">
        <v>79.930000000000007</v>
      </c>
      <c r="YI63" s="79">
        <v>39336</v>
      </c>
      <c r="YJ63" s="78">
        <v>2267948.7599999998</v>
      </c>
      <c r="YM63" s="77">
        <v>517</v>
      </c>
      <c r="YN63" s="78">
        <v>225641.49</v>
      </c>
      <c r="YO63" s="77">
        <v>576</v>
      </c>
      <c r="YP63" s="78">
        <v>7226.36</v>
      </c>
      <c r="YU63" s="79">
        <v>2862</v>
      </c>
      <c r="YV63" s="78">
        <v>1486652.41</v>
      </c>
      <c r="YW63" s="79">
        <v>6958</v>
      </c>
      <c r="YX63" s="78">
        <v>891473.54</v>
      </c>
      <c r="YY63" s="79">
        <v>15987</v>
      </c>
      <c r="YZ63" s="78">
        <v>2685560.31</v>
      </c>
      <c r="ZA63" s="79">
        <v>1481</v>
      </c>
      <c r="ZB63" s="78">
        <v>372444.88</v>
      </c>
      <c r="ZC63" s="79">
        <v>2650</v>
      </c>
      <c r="ZD63" s="78">
        <v>576765.65</v>
      </c>
      <c r="ZE63" s="79">
        <v>86168</v>
      </c>
      <c r="ZF63" s="78">
        <v>990628.03</v>
      </c>
      <c r="ZG63" s="79">
        <v>1511</v>
      </c>
      <c r="ZH63" s="78">
        <v>80916.59</v>
      </c>
      <c r="ZI63" s="77">
        <v>4</v>
      </c>
      <c r="ZJ63" s="78">
        <v>21.38</v>
      </c>
      <c r="ZM63" s="77">
        <v>2</v>
      </c>
      <c r="ZN63" s="78">
        <v>174.92</v>
      </c>
      <c r="ZQ63" s="79">
        <v>175404</v>
      </c>
      <c r="ZR63" s="78">
        <v>10075515.369999999</v>
      </c>
      <c r="ZS63" s="79">
        <v>26749</v>
      </c>
      <c r="ZT63" s="78">
        <v>2357435.2200000002</v>
      </c>
      <c r="AAA63" s="79">
        <v>5078</v>
      </c>
      <c r="AAB63" s="78">
        <v>117857.04</v>
      </c>
      <c r="AAC63" s="77">
        <v>2</v>
      </c>
      <c r="AAD63" s="78">
        <v>6.82</v>
      </c>
      <c r="AAE63" s="79">
        <v>2584</v>
      </c>
      <c r="AAF63" s="78">
        <v>324195.89</v>
      </c>
      <c r="AAG63" s="77">
        <v>137</v>
      </c>
      <c r="AAH63" s="78">
        <v>15149.5</v>
      </c>
      <c r="AAI63" s="79">
        <v>148378</v>
      </c>
      <c r="AAJ63" s="78">
        <v>3748751.97</v>
      </c>
      <c r="AAK63" s="79">
        <v>32826</v>
      </c>
      <c r="AAL63" s="78">
        <v>1496856.55</v>
      </c>
      <c r="AAQ63" s="79">
        <v>1583</v>
      </c>
      <c r="AAR63" s="78">
        <v>130112.54</v>
      </c>
      <c r="AAS63" s="77">
        <v>594</v>
      </c>
      <c r="AAT63" s="78">
        <v>47813.09</v>
      </c>
      <c r="AAU63" s="79">
        <v>56994</v>
      </c>
      <c r="AAV63" s="78">
        <v>9980052.5899999999</v>
      </c>
      <c r="AAW63" s="79">
        <v>53563</v>
      </c>
      <c r="AAX63" s="78">
        <v>6670787</v>
      </c>
      <c r="ABC63" s="77">
        <v>119</v>
      </c>
      <c r="ABD63" s="78">
        <v>678.62</v>
      </c>
      <c r="ABE63" s="77">
        <v>172</v>
      </c>
      <c r="ABF63" s="78">
        <v>833.66</v>
      </c>
      <c r="ABG63" s="77">
        <v>2</v>
      </c>
      <c r="ABH63" s="78">
        <v>19.940000000000001</v>
      </c>
      <c r="ABM63" s="77">
        <v>160</v>
      </c>
      <c r="ABN63" s="78">
        <v>1387.17</v>
      </c>
      <c r="ABO63" s="77">
        <v>1</v>
      </c>
      <c r="ABP63" s="78">
        <v>1.83</v>
      </c>
      <c r="ABQ63" s="77">
        <v>85</v>
      </c>
      <c r="ABR63" s="78">
        <v>894.97</v>
      </c>
      <c r="ABS63" s="77">
        <v>140</v>
      </c>
      <c r="ABT63" s="78">
        <v>830.1</v>
      </c>
      <c r="ABU63" s="77">
        <v>2</v>
      </c>
      <c r="ABV63" s="78">
        <v>14.92</v>
      </c>
      <c r="ABY63" s="77">
        <v>7</v>
      </c>
      <c r="ABZ63" s="78">
        <v>476.32</v>
      </c>
      <c r="ACA63" s="79">
        <v>1549</v>
      </c>
      <c r="ACB63" s="78">
        <v>6953.89</v>
      </c>
      <c r="ACG63" s="79">
        <v>2699</v>
      </c>
      <c r="ACH63" s="78">
        <v>169371.14</v>
      </c>
      <c r="ACM63" s="77">
        <v>1</v>
      </c>
      <c r="ACN63" s="78">
        <v>8.8000000000000007</v>
      </c>
      <c r="ACO63" s="79">
        <v>1929</v>
      </c>
      <c r="ACP63" s="78">
        <v>278854.76</v>
      </c>
      <c r="ACS63" s="77">
        <v>2</v>
      </c>
      <c r="ACT63" s="78">
        <v>11.24</v>
      </c>
      <c r="ADA63" s="79">
        <v>194896</v>
      </c>
      <c r="ADB63" s="78">
        <v>17787789.59</v>
      </c>
      <c r="ADC63" s="79">
        <v>3733</v>
      </c>
      <c r="ADD63" s="78">
        <v>215349.53</v>
      </c>
      <c r="ADE63" s="79">
        <v>1963</v>
      </c>
      <c r="ADF63" s="78">
        <v>86004.02</v>
      </c>
      <c r="ADG63" s="79">
        <v>5261</v>
      </c>
      <c r="ADH63" s="78">
        <v>79700.37</v>
      </c>
      <c r="ADI63" s="79">
        <v>4833</v>
      </c>
      <c r="ADJ63" s="78">
        <v>114871.1</v>
      </c>
      <c r="ADK63" s="77">
        <v>665</v>
      </c>
      <c r="ADL63" s="78">
        <v>22605.42</v>
      </c>
      <c r="ADQ63" s="77">
        <v>192</v>
      </c>
      <c r="ADR63" s="78">
        <v>10201.09</v>
      </c>
      <c r="ADS63" s="79">
        <v>17613</v>
      </c>
      <c r="ADT63" s="78">
        <v>577911.71</v>
      </c>
      <c r="ADU63" s="79">
        <v>4997</v>
      </c>
      <c r="ADV63" s="78">
        <v>255727.46</v>
      </c>
      <c r="ADW63" s="79">
        <v>23570</v>
      </c>
      <c r="ADX63" s="78">
        <v>294924.18</v>
      </c>
      <c r="AEA63" s="77">
        <v>4</v>
      </c>
      <c r="AEB63" s="78">
        <v>42.54</v>
      </c>
      <c r="AEC63" s="79">
        <v>13052</v>
      </c>
      <c r="AED63" s="78">
        <v>529052.01</v>
      </c>
      <c r="AEI63" s="79">
        <v>5667</v>
      </c>
      <c r="AEJ63" s="78">
        <v>179860.81</v>
      </c>
      <c r="AEK63" s="79">
        <v>44195</v>
      </c>
      <c r="AEL63" s="78">
        <v>1664304.59</v>
      </c>
      <c r="AEM63" s="77">
        <v>174</v>
      </c>
      <c r="AEN63" s="78">
        <v>8401.93</v>
      </c>
      <c r="AEO63" s="79">
        <v>15023</v>
      </c>
      <c r="AEP63" s="78">
        <v>964885.19</v>
      </c>
      <c r="AES63" s="79">
        <v>3758</v>
      </c>
      <c r="AET63" s="78">
        <v>563219.72</v>
      </c>
      <c r="AEW63" s="77">
        <v>5</v>
      </c>
      <c r="AEX63" s="78">
        <v>64.02</v>
      </c>
      <c r="AEY63" s="79">
        <v>1112</v>
      </c>
      <c r="AEZ63" s="78">
        <v>175825.71</v>
      </c>
      <c r="AFG63" s="77">
        <v>2</v>
      </c>
      <c r="AFH63" s="78">
        <v>101.12</v>
      </c>
      <c r="AFK63" s="79">
        <v>4599</v>
      </c>
      <c r="AFL63" s="78">
        <v>313695.17</v>
      </c>
      <c r="AFM63" s="79">
        <v>1343</v>
      </c>
      <c r="AFN63" s="78">
        <v>45185.18</v>
      </c>
      <c r="AFO63" s="77">
        <v>7</v>
      </c>
      <c r="AFP63" s="78">
        <v>249.25</v>
      </c>
      <c r="AFQ63" s="77">
        <v>4</v>
      </c>
      <c r="AFR63" s="78">
        <v>209</v>
      </c>
      <c r="AFS63" s="77">
        <v>68</v>
      </c>
      <c r="AFT63" s="78">
        <v>38501.61</v>
      </c>
      <c r="AFU63" s="79">
        <v>2790</v>
      </c>
      <c r="AFV63" s="78">
        <v>1934033.01</v>
      </c>
      <c r="AGA63" s="77">
        <v>66</v>
      </c>
      <c r="AGB63" s="78">
        <v>489.13</v>
      </c>
      <c r="AGC63" s="77">
        <v>2</v>
      </c>
      <c r="AGD63" s="78">
        <v>69.3</v>
      </c>
      <c r="AGG63" s="79">
        <v>17555</v>
      </c>
      <c r="AGH63" s="78">
        <v>914211.97</v>
      </c>
      <c r="AGI63" s="79">
        <v>4861</v>
      </c>
      <c r="AGJ63" s="78">
        <v>148673.42000000001</v>
      </c>
      <c r="AGK63" s="77">
        <v>6</v>
      </c>
      <c r="AGL63" s="78">
        <v>2877.9</v>
      </c>
      <c r="AGO63" s="77">
        <v>65</v>
      </c>
      <c r="AGP63" s="78">
        <v>10544.53</v>
      </c>
      <c r="AGQ63" s="79">
        <v>7107</v>
      </c>
      <c r="AGR63" s="78">
        <v>389588.09</v>
      </c>
      <c r="AGS63" s="77">
        <v>12</v>
      </c>
      <c r="AGT63" s="78">
        <v>389.24</v>
      </c>
      <c r="AGW63" s="77">
        <v>7</v>
      </c>
      <c r="AGX63" s="78">
        <v>377.23</v>
      </c>
      <c r="AGY63" s="77">
        <v>1</v>
      </c>
      <c r="AGZ63" s="78">
        <v>9.17</v>
      </c>
      <c r="AHC63" s="79">
        <v>3291</v>
      </c>
      <c r="AHD63" s="78">
        <v>1102434.17</v>
      </c>
      <c r="AHG63" s="77">
        <v>150</v>
      </c>
      <c r="AHH63" s="78">
        <v>7751.41</v>
      </c>
      <c r="AHK63" s="77">
        <v>6</v>
      </c>
      <c r="AHL63" s="78">
        <v>168.18</v>
      </c>
      <c r="AHM63" s="79">
        <v>50429</v>
      </c>
      <c r="AHN63" s="78">
        <v>1609788.96</v>
      </c>
      <c r="AHO63" s="79">
        <v>5313</v>
      </c>
      <c r="AHP63" s="78">
        <v>208154.4</v>
      </c>
      <c r="AHQ63" s="77">
        <v>494</v>
      </c>
      <c r="AHR63" s="78">
        <v>47594.11</v>
      </c>
      <c r="AHS63" s="77">
        <v>1</v>
      </c>
      <c r="AHT63" s="78">
        <v>70.650000000000006</v>
      </c>
      <c r="AHW63" s="77">
        <v>160</v>
      </c>
      <c r="AHX63" s="78">
        <v>1042.54</v>
      </c>
      <c r="AIA63" s="77">
        <v>2</v>
      </c>
      <c r="AIB63" s="78">
        <v>38.54</v>
      </c>
      <c r="AIC63" s="77">
        <v>17</v>
      </c>
      <c r="AID63" s="78">
        <v>17992.47</v>
      </c>
      <c r="AIG63" s="79">
        <v>185317</v>
      </c>
      <c r="AIH63" s="78">
        <v>35439572.18</v>
      </c>
      <c r="AII63" s="77">
        <v>207</v>
      </c>
      <c r="AIJ63" s="78">
        <v>197678.7</v>
      </c>
      <c r="AIK63" s="79">
        <v>10180</v>
      </c>
      <c r="AIL63" s="78">
        <v>5721193.5499999998</v>
      </c>
      <c r="AIM63" s="79">
        <v>10767</v>
      </c>
      <c r="AIN63" s="78">
        <v>3851357.33</v>
      </c>
      <c r="AIO63" s="79">
        <v>1338</v>
      </c>
      <c r="AIP63" s="78">
        <v>92226.26</v>
      </c>
      <c r="AIQ63" s="77">
        <v>167</v>
      </c>
      <c r="AIR63" s="78">
        <v>21654.54</v>
      </c>
      <c r="AIS63" s="79">
        <v>1013</v>
      </c>
      <c r="AIT63" s="78">
        <v>129925.29</v>
      </c>
      <c r="AIW63" s="77">
        <v>6</v>
      </c>
      <c r="AIX63" s="78">
        <v>479.66</v>
      </c>
      <c r="AIY63" s="77">
        <v>65</v>
      </c>
      <c r="AIZ63" s="78">
        <v>49714.75</v>
      </c>
      <c r="AJA63" s="79">
        <v>3720</v>
      </c>
      <c r="AJB63" s="78">
        <v>324879.96000000002</v>
      </c>
      <c r="AJC63" s="79">
        <v>4054</v>
      </c>
      <c r="AJD63" s="78">
        <v>248348.62</v>
      </c>
      <c r="AJE63" s="77">
        <v>28</v>
      </c>
      <c r="AJF63" s="78">
        <v>5042.41</v>
      </c>
      <c r="AJG63" s="77">
        <v>2</v>
      </c>
      <c r="AJH63" s="78">
        <v>10.24</v>
      </c>
      <c r="AJK63" s="77">
        <v>8</v>
      </c>
      <c r="AJL63" s="78">
        <v>8816.42</v>
      </c>
      <c r="AJM63" s="77">
        <v>956</v>
      </c>
      <c r="AJN63" s="78">
        <v>115636.07</v>
      </c>
      <c r="AJQ63" s="77">
        <v>122</v>
      </c>
      <c r="AJR63" s="78">
        <v>44903.56</v>
      </c>
      <c r="AJS63" s="77">
        <v>2</v>
      </c>
      <c r="AJT63" s="78">
        <v>169.08</v>
      </c>
      <c r="AKC63" s="77">
        <v>3</v>
      </c>
      <c r="AKD63" s="78">
        <v>301.7</v>
      </c>
      <c r="AKE63" s="77">
        <v>1</v>
      </c>
      <c r="AKF63" s="78">
        <v>479.06</v>
      </c>
      <c r="AKG63" s="79">
        <v>55107</v>
      </c>
      <c r="AKH63" s="78">
        <v>503806.84</v>
      </c>
      <c r="AKK63" s="77">
        <v>41</v>
      </c>
      <c r="AKL63" s="78">
        <v>355.55</v>
      </c>
      <c r="AKO63" s="79">
        <v>7966</v>
      </c>
      <c r="AKP63" s="78">
        <v>585135.85</v>
      </c>
      <c r="AKQ63" s="77">
        <v>12</v>
      </c>
      <c r="AKR63" s="78">
        <v>71.67</v>
      </c>
      <c r="AKS63" s="79">
        <v>10396</v>
      </c>
      <c r="AKT63" s="78">
        <v>210073.79</v>
      </c>
      <c r="AKU63" s="77">
        <v>7</v>
      </c>
      <c r="AKV63" s="78">
        <v>9.6</v>
      </c>
      <c r="AKW63" s="79">
        <v>12622</v>
      </c>
      <c r="AKX63" s="78">
        <v>575789.27</v>
      </c>
      <c r="ALC63" s="77">
        <v>7</v>
      </c>
      <c r="ALD63" s="78">
        <v>83.25</v>
      </c>
      <c r="ALE63" s="79">
        <v>2123</v>
      </c>
      <c r="ALF63" s="78">
        <v>334382.28000000003</v>
      </c>
      <c r="ALO63" s="79">
        <v>87549</v>
      </c>
      <c r="ALP63" s="78">
        <v>1099659.1000000001</v>
      </c>
      <c r="ALQ63" s="77">
        <v>228</v>
      </c>
      <c r="ALR63" s="78">
        <v>22721.26</v>
      </c>
      <c r="ALY63" s="77">
        <v>2</v>
      </c>
      <c r="ALZ63" s="78">
        <v>3.92</v>
      </c>
      <c r="AME63" s="77">
        <v>20</v>
      </c>
      <c r="AMF63" s="78">
        <v>256.45999999999998</v>
      </c>
      <c r="AMM63" s="79">
        <v>8903</v>
      </c>
      <c r="AMN63" s="78">
        <v>225159.08</v>
      </c>
      <c r="AMQ63" s="79">
        <v>121675</v>
      </c>
      <c r="AMR63" s="78">
        <v>1698365.37</v>
      </c>
      <c r="ANI63" s="77">
        <v>7</v>
      </c>
      <c r="ANJ63" s="78">
        <v>117.86</v>
      </c>
      <c r="ANO63" s="79">
        <v>6527</v>
      </c>
      <c r="ANP63" s="78">
        <v>331682.48</v>
      </c>
      <c r="ANQ63" s="77">
        <v>311</v>
      </c>
      <c r="ANR63" s="78">
        <v>830.18</v>
      </c>
      <c r="ANS63" s="79">
        <v>1492</v>
      </c>
      <c r="ANT63" s="78">
        <v>97541.06</v>
      </c>
      <c r="ANW63" s="77">
        <v>155</v>
      </c>
      <c r="ANX63" s="78">
        <v>5064.72</v>
      </c>
      <c r="ANY63" s="77">
        <v>23</v>
      </c>
      <c r="ANZ63" s="78">
        <v>7776.61</v>
      </c>
      <c r="AOA63" s="79">
        <v>1707</v>
      </c>
      <c r="AOB63" s="78">
        <v>118518</v>
      </c>
      <c r="AOC63" s="79">
        <v>13726</v>
      </c>
      <c r="AOD63" s="78">
        <v>1294480.72</v>
      </c>
      <c r="AOE63" s="77">
        <v>209</v>
      </c>
      <c r="AOF63" s="78">
        <v>252736.97</v>
      </c>
      <c r="AOG63" s="77">
        <v>3</v>
      </c>
      <c r="AOH63" s="78">
        <v>425.94</v>
      </c>
      <c r="AOI63" s="77">
        <v>1</v>
      </c>
      <c r="AOJ63" s="78">
        <v>113.23</v>
      </c>
      <c r="AOQ63" s="77">
        <v>431</v>
      </c>
      <c r="AOR63" s="78">
        <v>20355.2</v>
      </c>
      <c r="AOS63" s="77">
        <v>1</v>
      </c>
      <c r="AOT63" s="78">
        <v>4.32</v>
      </c>
      <c r="AOY63" s="79">
        <v>1033</v>
      </c>
      <c r="AOZ63" s="78">
        <v>1262506.52</v>
      </c>
      <c r="APA63" s="79">
        <v>3445</v>
      </c>
      <c r="APB63" s="78">
        <v>273599.99</v>
      </c>
      <c r="APC63" s="77">
        <v>2</v>
      </c>
      <c r="APD63" s="78">
        <v>92.8</v>
      </c>
      <c r="APE63" s="77">
        <v>213</v>
      </c>
      <c r="APF63" s="78">
        <v>6592.68</v>
      </c>
      <c r="API63" s="79">
        <v>2359</v>
      </c>
      <c r="APJ63" s="78">
        <v>299774.87</v>
      </c>
      <c r="APK63" s="77">
        <v>303</v>
      </c>
      <c r="APL63" s="78">
        <v>50641.67</v>
      </c>
      <c r="APM63" s="79">
        <v>14096</v>
      </c>
      <c r="APN63" s="78">
        <v>2246632.58</v>
      </c>
      <c r="APS63" s="77">
        <v>521</v>
      </c>
      <c r="APT63" s="78">
        <v>284861.15000000002</v>
      </c>
      <c r="APU63" s="77">
        <v>74</v>
      </c>
      <c r="APV63" s="78">
        <v>121308.45</v>
      </c>
      <c r="APW63" s="77">
        <v>336</v>
      </c>
      <c r="APX63" s="78">
        <v>1060964.67</v>
      </c>
      <c r="APY63" s="77">
        <v>1</v>
      </c>
      <c r="APZ63" s="78">
        <v>92.55</v>
      </c>
      <c r="AQI63" s="77">
        <v>51</v>
      </c>
      <c r="AQJ63" s="78">
        <v>4921.91</v>
      </c>
      <c r="AQK63" s="77">
        <v>5</v>
      </c>
      <c r="AQL63" s="78">
        <v>51.72</v>
      </c>
      <c r="AQO63" s="77">
        <v>921</v>
      </c>
      <c r="AQP63" s="78">
        <v>122472.09</v>
      </c>
      <c r="AQQ63" s="77">
        <v>390</v>
      </c>
      <c r="AQR63" s="78">
        <v>4026.29</v>
      </c>
      <c r="AQU63" s="77">
        <v>234</v>
      </c>
      <c r="AQV63" s="78">
        <v>2793.11</v>
      </c>
      <c r="ARA63" s="79">
        <v>13722</v>
      </c>
      <c r="ARB63" s="78">
        <v>2985322.28</v>
      </c>
      <c r="ARC63" s="79">
        <v>17334</v>
      </c>
      <c r="ARD63" s="78">
        <v>268837.26</v>
      </c>
      <c r="ARG63" s="77">
        <v>1</v>
      </c>
      <c r="ARH63" s="78">
        <v>8.7799999999999994</v>
      </c>
      <c r="ARI63" s="79">
        <v>2619</v>
      </c>
      <c r="ARJ63" s="78">
        <v>1069488.69</v>
      </c>
      <c r="ARK63" s="77">
        <v>227</v>
      </c>
      <c r="ARL63" s="78">
        <v>100060.21</v>
      </c>
      <c r="ARM63" s="79">
        <v>2156</v>
      </c>
      <c r="ARN63" s="78">
        <v>931849.19</v>
      </c>
      <c r="ARO63" s="77">
        <v>751</v>
      </c>
      <c r="ARP63" s="78">
        <v>306622.40999999997</v>
      </c>
      <c r="ARQ63" s="77">
        <v>735</v>
      </c>
      <c r="ARR63" s="78">
        <v>250458.03</v>
      </c>
      <c r="ARS63" s="77">
        <v>171</v>
      </c>
      <c r="ART63" s="78">
        <v>66865.649999999994</v>
      </c>
      <c r="ARU63" s="79">
        <v>14974</v>
      </c>
      <c r="ARV63" s="78">
        <v>2970185.4</v>
      </c>
      <c r="ARW63" s="77">
        <v>15</v>
      </c>
      <c r="ARX63" s="78">
        <v>774.86</v>
      </c>
      <c r="ASA63" s="77">
        <v>151</v>
      </c>
      <c r="ASB63" s="78">
        <v>44322.43</v>
      </c>
      <c r="ASC63" s="79">
        <v>3373</v>
      </c>
      <c r="ASD63" s="78">
        <v>53568.43</v>
      </c>
      <c r="ASG63" s="77">
        <v>1</v>
      </c>
      <c r="ASH63" s="78">
        <v>64.02</v>
      </c>
      <c r="ASI63" s="79">
        <v>3958</v>
      </c>
      <c r="ASJ63" s="78">
        <v>1066322.32</v>
      </c>
      <c r="ASK63" s="79">
        <v>2657</v>
      </c>
      <c r="ASL63" s="78">
        <v>1320099.02</v>
      </c>
      <c r="ASU63" s="77">
        <v>90</v>
      </c>
      <c r="ASV63" s="78">
        <v>584869.65</v>
      </c>
      <c r="ASY63" s="77">
        <v>4</v>
      </c>
      <c r="ASZ63" s="78">
        <v>51.74</v>
      </c>
      <c r="ATC63" s="77">
        <v>1</v>
      </c>
      <c r="ATD63" s="78">
        <v>18.36</v>
      </c>
      <c r="ATG63" s="79">
        <v>5800</v>
      </c>
      <c r="ATH63" s="78">
        <v>731342.16</v>
      </c>
      <c r="ATI63" s="79">
        <v>18913</v>
      </c>
      <c r="ATJ63" s="78">
        <v>2270746.5499999998</v>
      </c>
      <c r="ATK63" s="79">
        <v>28134</v>
      </c>
      <c r="ATL63" s="78">
        <v>3441198.11</v>
      </c>
      <c r="ATM63" s="79">
        <v>6375</v>
      </c>
      <c r="ATN63" s="78">
        <v>769218.86</v>
      </c>
      <c r="ATO63" s="79">
        <v>19831</v>
      </c>
      <c r="ATP63" s="78">
        <v>438776.16</v>
      </c>
      <c r="ATS63" s="79">
        <v>51610</v>
      </c>
      <c r="ATT63" s="78">
        <v>4063924.37</v>
      </c>
      <c r="ATU63" s="77">
        <v>170</v>
      </c>
      <c r="ATV63" s="78">
        <v>63138.68</v>
      </c>
      <c r="ATY63" s="79">
        <v>4515</v>
      </c>
      <c r="ATZ63" s="78">
        <v>350790.73</v>
      </c>
      <c r="AUE63" s="77">
        <v>2</v>
      </c>
      <c r="AUF63" s="78">
        <v>283</v>
      </c>
      <c r="AUO63" s="77">
        <v>3</v>
      </c>
      <c r="AUP63" s="78">
        <v>23.7</v>
      </c>
      <c r="AUQ63" s="77">
        <v>1</v>
      </c>
      <c r="AUR63" s="78">
        <v>0.89</v>
      </c>
      <c r="AUS63" s="77">
        <v>19</v>
      </c>
      <c r="AUT63" s="78">
        <v>455.66</v>
      </c>
      <c r="AUU63" s="79">
        <v>1140</v>
      </c>
      <c r="AUV63" s="78">
        <v>24316.03</v>
      </c>
      <c r="AUW63" s="77">
        <v>113</v>
      </c>
      <c r="AUX63" s="78">
        <v>9087.0400000000009</v>
      </c>
      <c r="AVA63" s="79">
        <v>13268</v>
      </c>
      <c r="AVB63" s="78">
        <v>1198802.55</v>
      </c>
      <c r="AVC63" s="77">
        <v>863</v>
      </c>
      <c r="AVD63" s="78">
        <v>3436918.56</v>
      </c>
      <c r="AVE63" s="77">
        <v>1</v>
      </c>
      <c r="AVF63" s="78">
        <v>57.36</v>
      </c>
      <c r="AVM63" s="77">
        <v>963</v>
      </c>
      <c r="AVN63" s="78">
        <v>55085.53</v>
      </c>
      <c r="AVO63" s="77">
        <v>53</v>
      </c>
      <c r="AVP63" s="78">
        <v>1752.6</v>
      </c>
      <c r="AVS63" s="79">
        <v>15082</v>
      </c>
      <c r="AVT63" s="78">
        <v>669595.42000000004</v>
      </c>
      <c r="AVU63" s="77">
        <v>10</v>
      </c>
      <c r="AVV63" s="78">
        <v>369.33</v>
      </c>
      <c r="AVW63" s="77">
        <v>8</v>
      </c>
      <c r="AVX63" s="78">
        <v>362.46</v>
      </c>
      <c r="AWA63" s="77">
        <v>14</v>
      </c>
      <c r="AWB63" s="78">
        <v>72.87</v>
      </c>
      <c r="AWC63" s="77">
        <v>2</v>
      </c>
      <c r="AWD63" s="78">
        <v>9.6199999999999992</v>
      </c>
      <c r="AWI63" s="77">
        <v>1</v>
      </c>
      <c r="AWJ63" s="78">
        <v>12.13</v>
      </c>
      <c r="AWM63" s="79">
        <v>188223</v>
      </c>
      <c r="AWN63" s="78">
        <v>3042227.03</v>
      </c>
      <c r="AWO63" s="77">
        <v>11</v>
      </c>
      <c r="AWP63" s="78">
        <v>258.83</v>
      </c>
      <c r="AWQ63" s="79">
        <v>2260</v>
      </c>
      <c r="AWR63" s="78">
        <v>122766.72</v>
      </c>
      <c r="AWU63" s="79">
        <v>11099</v>
      </c>
      <c r="AWV63" s="78">
        <v>3675796.09</v>
      </c>
      <c r="AWW63" s="77">
        <v>15</v>
      </c>
      <c r="AWX63" s="78">
        <v>111.99</v>
      </c>
      <c r="AXC63" s="77">
        <v>214</v>
      </c>
      <c r="AXD63" s="78">
        <v>197673.2</v>
      </c>
      <c r="AXS63" s="77">
        <v>1</v>
      </c>
      <c r="AXT63" s="78">
        <v>60.15</v>
      </c>
      <c r="AXY63" s="77">
        <v>1</v>
      </c>
      <c r="AXZ63" s="78">
        <v>9.73</v>
      </c>
      <c r="AYC63" s="77">
        <v>6</v>
      </c>
      <c r="AYD63" s="78">
        <v>48.78</v>
      </c>
      <c r="AYE63" s="77">
        <v>25</v>
      </c>
      <c r="AYF63" s="78">
        <v>291.73</v>
      </c>
      <c r="AYG63" s="77">
        <v>9</v>
      </c>
      <c r="AYH63" s="78">
        <v>144.07</v>
      </c>
      <c r="AYQ63" s="77">
        <v>6</v>
      </c>
      <c r="AYR63" s="78">
        <v>4.96</v>
      </c>
      <c r="AYW63" s="77">
        <v>10</v>
      </c>
      <c r="AYX63" s="78">
        <v>55.54</v>
      </c>
      <c r="AYY63" s="77">
        <v>96</v>
      </c>
      <c r="AYZ63" s="78">
        <v>5375.13</v>
      </c>
      <c r="AZA63" s="79">
        <v>59358</v>
      </c>
      <c r="AZB63" s="78">
        <v>4598555.42</v>
      </c>
      <c r="AZC63" s="77">
        <v>354</v>
      </c>
      <c r="AZD63" s="78">
        <v>56685.97</v>
      </c>
      <c r="AZE63" s="77">
        <v>164</v>
      </c>
      <c r="AZF63" s="78">
        <v>56326.79</v>
      </c>
      <c r="AZG63" s="77">
        <v>22</v>
      </c>
      <c r="AZH63" s="78">
        <v>208.12</v>
      </c>
      <c r="AZI63" s="77">
        <v>308</v>
      </c>
      <c r="AZJ63" s="78">
        <v>23728.51</v>
      </c>
      <c r="AZK63" s="79">
        <v>2470</v>
      </c>
      <c r="AZL63" s="78">
        <v>34966.82</v>
      </c>
      <c r="AZO63" s="79">
        <v>13888</v>
      </c>
      <c r="AZP63" s="78">
        <v>1863076.42</v>
      </c>
      <c r="AZQ63" s="77">
        <v>216</v>
      </c>
      <c r="AZR63" s="78">
        <v>222034.89</v>
      </c>
      <c r="AZS63" s="77">
        <v>426</v>
      </c>
      <c r="AZT63" s="78">
        <v>207209.28</v>
      </c>
    </row>
    <row r="64" spans="1:1024 1027:1372" x14ac:dyDescent="0.25">
      <c r="A64" s="80">
        <v>39934</v>
      </c>
      <c r="B64" s="77" t="s">
        <v>346</v>
      </c>
      <c r="C64" s="77">
        <v>27</v>
      </c>
      <c r="D64" s="78">
        <v>57.28</v>
      </c>
      <c r="K64" s="77">
        <v>1</v>
      </c>
      <c r="L64" s="78">
        <v>75.58</v>
      </c>
      <c r="M64" s="77">
        <v>30</v>
      </c>
      <c r="N64" s="78">
        <v>177563.09</v>
      </c>
      <c r="W64" s="77">
        <v>5</v>
      </c>
      <c r="X64" s="78">
        <v>51.13</v>
      </c>
      <c r="Y64" s="79">
        <v>176902</v>
      </c>
      <c r="Z64" s="78">
        <v>9953681.5800000001</v>
      </c>
      <c r="AA64" s="77">
        <v>88</v>
      </c>
      <c r="AB64" s="78">
        <v>8571.75</v>
      </c>
      <c r="AC64" s="79">
        <v>8371</v>
      </c>
      <c r="AD64" s="78">
        <v>335672</v>
      </c>
      <c r="AG64" s="77">
        <v>2</v>
      </c>
      <c r="AH64" s="78">
        <v>8</v>
      </c>
      <c r="AQ64" s="79">
        <v>35666</v>
      </c>
      <c r="AR64" s="78">
        <v>5104671.9400000004</v>
      </c>
      <c r="AU64" s="79">
        <v>50520</v>
      </c>
      <c r="AV64" s="78">
        <v>1014125.66</v>
      </c>
      <c r="AY64" s="79">
        <v>72011</v>
      </c>
      <c r="AZ64" s="78">
        <v>7157504.4000000004</v>
      </c>
      <c r="BA64" s="79">
        <v>241427</v>
      </c>
      <c r="BB64" s="78">
        <v>20102280.559999999</v>
      </c>
      <c r="BE64" s="79">
        <v>243069</v>
      </c>
      <c r="BF64" s="78">
        <v>2170897.0499999998</v>
      </c>
      <c r="BI64" s="79">
        <v>8753</v>
      </c>
      <c r="BJ64" s="78">
        <v>509776.9</v>
      </c>
      <c r="BM64" s="77">
        <v>10</v>
      </c>
      <c r="BN64" s="78">
        <v>1274.46</v>
      </c>
      <c r="BO64" s="79">
        <v>5943</v>
      </c>
      <c r="BP64" s="78">
        <v>65575.95</v>
      </c>
      <c r="BS64" s="77">
        <v>9</v>
      </c>
      <c r="BT64" s="78">
        <v>5803.75</v>
      </c>
      <c r="BY64" s="77">
        <v>2</v>
      </c>
      <c r="BZ64" s="78">
        <v>4.93</v>
      </c>
      <c r="CM64" s="77">
        <v>4</v>
      </c>
      <c r="CN64" s="78">
        <v>2558.44</v>
      </c>
      <c r="CQ64" s="77">
        <v>4</v>
      </c>
      <c r="CR64" s="78">
        <v>7.1</v>
      </c>
      <c r="CS64" s="77">
        <v>57</v>
      </c>
      <c r="CT64" s="78">
        <v>195.69</v>
      </c>
      <c r="CU64" s="77">
        <v>7</v>
      </c>
      <c r="CV64" s="78">
        <v>38.479999999999997</v>
      </c>
      <c r="CW64" s="77">
        <v>44</v>
      </c>
      <c r="CX64" s="78">
        <v>39.380000000000003</v>
      </c>
      <c r="DA64" s="79">
        <v>174027</v>
      </c>
      <c r="DB64" s="78">
        <v>6234509.9400000004</v>
      </c>
      <c r="DK64" s="79">
        <v>11543</v>
      </c>
      <c r="DL64" s="78">
        <v>1052960.45</v>
      </c>
      <c r="DM64" s="79">
        <v>149749</v>
      </c>
      <c r="DN64" s="78">
        <v>5817665.1500000004</v>
      </c>
      <c r="DS64" s="77">
        <v>22</v>
      </c>
      <c r="DT64" s="78">
        <v>362.49</v>
      </c>
      <c r="DU64" s="77">
        <v>4</v>
      </c>
      <c r="DV64" s="78">
        <v>6.36</v>
      </c>
      <c r="DY64" s="77">
        <v>1</v>
      </c>
      <c r="DZ64" s="78">
        <v>18.22</v>
      </c>
      <c r="EE64" s="79">
        <v>12817</v>
      </c>
      <c r="EF64" s="78">
        <v>506342.78</v>
      </c>
      <c r="EG64" s="79">
        <v>50739</v>
      </c>
      <c r="EH64" s="78">
        <v>2145156.91</v>
      </c>
      <c r="EI64" s="77">
        <v>14</v>
      </c>
      <c r="EJ64" s="78">
        <v>93.85</v>
      </c>
      <c r="EK64" s="79">
        <v>1259</v>
      </c>
      <c r="EL64" s="78">
        <v>76598.990000000005</v>
      </c>
      <c r="EM64" s="77">
        <v>1</v>
      </c>
      <c r="EN64" s="78">
        <v>3.45</v>
      </c>
      <c r="EQ64" s="77">
        <v>2</v>
      </c>
      <c r="ER64" s="78">
        <v>34.46</v>
      </c>
      <c r="EU64" s="77">
        <v>7</v>
      </c>
      <c r="EV64" s="78">
        <v>5</v>
      </c>
      <c r="EW64" s="79">
        <v>25634</v>
      </c>
      <c r="EX64" s="78">
        <v>1253144.4099999999</v>
      </c>
      <c r="EY64" s="79">
        <v>16495</v>
      </c>
      <c r="EZ64" s="78">
        <v>764613.29</v>
      </c>
      <c r="FA64" s="77">
        <v>16</v>
      </c>
      <c r="FB64" s="78">
        <v>170.28</v>
      </c>
      <c r="FE64" s="77">
        <v>10</v>
      </c>
      <c r="FF64" s="78">
        <v>27.75</v>
      </c>
      <c r="FG64" s="79">
        <v>2355</v>
      </c>
      <c r="FH64" s="78">
        <v>323981.61</v>
      </c>
      <c r="FK64" s="79">
        <v>3591</v>
      </c>
      <c r="FL64" s="78">
        <v>86775.5</v>
      </c>
      <c r="FM64" s="77">
        <v>687</v>
      </c>
      <c r="FN64" s="78">
        <v>26968.22</v>
      </c>
      <c r="FO64" s="79">
        <v>47577</v>
      </c>
      <c r="FP64" s="78">
        <v>5040892.17</v>
      </c>
      <c r="FW64" s="77">
        <v>115</v>
      </c>
      <c r="FX64" s="78">
        <v>9065.7800000000007</v>
      </c>
      <c r="GC64" s="79">
        <v>3084</v>
      </c>
      <c r="GD64" s="78">
        <v>427642.13</v>
      </c>
      <c r="GG64" s="77">
        <v>1</v>
      </c>
      <c r="GH64" s="78">
        <v>3.05</v>
      </c>
      <c r="GI64" s="77">
        <v>1</v>
      </c>
      <c r="GJ64" s="78">
        <v>2.08</v>
      </c>
      <c r="GK64" s="77">
        <v>2</v>
      </c>
      <c r="GL64" s="78">
        <v>6.72</v>
      </c>
      <c r="GO64" s="77">
        <v>316</v>
      </c>
      <c r="GP64" s="78">
        <v>26820.09</v>
      </c>
      <c r="GQ64" s="77">
        <v>31</v>
      </c>
      <c r="GR64" s="78">
        <v>1495.66</v>
      </c>
      <c r="GU64" s="77">
        <v>9</v>
      </c>
      <c r="GV64" s="78">
        <v>40</v>
      </c>
      <c r="GY64" s="77">
        <v>86</v>
      </c>
      <c r="GZ64" s="78">
        <v>2399.29</v>
      </c>
      <c r="HA64" s="77">
        <v>655</v>
      </c>
      <c r="HB64" s="78">
        <v>82631.47</v>
      </c>
      <c r="HC64" s="77">
        <v>484</v>
      </c>
      <c r="HD64" s="78">
        <v>80909.66</v>
      </c>
      <c r="HE64" s="77">
        <v>853</v>
      </c>
      <c r="HF64" s="78">
        <v>115778.05</v>
      </c>
      <c r="HI64" s="77">
        <v>95</v>
      </c>
      <c r="HJ64" s="78">
        <v>38081.35</v>
      </c>
      <c r="HK64" s="77">
        <v>589</v>
      </c>
      <c r="HL64" s="78">
        <v>21840</v>
      </c>
      <c r="HM64" s="77">
        <v>30</v>
      </c>
      <c r="HN64" s="78">
        <v>3249.48</v>
      </c>
      <c r="HO64" s="79">
        <v>84036</v>
      </c>
      <c r="HP64" s="78">
        <v>8085025.8099999996</v>
      </c>
      <c r="HQ64" s="77">
        <v>2</v>
      </c>
      <c r="HR64" s="78">
        <v>209.4</v>
      </c>
      <c r="HS64" s="77">
        <v>66</v>
      </c>
      <c r="HT64" s="78">
        <v>6787.16</v>
      </c>
      <c r="HU64" s="79">
        <v>5828</v>
      </c>
      <c r="HV64" s="78">
        <v>411439.76</v>
      </c>
      <c r="HW64" s="77">
        <v>33</v>
      </c>
      <c r="HX64" s="78">
        <v>6205.72</v>
      </c>
      <c r="HY64" s="77">
        <v>163</v>
      </c>
      <c r="HZ64" s="78">
        <v>37276.980000000003</v>
      </c>
      <c r="IE64" s="77">
        <v>1</v>
      </c>
      <c r="IF64" s="78">
        <v>30.24</v>
      </c>
      <c r="IG64" s="79">
        <v>3066</v>
      </c>
      <c r="IH64" s="78">
        <v>149032.43</v>
      </c>
      <c r="II64" s="77">
        <v>2</v>
      </c>
      <c r="IJ64" s="78">
        <v>14.34</v>
      </c>
      <c r="IK64" s="77">
        <v>1</v>
      </c>
      <c r="IL64" s="78">
        <v>1.9</v>
      </c>
      <c r="IQ64" s="77">
        <v>5</v>
      </c>
      <c r="IR64" s="78">
        <v>15.44</v>
      </c>
      <c r="IS64" s="79">
        <v>4356</v>
      </c>
      <c r="IT64" s="78">
        <v>179178.76</v>
      </c>
      <c r="IW64" s="77">
        <v>2</v>
      </c>
      <c r="IX64" s="78">
        <v>7.18</v>
      </c>
      <c r="JA64" s="79">
        <v>10527</v>
      </c>
      <c r="JB64" s="78">
        <v>1369045.37</v>
      </c>
      <c r="JC64" s="79">
        <v>2740</v>
      </c>
      <c r="JD64" s="78">
        <v>332434.59999999998</v>
      </c>
      <c r="JG64" s="77">
        <v>688</v>
      </c>
      <c r="JH64" s="78">
        <v>90252.78</v>
      </c>
      <c r="JI64" s="79">
        <v>3613</v>
      </c>
      <c r="JJ64" s="78">
        <v>289714.8</v>
      </c>
      <c r="JK64" s="77">
        <v>22</v>
      </c>
      <c r="JL64" s="78">
        <v>2368.2600000000002</v>
      </c>
      <c r="JO64" s="77">
        <v>1</v>
      </c>
      <c r="JP64" s="78">
        <v>563.64</v>
      </c>
      <c r="JQ64" s="77">
        <v>277</v>
      </c>
      <c r="JR64" s="78">
        <v>20650.64</v>
      </c>
      <c r="JS64" s="79">
        <v>2992</v>
      </c>
      <c r="JT64" s="78">
        <v>238540.21</v>
      </c>
      <c r="JU64" s="79">
        <v>5908</v>
      </c>
      <c r="JV64" s="78">
        <v>389420.93</v>
      </c>
      <c r="JW64" s="77">
        <v>165</v>
      </c>
      <c r="JX64" s="78">
        <v>15895.08</v>
      </c>
      <c r="JY64" s="77">
        <v>529</v>
      </c>
      <c r="JZ64" s="78">
        <v>10601.83</v>
      </c>
      <c r="KA64" s="79">
        <v>8687</v>
      </c>
      <c r="KB64" s="78">
        <v>324941.40999999997</v>
      </c>
      <c r="KE64" s="77">
        <v>487</v>
      </c>
      <c r="KF64" s="78">
        <v>56049.2</v>
      </c>
      <c r="KG64" s="79">
        <v>18567</v>
      </c>
      <c r="KH64" s="78">
        <v>663973.30000000005</v>
      </c>
      <c r="KI64" s="77">
        <v>5</v>
      </c>
      <c r="KJ64" s="78">
        <v>46.12</v>
      </c>
      <c r="KM64" s="79">
        <v>1245</v>
      </c>
      <c r="KN64" s="78">
        <v>649154.49</v>
      </c>
      <c r="KQ64" s="79">
        <v>5493</v>
      </c>
      <c r="KR64" s="78">
        <v>416411.29</v>
      </c>
      <c r="KU64" s="79">
        <v>3347</v>
      </c>
      <c r="KV64" s="78">
        <v>1400567.13</v>
      </c>
      <c r="LA64" s="77">
        <v>19</v>
      </c>
      <c r="LB64" s="78">
        <v>4436.6000000000004</v>
      </c>
      <c r="LC64" s="77">
        <v>7</v>
      </c>
      <c r="LD64" s="78">
        <v>15.43</v>
      </c>
      <c r="LE64" s="79">
        <v>1171</v>
      </c>
      <c r="LF64" s="78">
        <v>115579.25</v>
      </c>
      <c r="LG64" s="77">
        <v>457</v>
      </c>
      <c r="LH64" s="78">
        <v>72989.399999999994</v>
      </c>
      <c r="LI64" s="77">
        <v>435</v>
      </c>
      <c r="LJ64" s="78">
        <v>107766.91</v>
      </c>
      <c r="LM64" s="77">
        <v>2</v>
      </c>
      <c r="LN64" s="78">
        <v>43.44</v>
      </c>
      <c r="LS64" s="77">
        <v>6</v>
      </c>
      <c r="LT64" s="78">
        <v>5.38</v>
      </c>
      <c r="LU64" s="79">
        <v>7714</v>
      </c>
      <c r="LV64" s="78">
        <v>340816.88</v>
      </c>
      <c r="LW64" s="77">
        <v>99</v>
      </c>
      <c r="LX64" s="78">
        <v>627.14</v>
      </c>
      <c r="LY64" s="77">
        <v>5</v>
      </c>
      <c r="LZ64" s="78">
        <v>2159.9</v>
      </c>
      <c r="MA64" s="77">
        <v>2</v>
      </c>
      <c r="MB64" s="78">
        <v>3333.9</v>
      </c>
      <c r="MC64" s="79">
        <v>5634</v>
      </c>
      <c r="MD64" s="78">
        <v>254613.56</v>
      </c>
      <c r="MG64" s="77">
        <v>4</v>
      </c>
      <c r="MH64" s="78">
        <v>279.76</v>
      </c>
      <c r="MK64" s="77">
        <v>2</v>
      </c>
      <c r="ML64" s="78">
        <v>21.16</v>
      </c>
      <c r="MO64" s="77">
        <v>12</v>
      </c>
      <c r="MP64" s="78">
        <v>119.64</v>
      </c>
      <c r="MQ64" s="79">
        <v>4600</v>
      </c>
      <c r="MR64" s="78">
        <v>330206.77</v>
      </c>
      <c r="MS64" s="79">
        <v>45667</v>
      </c>
      <c r="MT64" s="78">
        <v>4318606.5199999996</v>
      </c>
      <c r="MU64" s="79">
        <v>1554</v>
      </c>
      <c r="MV64" s="78">
        <v>41144.050000000003</v>
      </c>
      <c r="NE64" s="77">
        <v>5</v>
      </c>
      <c r="NF64" s="78">
        <v>1.96</v>
      </c>
      <c r="NG64" s="79">
        <v>325582</v>
      </c>
      <c r="NH64" s="78">
        <v>39121828.979999997</v>
      </c>
      <c r="NI64" s="79">
        <v>273115</v>
      </c>
      <c r="NJ64" s="78">
        <v>37575164.159999996</v>
      </c>
      <c r="NK64" s="79">
        <v>15842</v>
      </c>
      <c r="NL64" s="78">
        <v>49383.31</v>
      </c>
      <c r="NM64" s="77">
        <v>64</v>
      </c>
      <c r="NN64" s="78">
        <v>862.04</v>
      </c>
      <c r="NU64" s="79">
        <v>3839</v>
      </c>
      <c r="NV64" s="78">
        <v>566612.94999999995</v>
      </c>
      <c r="NW64" s="77">
        <v>9</v>
      </c>
      <c r="NX64" s="78">
        <v>38.49</v>
      </c>
      <c r="NY64" s="77">
        <v>5</v>
      </c>
      <c r="NZ64" s="78">
        <v>12.84</v>
      </c>
      <c r="OA64" s="77">
        <v>130</v>
      </c>
      <c r="OB64" s="78">
        <v>307.41000000000003</v>
      </c>
      <c r="OC64" s="79">
        <v>2428</v>
      </c>
      <c r="OD64" s="78">
        <v>257364.96</v>
      </c>
      <c r="OE64" s="77">
        <v>6</v>
      </c>
      <c r="OF64" s="78">
        <v>337.01</v>
      </c>
      <c r="OG64" s="77">
        <v>8</v>
      </c>
      <c r="OH64" s="78">
        <v>186.15</v>
      </c>
      <c r="OI64" s="77">
        <v>2</v>
      </c>
      <c r="OJ64" s="78">
        <v>21.64</v>
      </c>
      <c r="OM64" s="77">
        <v>309</v>
      </c>
      <c r="ON64" s="78">
        <v>21852.240000000002</v>
      </c>
      <c r="OO64" s="77">
        <v>551</v>
      </c>
      <c r="OP64" s="78">
        <v>31274.67</v>
      </c>
      <c r="OQ64" s="77">
        <v>115</v>
      </c>
      <c r="OR64" s="78">
        <v>568.1</v>
      </c>
      <c r="OW64" s="79">
        <v>14935</v>
      </c>
      <c r="OX64" s="78">
        <v>2555052.04</v>
      </c>
      <c r="OY64" s="79">
        <v>29180</v>
      </c>
      <c r="OZ64" s="78">
        <v>5499197.9199999999</v>
      </c>
      <c r="PA64" s="77">
        <v>192</v>
      </c>
      <c r="PB64" s="78">
        <v>6701.94</v>
      </c>
      <c r="PC64" s="79">
        <v>4097</v>
      </c>
      <c r="PD64" s="78">
        <v>191299.35</v>
      </c>
      <c r="PE64" s="77">
        <v>75</v>
      </c>
      <c r="PF64" s="78">
        <v>8392.09</v>
      </c>
      <c r="PI64" s="79">
        <v>4478</v>
      </c>
      <c r="PJ64" s="78">
        <v>410337.97</v>
      </c>
      <c r="PM64" s="77">
        <v>1</v>
      </c>
      <c r="PN64" s="78">
        <v>6.17</v>
      </c>
      <c r="PS64" s="79">
        <v>3736</v>
      </c>
      <c r="PT64" s="78">
        <v>332571.55</v>
      </c>
      <c r="PU64" s="77">
        <v>167</v>
      </c>
      <c r="PV64" s="78">
        <v>1948.32</v>
      </c>
      <c r="PW64" s="77">
        <v>55</v>
      </c>
      <c r="PX64" s="78">
        <v>9211.2099999999991</v>
      </c>
      <c r="PY64" s="79">
        <v>10298</v>
      </c>
      <c r="PZ64" s="78">
        <v>691817.65</v>
      </c>
      <c r="QA64" s="77">
        <v>43</v>
      </c>
      <c r="QB64" s="78">
        <v>242.48</v>
      </c>
      <c r="QC64" s="77">
        <v>21</v>
      </c>
      <c r="QD64" s="78">
        <v>243.23</v>
      </c>
      <c r="QI64" s="77">
        <v>12</v>
      </c>
      <c r="QJ64" s="78">
        <v>81.040000000000006</v>
      </c>
      <c r="QM64" s="79">
        <v>24241</v>
      </c>
      <c r="QN64" s="78">
        <v>6616021.4400000004</v>
      </c>
      <c r="QO64" s="79">
        <v>45372</v>
      </c>
      <c r="QP64" s="78">
        <v>6516331.6500000004</v>
      </c>
      <c r="QS64" s="77">
        <v>502</v>
      </c>
      <c r="QT64" s="78">
        <v>2050528.89</v>
      </c>
      <c r="QW64" s="77">
        <v>22</v>
      </c>
      <c r="QX64" s="78">
        <v>259.93</v>
      </c>
      <c r="RA64" s="77">
        <v>672</v>
      </c>
      <c r="RB64" s="78">
        <v>231604.31</v>
      </c>
      <c r="RE64" s="79">
        <v>24854</v>
      </c>
      <c r="RF64" s="78">
        <v>13345979.58</v>
      </c>
      <c r="RI64" s="79">
        <v>11914</v>
      </c>
      <c r="RJ64" s="78">
        <v>3724710.65</v>
      </c>
      <c r="RM64" s="77">
        <v>3</v>
      </c>
      <c r="RN64" s="78">
        <v>3.39</v>
      </c>
      <c r="RO64" s="77">
        <v>34</v>
      </c>
      <c r="RP64" s="78">
        <v>40.28</v>
      </c>
      <c r="SA64" s="77">
        <v>2</v>
      </c>
      <c r="SB64" s="78">
        <v>48.56</v>
      </c>
      <c r="SE64" s="77">
        <v>9</v>
      </c>
      <c r="SF64" s="78">
        <v>404.19</v>
      </c>
      <c r="SG64" s="77">
        <v>2</v>
      </c>
      <c r="SH64" s="78">
        <v>1864.4</v>
      </c>
      <c r="SM64" s="77">
        <v>1</v>
      </c>
      <c r="SN64" s="78">
        <v>22.86</v>
      </c>
      <c r="SO64" s="79">
        <v>126929</v>
      </c>
      <c r="SP64" s="78">
        <v>17795353.550000001</v>
      </c>
      <c r="SQ64" s="79">
        <v>2332</v>
      </c>
      <c r="SR64" s="78">
        <v>108599.03</v>
      </c>
      <c r="SW64" s="77">
        <v>150</v>
      </c>
      <c r="SX64" s="78">
        <v>24197.02</v>
      </c>
      <c r="SY64" s="77">
        <v>331</v>
      </c>
      <c r="SZ64" s="78">
        <v>15355.06</v>
      </c>
      <c r="TA64" s="77">
        <v>833</v>
      </c>
      <c r="TB64" s="78">
        <v>33521.230000000003</v>
      </c>
      <c r="TC64" s="77">
        <v>571</v>
      </c>
      <c r="TD64" s="78">
        <v>60753.54</v>
      </c>
      <c r="TG64" s="79">
        <v>7434</v>
      </c>
      <c r="TH64" s="78">
        <v>521700.47</v>
      </c>
      <c r="TI64" s="79">
        <v>51040</v>
      </c>
      <c r="TJ64" s="78">
        <v>8699271.8200000003</v>
      </c>
      <c r="TM64" s="79">
        <v>1414</v>
      </c>
      <c r="TN64" s="78">
        <v>53928.61</v>
      </c>
      <c r="TO64" s="79">
        <v>3701</v>
      </c>
      <c r="TP64" s="78">
        <v>291434.83</v>
      </c>
      <c r="TQ64" s="79">
        <v>8441</v>
      </c>
      <c r="TR64" s="78">
        <v>274149.84000000003</v>
      </c>
      <c r="TS64" s="77">
        <v>2</v>
      </c>
      <c r="TT64" s="78">
        <v>500.28</v>
      </c>
      <c r="TU64" s="79">
        <v>92754</v>
      </c>
      <c r="TV64" s="78">
        <v>579433.31999999995</v>
      </c>
      <c r="TW64" s="79">
        <v>2245</v>
      </c>
      <c r="TX64" s="78">
        <v>194947.11</v>
      </c>
      <c r="TY64" s="77">
        <v>86</v>
      </c>
      <c r="TZ64" s="78">
        <v>630.46</v>
      </c>
      <c r="UG64" s="77">
        <v>743</v>
      </c>
      <c r="UH64" s="78">
        <v>7018</v>
      </c>
      <c r="UI64" s="79">
        <v>2942</v>
      </c>
      <c r="UJ64" s="78">
        <v>12858516.85</v>
      </c>
      <c r="UK64" s="79">
        <v>2434</v>
      </c>
      <c r="UL64" s="78">
        <v>95762.15</v>
      </c>
      <c r="UM64" s="79">
        <v>24617</v>
      </c>
      <c r="UN64" s="78">
        <v>632829.51</v>
      </c>
      <c r="UO64" s="79">
        <v>2266</v>
      </c>
      <c r="UP64" s="78">
        <v>263886.02</v>
      </c>
      <c r="UQ64" s="79">
        <v>49125</v>
      </c>
      <c r="UR64" s="78">
        <v>2393363.92</v>
      </c>
      <c r="US64" s="79">
        <v>5386</v>
      </c>
      <c r="UT64" s="78">
        <v>435046.12</v>
      </c>
      <c r="VE64" s="77">
        <v>1</v>
      </c>
      <c r="VF64" s="78">
        <v>139.15</v>
      </c>
      <c r="VG64" s="79">
        <v>8362</v>
      </c>
      <c r="VH64" s="78">
        <v>373922.8</v>
      </c>
      <c r="VI64" s="77">
        <v>2</v>
      </c>
      <c r="VJ64" s="78">
        <v>6.58</v>
      </c>
      <c r="VK64" s="77">
        <v>5</v>
      </c>
      <c r="VL64" s="78">
        <v>69.53</v>
      </c>
      <c r="VM64" s="77">
        <v>7</v>
      </c>
      <c r="VN64" s="78">
        <v>74.03</v>
      </c>
      <c r="VU64" s="77">
        <v>2</v>
      </c>
      <c r="VV64" s="78">
        <v>1.48</v>
      </c>
      <c r="VY64" s="77">
        <v>2</v>
      </c>
      <c r="VZ64" s="78">
        <v>5.74</v>
      </c>
      <c r="WA64" s="77">
        <v>2</v>
      </c>
      <c r="WB64" s="78">
        <v>12.7</v>
      </c>
      <c r="WG64" s="77">
        <v>60</v>
      </c>
      <c r="WH64" s="78">
        <v>1706.13</v>
      </c>
      <c r="WI64" s="79">
        <v>21100</v>
      </c>
      <c r="WJ64" s="78">
        <v>1177100.92</v>
      </c>
      <c r="WK64" s="77">
        <v>1</v>
      </c>
      <c r="WL64" s="78">
        <v>3.15</v>
      </c>
      <c r="WM64" s="79">
        <v>37284</v>
      </c>
      <c r="WN64" s="78">
        <v>609020.4</v>
      </c>
      <c r="WO64" s="77">
        <v>154</v>
      </c>
      <c r="WP64" s="78">
        <v>1633.84</v>
      </c>
      <c r="WS64" s="77">
        <v>3</v>
      </c>
      <c r="WT64" s="78">
        <v>18.39</v>
      </c>
      <c r="WU64" s="79">
        <v>12651</v>
      </c>
      <c r="WV64" s="78">
        <v>672489.38</v>
      </c>
      <c r="WW64" s="79">
        <v>17679</v>
      </c>
      <c r="WX64" s="78">
        <v>1553662.77</v>
      </c>
      <c r="XA64" s="77">
        <v>1</v>
      </c>
      <c r="XB64" s="78">
        <v>18.559999999999999</v>
      </c>
      <c r="XG64" s="79">
        <v>14485</v>
      </c>
      <c r="XH64" s="78">
        <v>2058503.62</v>
      </c>
      <c r="XI64" s="77">
        <v>20</v>
      </c>
      <c r="XJ64" s="78">
        <v>41271.69</v>
      </c>
      <c r="XK64" s="77">
        <v>2</v>
      </c>
      <c r="XL64" s="78">
        <v>64.62</v>
      </c>
      <c r="XM64" s="79">
        <v>2918</v>
      </c>
      <c r="XN64" s="78">
        <v>12157.57</v>
      </c>
      <c r="XO64" s="79">
        <v>6923</v>
      </c>
      <c r="XP64" s="78">
        <v>110362.09</v>
      </c>
      <c r="XQ64" s="77">
        <v>178</v>
      </c>
      <c r="XR64" s="78">
        <v>17651.509999999998</v>
      </c>
      <c r="XS64" s="79">
        <v>2301</v>
      </c>
      <c r="XT64" s="78">
        <v>891384.71</v>
      </c>
      <c r="XW64" s="79">
        <v>6557</v>
      </c>
      <c r="XX64" s="78">
        <v>189662.73</v>
      </c>
      <c r="YA64" s="77">
        <v>1</v>
      </c>
      <c r="YB64" s="78">
        <v>88.14</v>
      </c>
      <c r="YC64" s="77">
        <v>5</v>
      </c>
      <c r="YD64" s="78">
        <v>37.81</v>
      </c>
      <c r="YE64" s="77">
        <v>4</v>
      </c>
      <c r="YF64" s="78">
        <v>40.08</v>
      </c>
      <c r="YI64" s="79">
        <v>38536</v>
      </c>
      <c r="YJ64" s="78">
        <v>2198287.2799999998</v>
      </c>
      <c r="YM64" s="77">
        <v>536</v>
      </c>
      <c r="YN64" s="78">
        <v>225623.87</v>
      </c>
      <c r="YO64" s="77">
        <v>561</v>
      </c>
      <c r="YP64" s="78">
        <v>7232.26</v>
      </c>
      <c r="YU64" s="79">
        <v>2855</v>
      </c>
      <c r="YV64" s="78">
        <v>1485526.54</v>
      </c>
      <c r="YW64" s="79">
        <v>6723</v>
      </c>
      <c r="YX64" s="78">
        <v>873070.25</v>
      </c>
      <c r="YY64" s="79">
        <v>15767</v>
      </c>
      <c r="YZ64" s="78">
        <v>2633415.33</v>
      </c>
      <c r="ZA64" s="79">
        <v>1397</v>
      </c>
      <c r="ZB64" s="78">
        <v>352688.3</v>
      </c>
      <c r="ZC64" s="79">
        <v>2704</v>
      </c>
      <c r="ZD64" s="78">
        <v>574181.91</v>
      </c>
      <c r="ZE64" s="79">
        <v>82788</v>
      </c>
      <c r="ZF64" s="78">
        <v>944155.21</v>
      </c>
      <c r="ZG64" s="79">
        <v>1395</v>
      </c>
      <c r="ZH64" s="78">
        <v>74071.77</v>
      </c>
      <c r="ZI64" s="77">
        <v>3</v>
      </c>
      <c r="ZJ64" s="78">
        <v>15.77</v>
      </c>
      <c r="ZM64" s="77">
        <v>2</v>
      </c>
      <c r="ZN64" s="78">
        <v>186.52</v>
      </c>
      <c r="ZO64" s="77">
        <v>1</v>
      </c>
      <c r="ZP64" s="78">
        <v>18.989999999999998</v>
      </c>
      <c r="ZQ64" s="79">
        <v>173172</v>
      </c>
      <c r="ZR64" s="78">
        <v>10111544.609999999</v>
      </c>
      <c r="ZS64" s="79">
        <v>27726</v>
      </c>
      <c r="ZT64" s="78">
        <v>2409027.7799999998</v>
      </c>
      <c r="ZY64" s="77">
        <v>2</v>
      </c>
      <c r="ZZ64" s="78">
        <v>106.46</v>
      </c>
      <c r="AAA64" s="79">
        <v>5579</v>
      </c>
      <c r="AAB64" s="78">
        <v>129977.03</v>
      </c>
      <c r="AAE64" s="79">
        <v>2582</v>
      </c>
      <c r="AAF64" s="78">
        <v>330511</v>
      </c>
      <c r="AAG64" s="77">
        <v>146</v>
      </c>
      <c r="AAH64" s="78">
        <v>14969.14</v>
      </c>
      <c r="AAI64" s="79">
        <v>154723</v>
      </c>
      <c r="AAJ64" s="78">
        <v>3906558.86</v>
      </c>
      <c r="AAK64" s="79">
        <v>30974</v>
      </c>
      <c r="AAL64" s="78">
        <v>1456442.82</v>
      </c>
      <c r="AAQ64" s="79">
        <v>1531</v>
      </c>
      <c r="AAR64" s="78">
        <v>135617.14000000001</v>
      </c>
      <c r="AAS64" s="77">
        <v>649</v>
      </c>
      <c r="AAT64" s="78">
        <v>53161.03</v>
      </c>
      <c r="AAU64" s="79">
        <v>56210</v>
      </c>
      <c r="AAV64" s="78">
        <v>9890713.3599999994</v>
      </c>
      <c r="AAW64" s="79">
        <v>51585</v>
      </c>
      <c r="AAX64" s="78">
        <v>6501515.8499999996</v>
      </c>
      <c r="ABC64" s="77">
        <v>126</v>
      </c>
      <c r="ABD64" s="78">
        <v>659.33</v>
      </c>
      <c r="ABE64" s="77">
        <v>234</v>
      </c>
      <c r="ABF64" s="78">
        <v>1193.6199999999999</v>
      </c>
      <c r="ABM64" s="77">
        <v>153</v>
      </c>
      <c r="ABN64" s="78">
        <v>1226.31</v>
      </c>
      <c r="ABO64" s="77">
        <v>2</v>
      </c>
      <c r="ABP64" s="78">
        <v>30.36</v>
      </c>
      <c r="ABQ64" s="77">
        <v>81</v>
      </c>
      <c r="ABR64" s="78">
        <v>928.14</v>
      </c>
      <c r="ABS64" s="77">
        <v>138</v>
      </c>
      <c r="ABT64" s="78">
        <v>879.73</v>
      </c>
      <c r="ABU64" s="77">
        <v>2</v>
      </c>
      <c r="ABV64" s="78">
        <v>14.92</v>
      </c>
      <c r="ABY64" s="77">
        <v>12</v>
      </c>
      <c r="ABZ64" s="78">
        <v>647.14</v>
      </c>
      <c r="ACA64" s="79">
        <v>1519</v>
      </c>
      <c r="ACB64" s="78">
        <v>6588.15</v>
      </c>
      <c r="ACG64" s="79">
        <v>2144</v>
      </c>
      <c r="ACH64" s="78">
        <v>138229.24</v>
      </c>
      <c r="ACO64" s="79">
        <v>1736</v>
      </c>
      <c r="ACP64" s="78">
        <v>257099.11</v>
      </c>
      <c r="ADA64" s="79">
        <v>179124</v>
      </c>
      <c r="ADB64" s="78">
        <v>16413071.85</v>
      </c>
      <c r="ADC64" s="79">
        <v>4160</v>
      </c>
      <c r="ADD64" s="78">
        <v>264292.65999999997</v>
      </c>
      <c r="ADE64" s="79">
        <v>1894</v>
      </c>
      <c r="ADF64" s="78">
        <v>84089.68</v>
      </c>
      <c r="ADG64" s="79">
        <v>5033</v>
      </c>
      <c r="ADH64" s="78">
        <v>73987.34</v>
      </c>
      <c r="ADI64" s="79">
        <v>4912</v>
      </c>
      <c r="ADJ64" s="78">
        <v>118747.57</v>
      </c>
      <c r="ADK64" s="77">
        <v>630</v>
      </c>
      <c r="ADL64" s="78">
        <v>21011.7</v>
      </c>
      <c r="ADM64" s="77">
        <v>1</v>
      </c>
      <c r="ADN64" s="78">
        <v>8.94</v>
      </c>
      <c r="ADQ64" s="77">
        <v>172</v>
      </c>
      <c r="ADR64" s="78">
        <v>8161.01</v>
      </c>
      <c r="ADS64" s="79">
        <v>18718</v>
      </c>
      <c r="ADT64" s="78">
        <v>618942.1</v>
      </c>
      <c r="ADU64" s="79">
        <v>4918</v>
      </c>
      <c r="ADV64" s="78">
        <v>253043.47</v>
      </c>
      <c r="ADW64" s="79">
        <v>24244</v>
      </c>
      <c r="ADX64" s="78">
        <v>299938.87</v>
      </c>
      <c r="AEA64" s="77">
        <v>6</v>
      </c>
      <c r="AEB64" s="78">
        <v>123.82</v>
      </c>
      <c r="AEC64" s="79">
        <v>12491</v>
      </c>
      <c r="AED64" s="78">
        <v>506010.24</v>
      </c>
      <c r="AEI64" s="79">
        <v>5862</v>
      </c>
      <c r="AEJ64" s="78">
        <v>183319.94</v>
      </c>
      <c r="AEK64" s="79">
        <v>38921</v>
      </c>
      <c r="AEL64" s="78">
        <v>1472424.13</v>
      </c>
      <c r="AEM64" s="77">
        <v>158</v>
      </c>
      <c r="AEN64" s="78">
        <v>7655.96</v>
      </c>
      <c r="AEO64" s="79">
        <v>15206</v>
      </c>
      <c r="AEP64" s="78">
        <v>978224.77</v>
      </c>
      <c r="AES64" s="79">
        <v>3902</v>
      </c>
      <c r="AET64" s="78">
        <v>592887</v>
      </c>
      <c r="AEW64" s="77">
        <v>1</v>
      </c>
      <c r="AEX64" s="78">
        <v>3.24</v>
      </c>
      <c r="AEY64" s="79">
        <v>1026</v>
      </c>
      <c r="AEZ64" s="78">
        <v>166632.54</v>
      </c>
      <c r="AFA64" s="77">
        <v>1</v>
      </c>
      <c r="AFB64" s="78">
        <v>2.2400000000000002</v>
      </c>
      <c r="AFK64" s="79">
        <v>4227</v>
      </c>
      <c r="AFL64" s="78">
        <v>281599.96999999997</v>
      </c>
      <c r="AFM64" s="79">
        <v>1357</v>
      </c>
      <c r="AFN64" s="78">
        <v>47316.95</v>
      </c>
      <c r="AFO64" s="77">
        <v>16</v>
      </c>
      <c r="AFP64" s="78">
        <v>853.91</v>
      </c>
      <c r="AFQ64" s="77">
        <v>2</v>
      </c>
      <c r="AFR64" s="78">
        <v>330.94</v>
      </c>
      <c r="AFU64" s="79">
        <v>2688</v>
      </c>
      <c r="AFV64" s="78">
        <v>1901215.65</v>
      </c>
      <c r="AGA64" s="77">
        <v>88</v>
      </c>
      <c r="AGB64" s="78">
        <v>607</v>
      </c>
      <c r="AGG64" s="79">
        <v>16707</v>
      </c>
      <c r="AGH64" s="78">
        <v>870133.45</v>
      </c>
      <c r="AGI64" s="79">
        <v>4624</v>
      </c>
      <c r="AGJ64" s="78">
        <v>144361.29</v>
      </c>
      <c r="AGK64" s="77">
        <v>8</v>
      </c>
      <c r="AGL64" s="78">
        <v>3203.08</v>
      </c>
      <c r="AGO64" s="77">
        <v>74</v>
      </c>
      <c r="AGP64" s="78">
        <v>9285.89</v>
      </c>
      <c r="AGQ64" s="79">
        <v>7435</v>
      </c>
      <c r="AGR64" s="78">
        <v>406946.5</v>
      </c>
      <c r="AGS64" s="77">
        <v>24</v>
      </c>
      <c r="AGT64" s="78">
        <v>897.23</v>
      </c>
      <c r="AGW64" s="77">
        <v>5</v>
      </c>
      <c r="AGX64" s="78">
        <v>470.46</v>
      </c>
      <c r="AHC64" s="79">
        <v>3278</v>
      </c>
      <c r="AHD64" s="78">
        <v>1148529.8400000001</v>
      </c>
      <c r="AHE64" s="77">
        <v>1</v>
      </c>
      <c r="AHF64" s="78">
        <v>1.05</v>
      </c>
      <c r="AHG64" s="77">
        <v>155</v>
      </c>
      <c r="AHH64" s="78">
        <v>7630.07</v>
      </c>
      <c r="AHK64" s="77">
        <v>5</v>
      </c>
      <c r="AHL64" s="78">
        <v>125.87</v>
      </c>
      <c r="AHM64" s="79">
        <v>48475</v>
      </c>
      <c r="AHN64" s="78">
        <v>1553326.63</v>
      </c>
      <c r="AHO64" s="79">
        <v>5049</v>
      </c>
      <c r="AHP64" s="78">
        <v>200430.95</v>
      </c>
      <c r="AHQ64" s="77">
        <v>493</v>
      </c>
      <c r="AHR64" s="78">
        <v>52746.38</v>
      </c>
      <c r="AHS64" s="77">
        <v>9</v>
      </c>
      <c r="AHT64" s="78">
        <v>328.97</v>
      </c>
      <c r="AHW64" s="77">
        <v>207</v>
      </c>
      <c r="AHX64" s="78">
        <v>1436.29</v>
      </c>
      <c r="AIC64" s="77">
        <v>20</v>
      </c>
      <c r="AID64" s="78">
        <v>12970.99</v>
      </c>
      <c r="AIG64" s="79">
        <v>176352</v>
      </c>
      <c r="AIH64" s="78">
        <v>33761518.890000001</v>
      </c>
      <c r="AII64" s="77">
        <v>179</v>
      </c>
      <c r="AIJ64" s="78">
        <v>141792.63</v>
      </c>
      <c r="AIK64" s="79">
        <v>9937</v>
      </c>
      <c r="AIL64" s="78">
        <v>5607922.3399999999</v>
      </c>
      <c r="AIM64" s="79">
        <v>9995</v>
      </c>
      <c r="AIN64" s="78">
        <v>3578195.07</v>
      </c>
      <c r="AIO64" s="79">
        <v>1452</v>
      </c>
      <c r="AIP64" s="78">
        <v>96805.65</v>
      </c>
      <c r="AIQ64" s="77">
        <v>182</v>
      </c>
      <c r="AIR64" s="78">
        <v>17776.259999999998</v>
      </c>
      <c r="AIS64" s="79">
        <v>1015</v>
      </c>
      <c r="AIT64" s="78">
        <v>132347.9</v>
      </c>
      <c r="AIW64" s="77">
        <v>2</v>
      </c>
      <c r="AIX64" s="78">
        <v>653.91999999999996</v>
      </c>
      <c r="AIY64" s="77">
        <v>67</v>
      </c>
      <c r="AIZ64" s="78">
        <v>44286.82</v>
      </c>
      <c r="AJA64" s="79">
        <v>3701</v>
      </c>
      <c r="AJB64" s="78">
        <v>336291.63</v>
      </c>
      <c r="AJC64" s="79">
        <v>3932</v>
      </c>
      <c r="AJD64" s="78">
        <v>240394.23999999999</v>
      </c>
      <c r="AJE64" s="77">
        <v>17</v>
      </c>
      <c r="AJF64" s="78">
        <v>2073.2199999999998</v>
      </c>
      <c r="AJG64" s="77">
        <v>2</v>
      </c>
      <c r="AJH64" s="78">
        <v>60.22</v>
      </c>
      <c r="AJK64" s="77">
        <v>2</v>
      </c>
      <c r="AJL64" s="78">
        <v>373.9</v>
      </c>
      <c r="AJM64" s="79">
        <v>1014</v>
      </c>
      <c r="AJN64" s="78">
        <v>124503.28</v>
      </c>
      <c r="AJQ64" s="77">
        <v>129</v>
      </c>
      <c r="AJR64" s="78">
        <v>40588.06</v>
      </c>
      <c r="AJS64" s="77">
        <v>2</v>
      </c>
      <c r="AJT64" s="78">
        <v>35.94</v>
      </c>
      <c r="AJW64" s="77">
        <v>1</v>
      </c>
      <c r="AJX64" s="78">
        <v>13.41</v>
      </c>
      <c r="AKC64" s="77">
        <v>2</v>
      </c>
      <c r="AKD64" s="78">
        <v>1728</v>
      </c>
      <c r="AKE64" s="77">
        <v>4</v>
      </c>
      <c r="AKF64" s="78">
        <v>1101.8499999999999</v>
      </c>
      <c r="AKG64" s="79">
        <v>54214</v>
      </c>
      <c r="AKH64" s="78">
        <v>492765.5</v>
      </c>
      <c r="AKK64" s="77">
        <v>24</v>
      </c>
      <c r="AKL64" s="78">
        <v>199.99</v>
      </c>
      <c r="AKO64" s="79">
        <v>7460</v>
      </c>
      <c r="AKP64" s="78">
        <v>544729.99</v>
      </c>
      <c r="AKQ64" s="77">
        <v>2</v>
      </c>
      <c r="AKR64" s="78">
        <v>28.8</v>
      </c>
      <c r="AKS64" s="79">
        <v>10098</v>
      </c>
      <c r="AKT64" s="78">
        <v>205704.61</v>
      </c>
      <c r="AKU64" s="77">
        <v>13</v>
      </c>
      <c r="AKV64" s="78">
        <v>22.03</v>
      </c>
      <c r="AKW64" s="79">
        <v>12580</v>
      </c>
      <c r="AKX64" s="78">
        <v>576212.29</v>
      </c>
      <c r="ALC64" s="77">
        <v>6</v>
      </c>
      <c r="ALD64" s="78">
        <v>73.739999999999995</v>
      </c>
      <c r="ALE64" s="79">
        <v>2145</v>
      </c>
      <c r="ALF64" s="78">
        <v>349034.23999999999</v>
      </c>
      <c r="ALG64" s="77">
        <v>1</v>
      </c>
      <c r="ALH64" s="78">
        <v>84.15</v>
      </c>
      <c r="ALO64" s="79">
        <v>81336</v>
      </c>
      <c r="ALP64" s="78">
        <v>1024998.14</v>
      </c>
      <c r="ALQ64" s="77">
        <v>246</v>
      </c>
      <c r="ALR64" s="78">
        <v>25207.74</v>
      </c>
      <c r="ALW64" s="77">
        <v>3</v>
      </c>
      <c r="ALX64" s="78">
        <v>4.2300000000000004</v>
      </c>
      <c r="AME64" s="77">
        <v>31</v>
      </c>
      <c r="AMF64" s="78">
        <v>482.94</v>
      </c>
      <c r="AMM64" s="79">
        <v>8829</v>
      </c>
      <c r="AMN64" s="78">
        <v>213919.08</v>
      </c>
      <c r="AMQ64" s="79">
        <v>120070</v>
      </c>
      <c r="AMR64" s="78">
        <v>1680131.4</v>
      </c>
      <c r="AMW64" s="77">
        <v>2</v>
      </c>
      <c r="AMX64" s="78">
        <v>11.12</v>
      </c>
      <c r="ANC64" s="77">
        <v>2</v>
      </c>
      <c r="AND64" s="78">
        <v>63.64</v>
      </c>
      <c r="ANI64" s="77">
        <v>2</v>
      </c>
      <c r="ANJ64" s="78">
        <v>50</v>
      </c>
      <c r="ANO64" s="79">
        <v>7053</v>
      </c>
      <c r="ANP64" s="78">
        <v>364215.55</v>
      </c>
      <c r="ANQ64" s="77">
        <v>298</v>
      </c>
      <c r="ANR64" s="78">
        <v>867.57</v>
      </c>
      <c r="ANS64" s="79">
        <v>1466</v>
      </c>
      <c r="ANT64" s="78">
        <v>100186.56</v>
      </c>
      <c r="ANW64" s="77">
        <v>173</v>
      </c>
      <c r="ANX64" s="78">
        <v>4339.1000000000004</v>
      </c>
      <c r="ANY64" s="77">
        <v>25</v>
      </c>
      <c r="ANZ64" s="78">
        <v>15316.99</v>
      </c>
      <c r="AOA64" s="79">
        <v>1800</v>
      </c>
      <c r="AOB64" s="78">
        <v>121600.32000000001</v>
      </c>
      <c r="AOC64" s="79">
        <v>13634</v>
      </c>
      <c r="AOD64" s="78">
        <v>1275127.1399999999</v>
      </c>
      <c r="AOE64" s="77">
        <v>182</v>
      </c>
      <c r="AOF64" s="78">
        <v>219899.58</v>
      </c>
      <c r="AOG64" s="77">
        <v>2</v>
      </c>
      <c r="AOH64" s="78">
        <v>243.4</v>
      </c>
      <c r="AOQ64" s="77">
        <v>364</v>
      </c>
      <c r="AOR64" s="78">
        <v>13952.59</v>
      </c>
      <c r="AOS64" s="77">
        <v>1</v>
      </c>
      <c r="AOT64" s="78">
        <v>4.32</v>
      </c>
      <c r="AOU64" s="77">
        <v>2</v>
      </c>
      <c r="AOV64" s="78">
        <v>5.68</v>
      </c>
      <c r="AOW64" s="77">
        <v>1</v>
      </c>
      <c r="AOX64" s="78">
        <v>0.01</v>
      </c>
      <c r="AOY64" s="79">
        <v>1071</v>
      </c>
      <c r="AOZ64" s="78">
        <v>1289991.8700000001</v>
      </c>
      <c r="APA64" s="79">
        <v>3215</v>
      </c>
      <c r="APB64" s="78">
        <v>247938.33</v>
      </c>
      <c r="APE64" s="77">
        <v>435</v>
      </c>
      <c r="APF64" s="78">
        <v>11627.94</v>
      </c>
      <c r="API64" s="79">
        <v>2268</v>
      </c>
      <c r="APJ64" s="78">
        <v>292982.73</v>
      </c>
      <c r="APK64" s="77">
        <v>312</v>
      </c>
      <c r="APL64" s="78">
        <v>53337.3</v>
      </c>
      <c r="APM64" s="79">
        <v>13771</v>
      </c>
      <c r="APN64" s="78">
        <v>2200452.31</v>
      </c>
      <c r="APS64" s="77">
        <v>593</v>
      </c>
      <c r="APT64" s="78">
        <v>302009.56</v>
      </c>
      <c r="APU64" s="77">
        <v>65</v>
      </c>
      <c r="APV64" s="78">
        <v>118226.53</v>
      </c>
      <c r="APW64" s="77">
        <v>399</v>
      </c>
      <c r="APX64" s="78">
        <v>1245833.49</v>
      </c>
      <c r="AQE64" s="77">
        <v>1</v>
      </c>
      <c r="AQF64" s="78">
        <v>35.71</v>
      </c>
      <c r="AQI64" s="77">
        <v>55</v>
      </c>
      <c r="AQJ64" s="78">
        <v>4868.67</v>
      </c>
      <c r="AQK64" s="77">
        <v>5</v>
      </c>
      <c r="AQL64" s="78">
        <v>43.1</v>
      </c>
      <c r="AQO64" s="77">
        <v>990</v>
      </c>
      <c r="AQP64" s="78">
        <v>133157.92000000001</v>
      </c>
      <c r="AQQ64" s="77">
        <v>415</v>
      </c>
      <c r="AQR64" s="78">
        <v>4848.33</v>
      </c>
      <c r="AQS64" s="77">
        <v>3</v>
      </c>
      <c r="AQT64" s="78">
        <v>34.26</v>
      </c>
      <c r="AQU64" s="77">
        <v>222</v>
      </c>
      <c r="AQV64" s="78">
        <v>2538.61</v>
      </c>
      <c r="ARA64" s="79">
        <v>13595</v>
      </c>
      <c r="ARB64" s="78">
        <v>3036081.08</v>
      </c>
      <c r="ARC64" s="79">
        <v>16816</v>
      </c>
      <c r="ARD64" s="78">
        <v>258578.2</v>
      </c>
      <c r="ARG64" s="77">
        <v>1</v>
      </c>
      <c r="ARH64" s="78">
        <v>8.7799999999999994</v>
      </c>
      <c r="ARI64" s="79">
        <v>2572</v>
      </c>
      <c r="ARJ64" s="78">
        <v>1089316.73</v>
      </c>
      <c r="ARK64" s="77">
        <v>241</v>
      </c>
      <c r="ARL64" s="78">
        <v>107961.41</v>
      </c>
      <c r="ARM64" s="79">
        <v>2087</v>
      </c>
      <c r="ARN64" s="78">
        <v>941198.26</v>
      </c>
      <c r="ARO64" s="77">
        <v>717</v>
      </c>
      <c r="ARP64" s="78">
        <v>318751.93</v>
      </c>
      <c r="ARQ64" s="77">
        <v>733</v>
      </c>
      <c r="ARR64" s="78">
        <v>311254.52</v>
      </c>
      <c r="ARS64" s="77">
        <v>164</v>
      </c>
      <c r="ART64" s="78">
        <v>71161.56</v>
      </c>
      <c r="ARU64" s="79">
        <v>14593</v>
      </c>
      <c r="ARV64" s="78">
        <v>2922358.08</v>
      </c>
      <c r="ARW64" s="77">
        <v>3</v>
      </c>
      <c r="ARX64" s="78">
        <v>278.93</v>
      </c>
      <c r="ASA64" s="77">
        <v>168</v>
      </c>
      <c r="ASB64" s="78">
        <v>46471.09</v>
      </c>
      <c r="ASC64" s="79">
        <v>3322</v>
      </c>
      <c r="ASD64" s="78">
        <v>50902.69</v>
      </c>
      <c r="ASI64" s="79">
        <v>3897</v>
      </c>
      <c r="ASJ64" s="78">
        <v>1026496.15</v>
      </c>
      <c r="ASK64" s="79">
        <v>2646</v>
      </c>
      <c r="ASL64" s="78">
        <v>1309466.1000000001</v>
      </c>
      <c r="ASU64" s="77">
        <v>85</v>
      </c>
      <c r="ASV64" s="78">
        <v>543403.51</v>
      </c>
      <c r="ASY64" s="77">
        <v>5</v>
      </c>
      <c r="ASZ64" s="78">
        <v>64.569999999999993</v>
      </c>
      <c r="ATC64" s="77">
        <v>3</v>
      </c>
      <c r="ATD64" s="78">
        <v>69.569999999999993</v>
      </c>
      <c r="ATE64" s="77">
        <v>1</v>
      </c>
      <c r="ATF64" s="78">
        <v>9.39</v>
      </c>
      <c r="ATG64" s="79">
        <v>5610</v>
      </c>
      <c r="ATH64" s="78">
        <v>719074.36</v>
      </c>
      <c r="ATI64" s="79">
        <v>18837</v>
      </c>
      <c r="ATJ64" s="78">
        <v>2264094.67</v>
      </c>
      <c r="ATK64" s="79">
        <v>27626</v>
      </c>
      <c r="ATL64" s="78">
        <v>3412764.55</v>
      </c>
      <c r="ATM64" s="79">
        <v>6189</v>
      </c>
      <c r="ATN64" s="78">
        <v>756664.41</v>
      </c>
      <c r="ATO64" s="79">
        <v>19006</v>
      </c>
      <c r="ATP64" s="78">
        <v>428731.25</v>
      </c>
      <c r="ATS64" s="79">
        <v>49814</v>
      </c>
      <c r="ATT64" s="78">
        <v>3950130.48</v>
      </c>
      <c r="ATU64" s="77">
        <v>176</v>
      </c>
      <c r="ATV64" s="78">
        <v>60513.17</v>
      </c>
      <c r="ATY64" s="79">
        <v>4200</v>
      </c>
      <c r="ATZ64" s="78">
        <v>325250.13</v>
      </c>
      <c r="AUE64" s="77">
        <v>1</v>
      </c>
      <c r="AUF64" s="78">
        <v>235.84</v>
      </c>
      <c r="AUG64" s="77">
        <v>3</v>
      </c>
      <c r="AUH64" s="78">
        <v>5.91</v>
      </c>
      <c r="AUS64" s="77">
        <v>11</v>
      </c>
      <c r="AUT64" s="78">
        <v>698.65</v>
      </c>
      <c r="AUU64" s="77">
        <v>885</v>
      </c>
      <c r="AUV64" s="78">
        <v>19425.650000000001</v>
      </c>
      <c r="AUW64" s="77">
        <v>126</v>
      </c>
      <c r="AUX64" s="78">
        <v>10839.49</v>
      </c>
      <c r="AVA64" s="79">
        <v>11917</v>
      </c>
      <c r="AVB64" s="78">
        <v>1074491.6499999999</v>
      </c>
      <c r="AVC64" s="77">
        <v>871</v>
      </c>
      <c r="AVD64" s="78">
        <v>3474936.99</v>
      </c>
      <c r="AVE64" s="77">
        <v>1</v>
      </c>
      <c r="AVF64" s="78">
        <v>62.23</v>
      </c>
      <c r="AVM64" s="79">
        <v>1038</v>
      </c>
      <c r="AVN64" s="78">
        <v>57714.11</v>
      </c>
      <c r="AVO64" s="77">
        <v>43</v>
      </c>
      <c r="AVP64" s="78">
        <v>1394.85</v>
      </c>
      <c r="AVS64" s="79">
        <v>14573</v>
      </c>
      <c r="AVT64" s="78">
        <v>648067.53</v>
      </c>
      <c r="AVU64" s="77">
        <v>18</v>
      </c>
      <c r="AVV64" s="78">
        <v>744.64</v>
      </c>
      <c r="AVW64" s="77">
        <v>20</v>
      </c>
      <c r="AVX64" s="78">
        <v>1046.79</v>
      </c>
      <c r="AVY64" s="77">
        <v>1</v>
      </c>
      <c r="AVZ64" s="78">
        <v>5.15</v>
      </c>
      <c r="AWA64" s="77">
        <v>23</v>
      </c>
      <c r="AWB64" s="78">
        <v>130.19</v>
      </c>
      <c r="AWC64" s="77">
        <v>1</v>
      </c>
      <c r="AWD64" s="78">
        <v>4.8499999999999996</v>
      </c>
      <c r="AWM64" s="79">
        <v>184242</v>
      </c>
      <c r="AWN64" s="78">
        <v>2959751.74</v>
      </c>
      <c r="AWO64" s="77">
        <v>10</v>
      </c>
      <c r="AWP64" s="78">
        <v>262.06</v>
      </c>
      <c r="AWQ64" s="79">
        <v>2099</v>
      </c>
      <c r="AWR64" s="78">
        <v>107287.89</v>
      </c>
      <c r="AWU64" s="79">
        <v>11027</v>
      </c>
      <c r="AWV64" s="78">
        <v>3697764.93</v>
      </c>
      <c r="AWW64" s="77">
        <v>27</v>
      </c>
      <c r="AWX64" s="78">
        <v>239.51</v>
      </c>
      <c r="AXA64" s="77">
        <v>2</v>
      </c>
      <c r="AXB64" s="78">
        <v>9.7200000000000006</v>
      </c>
      <c r="AXC64" s="77">
        <v>219</v>
      </c>
      <c r="AXD64" s="78">
        <v>189712.09</v>
      </c>
      <c r="AXS64" s="77">
        <v>4</v>
      </c>
      <c r="AXT64" s="78">
        <v>200.5</v>
      </c>
      <c r="AYC64" s="77">
        <v>14</v>
      </c>
      <c r="AYD64" s="78">
        <v>124.2</v>
      </c>
      <c r="AYE64" s="77">
        <v>27</v>
      </c>
      <c r="AYF64" s="78">
        <v>291.23</v>
      </c>
      <c r="AYG64" s="77">
        <v>4</v>
      </c>
      <c r="AYH64" s="78">
        <v>54.92</v>
      </c>
      <c r="AYQ64" s="77">
        <v>10</v>
      </c>
      <c r="AYR64" s="78">
        <v>8.3699999999999992</v>
      </c>
      <c r="AYS64" s="77">
        <v>2</v>
      </c>
      <c r="AYT64" s="78">
        <v>1.56</v>
      </c>
      <c r="AYW64" s="77">
        <v>7</v>
      </c>
      <c r="AYX64" s="78">
        <v>25.59</v>
      </c>
      <c r="AYY64" s="77">
        <v>93</v>
      </c>
      <c r="AYZ64" s="78">
        <v>6728.5</v>
      </c>
      <c r="AZA64" s="79">
        <v>60377</v>
      </c>
      <c r="AZB64" s="78">
        <v>4674742.57</v>
      </c>
      <c r="AZC64" s="77">
        <v>336</v>
      </c>
      <c r="AZD64" s="78">
        <v>55905.62</v>
      </c>
      <c r="AZE64" s="77">
        <v>161</v>
      </c>
      <c r="AZF64" s="78">
        <v>53258.61</v>
      </c>
      <c r="AZG64" s="77">
        <v>22</v>
      </c>
      <c r="AZH64" s="78">
        <v>463.15</v>
      </c>
      <c r="AZI64" s="77">
        <v>325</v>
      </c>
      <c r="AZJ64" s="78">
        <v>26368.33</v>
      </c>
      <c r="AZK64" s="79">
        <v>3216</v>
      </c>
      <c r="AZL64" s="78">
        <v>43374.01</v>
      </c>
      <c r="AZO64" s="79">
        <v>13822</v>
      </c>
      <c r="AZP64" s="78">
        <v>1836867.36</v>
      </c>
      <c r="AZQ64" s="77">
        <v>183</v>
      </c>
      <c r="AZR64" s="78">
        <v>188672.99</v>
      </c>
      <c r="AZS64" s="77">
        <v>455</v>
      </c>
      <c r="AZT64" s="78">
        <v>236166.84</v>
      </c>
    </row>
    <row r="65" spans="1:1022 1027:1372" x14ac:dyDescent="0.25">
      <c r="A65" s="80">
        <v>39927</v>
      </c>
      <c r="B65" s="77" t="s">
        <v>346</v>
      </c>
      <c r="C65" s="77">
        <v>34</v>
      </c>
      <c r="D65" s="78">
        <v>66.14</v>
      </c>
      <c r="I65" s="77">
        <v>4</v>
      </c>
      <c r="J65" s="78">
        <v>38.81</v>
      </c>
      <c r="K65" s="77">
        <v>2</v>
      </c>
      <c r="L65" s="78">
        <v>188.92</v>
      </c>
      <c r="M65" s="77">
        <v>34</v>
      </c>
      <c r="N65" s="78">
        <v>204614.64</v>
      </c>
      <c r="W65" s="77">
        <v>4</v>
      </c>
      <c r="X65" s="78">
        <v>40.78</v>
      </c>
      <c r="Y65" s="79">
        <v>171782</v>
      </c>
      <c r="Z65" s="78">
        <v>9469048.0399999991</v>
      </c>
      <c r="AA65" s="77">
        <v>106</v>
      </c>
      <c r="AB65" s="78">
        <v>12048.44</v>
      </c>
      <c r="AC65" s="79">
        <v>6577</v>
      </c>
      <c r="AD65" s="78">
        <v>306895.09000000003</v>
      </c>
      <c r="AQ65" s="79">
        <v>34417</v>
      </c>
      <c r="AR65" s="78">
        <v>4983783.33</v>
      </c>
      <c r="AU65" s="79">
        <v>48803</v>
      </c>
      <c r="AV65" s="78">
        <v>969978.78</v>
      </c>
      <c r="AY65" s="79">
        <v>69925</v>
      </c>
      <c r="AZ65" s="78">
        <v>6960921.7400000002</v>
      </c>
      <c r="BA65" s="79">
        <v>232702</v>
      </c>
      <c r="BB65" s="78">
        <v>19382940.52</v>
      </c>
      <c r="BE65" s="79">
        <v>235063</v>
      </c>
      <c r="BF65" s="78">
        <v>2094333.56</v>
      </c>
      <c r="BI65" s="79">
        <v>8473</v>
      </c>
      <c r="BJ65" s="78">
        <v>486251.91</v>
      </c>
      <c r="BM65" s="77">
        <v>9</v>
      </c>
      <c r="BN65" s="78">
        <v>898.78</v>
      </c>
      <c r="BO65" s="79">
        <v>5762</v>
      </c>
      <c r="BP65" s="78">
        <v>63216.94</v>
      </c>
      <c r="BS65" s="77">
        <v>20</v>
      </c>
      <c r="BT65" s="78">
        <v>20821.61</v>
      </c>
      <c r="BW65" s="77">
        <v>1</v>
      </c>
      <c r="BX65" s="78">
        <v>5.98</v>
      </c>
      <c r="BY65" s="77">
        <v>2</v>
      </c>
      <c r="BZ65" s="78">
        <v>4.96</v>
      </c>
      <c r="CC65" s="77">
        <v>1</v>
      </c>
      <c r="CD65" s="78">
        <v>1.94</v>
      </c>
      <c r="CS65" s="77">
        <v>54</v>
      </c>
      <c r="CT65" s="78">
        <v>201.22</v>
      </c>
      <c r="CW65" s="77">
        <v>12</v>
      </c>
      <c r="CX65" s="78">
        <v>13.34</v>
      </c>
      <c r="CY65" s="77">
        <v>1</v>
      </c>
      <c r="CZ65" s="78">
        <v>0.88</v>
      </c>
      <c r="DA65" s="79">
        <v>164972</v>
      </c>
      <c r="DB65" s="78">
        <v>5908709.6500000004</v>
      </c>
      <c r="DK65" s="79">
        <v>11017</v>
      </c>
      <c r="DL65" s="78">
        <v>991408.32</v>
      </c>
      <c r="DM65" s="79">
        <v>142199</v>
      </c>
      <c r="DN65" s="78">
        <v>5544459.4900000002</v>
      </c>
      <c r="DQ65" s="77">
        <v>1</v>
      </c>
      <c r="DR65" s="78">
        <v>1.1200000000000001</v>
      </c>
      <c r="DS65" s="77">
        <v>22</v>
      </c>
      <c r="DT65" s="78">
        <v>564.77</v>
      </c>
      <c r="DU65" s="77">
        <v>4</v>
      </c>
      <c r="DV65" s="78">
        <v>7.65</v>
      </c>
      <c r="EE65" s="79">
        <v>12278</v>
      </c>
      <c r="EF65" s="78">
        <v>490143.67</v>
      </c>
      <c r="EG65" s="79">
        <v>48766</v>
      </c>
      <c r="EH65" s="78">
        <v>2098828.61</v>
      </c>
      <c r="EI65" s="77">
        <v>3</v>
      </c>
      <c r="EJ65" s="78">
        <v>6.95</v>
      </c>
      <c r="EK65" s="79">
        <v>1210</v>
      </c>
      <c r="EL65" s="78">
        <v>72774.23</v>
      </c>
      <c r="EQ65" s="77">
        <v>2</v>
      </c>
      <c r="ER65" s="78">
        <v>29.3</v>
      </c>
      <c r="EU65" s="77">
        <v>5</v>
      </c>
      <c r="EV65" s="78">
        <v>2.21</v>
      </c>
      <c r="EW65" s="79">
        <v>24477</v>
      </c>
      <c r="EX65" s="78">
        <v>1198580.51</v>
      </c>
      <c r="EY65" s="79">
        <v>15680</v>
      </c>
      <c r="EZ65" s="78">
        <v>731950.69</v>
      </c>
      <c r="FA65" s="77">
        <v>8</v>
      </c>
      <c r="FB65" s="78">
        <v>240.33</v>
      </c>
      <c r="FE65" s="77">
        <v>5</v>
      </c>
      <c r="FF65" s="78">
        <v>16.32</v>
      </c>
      <c r="FG65" s="79">
        <v>2370</v>
      </c>
      <c r="FH65" s="78">
        <v>359952.39</v>
      </c>
      <c r="FI65" s="77">
        <v>2</v>
      </c>
      <c r="FJ65" s="78">
        <v>3</v>
      </c>
      <c r="FK65" s="79">
        <v>3623</v>
      </c>
      <c r="FL65" s="78">
        <v>94050.39</v>
      </c>
      <c r="FM65" s="77">
        <v>697</v>
      </c>
      <c r="FN65" s="78">
        <v>26317.34</v>
      </c>
      <c r="FO65" s="79">
        <v>46057</v>
      </c>
      <c r="FP65" s="78">
        <v>4845728.76</v>
      </c>
      <c r="FW65" s="77">
        <v>87</v>
      </c>
      <c r="FX65" s="78">
        <v>6609.85</v>
      </c>
      <c r="GC65" s="79">
        <v>2861</v>
      </c>
      <c r="GD65" s="78">
        <v>393114.92</v>
      </c>
      <c r="GO65" s="77">
        <v>318</v>
      </c>
      <c r="GP65" s="78">
        <v>24172.98</v>
      </c>
      <c r="GQ65" s="77">
        <v>29</v>
      </c>
      <c r="GR65" s="78">
        <v>938.49</v>
      </c>
      <c r="GU65" s="77">
        <v>16</v>
      </c>
      <c r="GV65" s="78">
        <v>63.5</v>
      </c>
      <c r="GY65" s="77">
        <v>107</v>
      </c>
      <c r="GZ65" s="78">
        <v>3852.59</v>
      </c>
      <c r="HA65" s="77">
        <v>649</v>
      </c>
      <c r="HB65" s="78">
        <v>79864.33</v>
      </c>
      <c r="HC65" s="77">
        <v>512</v>
      </c>
      <c r="HD65" s="78">
        <v>82077.850000000006</v>
      </c>
      <c r="HE65" s="77">
        <v>887</v>
      </c>
      <c r="HF65" s="78">
        <v>120423.31</v>
      </c>
      <c r="HI65" s="77">
        <v>101</v>
      </c>
      <c r="HJ65" s="78">
        <v>31246.66</v>
      </c>
      <c r="HK65" s="77">
        <v>611</v>
      </c>
      <c r="HL65" s="78">
        <v>22259.78</v>
      </c>
      <c r="HM65" s="77">
        <v>21</v>
      </c>
      <c r="HN65" s="78">
        <v>1570.94</v>
      </c>
      <c r="HO65" s="79">
        <v>80143</v>
      </c>
      <c r="HP65" s="78">
        <v>7673390.1100000003</v>
      </c>
      <c r="HQ65" s="77">
        <v>7</v>
      </c>
      <c r="HR65" s="78">
        <v>809.95</v>
      </c>
      <c r="HS65" s="77">
        <v>58</v>
      </c>
      <c r="HT65" s="78">
        <v>4648.66</v>
      </c>
      <c r="HU65" s="79">
        <v>5625</v>
      </c>
      <c r="HV65" s="78">
        <v>396147.57</v>
      </c>
      <c r="HW65" s="77">
        <v>30</v>
      </c>
      <c r="HX65" s="78">
        <v>6712.11</v>
      </c>
      <c r="HY65" s="77">
        <v>196</v>
      </c>
      <c r="HZ65" s="78">
        <v>55941.08</v>
      </c>
      <c r="IG65" s="79">
        <v>2680</v>
      </c>
      <c r="IH65" s="78">
        <v>127817.57</v>
      </c>
      <c r="II65" s="77">
        <v>8</v>
      </c>
      <c r="IJ65" s="78">
        <v>2.27</v>
      </c>
      <c r="IK65" s="77">
        <v>4</v>
      </c>
      <c r="IL65" s="78">
        <v>13.34</v>
      </c>
      <c r="IQ65" s="77">
        <v>8</v>
      </c>
      <c r="IR65" s="78">
        <v>17.16</v>
      </c>
      <c r="IS65" s="79">
        <v>4034</v>
      </c>
      <c r="IT65" s="78">
        <v>162357.78</v>
      </c>
      <c r="JA65" s="79">
        <v>10088</v>
      </c>
      <c r="JB65" s="78">
        <v>1302050.92</v>
      </c>
      <c r="JC65" s="79">
        <v>2697</v>
      </c>
      <c r="JD65" s="78">
        <v>324271.02</v>
      </c>
      <c r="JG65" s="77">
        <v>663</v>
      </c>
      <c r="JH65" s="78">
        <v>85470.95</v>
      </c>
      <c r="JI65" s="79">
        <v>3518</v>
      </c>
      <c r="JJ65" s="78">
        <v>279276.01</v>
      </c>
      <c r="JK65" s="77">
        <v>18</v>
      </c>
      <c r="JL65" s="78">
        <v>1826.49</v>
      </c>
      <c r="JQ65" s="77">
        <v>232</v>
      </c>
      <c r="JR65" s="78">
        <v>15336.85</v>
      </c>
      <c r="JS65" s="79">
        <v>2948</v>
      </c>
      <c r="JT65" s="78">
        <v>231230.13</v>
      </c>
      <c r="JU65" s="79">
        <v>5499</v>
      </c>
      <c r="JV65" s="78">
        <v>356252.79</v>
      </c>
      <c r="JW65" s="77">
        <v>153</v>
      </c>
      <c r="JX65" s="78">
        <v>13695.02</v>
      </c>
      <c r="JY65" s="77">
        <v>482</v>
      </c>
      <c r="JZ65" s="78">
        <v>9088.2199999999993</v>
      </c>
      <c r="KA65" s="79">
        <v>8472</v>
      </c>
      <c r="KB65" s="78">
        <v>313926.02</v>
      </c>
      <c r="KE65" s="77">
        <v>428</v>
      </c>
      <c r="KF65" s="78">
        <v>45695.14</v>
      </c>
      <c r="KG65" s="79">
        <v>17842</v>
      </c>
      <c r="KH65" s="78">
        <v>634716.22</v>
      </c>
      <c r="KM65" s="79">
        <v>1148</v>
      </c>
      <c r="KN65" s="78">
        <v>612515.24</v>
      </c>
      <c r="KQ65" s="79">
        <v>5329</v>
      </c>
      <c r="KR65" s="78">
        <v>407306.72</v>
      </c>
      <c r="KU65" s="79">
        <v>3248</v>
      </c>
      <c r="KV65" s="78">
        <v>1399036.96</v>
      </c>
      <c r="KW65" s="77">
        <v>4</v>
      </c>
      <c r="KX65" s="78">
        <v>17.920000000000002</v>
      </c>
      <c r="LA65" s="77">
        <v>14</v>
      </c>
      <c r="LB65" s="78">
        <v>3817.87</v>
      </c>
      <c r="LC65" s="77">
        <v>2</v>
      </c>
      <c r="LD65" s="78">
        <v>4.75</v>
      </c>
      <c r="LE65" s="79">
        <v>1138</v>
      </c>
      <c r="LF65" s="78">
        <v>110986.98</v>
      </c>
      <c r="LG65" s="77">
        <v>454</v>
      </c>
      <c r="LH65" s="78">
        <v>73349.460000000006</v>
      </c>
      <c r="LI65" s="77">
        <v>421</v>
      </c>
      <c r="LJ65" s="78">
        <v>93689.91</v>
      </c>
      <c r="LM65" s="77">
        <v>2</v>
      </c>
      <c r="LN65" s="78">
        <v>9.1199999999999992</v>
      </c>
      <c r="LQ65" s="77">
        <v>2</v>
      </c>
      <c r="LR65" s="78">
        <v>15.76</v>
      </c>
      <c r="LS65" s="77">
        <v>5</v>
      </c>
      <c r="LT65" s="78">
        <v>3.2</v>
      </c>
      <c r="LU65" s="79">
        <v>7849</v>
      </c>
      <c r="LV65" s="78">
        <v>348160.04</v>
      </c>
      <c r="LW65" s="77">
        <v>84</v>
      </c>
      <c r="LX65" s="78">
        <v>453.5</v>
      </c>
      <c r="LY65" s="77">
        <v>2</v>
      </c>
      <c r="LZ65" s="78">
        <v>863.96</v>
      </c>
      <c r="MA65" s="77">
        <v>3</v>
      </c>
      <c r="MB65" s="78">
        <v>284.75</v>
      </c>
      <c r="MC65" s="79">
        <v>5480</v>
      </c>
      <c r="MD65" s="78">
        <v>243877.32</v>
      </c>
      <c r="MG65" s="77">
        <v>8</v>
      </c>
      <c r="MH65" s="78">
        <v>279.76</v>
      </c>
      <c r="MO65" s="77">
        <v>2</v>
      </c>
      <c r="MP65" s="78">
        <v>10.44</v>
      </c>
      <c r="MQ65" s="79">
        <v>4580</v>
      </c>
      <c r="MR65" s="78">
        <v>331343.86</v>
      </c>
      <c r="MS65" s="79">
        <v>45310</v>
      </c>
      <c r="MT65" s="78">
        <v>4286718</v>
      </c>
      <c r="MU65" s="79">
        <v>1513</v>
      </c>
      <c r="MV65" s="78">
        <v>44993.83</v>
      </c>
      <c r="MY65" s="77">
        <v>6</v>
      </c>
      <c r="MZ65" s="78">
        <v>30.24</v>
      </c>
      <c r="NA65" s="77">
        <v>1</v>
      </c>
      <c r="NB65" s="78">
        <v>2.7</v>
      </c>
      <c r="NG65" s="79">
        <v>311134</v>
      </c>
      <c r="NH65" s="78">
        <v>37607849.990000002</v>
      </c>
      <c r="NI65" s="79">
        <v>262344</v>
      </c>
      <c r="NJ65" s="78">
        <v>36304597.049999997</v>
      </c>
      <c r="NK65" s="79">
        <v>14514</v>
      </c>
      <c r="NL65" s="78">
        <v>44847.28</v>
      </c>
      <c r="NM65" s="77">
        <v>41</v>
      </c>
      <c r="NN65" s="78">
        <v>831.15</v>
      </c>
      <c r="NU65" s="79">
        <v>4413</v>
      </c>
      <c r="NV65" s="78">
        <v>643316.87</v>
      </c>
      <c r="NW65" s="77">
        <v>17</v>
      </c>
      <c r="NX65" s="78">
        <v>73.88</v>
      </c>
      <c r="NY65" s="77">
        <v>3</v>
      </c>
      <c r="NZ65" s="78">
        <v>8.48</v>
      </c>
      <c r="OA65" s="77">
        <v>116</v>
      </c>
      <c r="OB65" s="78">
        <v>294.92</v>
      </c>
      <c r="OC65" s="79">
        <v>2203</v>
      </c>
      <c r="OD65" s="78">
        <v>233954.26</v>
      </c>
      <c r="OE65" s="77">
        <v>6</v>
      </c>
      <c r="OF65" s="78">
        <v>362.44</v>
      </c>
      <c r="OG65" s="77">
        <v>4</v>
      </c>
      <c r="OH65" s="78">
        <v>115.5</v>
      </c>
      <c r="OM65" s="77">
        <v>320</v>
      </c>
      <c r="ON65" s="78">
        <v>22518.99</v>
      </c>
      <c r="OO65" s="77">
        <v>549</v>
      </c>
      <c r="OP65" s="78">
        <v>30903.1</v>
      </c>
      <c r="OQ65" s="77">
        <v>130</v>
      </c>
      <c r="OR65" s="78">
        <v>555.23</v>
      </c>
      <c r="OW65" s="79">
        <v>14502</v>
      </c>
      <c r="OX65" s="78">
        <v>2458719.21</v>
      </c>
      <c r="OY65" s="79">
        <v>27998</v>
      </c>
      <c r="OZ65" s="78">
        <v>5280133.53</v>
      </c>
      <c r="PA65" s="77">
        <v>226</v>
      </c>
      <c r="PB65" s="78">
        <v>8705.1200000000008</v>
      </c>
      <c r="PC65" s="79">
        <v>3937</v>
      </c>
      <c r="PD65" s="78">
        <v>181180.1</v>
      </c>
      <c r="PE65" s="77">
        <v>66</v>
      </c>
      <c r="PF65" s="78">
        <v>4661.07</v>
      </c>
      <c r="PI65" s="79">
        <v>4258</v>
      </c>
      <c r="PJ65" s="78">
        <v>396892.44</v>
      </c>
      <c r="PS65" s="79">
        <v>3657</v>
      </c>
      <c r="PT65" s="78">
        <v>324048.65999999997</v>
      </c>
      <c r="PU65" s="77">
        <v>133</v>
      </c>
      <c r="PV65" s="78">
        <v>1327.61</v>
      </c>
      <c r="PW65" s="77">
        <v>64</v>
      </c>
      <c r="PX65" s="78">
        <v>9545.85</v>
      </c>
      <c r="PY65" s="79">
        <v>10328</v>
      </c>
      <c r="PZ65" s="78">
        <v>686654.79</v>
      </c>
      <c r="QA65" s="77">
        <v>45</v>
      </c>
      <c r="QB65" s="78">
        <v>305.43</v>
      </c>
      <c r="QC65" s="77">
        <v>21</v>
      </c>
      <c r="QD65" s="78">
        <v>144.13999999999999</v>
      </c>
      <c r="QI65" s="77">
        <v>9</v>
      </c>
      <c r="QJ65" s="78">
        <v>57.36</v>
      </c>
      <c r="QK65" s="77">
        <v>3</v>
      </c>
      <c r="QL65" s="78">
        <v>4.97</v>
      </c>
      <c r="QM65" s="79">
        <v>23778</v>
      </c>
      <c r="QN65" s="78">
        <v>6498530.8099999996</v>
      </c>
      <c r="QO65" s="79">
        <v>44375</v>
      </c>
      <c r="QP65" s="78">
        <v>6427129.2300000004</v>
      </c>
      <c r="QS65" s="77">
        <v>405</v>
      </c>
      <c r="QT65" s="78">
        <v>1636069.86</v>
      </c>
      <c r="QW65" s="77">
        <v>43</v>
      </c>
      <c r="QX65" s="78">
        <v>503.84</v>
      </c>
      <c r="QY65" s="77">
        <v>4</v>
      </c>
      <c r="QZ65" s="78">
        <v>416.8</v>
      </c>
      <c r="RA65" s="77">
        <v>661</v>
      </c>
      <c r="RB65" s="78">
        <v>229352.95</v>
      </c>
      <c r="RE65" s="79">
        <v>23828</v>
      </c>
      <c r="RF65" s="78">
        <v>12686130.779999999</v>
      </c>
      <c r="RI65" s="79">
        <v>11867</v>
      </c>
      <c r="RJ65" s="78">
        <v>3733794.83</v>
      </c>
      <c r="RM65" s="77">
        <v>11</v>
      </c>
      <c r="RN65" s="78">
        <v>22.3</v>
      </c>
      <c r="RO65" s="77">
        <v>53</v>
      </c>
      <c r="RP65" s="78">
        <v>64.95</v>
      </c>
      <c r="RQ65" s="77">
        <v>2</v>
      </c>
      <c r="RR65" s="78">
        <v>115.92</v>
      </c>
      <c r="SE65" s="77">
        <v>18</v>
      </c>
      <c r="SF65" s="78">
        <v>4256.95</v>
      </c>
      <c r="SG65" s="77">
        <v>6</v>
      </c>
      <c r="SH65" s="78">
        <v>3915.28</v>
      </c>
      <c r="SI65" s="77">
        <v>2</v>
      </c>
      <c r="SJ65" s="78">
        <v>5.86</v>
      </c>
      <c r="SK65" s="77">
        <v>4</v>
      </c>
      <c r="SL65" s="78">
        <v>57.6</v>
      </c>
      <c r="SO65" s="79">
        <v>123833</v>
      </c>
      <c r="SP65" s="78">
        <v>17353287.82</v>
      </c>
      <c r="SQ65" s="79">
        <v>2131</v>
      </c>
      <c r="SR65" s="78">
        <v>97032.66</v>
      </c>
      <c r="SW65" s="77">
        <v>99</v>
      </c>
      <c r="SX65" s="78">
        <v>18439.900000000001</v>
      </c>
      <c r="SY65" s="77">
        <v>270</v>
      </c>
      <c r="SZ65" s="78">
        <v>13661.41</v>
      </c>
      <c r="TA65" s="77">
        <v>71</v>
      </c>
      <c r="TB65" s="78">
        <v>2078.2199999999998</v>
      </c>
      <c r="TC65" s="77">
        <v>683</v>
      </c>
      <c r="TD65" s="78">
        <v>73006.509999999995</v>
      </c>
      <c r="TG65" s="79">
        <v>7026</v>
      </c>
      <c r="TH65" s="78">
        <v>491765.22</v>
      </c>
      <c r="TI65" s="79">
        <v>51355</v>
      </c>
      <c r="TJ65" s="78">
        <v>8687082.0399999991</v>
      </c>
      <c r="TK65" s="77">
        <v>1</v>
      </c>
      <c r="TL65" s="78">
        <v>0.71</v>
      </c>
      <c r="TM65" s="79">
        <v>1327</v>
      </c>
      <c r="TN65" s="78">
        <v>50889.16</v>
      </c>
      <c r="TO65" s="79">
        <v>3565</v>
      </c>
      <c r="TP65" s="78">
        <v>281207.65000000002</v>
      </c>
      <c r="TQ65" s="79">
        <v>7855</v>
      </c>
      <c r="TR65" s="78">
        <v>244192.04</v>
      </c>
      <c r="TS65" s="77">
        <v>3</v>
      </c>
      <c r="TT65" s="78">
        <v>409.32</v>
      </c>
      <c r="TU65" s="79">
        <v>89344</v>
      </c>
      <c r="TV65" s="78">
        <v>563191.65</v>
      </c>
      <c r="TW65" s="79">
        <v>2470</v>
      </c>
      <c r="TX65" s="78">
        <v>202128.44</v>
      </c>
      <c r="TY65" s="77">
        <v>90</v>
      </c>
      <c r="TZ65" s="78">
        <v>542.21</v>
      </c>
      <c r="UE65" s="77">
        <v>2</v>
      </c>
      <c r="UF65" s="78">
        <v>23.15</v>
      </c>
      <c r="UG65" s="77">
        <v>848</v>
      </c>
      <c r="UH65" s="78">
        <v>8367.33</v>
      </c>
      <c r="UI65" s="79">
        <v>3053</v>
      </c>
      <c r="UJ65" s="78">
        <v>13321212.550000001</v>
      </c>
      <c r="UK65" s="79">
        <v>2643</v>
      </c>
      <c r="UL65" s="78">
        <v>105889.26</v>
      </c>
      <c r="UM65" s="79">
        <v>23544</v>
      </c>
      <c r="UN65" s="78">
        <v>615398.98</v>
      </c>
      <c r="UO65" s="79">
        <v>2067</v>
      </c>
      <c r="UP65" s="78">
        <v>240489.09</v>
      </c>
      <c r="UQ65" s="79">
        <v>45418</v>
      </c>
      <c r="UR65" s="78">
        <v>2197448.69</v>
      </c>
      <c r="US65" s="79">
        <v>5175</v>
      </c>
      <c r="UT65" s="78">
        <v>405145.05</v>
      </c>
      <c r="VC65" s="77">
        <v>2</v>
      </c>
      <c r="VD65" s="78">
        <v>46.98</v>
      </c>
      <c r="VE65" s="77">
        <v>3</v>
      </c>
      <c r="VF65" s="78">
        <v>194.78</v>
      </c>
      <c r="VG65" s="79">
        <v>8046</v>
      </c>
      <c r="VH65" s="78">
        <v>363804.13</v>
      </c>
      <c r="VK65" s="77">
        <v>4</v>
      </c>
      <c r="VL65" s="78">
        <v>72.16</v>
      </c>
      <c r="VM65" s="77">
        <v>7</v>
      </c>
      <c r="VN65" s="78">
        <v>91.81</v>
      </c>
      <c r="VU65" s="77">
        <v>7</v>
      </c>
      <c r="VV65" s="78">
        <v>18.75</v>
      </c>
      <c r="WG65" s="77">
        <v>52</v>
      </c>
      <c r="WH65" s="78">
        <v>1276.78</v>
      </c>
      <c r="WI65" s="79">
        <v>19224</v>
      </c>
      <c r="WJ65" s="78">
        <v>1097381.24</v>
      </c>
      <c r="WK65" s="77">
        <v>3</v>
      </c>
      <c r="WL65" s="78">
        <v>14.34</v>
      </c>
      <c r="WM65" s="79">
        <v>35344</v>
      </c>
      <c r="WN65" s="78">
        <v>568989.09</v>
      </c>
      <c r="WO65" s="77">
        <v>163</v>
      </c>
      <c r="WP65" s="78">
        <v>1657.06</v>
      </c>
      <c r="WS65" s="77">
        <v>10</v>
      </c>
      <c r="WT65" s="78">
        <v>64.2</v>
      </c>
      <c r="WU65" s="79">
        <v>12497</v>
      </c>
      <c r="WV65" s="78">
        <v>667071.56999999995</v>
      </c>
      <c r="WW65" s="79">
        <v>17111</v>
      </c>
      <c r="WX65" s="78">
        <v>1523255.33</v>
      </c>
      <c r="XA65" s="77">
        <v>2</v>
      </c>
      <c r="XB65" s="78">
        <v>37.119999999999997</v>
      </c>
      <c r="XG65" s="79">
        <v>13619</v>
      </c>
      <c r="XH65" s="78">
        <v>1923458.6</v>
      </c>
      <c r="XI65" s="77">
        <v>13</v>
      </c>
      <c r="XJ65" s="78">
        <v>41567.1</v>
      </c>
      <c r="XM65" s="79">
        <v>2795</v>
      </c>
      <c r="XN65" s="78">
        <v>11845.3</v>
      </c>
      <c r="XO65" s="79">
        <v>6818</v>
      </c>
      <c r="XP65" s="78">
        <v>107375.35</v>
      </c>
      <c r="XQ65" s="77">
        <v>193</v>
      </c>
      <c r="XR65" s="78">
        <v>22435.45</v>
      </c>
      <c r="XS65" s="79">
        <v>2390</v>
      </c>
      <c r="XT65" s="78">
        <v>923289.24</v>
      </c>
      <c r="XW65" s="79">
        <v>6485</v>
      </c>
      <c r="XX65" s="78">
        <v>185269.63</v>
      </c>
      <c r="YA65" s="77">
        <v>3</v>
      </c>
      <c r="YB65" s="78">
        <v>95.98</v>
      </c>
      <c r="YC65" s="77">
        <v>7</v>
      </c>
      <c r="YD65" s="78">
        <v>39.99</v>
      </c>
      <c r="YE65" s="77">
        <v>1</v>
      </c>
      <c r="YF65" s="78">
        <v>8.92</v>
      </c>
      <c r="YG65" s="77">
        <v>1</v>
      </c>
      <c r="YH65" s="78">
        <v>33.29</v>
      </c>
      <c r="YI65" s="79">
        <v>37740</v>
      </c>
      <c r="YJ65" s="78">
        <v>2160735.84</v>
      </c>
      <c r="YK65" s="77">
        <v>4</v>
      </c>
      <c r="YL65" s="78">
        <v>185.18</v>
      </c>
      <c r="YM65" s="77">
        <v>492</v>
      </c>
      <c r="YN65" s="78">
        <v>219920.7</v>
      </c>
      <c r="YO65" s="77">
        <v>487</v>
      </c>
      <c r="YP65" s="78">
        <v>5959.46</v>
      </c>
      <c r="YU65" s="79">
        <v>2877</v>
      </c>
      <c r="YV65" s="78">
        <v>1505436.04</v>
      </c>
      <c r="YW65" s="79">
        <v>6403</v>
      </c>
      <c r="YX65" s="78">
        <v>825585.24</v>
      </c>
      <c r="YY65" s="79">
        <v>15324</v>
      </c>
      <c r="YZ65" s="78">
        <v>2577229.81</v>
      </c>
      <c r="ZA65" s="79">
        <v>1231</v>
      </c>
      <c r="ZB65" s="78">
        <v>325896.94</v>
      </c>
      <c r="ZC65" s="79">
        <v>2603</v>
      </c>
      <c r="ZD65" s="78">
        <v>565022.06000000006</v>
      </c>
      <c r="ZE65" s="79">
        <v>81075</v>
      </c>
      <c r="ZF65" s="78">
        <v>925317.81</v>
      </c>
      <c r="ZG65" s="79">
        <v>1327</v>
      </c>
      <c r="ZH65" s="78">
        <v>68222.81</v>
      </c>
      <c r="ZI65" s="77">
        <v>4</v>
      </c>
      <c r="ZJ65" s="78">
        <v>31.98</v>
      </c>
      <c r="ZM65" s="77">
        <v>8</v>
      </c>
      <c r="ZN65" s="78">
        <v>269.82</v>
      </c>
      <c r="ZO65" s="77">
        <v>2</v>
      </c>
      <c r="ZP65" s="78">
        <v>17.54</v>
      </c>
      <c r="ZQ65" s="79">
        <v>166712</v>
      </c>
      <c r="ZR65" s="78">
        <v>9766066.1899999995</v>
      </c>
      <c r="ZS65" s="79">
        <v>27033</v>
      </c>
      <c r="ZT65" s="78">
        <v>2343185.04</v>
      </c>
      <c r="ZY65" s="77">
        <v>1</v>
      </c>
      <c r="ZZ65" s="78">
        <v>83.54</v>
      </c>
      <c r="AAA65" s="79">
        <v>5485</v>
      </c>
      <c r="AAB65" s="78">
        <v>130066.85</v>
      </c>
      <c r="AAE65" s="79">
        <v>2452</v>
      </c>
      <c r="AAF65" s="78">
        <v>301295.23</v>
      </c>
      <c r="AAG65" s="77">
        <v>156</v>
      </c>
      <c r="AAH65" s="78">
        <v>16119.89</v>
      </c>
      <c r="AAI65" s="79">
        <v>131424</v>
      </c>
      <c r="AAJ65" s="78">
        <v>3346044.34</v>
      </c>
      <c r="AAK65" s="79">
        <v>29857</v>
      </c>
      <c r="AAL65" s="78">
        <v>1380729.33</v>
      </c>
      <c r="AAQ65" s="79">
        <v>1344</v>
      </c>
      <c r="AAR65" s="78">
        <v>109507.52</v>
      </c>
      <c r="AAS65" s="77">
        <v>665</v>
      </c>
      <c r="AAT65" s="78">
        <v>49190.62</v>
      </c>
      <c r="AAU65" s="79">
        <v>53528</v>
      </c>
      <c r="AAV65" s="78">
        <v>9472172.8300000001</v>
      </c>
      <c r="AAW65" s="79">
        <v>50272</v>
      </c>
      <c r="AAX65" s="78">
        <v>6337044.5</v>
      </c>
      <c r="ABC65" s="77">
        <v>111</v>
      </c>
      <c r="ABD65" s="78">
        <v>579</v>
      </c>
      <c r="ABE65" s="77">
        <v>199</v>
      </c>
      <c r="ABF65" s="78">
        <v>833.44</v>
      </c>
      <c r="ABI65" s="77">
        <v>2</v>
      </c>
      <c r="ABJ65" s="78">
        <v>7.44</v>
      </c>
      <c r="ABM65" s="77">
        <v>121</v>
      </c>
      <c r="ABN65" s="78">
        <v>960.41</v>
      </c>
      <c r="ABQ65" s="77">
        <v>52</v>
      </c>
      <c r="ABR65" s="78">
        <v>642.41999999999996</v>
      </c>
      <c r="ABS65" s="77">
        <v>100</v>
      </c>
      <c r="ABT65" s="78">
        <v>614.14</v>
      </c>
      <c r="ABU65" s="77">
        <v>2</v>
      </c>
      <c r="ABV65" s="78">
        <v>3.58</v>
      </c>
      <c r="ABY65" s="77">
        <v>3</v>
      </c>
      <c r="ABZ65" s="78">
        <v>137.80000000000001</v>
      </c>
      <c r="ACA65" s="79">
        <v>1575</v>
      </c>
      <c r="ACB65" s="78">
        <v>7169.41</v>
      </c>
      <c r="ACG65" s="79">
        <v>1725</v>
      </c>
      <c r="ACH65" s="78">
        <v>106328.08</v>
      </c>
      <c r="ACO65" s="79">
        <v>1546</v>
      </c>
      <c r="ACP65" s="78">
        <v>218720.86</v>
      </c>
      <c r="ADA65" s="79">
        <v>182190</v>
      </c>
      <c r="ADB65" s="78">
        <v>16724325.609999999</v>
      </c>
      <c r="ADC65" s="79">
        <v>4211</v>
      </c>
      <c r="ADD65" s="78">
        <v>268011.03000000003</v>
      </c>
      <c r="ADE65" s="79">
        <v>1930</v>
      </c>
      <c r="ADF65" s="78">
        <v>86365.61</v>
      </c>
      <c r="ADG65" s="79">
        <v>4998</v>
      </c>
      <c r="ADH65" s="78">
        <v>74114.320000000007</v>
      </c>
      <c r="ADI65" s="79">
        <v>4601</v>
      </c>
      <c r="ADJ65" s="78">
        <v>110703.24</v>
      </c>
      <c r="ADK65" s="77">
        <v>541</v>
      </c>
      <c r="ADL65" s="78">
        <v>16774.55</v>
      </c>
      <c r="ADQ65" s="77">
        <v>164</v>
      </c>
      <c r="ADR65" s="78">
        <v>8681.2800000000007</v>
      </c>
      <c r="ADS65" s="79">
        <v>19900</v>
      </c>
      <c r="ADT65" s="78">
        <v>663452.89</v>
      </c>
      <c r="ADU65" s="79">
        <v>4939</v>
      </c>
      <c r="ADV65" s="78">
        <v>258442.83</v>
      </c>
      <c r="ADW65" s="79">
        <v>23139</v>
      </c>
      <c r="ADX65" s="78">
        <v>288815.98</v>
      </c>
      <c r="AEA65" s="77">
        <v>1</v>
      </c>
      <c r="AEB65" s="78">
        <v>7.74</v>
      </c>
      <c r="AEC65" s="79">
        <v>12101</v>
      </c>
      <c r="AED65" s="78">
        <v>487292.15</v>
      </c>
      <c r="AEI65" s="79">
        <v>5360</v>
      </c>
      <c r="AEJ65" s="78">
        <v>167011.69</v>
      </c>
      <c r="AEK65" s="79">
        <v>37355</v>
      </c>
      <c r="AEL65" s="78">
        <v>1429229.96</v>
      </c>
      <c r="AEM65" s="77">
        <v>173</v>
      </c>
      <c r="AEN65" s="78">
        <v>7743.39</v>
      </c>
      <c r="AEO65" s="79">
        <v>15215</v>
      </c>
      <c r="AEP65" s="78">
        <v>975319.97</v>
      </c>
      <c r="AEQ65" s="77">
        <v>1</v>
      </c>
      <c r="AER65" s="78">
        <v>41.95</v>
      </c>
      <c r="AES65" s="79">
        <v>3785</v>
      </c>
      <c r="AET65" s="78">
        <v>566500.73</v>
      </c>
      <c r="AEY65" s="79">
        <v>1116</v>
      </c>
      <c r="AEZ65" s="78">
        <v>179084.81</v>
      </c>
      <c r="AFA65" s="77">
        <v>2</v>
      </c>
      <c r="AFB65" s="78">
        <v>8.76</v>
      </c>
      <c r="AFK65" s="79">
        <v>4185</v>
      </c>
      <c r="AFL65" s="78">
        <v>290382.71000000002</v>
      </c>
      <c r="AFM65" s="79">
        <v>1328</v>
      </c>
      <c r="AFN65" s="78">
        <v>44065.24</v>
      </c>
      <c r="AFO65" s="77">
        <v>15</v>
      </c>
      <c r="AFP65" s="78">
        <v>498.2</v>
      </c>
      <c r="AFQ65" s="77">
        <v>5</v>
      </c>
      <c r="AFR65" s="78">
        <v>261.27</v>
      </c>
      <c r="AFU65" s="79">
        <v>2602</v>
      </c>
      <c r="AFV65" s="78">
        <v>1865030.77</v>
      </c>
      <c r="AGA65" s="77">
        <v>66</v>
      </c>
      <c r="AGB65" s="78">
        <v>478.14</v>
      </c>
      <c r="AGG65" s="79">
        <v>16516</v>
      </c>
      <c r="AGH65" s="78">
        <v>860430.7</v>
      </c>
      <c r="AGI65" s="79">
        <v>4340</v>
      </c>
      <c r="AGJ65" s="78">
        <v>142539.79</v>
      </c>
      <c r="AGK65" s="77">
        <v>11</v>
      </c>
      <c r="AGL65" s="78">
        <v>2957.99</v>
      </c>
      <c r="AGO65" s="77">
        <v>85</v>
      </c>
      <c r="AGP65" s="78">
        <v>8384.15</v>
      </c>
      <c r="AGQ65" s="79">
        <v>7586</v>
      </c>
      <c r="AGR65" s="78">
        <v>419828.03</v>
      </c>
      <c r="AGS65" s="77">
        <v>11</v>
      </c>
      <c r="AGT65" s="78">
        <v>245.97</v>
      </c>
      <c r="AGW65" s="77">
        <v>12</v>
      </c>
      <c r="AGX65" s="78">
        <v>791.91</v>
      </c>
      <c r="AHA65" s="77">
        <v>1</v>
      </c>
      <c r="AHB65" s="78">
        <v>1.91</v>
      </c>
      <c r="AHC65" s="79">
        <v>3127</v>
      </c>
      <c r="AHD65" s="78">
        <v>1031531.13</v>
      </c>
      <c r="AHG65" s="77">
        <v>183</v>
      </c>
      <c r="AHH65" s="78">
        <v>8796.86</v>
      </c>
      <c r="AHK65" s="77">
        <v>6</v>
      </c>
      <c r="AHL65" s="78">
        <v>88.65</v>
      </c>
      <c r="AHM65" s="79">
        <v>47872</v>
      </c>
      <c r="AHN65" s="78">
        <v>1540764.12</v>
      </c>
      <c r="AHO65" s="79">
        <v>4669</v>
      </c>
      <c r="AHP65" s="78">
        <v>186517.51</v>
      </c>
      <c r="AHQ65" s="77">
        <v>530</v>
      </c>
      <c r="AHR65" s="78">
        <v>54396.15</v>
      </c>
      <c r="AHS65" s="77">
        <v>6</v>
      </c>
      <c r="AHT65" s="78">
        <v>212.02</v>
      </c>
      <c r="AHW65" s="77">
        <v>140</v>
      </c>
      <c r="AHX65" s="78">
        <v>981.24</v>
      </c>
      <c r="AIA65" s="77">
        <v>3</v>
      </c>
      <c r="AIB65" s="78">
        <v>81.92</v>
      </c>
      <c r="AIC65" s="77">
        <v>25</v>
      </c>
      <c r="AID65" s="78">
        <v>21359.14</v>
      </c>
      <c r="AIG65" s="79">
        <v>169438</v>
      </c>
      <c r="AIH65" s="78">
        <v>32591847.140000001</v>
      </c>
      <c r="AII65" s="77">
        <v>241</v>
      </c>
      <c r="AIJ65" s="78">
        <v>171987.11</v>
      </c>
      <c r="AIK65" s="79">
        <v>9456</v>
      </c>
      <c r="AIL65" s="78">
        <v>5386285.9800000004</v>
      </c>
      <c r="AIM65" s="79">
        <v>10338</v>
      </c>
      <c r="AIN65" s="78">
        <v>3955975.53</v>
      </c>
      <c r="AIO65" s="79">
        <v>1364</v>
      </c>
      <c r="AIP65" s="78">
        <v>90735.15</v>
      </c>
      <c r="AIQ65" s="77">
        <v>182</v>
      </c>
      <c r="AIR65" s="78">
        <v>19798.3</v>
      </c>
      <c r="AIS65" s="79">
        <v>1030</v>
      </c>
      <c r="AIT65" s="78">
        <v>133062.03</v>
      </c>
      <c r="AIW65" s="77">
        <v>12</v>
      </c>
      <c r="AIX65" s="78">
        <v>9767.48</v>
      </c>
      <c r="AIY65" s="77">
        <v>81</v>
      </c>
      <c r="AIZ65" s="78">
        <v>61531.56</v>
      </c>
      <c r="AJA65" s="79">
        <v>3838</v>
      </c>
      <c r="AJB65" s="78">
        <v>342564.31</v>
      </c>
      <c r="AJC65" s="79">
        <v>3767</v>
      </c>
      <c r="AJD65" s="78">
        <v>233858.22</v>
      </c>
      <c r="AJE65" s="77">
        <v>22</v>
      </c>
      <c r="AJF65" s="78">
        <v>2616.67</v>
      </c>
      <c r="AJK65" s="77">
        <v>4</v>
      </c>
      <c r="AJL65" s="78">
        <v>1973.52</v>
      </c>
      <c r="AJM65" s="79">
        <v>1035</v>
      </c>
      <c r="AJN65" s="78">
        <v>125725.9</v>
      </c>
      <c r="AJQ65" s="77">
        <v>120</v>
      </c>
      <c r="AJR65" s="78">
        <v>47146.35</v>
      </c>
      <c r="AJS65" s="77">
        <v>2</v>
      </c>
      <c r="AJT65" s="78">
        <v>35.94</v>
      </c>
      <c r="AKC65" s="77">
        <v>3</v>
      </c>
      <c r="AKD65" s="78">
        <v>480.78</v>
      </c>
      <c r="AKE65" s="77">
        <v>1</v>
      </c>
      <c r="AKF65" s="78">
        <v>479.06</v>
      </c>
      <c r="AKG65" s="79">
        <v>55059</v>
      </c>
      <c r="AKH65" s="78">
        <v>496336.25</v>
      </c>
      <c r="AKK65" s="77">
        <v>34</v>
      </c>
      <c r="AKL65" s="78">
        <v>318.48</v>
      </c>
      <c r="AKO65" s="79">
        <v>7075</v>
      </c>
      <c r="AKP65" s="78">
        <v>515930.98</v>
      </c>
      <c r="AKQ65" s="77">
        <v>2</v>
      </c>
      <c r="AKR65" s="78">
        <v>9.27</v>
      </c>
      <c r="AKS65" s="79">
        <v>9982</v>
      </c>
      <c r="AKT65" s="78">
        <v>201055.34</v>
      </c>
      <c r="AKU65" s="77">
        <v>3</v>
      </c>
      <c r="AKV65" s="78">
        <v>2.66</v>
      </c>
      <c r="AKW65" s="79">
        <v>12552</v>
      </c>
      <c r="AKX65" s="78">
        <v>581468.68999999994</v>
      </c>
      <c r="ALC65" s="77">
        <v>2</v>
      </c>
      <c r="ALD65" s="78">
        <v>25.08</v>
      </c>
      <c r="ALE65" s="79">
        <v>2113</v>
      </c>
      <c r="ALF65" s="78">
        <v>339574.82</v>
      </c>
      <c r="ALO65" s="79">
        <v>75860</v>
      </c>
      <c r="ALP65" s="78">
        <v>965954.19</v>
      </c>
      <c r="ALQ65" s="77">
        <v>211</v>
      </c>
      <c r="ALR65" s="78">
        <v>23793.54</v>
      </c>
      <c r="ALU65" s="77">
        <v>1</v>
      </c>
      <c r="ALV65" s="78">
        <v>2.74</v>
      </c>
      <c r="ALY65" s="77">
        <v>3</v>
      </c>
      <c r="ALZ65" s="78">
        <v>11.49</v>
      </c>
      <c r="AME65" s="77">
        <v>24</v>
      </c>
      <c r="AMF65" s="78">
        <v>351.88</v>
      </c>
      <c r="AMM65" s="79">
        <v>8423</v>
      </c>
      <c r="AMN65" s="78">
        <v>209974.08</v>
      </c>
      <c r="AMQ65" s="79">
        <v>109768</v>
      </c>
      <c r="AMR65" s="78">
        <v>1542951.57</v>
      </c>
      <c r="ANC65" s="77">
        <v>3</v>
      </c>
      <c r="AND65" s="78">
        <v>67.3</v>
      </c>
      <c r="ANE65" s="77">
        <v>1</v>
      </c>
      <c r="ANF65" s="78">
        <v>25.8</v>
      </c>
      <c r="ANI65" s="77">
        <v>4</v>
      </c>
      <c r="ANJ65" s="78">
        <v>59.12</v>
      </c>
      <c r="ANO65" s="79">
        <v>6449</v>
      </c>
      <c r="ANP65" s="78">
        <v>330642.34000000003</v>
      </c>
      <c r="ANQ65" s="77">
        <v>317</v>
      </c>
      <c r="ANR65" s="78">
        <v>956.01</v>
      </c>
      <c r="ANS65" s="79">
        <v>1394</v>
      </c>
      <c r="ANT65" s="78">
        <v>96446.26</v>
      </c>
      <c r="ANW65" s="77">
        <v>151</v>
      </c>
      <c r="ANX65" s="78">
        <v>3614.47</v>
      </c>
      <c r="ANY65" s="77">
        <v>27</v>
      </c>
      <c r="ANZ65" s="78">
        <v>16952.75</v>
      </c>
      <c r="AOA65" s="79">
        <v>1686</v>
      </c>
      <c r="AOB65" s="78">
        <v>114175.89</v>
      </c>
      <c r="AOC65" s="79">
        <v>12623</v>
      </c>
      <c r="AOD65" s="78">
        <v>1186939.93</v>
      </c>
      <c r="AOE65" s="77">
        <v>198</v>
      </c>
      <c r="AOF65" s="78">
        <v>245868.74</v>
      </c>
      <c r="AOG65" s="77">
        <v>1</v>
      </c>
      <c r="AOH65" s="78">
        <v>304.25</v>
      </c>
      <c r="AOQ65" s="77">
        <v>362</v>
      </c>
      <c r="AOR65" s="78">
        <v>17332.03</v>
      </c>
      <c r="AOS65" s="77">
        <v>1</v>
      </c>
      <c r="AOT65" s="78">
        <v>4.32</v>
      </c>
      <c r="AOW65" s="77">
        <v>1</v>
      </c>
      <c r="AOX65" s="78">
        <v>3.1</v>
      </c>
      <c r="AOY65" s="79">
        <v>1051</v>
      </c>
      <c r="AOZ65" s="78">
        <v>1356593.48</v>
      </c>
      <c r="APA65" s="79">
        <v>3209</v>
      </c>
      <c r="APB65" s="78">
        <v>247513.57</v>
      </c>
      <c r="APC65" s="77">
        <v>4</v>
      </c>
      <c r="APD65" s="78">
        <v>232</v>
      </c>
      <c r="APE65" s="77">
        <v>136</v>
      </c>
      <c r="APF65" s="78">
        <v>4171.3</v>
      </c>
      <c r="API65" s="79">
        <v>2270</v>
      </c>
      <c r="APJ65" s="78">
        <v>300775.08</v>
      </c>
      <c r="APK65" s="77">
        <v>313</v>
      </c>
      <c r="APL65" s="78">
        <v>55182.85</v>
      </c>
      <c r="APM65" s="79">
        <v>13119</v>
      </c>
      <c r="APN65" s="78">
        <v>2135480.7000000002</v>
      </c>
      <c r="APQ65" s="77">
        <v>2</v>
      </c>
      <c r="APR65" s="78">
        <v>30.56</v>
      </c>
      <c r="APS65" s="77">
        <v>438</v>
      </c>
      <c r="APT65" s="78">
        <v>222775.64</v>
      </c>
      <c r="APU65" s="77">
        <v>53</v>
      </c>
      <c r="APV65" s="78">
        <v>104558.04</v>
      </c>
      <c r="APW65" s="77">
        <v>369</v>
      </c>
      <c r="APX65" s="78">
        <v>1135200.1399999999</v>
      </c>
      <c r="AQI65" s="77">
        <v>63</v>
      </c>
      <c r="AQJ65" s="78">
        <v>5982.05</v>
      </c>
      <c r="AQK65" s="77">
        <v>3</v>
      </c>
      <c r="AQL65" s="78">
        <v>23.64</v>
      </c>
      <c r="AQO65" s="77">
        <v>922</v>
      </c>
      <c r="AQP65" s="78">
        <v>125783.73</v>
      </c>
      <c r="AQQ65" s="77">
        <v>381</v>
      </c>
      <c r="AQR65" s="78">
        <v>4103.9799999999996</v>
      </c>
      <c r="AQU65" s="77">
        <v>269</v>
      </c>
      <c r="AQV65" s="78">
        <v>3557.46</v>
      </c>
      <c r="AQW65" s="77">
        <v>1</v>
      </c>
      <c r="AQX65" s="78">
        <v>8.52</v>
      </c>
      <c r="ARA65" s="79">
        <v>13612</v>
      </c>
      <c r="ARB65" s="78">
        <v>3030978.93</v>
      </c>
      <c r="ARC65" s="79">
        <v>15676</v>
      </c>
      <c r="ARD65" s="78">
        <v>236296.76</v>
      </c>
      <c r="ARE65" s="77">
        <v>3</v>
      </c>
      <c r="ARF65" s="78">
        <v>12.03</v>
      </c>
      <c r="ARG65" s="77">
        <v>2</v>
      </c>
      <c r="ARH65" s="78">
        <v>17.559999999999999</v>
      </c>
      <c r="ARI65" s="79">
        <v>2561</v>
      </c>
      <c r="ARJ65" s="78">
        <v>1093384.56</v>
      </c>
      <c r="ARK65" s="77">
        <v>215</v>
      </c>
      <c r="ARL65" s="78">
        <v>95681.38</v>
      </c>
      <c r="ARM65" s="79">
        <v>2159</v>
      </c>
      <c r="ARN65" s="78">
        <v>962940.93</v>
      </c>
      <c r="ARO65" s="77">
        <v>689</v>
      </c>
      <c r="ARP65" s="78">
        <v>297892.28000000003</v>
      </c>
      <c r="ARQ65" s="77">
        <v>682</v>
      </c>
      <c r="ARR65" s="78">
        <v>262830.43</v>
      </c>
      <c r="ARS65" s="77">
        <v>174</v>
      </c>
      <c r="ART65" s="78">
        <v>62545.62</v>
      </c>
      <c r="ARU65" s="79">
        <v>13921</v>
      </c>
      <c r="ARV65" s="78">
        <v>2822387.91</v>
      </c>
      <c r="ARW65" s="77">
        <v>9</v>
      </c>
      <c r="ARX65" s="78">
        <v>375.73</v>
      </c>
      <c r="ASA65" s="77">
        <v>168</v>
      </c>
      <c r="ASB65" s="78">
        <v>50490.82</v>
      </c>
      <c r="ASC65" s="79">
        <v>3439</v>
      </c>
      <c r="ASD65" s="78">
        <v>55580.02</v>
      </c>
      <c r="ASI65" s="79">
        <v>3745</v>
      </c>
      <c r="ASJ65" s="78">
        <v>980168.2</v>
      </c>
      <c r="ASK65" s="79">
        <v>2561</v>
      </c>
      <c r="ASL65" s="78">
        <v>1310960.46</v>
      </c>
      <c r="ASO65" s="77">
        <v>1</v>
      </c>
      <c r="ASP65" s="78">
        <v>0.22</v>
      </c>
      <c r="ASU65" s="77">
        <v>76</v>
      </c>
      <c r="ASV65" s="78">
        <v>522641.81</v>
      </c>
      <c r="ASY65" s="77">
        <v>2</v>
      </c>
      <c r="ASZ65" s="78">
        <v>25.63</v>
      </c>
      <c r="ATA65" s="77">
        <v>1</v>
      </c>
      <c r="ATB65" s="78">
        <v>14.02</v>
      </c>
      <c r="ATC65" s="77">
        <v>2</v>
      </c>
      <c r="ATD65" s="78">
        <v>46.38</v>
      </c>
      <c r="ATE65" s="77">
        <v>2</v>
      </c>
      <c r="ATF65" s="78">
        <v>18.78</v>
      </c>
      <c r="ATG65" s="79">
        <v>5318</v>
      </c>
      <c r="ATH65" s="78">
        <v>678581.61</v>
      </c>
      <c r="ATI65" s="79">
        <v>17905</v>
      </c>
      <c r="ATJ65" s="78">
        <v>2150465.38</v>
      </c>
      <c r="ATK65" s="79">
        <v>26602</v>
      </c>
      <c r="ATL65" s="78">
        <v>3333967.21</v>
      </c>
      <c r="ATM65" s="79">
        <v>6028</v>
      </c>
      <c r="ATN65" s="78">
        <v>741916.12</v>
      </c>
      <c r="ATO65" s="79">
        <v>18548</v>
      </c>
      <c r="ATP65" s="78">
        <v>413248.06</v>
      </c>
      <c r="ATS65" s="79">
        <v>47928</v>
      </c>
      <c r="ATT65" s="78">
        <v>3822044.87</v>
      </c>
      <c r="ATU65" s="77">
        <v>139</v>
      </c>
      <c r="ATV65" s="78">
        <v>48643.14</v>
      </c>
      <c r="ATY65" s="79">
        <v>4069</v>
      </c>
      <c r="ATZ65" s="78">
        <v>325534.98</v>
      </c>
      <c r="AUG65" s="77">
        <v>1</v>
      </c>
      <c r="AUH65" s="78">
        <v>3.41</v>
      </c>
      <c r="AUQ65" s="77">
        <v>3</v>
      </c>
      <c r="AUR65" s="78">
        <v>2.88</v>
      </c>
      <c r="AUS65" s="77">
        <v>5</v>
      </c>
      <c r="AUT65" s="78">
        <v>384.93</v>
      </c>
      <c r="AUU65" s="77">
        <v>990</v>
      </c>
      <c r="AUV65" s="78">
        <v>20872.52</v>
      </c>
      <c r="AUW65" s="77">
        <v>105</v>
      </c>
      <c r="AUX65" s="78">
        <v>8689.58</v>
      </c>
      <c r="AVA65" s="79">
        <v>11442</v>
      </c>
      <c r="AVB65" s="78">
        <v>1022521.07</v>
      </c>
      <c r="AVC65" s="77">
        <v>892</v>
      </c>
      <c r="AVD65" s="78">
        <v>3591360.85</v>
      </c>
      <c r="AVE65" s="77">
        <v>3</v>
      </c>
      <c r="AVF65" s="78">
        <v>288.51</v>
      </c>
      <c r="AVM65" s="79">
        <v>1079</v>
      </c>
      <c r="AVN65" s="78">
        <v>60611.64</v>
      </c>
      <c r="AVO65" s="77">
        <v>41</v>
      </c>
      <c r="AVP65" s="78">
        <v>1452.84</v>
      </c>
      <c r="AVS65" s="79">
        <v>14128</v>
      </c>
      <c r="AVT65" s="78">
        <v>639082.87</v>
      </c>
      <c r="AVU65" s="77">
        <v>11</v>
      </c>
      <c r="AVV65" s="78">
        <v>661.92</v>
      </c>
      <c r="AVW65" s="77">
        <v>24</v>
      </c>
      <c r="AVX65" s="78">
        <v>1564.77</v>
      </c>
      <c r="AVY65" s="77">
        <v>1</v>
      </c>
      <c r="AVZ65" s="78">
        <v>5.56</v>
      </c>
      <c r="AWA65" s="77">
        <v>17</v>
      </c>
      <c r="AWB65" s="78">
        <v>128.88999999999999</v>
      </c>
      <c r="AWC65" s="77">
        <v>2</v>
      </c>
      <c r="AWD65" s="78">
        <v>9.6199999999999992</v>
      </c>
      <c r="AWM65" s="79">
        <v>178550</v>
      </c>
      <c r="AWN65" s="78">
        <v>2876049.23</v>
      </c>
      <c r="AWO65" s="77">
        <v>13</v>
      </c>
      <c r="AWP65" s="78">
        <v>290.58</v>
      </c>
      <c r="AWQ65" s="79">
        <v>1905</v>
      </c>
      <c r="AWR65" s="78">
        <v>100087.53</v>
      </c>
      <c r="AWU65" s="79">
        <v>10765</v>
      </c>
      <c r="AWV65" s="78">
        <v>3651911.39</v>
      </c>
      <c r="AWW65" s="77">
        <v>26</v>
      </c>
      <c r="AWX65" s="78">
        <v>337.82</v>
      </c>
      <c r="AXC65" s="77">
        <v>217</v>
      </c>
      <c r="AXD65" s="78">
        <v>183550.56</v>
      </c>
      <c r="AXU65" s="77">
        <v>1</v>
      </c>
      <c r="AXV65" s="78">
        <v>15.02</v>
      </c>
      <c r="AXY65" s="77">
        <v>1</v>
      </c>
      <c r="AXZ65" s="78">
        <v>9.73</v>
      </c>
      <c r="AYC65" s="77">
        <v>8</v>
      </c>
      <c r="AYD65" s="78">
        <v>65.040000000000006</v>
      </c>
      <c r="AYE65" s="77">
        <v>13</v>
      </c>
      <c r="AYF65" s="78">
        <v>186.17</v>
      </c>
      <c r="AYG65" s="77">
        <v>3</v>
      </c>
      <c r="AYH65" s="78">
        <v>63.72</v>
      </c>
      <c r="AYQ65" s="77">
        <v>7</v>
      </c>
      <c r="AYR65" s="78">
        <v>5.93</v>
      </c>
      <c r="AYW65" s="77">
        <v>5</v>
      </c>
      <c r="AYX65" s="78">
        <v>28.92</v>
      </c>
      <c r="AYY65" s="77">
        <v>84</v>
      </c>
      <c r="AYZ65" s="78">
        <v>5294.05</v>
      </c>
      <c r="AZA65" s="79">
        <v>58155</v>
      </c>
      <c r="AZB65" s="78">
        <v>4510945.74</v>
      </c>
      <c r="AZC65" s="77">
        <v>337</v>
      </c>
      <c r="AZD65" s="78">
        <v>57146.89</v>
      </c>
      <c r="AZE65" s="77">
        <v>172</v>
      </c>
      <c r="AZF65" s="78">
        <v>59472.69</v>
      </c>
      <c r="AZG65" s="77">
        <v>10</v>
      </c>
      <c r="AZH65" s="78">
        <v>243.3</v>
      </c>
      <c r="AZI65" s="77">
        <v>323</v>
      </c>
      <c r="AZJ65" s="78">
        <v>26744.43</v>
      </c>
      <c r="AZK65" s="79">
        <v>1411</v>
      </c>
      <c r="AZL65" s="78">
        <v>18832.71</v>
      </c>
      <c r="AZM65" s="77">
        <v>1</v>
      </c>
      <c r="AZN65" s="78">
        <v>222.49</v>
      </c>
      <c r="AZO65" s="79">
        <v>13588</v>
      </c>
      <c r="AZP65" s="78">
        <v>1818040.44</v>
      </c>
      <c r="AZQ65" s="77">
        <v>199</v>
      </c>
      <c r="AZR65" s="78">
        <v>192096.09</v>
      </c>
      <c r="AZS65" s="77">
        <v>424</v>
      </c>
      <c r="AZT65" s="78">
        <v>207746.5</v>
      </c>
    </row>
    <row r="66" spans="1:1022 1027:1372" x14ac:dyDescent="0.25">
      <c r="A66" s="80">
        <v>39920</v>
      </c>
      <c r="B66" s="77" t="s">
        <v>346</v>
      </c>
      <c r="C66" s="77">
        <v>23</v>
      </c>
      <c r="D66" s="78">
        <v>58.67</v>
      </c>
      <c r="K66" s="77">
        <v>4</v>
      </c>
      <c r="L66" s="78">
        <v>503.88</v>
      </c>
      <c r="M66" s="77">
        <v>13</v>
      </c>
      <c r="N66" s="78">
        <v>77908.47</v>
      </c>
      <c r="U66" s="77">
        <v>1</v>
      </c>
      <c r="V66" s="78">
        <v>9.9</v>
      </c>
      <c r="W66" s="77">
        <v>6</v>
      </c>
      <c r="X66" s="78">
        <v>64.739999999999995</v>
      </c>
      <c r="Y66" s="79">
        <v>175348</v>
      </c>
      <c r="Z66" s="78">
        <v>9764124.0500000007</v>
      </c>
      <c r="AA66" s="77">
        <v>85</v>
      </c>
      <c r="AB66" s="78">
        <v>8495.89</v>
      </c>
      <c r="AC66" s="79">
        <v>6874</v>
      </c>
      <c r="AD66" s="78">
        <v>307672.93</v>
      </c>
      <c r="AQ66" s="79">
        <v>34578</v>
      </c>
      <c r="AR66" s="78">
        <v>5038479.95</v>
      </c>
      <c r="AU66" s="79">
        <v>47303</v>
      </c>
      <c r="AV66" s="78">
        <v>939558.77</v>
      </c>
      <c r="AY66" s="79">
        <v>70263</v>
      </c>
      <c r="AZ66" s="78">
        <v>6995917.6399999997</v>
      </c>
      <c r="BA66" s="79">
        <v>231811</v>
      </c>
      <c r="BB66" s="78">
        <v>19336753.32</v>
      </c>
      <c r="BE66" s="79">
        <v>227905</v>
      </c>
      <c r="BF66" s="78">
        <v>2038089.56</v>
      </c>
      <c r="BI66" s="79">
        <v>8583</v>
      </c>
      <c r="BJ66" s="78">
        <v>494768.88</v>
      </c>
      <c r="BM66" s="77">
        <v>15</v>
      </c>
      <c r="BN66" s="78">
        <v>576.66999999999996</v>
      </c>
      <c r="BO66" s="79">
        <v>5801</v>
      </c>
      <c r="BP66" s="78">
        <v>65722.48</v>
      </c>
      <c r="BS66" s="77">
        <v>18</v>
      </c>
      <c r="BT66" s="78">
        <v>11111.3</v>
      </c>
      <c r="BY66" s="77">
        <v>7</v>
      </c>
      <c r="BZ66" s="78">
        <v>14.3</v>
      </c>
      <c r="CC66" s="77">
        <v>1</v>
      </c>
      <c r="CD66" s="78">
        <v>6.58</v>
      </c>
      <c r="CM66" s="77">
        <v>3</v>
      </c>
      <c r="CN66" s="78">
        <v>1317.7</v>
      </c>
      <c r="CQ66" s="77">
        <v>2</v>
      </c>
      <c r="CR66" s="78">
        <v>2.38</v>
      </c>
      <c r="CS66" s="77">
        <v>53</v>
      </c>
      <c r="CT66" s="78">
        <v>241.07</v>
      </c>
      <c r="CW66" s="77">
        <v>22</v>
      </c>
      <c r="CX66" s="78">
        <v>26.27</v>
      </c>
      <c r="DA66" s="79">
        <v>163343</v>
      </c>
      <c r="DB66" s="78">
        <v>5841508.5599999996</v>
      </c>
      <c r="DK66" s="79">
        <v>10945</v>
      </c>
      <c r="DL66" s="78">
        <v>990105.83</v>
      </c>
      <c r="DM66" s="79">
        <v>138918</v>
      </c>
      <c r="DN66" s="78">
        <v>5399609.9699999997</v>
      </c>
      <c r="DS66" s="77">
        <v>21</v>
      </c>
      <c r="DT66" s="78">
        <v>310.58</v>
      </c>
      <c r="DW66" s="77">
        <v>2</v>
      </c>
      <c r="DX66" s="78">
        <v>29</v>
      </c>
      <c r="DY66" s="77">
        <v>2</v>
      </c>
      <c r="DZ66" s="78">
        <v>11.4</v>
      </c>
      <c r="EC66" s="77">
        <v>2</v>
      </c>
      <c r="ED66" s="78">
        <v>49.9</v>
      </c>
      <c r="EE66" s="79">
        <v>12574</v>
      </c>
      <c r="EF66" s="78">
        <v>497714.47</v>
      </c>
      <c r="EG66" s="79">
        <v>48626</v>
      </c>
      <c r="EH66" s="78">
        <v>2060729.56</v>
      </c>
      <c r="EI66" s="77">
        <v>2</v>
      </c>
      <c r="EJ66" s="78">
        <v>8.84</v>
      </c>
      <c r="EK66" s="79">
        <v>1123</v>
      </c>
      <c r="EL66" s="78">
        <v>69121.69</v>
      </c>
      <c r="EU66" s="77">
        <v>20</v>
      </c>
      <c r="EV66" s="78">
        <v>14.42</v>
      </c>
      <c r="EW66" s="79">
        <v>25121</v>
      </c>
      <c r="EX66" s="78">
        <v>1242086.77</v>
      </c>
      <c r="EY66" s="79">
        <v>15577</v>
      </c>
      <c r="EZ66" s="78">
        <v>719586.16</v>
      </c>
      <c r="FA66" s="77">
        <v>9</v>
      </c>
      <c r="FB66" s="78">
        <v>73.459999999999994</v>
      </c>
      <c r="FC66" s="77">
        <v>2</v>
      </c>
      <c r="FD66" s="78">
        <v>8.64</v>
      </c>
      <c r="FE66" s="77">
        <v>11</v>
      </c>
      <c r="FF66" s="78">
        <v>50.18</v>
      </c>
      <c r="FG66" s="79">
        <v>2373</v>
      </c>
      <c r="FH66" s="78">
        <v>338863.75</v>
      </c>
      <c r="FI66" s="77">
        <v>2</v>
      </c>
      <c r="FJ66" s="78">
        <v>5.86</v>
      </c>
      <c r="FK66" s="79">
        <v>3412</v>
      </c>
      <c r="FL66" s="78">
        <v>82829.789999999994</v>
      </c>
      <c r="FM66" s="77">
        <v>699</v>
      </c>
      <c r="FN66" s="78">
        <v>27312.42</v>
      </c>
      <c r="FO66" s="79">
        <v>45998</v>
      </c>
      <c r="FP66" s="78">
        <v>4848318.04</v>
      </c>
      <c r="FW66" s="77">
        <v>89</v>
      </c>
      <c r="FX66" s="78">
        <v>6744.24</v>
      </c>
      <c r="GC66" s="79">
        <v>2790</v>
      </c>
      <c r="GD66" s="78">
        <v>388840.52</v>
      </c>
      <c r="GK66" s="77">
        <v>4</v>
      </c>
      <c r="GL66" s="78">
        <v>28.98</v>
      </c>
      <c r="GO66" s="77">
        <v>287</v>
      </c>
      <c r="GP66" s="78">
        <v>27758.05</v>
      </c>
      <c r="GQ66" s="77">
        <v>19</v>
      </c>
      <c r="GR66" s="78">
        <v>1114.17</v>
      </c>
      <c r="GU66" s="77">
        <v>9</v>
      </c>
      <c r="GV66" s="78">
        <v>40.619999999999997</v>
      </c>
      <c r="GY66" s="77">
        <v>120</v>
      </c>
      <c r="GZ66" s="78">
        <v>4072.72</v>
      </c>
      <c r="HA66" s="77">
        <v>715</v>
      </c>
      <c r="HB66" s="78">
        <v>87957.97</v>
      </c>
      <c r="HC66" s="77">
        <v>478</v>
      </c>
      <c r="HD66" s="78">
        <v>77029.64</v>
      </c>
      <c r="HE66" s="77">
        <v>848</v>
      </c>
      <c r="HF66" s="78">
        <v>114417.59</v>
      </c>
      <c r="HI66" s="77">
        <v>78</v>
      </c>
      <c r="HJ66" s="78">
        <v>28626</v>
      </c>
      <c r="HK66" s="77">
        <v>517</v>
      </c>
      <c r="HL66" s="78">
        <v>18540.009999999998</v>
      </c>
      <c r="HM66" s="77">
        <v>28</v>
      </c>
      <c r="HN66" s="78">
        <v>1717.6</v>
      </c>
      <c r="HO66" s="79">
        <v>80459</v>
      </c>
      <c r="HP66" s="78">
        <v>7731398.2199999997</v>
      </c>
      <c r="HQ66" s="77">
        <v>7</v>
      </c>
      <c r="HR66" s="78">
        <v>998.46</v>
      </c>
      <c r="HS66" s="77">
        <v>39</v>
      </c>
      <c r="HT66" s="78">
        <v>3356.33</v>
      </c>
      <c r="HU66" s="79">
        <v>5639</v>
      </c>
      <c r="HV66" s="78">
        <v>400098.66</v>
      </c>
      <c r="HW66" s="77">
        <v>38</v>
      </c>
      <c r="HX66" s="78">
        <v>10131.299999999999</v>
      </c>
      <c r="HY66" s="77">
        <v>186</v>
      </c>
      <c r="HZ66" s="78">
        <v>57559.29</v>
      </c>
      <c r="IE66" s="77">
        <v>1</v>
      </c>
      <c r="IF66" s="78">
        <v>33.08</v>
      </c>
      <c r="IG66" s="79">
        <v>2282</v>
      </c>
      <c r="IH66" s="78">
        <v>109973.66</v>
      </c>
      <c r="II66" s="77">
        <v>2</v>
      </c>
      <c r="IJ66" s="78">
        <v>23.9</v>
      </c>
      <c r="IK66" s="77">
        <v>2</v>
      </c>
      <c r="IL66" s="78">
        <v>6.62</v>
      </c>
      <c r="IM66" s="77">
        <v>4</v>
      </c>
      <c r="IN66" s="78">
        <v>15.68</v>
      </c>
      <c r="IQ66" s="77">
        <v>7</v>
      </c>
      <c r="IR66" s="78">
        <v>41.92</v>
      </c>
      <c r="IS66" s="79">
        <v>4024</v>
      </c>
      <c r="IT66" s="78">
        <v>159842.28</v>
      </c>
      <c r="IW66" s="77">
        <v>1</v>
      </c>
      <c r="IX66" s="78">
        <v>3.63</v>
      </c>
      <c r="JA66" s="79">
        <v>9872</v>
      </c>
      <c r="JB66" s="78">
        <v>1276421.17</v>
      </c>
      <c r="JC66" s="79">
        <v>2581</v>
      </c>
      <c r="JD66" s="78">
        <v>313077.27</v>
      </c>
      <c r="JG66" s="77">
        <v>553</v>
      </c>
      <c r="JH66" s="78">
        <v>68699.89</v>
      </c>
      <c r="JI66" s="79">
        <v>3542</v>
      </c>
      <c r="JJ66" s="78">
        <v>277653.71999999997</v>
      </c>
      <c r="JK66" s="77">
        <v>37</v>
      </c>
      <c r="JL66" s="78">
        <v>2613.21</v>
      </c>
      <c r="JQ66" s="77">
        <v>248</v>
      </c>
      <c r="JR66" s="78">
        <v>18253.21</v>
      </c>
      <c r="JS66" s="79">
        <v>2917</v>
      </c>
      <c r="JT66" s="78">
        <v>233236.52</v>
      </c>
      <c r="JU66" s="79">
        <v>5744</v>
      </c>
      <c r="JV66" s="78">
        <v>378135.92</v>
      </c>
      <c r="JW66" s="77">
        <v>177</v>
      </c>
      <c r="JX66" s="78">
        <v>15515.87</v>
      </c>
      <c r="JY66" s="77">
        <v>497</v>
      </c>
      <c r="JZ66" s="78">
        <v>9567.77</v>
      </c>
      <c r="KA66" s="79">
        <v>8415</v>
      </c>
      <c r="KB66" s="78">
        <v>315555.84999999998</v>
      </c>
      <c r="KC66" s="77">
        <v>2</v>
      </c>
      <c r="KD66" s="78">
        <v>17.22</v>
      </c>
      <c r="KE66" s="77">
        <v>389</v>
      </c>
      <c r="KF66" s="78">
        <v>42452.17</v>
      </c>
      <c r="KG66" s="79">
        <v>17454</v>
      </c>
      <c r="KH66" s="78">
        <v>628225.55000000005</v>
      </c>
      <c r="KI66" s="77">
        <v>4</v>
      </c>
      <c r="KJ66" s="78">
        <v>21.46</v>
      </c>
      <c r="KM66" s="79">
        <v>1246</v>
      </c>
      <c r="KN66" s="78">
        <v>667324.62</v>
      </c>
      <c r="KQ66" s="79">
        <v>5036</v>
      </c>
      <c r="KR66" s="78">
        <v>380978.17</v>
      </c>
      <c r="KU66" s="79">
        <v>3264</v>
      </c>
      <c r="KV66" s="78">
        <v>1393092.31</v>
      </c>
      <c r="LA66" s="77">
        <v>16</v>
      </c>
      <c r="LB66" s="78">
        <v>4038.5</v>
      </c>
      <c r="LC66" s="77">
        <v>4</v>
      </c>
      <c r="LD66" s="78">
        <v>9.9</v>
      </c>
      <c r="LE66" s="79">
        <v>1137</v>
      </c>
      <c r="LF66" s="78">
        <v>107627.22</v>
      </c>
      <c r="LG66" s="77">
        <v>389</v>
      </c>
      <c r="LH66" s="78">
        <v>63102.95</v>
      </c>
      <c r="LI66" s="77">
        <v>442</v>
      </c>
      <c r="LJ66" s="78">
        <v>103986.88</v>
      </c>
      <c r="LK66" s="77">
        <v>1</v>
      </c>
      <c r="LL66" s="78">
        <v>3.39</v>
      </c>
      <c r="LQ66" s="77">
        <v>1</v>
      </c>
      <c r="LR66" s="78">
        <v>7.88</v>
      </c>
      <c r="LS66" s="77">
        <v>5</v>
      </c>
      <c r="LT66" s="78">
        <v>3.91</v>
      </c>
      <c r="LU66" s="79">
        <v>7546</v>
      </c>
      <c r="LV66" s="78">
        <v>328120.64</v>
      </c>
      <c r="LW66" s="77">
        <v>69</v>
      </c>
      <c r="LX66" s="78">
        <v>389.54</v>
      </c>
      <c r="LY66" s="77">
        <v>4</v>
      </c>
      <c r="LZ66" s="78">
        <v>1727.92</v>
      </c>
      <c r="MC66" s="79">
        <v>5513</v>
      </c>
      <c r="MD66" s="78">
        <v>249915.81</v>
      </c>
      <c r="MG66" s="77">
        <v>4</v>
      </c>
      <c r="MH66" s="78">
        <v>209.82</v>
      </c>
      <c r="MM66" s="77">
        <v>1</v>
      </c>
      <c r="MN66" s="78">
        <v>1.34</v>
      </c>
      <c r="MO66" s="77">
        <v>5</v>
      </c>
      <c r="MP66" s="78">
        <v>36.25</v>
      </c>
      <c r="MQ66" s="79">
        <v>4343</v>
      </c>
      <c r="MR66" s="78">
        <v>312090.88</v>
      </c>
      <c r="MS66" s="79">
        <v>43232</v>
      </c>
      <c r="MT66" s="78">
        <v>4076887.19</v>
      </c>
      <c r="MU66" s="79">
        <v>1447</v>
      </c>
      <c r="MV66" s="78">
        <v>41840.97</v>
      </c>
      <c r="MY66" s="77">
        <v>1</v>
      </c>
      <c r="MZ66" s="78">
        <v>6.81</v>
      </c>
      <c r="NA66" s="77">
        <v>1</v>
      </c>
      <c r="NB66" s="78">
        <v>4.49</v>
      </c>
      <c r="NE66" s="77">
        <v>2</v>
      </c>
      <c r="NF66" s="78">
        <v>1.44</v>
      </c>
      <c r="NG66" s="79">
        <v>313289</v>
      </c>
      <c r="NH66" s="78">
        <v>37934407.740000002</v>
      </c>
      <c r="NI66" s="79">
        <v>264482</v>
      </c>
      <c r="NJ66" s="78">
        <v>36571045.420000002</v>
      </c>
      <c r="NK66" s="79">
        <v>14273</v>
      </c>
      <c r="NL66" s="78">
        <v>44829.75</v>
      </c>
      <c r="NM66" s="77">
        <v>62</v>
      </c>
      <c r="NN66" s="78">
        <v>1101.1500000000001</v>
      </c>
      <c r="NO66" s="77">
        <v>3</v>
      </c>
      <c r="NP66" s="78">
        <v>46.8</v>
      </c>
      <c r="NU66" s="79">
        <v>4325</v>
      </c>
      <c r="NV66" s="78">
        <v>648035.25</v>
      </c>
      <c r="NW66" s="77">
        <v>9</v>
      </c>
      <c r="NX66" s="78">
        <v>57.69</v>
      </c>
      <c r="NY66" s="77">
        <v>3</v>
      </c>
      <c r="NZ66" s="78">
        <v>10.17</v>
      </c>
      <c r="OA66" s="77">
        <v>82</v>
      </c>
      <c r="OB66" s="78">
        <v>246.72</v>
      </c>
      <c r="OC66" s="79">
        <v>2033</v>
      </c>
      <c r="OD66" s="78">
        <v>214476.34</v>
      </c>
      <c r="OE66" s="77">
        <v>1</v>
      </c>
      <c r="OF66" s="78">
        <v>65.3</v>
      </c>
      <c r="OG66" s="77">
        <v>2</v>
      </c>
      <c r="OH66" s="78">
        <v>63.98</v>
      </c>
      <c r="OK66" s="77">
        <v>1</v>
      </c>
      <c r="OL66" s="78">
        <v>5.45</v>
      </c>
      <c r="OM66" s="77">
        <v>313</v>
      </c>
      <c r="ON66" s="78">
        <v>21237.84</v>
      </c>
      <c r="OO66" s="77">
        <v>527</v>
      </c>
      <c r="OP66" s="78">
        <v>31946.74</v>
      </c>
      <c r="OQ66" s="77">
        <v>165</v>
      </c>
      <c r="OR66" s="78">
        <v>848.65</v>
      </c>
      <c r="OW66" s="79">
        <v>14244</v>
      </c>
      <c r="OX66" s="78">
        <v>2430289.88</v>
      </c>
      <c r="OY66" s="79">
        <v>28005</v>
      </c>
      <c r="OZ66" s="78">
        <v>5276908.76</v>
      </c>
      <c r="PA66" s="77">
        <v>210</v>
      </c>
      <c r="PB66" s="78">
        <v>7553.12</v>
      </c>
      <c r="PC66" s="79">
        <v>3954</v>
      </c>
      <c r="PD66" s="78">
        <v>177683.29</v>
      </c>
      <c r="PE66" s="77">
        <v>84</v>
      </c>
      <c r="PF66" s="78">
        <v>6669.6</v>
      </c>
      <c r="PG66" s="77">
        <v>0</v>
      </c>
      <c r="PH66" s="78">
        <v>0</v>
      </c>
      <c r="PI66" s="79">
        <v>4283</v>
      </c>
      <c r="PJ66" s="78">
        <v>394615.67</v>
      </c>
      <c r="PK66" s="77">
        <v>1</v>
      </c>
      <c r="PL66" s="78">
        <v>6.23</v>
      </c>
      <c r="PS66" s="79">
        <v>3599</v>
      </c>
      <c r="PT66" s="78">
        <v>324813.68</v>
      </c>
      <c r="PU66" s="77">
        <v>111</v>
      </c>
      <c r="PV66" s="78">
        <v>1136.92</v>
      </c>
      <c r="PW66" s="77">
        <v>53</v>
      </c>
      <c r="PX66" s="78">
        <v>7322.15</v>
      </c>
      <c r="PY66" s="79">
        <v>9642</v>
      </c>
      <c r="PZ66" s="78">
        <v>643909.84</v>
      </c>
      <c r="QA66" s="77">
        <v>15</v>
      </c>
      <c r="QB66" s="78">
        <v>82.07</v>
      </c>
      <c r="QC66" s="77">
        <v>13</v>
      </c>
      <c r="QD66" s="78">
        <v>167.21</v>
      </c>
      <c r="QI66" s="77">
        <v>13</v>
      </c>
      <c r="QJ66" s="78">
        <v>72.39</v>
      </c>
      <c r="QM66" s="79">
        <v>23671</v>
      </c>
      <c r="QN66" s="78">
        <v>6449455.0499999998</v>
      </c>
      <c r="QO66" s="79">
        <v>43685</v>
      </c>
      <c r="QP66" s="78">
        <v>6276682.8200000003</v>
      </c>
      <c r="QS66" s="77">
        <v>400</v>
      </c>
      <c r="QT66" s="78">
        <v>1555862.32</v>
      </c>
      <c r="QW66" s="77">
        <v>24</v>
      </c>
      <c r="QX66" s="78">
        <v>277.39</v>
      </c>
      <c r="QY66" s="77">
        <v>3</v>
      </c>
      <c r="QZ66" s="78">
        <v>388.05</v>
      </c>
      <c r="RA66" s="77">
        <v>632</v>
      </c>
      <c r="RB66" s="78">
        <v>213623.54</v>
      </c>
      <c r="RE66" s="79">
        <v>23620</v>
      </c>
      <c r="RF66" s="78">
        <v>12558071.23</v>
      </c>
      <c r="RI66" s="79">
        <v>11610</v>
      </c>
      <c r="RJ66" s="78">
        <v>3624207.6</v>
      </c>
      <c r="RM66" s="77">
        <v>2</v>
      </c>
      <c r="RN66" s="78">
        <v>4.8</v>
      </c>
      <c r="RO66" s="77">
        <v>37</v>
      </c>
      <c r="RP66" s="78">
        <v>35.6</v>
      </c>
      <c r="SE66" s="77">
        <v>13</v>
      </c>
      <c r="SF66" s="78">
        <v>994.02</v>
      </c>
      <c r="SG66" s="77">
        <v>5</v>
      </c>
      <c r="SH66" s="78">
        <v>1135.5999999999999</v>
      </c>
      <c r="SM66" s="77">
        <v>1</v>
      </c>
      <c r="SN66" s="78">
        <v>22.86</v>
      </c>
      <c r="SO66" s="79">
        <v>122302</v>
      </c>
      <c r="SP66" s="78">
        <v>17239625.300000001</v>
      </c>
      <c r="SQ66" s="79">
        <v>2081</v>
      </c>
      <c r="SR66" s="78">
        <v>96281.66</v>
      </c>
      <c r="SW66" s="77">
        <v>132</v>
      </c>
      <c r="SX66" s="78">
        <v>21911.01</v>
      </c>
      <c r="SY66" s="77">
        <v>325</v>
      </c>
      <c r="SZ66" s="78">
        <v>15572.86</v>
      </c>
      <c r="TA66" s="77">
        <v>71</v>
      </c>
      <c r="TB66" s="78">
        <v>2199.56</v>
      </c>
      <c r="TC66" s="77">
        <v>638</v>
      </c>
      <c r="TD66" s="78">
        <v>75678.720000000001</v>
      </c>
      <c r="TG66" s="79">
        <v>6857</v>
      </c>
      <c r="TH66" s="78">
        <v>499174.32</v>
      </c>
      <c r="TI66" s="79">
        <v>48557</v>
      </c>
      <c r="TJ66" s="78">
        <v>8317970.5800000001</v>
      </c>
      <c r="TM66" s="79">
        <v>1345</v>
      </c>
      <c r="TN66" s="78">
        <v>51812.23</v>
      </c>
      <c r="TO66" s="79">
        <v>3449</v>
      </c>
      <c r="TP66" s="78">
        <v>268822.17</v>
      </c>
      <c r="TQ66" s="79">
        <v>8039</v>
      </c>
      <c r="TR66" s="78">
        <v>264115.96999999997</v>
      </c>
      <c r="TS66" s="77">
        <v>9</v>
      </c>
      <c r="TT66" s="78">
        <v>2180.16</v>
      </c>
      <c r="TU66" s="79">
        <v>86682</v>
      </c>
      <c r="TV66" s="78">
        <v>552378.88</v>
      </c>
      <c r="TW66" s="79">
        <v>2874</v>
      </c>
      <c r="TX66" s="78">
        <v>245310.81</v>
      </c>
      <c r="TY66" s="77">
        <v>94</v>
      </c>
      <c r="TZ66" s="78">
        <v>628.91999999999996</v>
      </c>
      <c r="UE66" s="77">
        <v>1</v>
      </c>
      <c r="UF66" s="78">
        <v>6.1</v>
      </c>
      <c r="UG66" s="77">
        <v>761</v>
      </c>
      <c r="UH66" s="78">
        <v>7043.4</v>
      </c>
      <c r="UI66" s="79">
        <v>2822</v>
      </c>
      <c r="UJ66" s="78">
        <v>12444878.380000001</v>
      </c>
      <c r="UK66" s="79">
        <v>2122</v>
      </c>
      <c r="UL66" s="78">
        <v>81958.19</v>
      </c>
      <c r="UM66" s="79">
        <v>23859</v>
      </c>
      <c r="UN66" s="78">
        <v>626266.32999999996</v>
      </c>
      <c r="UO66" s="79">
        <v>2291</v>
      </c>
      <c r="UP66" s="78">
        <v>253597.4</v>
      </c>
      <c r="UQ66" s="79">
        <v>45992</v>
      </c>
      <c r="UR66" s="78">
        <v>2217176.2200000002</v>
      </c>
      <c r="US66" s="79">
        <v>5173</v>
      </c>
      <c r="UT66" s="78">
        <v>411651.9</v>
      </c>
      <c r="VG66" s="79">
        <v>7806</v>
      </c>
      <c r="VH66" s="78">
        <v>355221.28</v>
      </c>
      <c r="VK66" s="77">
        <v>6</v>
      </c>
      <c r="VL66" s="78">
        <v>59.58</v>
      </c>
      <c r="VM66" s="77">
        <v>1</v>
      </c>
      <c r="VN66" s="78">
        <v>18.25</v>
      </c>
      <c r="VO66" s="77">
        <v>1</v>
      </c>
      <c r="VP66" s="78">
        <v>93.54</v>
      </c>
      <c r="VU66" s="77">
        <v>8</v>
      </c>
      <c r="VV66" s="78">
        <v>11.26</v>
      </c>
      <c r="WA66" s="77">
        <v>2</v>
      </c>
      <c r="WB66" s="78">
        <v>1.72</v>
      </c>
      <c r="WE66" s="77">
        <v>1</v>
      </c>
      <c r="WF66" s="78">
        <v>12.42</v>
      </c>
      <c r="WG66" s="77">
        <v>45</v>
      </c>
      <c r="WH66" s="78">
        <v>1222.71</v>
      </c>
      <c r="WI66" s="79">
        <v>18939</v>
      </c>
      <c r="WJ66" s="78">
        <v>1087801.92</v>
      </c>
      <c r="WK66" s="77">
        <v>1</v>
      </c>
      <c r="WL66" s="78">
        <v>14.93</v>
      </c>
      <c r="WM66" s="79">
        <v>35496</v>
      </c>
      <c r="WN66" s="78">
        <v>574572.02</v>
      </c>
      <c r="WO66" s="77">
        <v>130</v>
      </c>
      <c r="WP66" s="78">
        <v>1336.2</v>
      </c>
      <c r="WS66" s="77">
        <v>3</v>
      </c>
      <c r="WT66" s="78">
        <v>40.54</v>
      </c>
      <c r="WU66" s="79">
        <v>12275</v>
      </c>
      <c r="WV66" s="78">
        <v>643553.82999999996</v>
      </c>
      <c r="WW66" s="79">
        <v>16616</v>
      </c>
      <c r="WX66" s="78">
        <v>1493025.72</v>
      </c>
      <c r="XA66" s="77">
        <v>1</v>
      </c>
      <c r="XB66" s="78">
        <v>18.559999999999999</v>
      </c>
      <c r="XG66" s="79">
        <v>13455</v>
      </c>
      <c r="XH66" s="78">
        <v>1900084.46</v>
      </c>
      <c r="XI66" s="77">
        <v>13</v>
      </c>
      <c r="XJ66" s="78">
        <v>25831.29</v>
      </c>
      <c r="XM66" s="79">
        <v>2897</v>
      </c>
      <c r="XN66" s="78">
        <v>12156.14</v>
      </c>
      <c r="XO66" s="79">
        <v>6989</v>
      </c>
      <c r="XP66" s="78">
        <v>110391.19</v>
      </c>
      <c r="XQ66" s="77">
        <v>186</v>
      </c>
      <c r="XR66" s="78">
        <v>18181</v>
      </c>
      <c r="XS66" s="79">
        <v>2108</v>
      </c>
      <c r="XT66" s="78">
        <v>822364.26</v>
      </c>
      <c r="XW66" s="79">
        <v>5975</v>
      </c>
      <c r="XX66" s="78">
        <v>174772.87</v>
      </c>
      <c r="YA66" s="77">
        <v>2</v>
      </c>
      <c r="YB66" s="78">
        <v>88.14</v>
      </c>
      <c r="YC66" s="77">
        <v>11</v>
      </c>
      <c r="YD66" s="78">
        <v>76.2</v>
      </c>
      <c r="YE66" s="77">
        <v>9</v>
      </c>
      <c r="YF66" s="78">
        <v>68.989999999999995</v>
      </c>
      <c r="YI66" s="79">
        <v>37551</v>
      </c>
      <c r="YJ66" s="78">
        <v>2161359</v>
      </c>
      <c r="YM66" s="77">
        <v>513</v>
      </c>
      <c r="YN66" s="78">
        <v>225511.89</v>
      </c>
      <c r="YO66" s="77">
        <v>509</v>
      </c>
      <c r="YP66" s="78">
        <v>6421.15</v>
      </c>
      <c r="YU66" s="79">
        <v>2662</v>
      </c>
      <c r="YV66" s="78">
        <v>1359048.6</v>
      </c>
      <c r="YW66" s="79">
        <v>6602</v>
      </c>
      <c r="YX66" s="78">
        <v>864965.34</v>
      </c>
      <c r="YY66" s="79">
        <v>15267</v>
      </c>
      <c r="YZ66" s="78">
        <v>2604067.33</v>
      </c>
      <c r="ZA66" s="79">
        <v>1316</v>
      </c>
      <c r="ZB66" s="78">
        <v>341982.88</v>
      </c>
      <c r="ZC66" s="79">
        <v>2499</v>
      </c>
      <c r="ZD66" s="78">
        <v>530414.98</v>
      </c>
      <c r="ZE66" s="79">
        <v>80293</v>
      </c>
      <c r="ZF66" s="78">
        <v>910478.09</v>
      </c>
      <c r="ZG66" s="79">
        <v>1292</v>
      </c>
      <c r="ZH66" s="78">
        <v>67088.100000000006</v>
      </c>
      <c r="ZI66" s="77">
        <v>8</v>
      </c>
      <c r="ZJ66" s="78">
        <v>67.75</v>
      </c>
      <c r="ZM66" s="77">
        <v>4</v>
      </c>
      <c r="ZN66" s="78">
        <v>186.66</v>
      </c>
      <c r="ZQ66" s="79">
        <v>166823</v>
      </c>
      <c r="ZR66" s="78">
        <v>9824999.6199999992</v>
      </c>
      <c r="ZS66" s="79">
        <v>26522</v>
      </c>
      <c r="ZT66" s="78">
        <v>2305181.65</v>
      </c>
      <c r="AAA66" s="79">
        <v>5838</v>
      </c>
      <c r="AAB66" s="78">
        <v>137897.03</v>
      </c>
      <c r="AAC66" s="77">
        <v>1</v>
      </c>
      <c r="AAD66" s="78">
        <v>13.64</v>
      </c>
      <c r="AAE66" s="79">
        <v>2343</v>
      </c>
      <c r="AAF66" s="78">
        <v>285085.95</v>
      </c>
      <c r="AAG66" s="77">
        <v>149</v>
      </c>
      <c r="AAH66" s="78">
        <v>16077</v>
      </c>
      <c r="AAI66" s="79">
        <v>124080</v>
      </c>
      <c r="AAJ66" s="78">
        <v>3158656.75</v>
      </c>
      <c r="AAK66" s="79">
        <v>30145</v>
      </c>
      <c r="AAL66" s="78">
        <v>1420377.93</v>
      </c>
      <c r="AAQ66" s="79">
        <v>1454</v>
      </c>
      <c r="AAR66" s="78">
        <v>119461.56</v>
      </c>
      <c r="AAS66" s="77">
        <v>609</v>
      </c>
      <c r="AAT66" s="78">
        <v>44591.57</v>
      </c>
      <c r="AAU66" s="79">
        <v>54673</v>
      </c>
      <c r="AAV66" s="78">
        <v>9607767.8900000006</v>
      </c>
      <c r="AAW66" s="79">
        <v>49129</v>
      </c>
      <c r="AAX66" s="78">
        <v>6293466.0300000003</v>
      </c>
      <c r="ABC66" s="77">
        <v>127</v>
      </c>
      <c r="ABD66" s="78">
        <v>710.41</v>
      </c>
      <c r="ABE66" s="77">
        <v>185</v>
      </c>
      <c r="ABF66" s="78">
        <v>866.79</v>
      </c>
      <c r="ABM66" s="77">
        <v>130</v>
      </c>
      <c r="ABN66" s="78">
        <v>1015.28</v>
      </c>
      <c r="ABQ66" s="77">
        <v>57</v>
      </c>
      <c r="ABR66" s="78">
        <v>714.81</v>
      </c>
      <c r="ABS66" s="77">
        <v>120</v>
      </c>
      <c r="ABT66" s="78">
        <v>789.35</v>
      </c>
      <c r="ABW66" s="77">
        <v>1</v>
      </c>
      <c r="ABX66" s="78">
        <v>25.15</v>
      </c>
      <c r="ABY66" s="77">
        <v>5</v>
      </c>
      <c r="ABZ66" s="78">
        <v>278.77</v>
      </c>
      <c r="ACA66" s="79">
        <v>1541</v>
      </c>
      <c r="ACB66" s="78">
        <v>6834.38</v>
      </c>
      <c r="ACG66" s="79">
        <v>1653</v>
      </c>
      <c r="ACH66" s="78">
        <v>103265.19</v>
      </c>
      <c r="ACM66" s="77">
        <v>2</v>
      </c>
      <c r="ACN66" s="78">
        <v>12.84</v>
      </c>
      <c r="ACO66" s="79">
        <v>1573</v>
      </c>
      <c r="ACP66" s="78">
        <v>233684.33</v>
      </c>
      <c r="ADA66" s="79">
        <v>180416</v>
      </c>
      <c r="ADB66" s="78">
        <v>16547002.33</v>
      </c>
      <c r="ADC66" s="79">
        <v>3763</v>
      </c>
      <c r="ADD66" s="78">
        <v>231938.8</v>
      </c>
      <c r="ADE66" s="79">
        <v>1873</v>
      </c>
      <c r="ADF66" s="78">
        <v>84953.89</v>
      </c>
      <c r="ADG66" s="79">
        <v>4837</v>
      </c>
      <c r="ADH66" s="78">
        <v>75729.039999999994</v>
      </c>
      <c r="ADI66" s="79">
        <v>4990</v>
      </c>
      <c r="ADJ66" s="78">
        <v>114518.79</v>
      </c>
      <c r="ADK66" s="77">
        <v>478</v>
      </c>
      <c r="ADL66" s="78">
        <v>13881.93</v>
      </c>
      <c r="ADQ66" s="77">
        <v>148</v>
      </c>
      <c r="ADR66" s="78">
        <v>7727.86</v>
      </c>
      <c r="ADS66" s="79">
        <v>19968</v>
      </c>
      <c r="ADT66" s="78">
        <v>678466.99</v>
      </c>
      <c r="ADU66" s="79">
        <v>4888</v>
      </c>
      <c r="ADV66" s="78">
        <v>259866.91</v>
      </c>
      <c r="ADW66" s="79">
        <v>22142</v>
      </c>
      <c r="ADX66" s="78">
        <v>281832.03999999998</v>
      </c>
      <c r="AEA66" s="77">
        <v>2</v>
      </c>
      <c r="AEB66" s="78">
        <v>47.64</v>
      </c>
      <c r="AEC66" s="79">
        <v>11557</v>
      </c>
      <c r="AED66" s="78">
        <v>486850.99</v>
      </c>
      <c r="AEI66" s="79">
        <v>5967</v>
      </c>
      <c r="AEJ66" s="78">
        <v>188382.44</v>
      </c>
      <c r="AEK66" s="79">
        <v>37251</v>
      </c>
      <c r="AEL66" s="78">
        <v>1404459.48</v>
      </c>
      <c r="AEM66" s="77">
        <v>120</v>
      </c>
      <c r="AEN66" s="78">
        <v>6268.75</v>
      </c>
      <c r="AEO66" s="79">
        <v>15110</v>
      </c>
      <c r="AEP66" s="78">
        <v>972198.1</v>
      </c>
      <c r="AEQ66" s="77">
        <v>2</v>
      </c>
      <c r="AER66" s="78">
        <v>148.36000000000001</v>
      </c>
      <c r="AES66" s="79">
        <v>3564</v>
      </c>
      <c r="AET66" s="78">
        <v>534327.48</v>
      </c>
      <c r="AEY66" s="77">
        <v>900</v>
      </c>
      <c r="AEZ66" s="78">
        <v>153202.23000000001</v>
      </c>
      <c r="AFA66" s="77">
        <v>2</v>
      </c>
      <c r="AFB66" s="78">
        <v>8.76</v>
      </c>
      <c r="AFG66" s="77">
        <v>2</v>
      </c>
      <c r="AFH66" s="78">
        <v>101.12</v>
      </c>
      <c r="AFK66" s="79">
        <v>4353</v>
      </c>
      <c r="AFL66" s="78">
        <v>309466.18</v>
      </c>
      <c r="AFM66" s="79">
        <v>1237</v>
      </c>
      <c r="AFN66" s="78">
        <v>41687.800000000003</v>
      </c>
      <c r="AFO66" s="77">
        <v>10</v>
      </c>
      <c r="AFP66" s="78">
        <v>720.86</v>
      </c>
      <c r="AFQ66" s="77">
        <v>8</v>
      </c>
      <c r="AFR66" s="78">
        <v>300.24</v>
      </c>
      <c r="AFU66" s="79">
        <v>2534</v>
      </c>
      <c r="AFV66" s="78">
        <v>1825603.23</v>
      </c>
      <c r="AGA66" s="77">
        <v>77</v>
      </c>
      <c r="AGB66" s="78">
        <v>558.29</v>
      </c>
      <c r="AGG66" s="79">
        <v>16517</v>
      </c>
      <c r="AGH66" s="78">
        <v>867950.8</v>
      </c>
      <c r="AGI66" s="79">
        <v>3882</v>
      </c>
      <c r="AGJ66" s="78">
        <v>119656.99</v>
      </c>
      <c r="AGK66" s="77">
        <v>10</v>
      </c>
      <c r="AGL66" s="78">
        <v>4159.42</v>
      </c>
      <c r="AGO66" s="77">
        <v>68</v>
      </c>
      <c r="AGP66" s="78">
        <v>7970.52</v>
      </c>
      <c r="AGQ66" s="79">
        <v>7976</v>
      </c>
      <c r="AGR66" s="78">
        <v>441237.54</v>
      </c>
      <c r="AGS66" s="77">
        <v>7</v>
      </c>
      <c r="AGT66" s="78">
        <v>249.52</v>
      </c>
      <c r="AGW66" s="77">
        <v>5</v>
      </c>
      <c r="AGX66" s="78">
        <v>167.66</v>
      </c>
      <c r="AHC66" s="79">
        <v>3132</v>
      </c>
      <c r="AHD66" s="78">
        <v>1068131.46</v>
      </c>
      <c r="AHE66" s="77">
        <v>1</v>
      </c>
      <c r="AHF66" s="78">
        <v>1.77</v>
      </c>
      <c r="AHG66" s="77">
        <v>136</v>
      </c>
      <c r="AHH66" s="78">
        <v>6577.01</v>
      </c>
      <c r="AHK66" s="77">
        <v>6</v>
      </c>
      <c r="AHL66" s="78">
        <v>140.96</v>
      </c>
      <c r="AHM66" s="79">
        <v>46908</v>
      </c>
      <c r="AHN66" s="78">
        <v>1518131.9</v>
      </c>
      <c r="AHO66" s="79">
        <v>4615</v>
      </c>
      <c r="AHP66" s="78">
        <v>181340.57</v>
      </c>
      <c r="AHQ66" s="77">
        <v>498</v>
      </c>
      <c r="AHR66" s="78">
        <v>49259.66</v>
      </c>
      <c r="AHS66" s="77">
        <v>5</v>
      </c>
      <c r="AHT66" s="78">
        <v>500.59</v>
      </c>
      <c r="AHU66" s="77">
        <v>2</v>
      </c>
      <c r="AHV66" s="78">
        <v>18.16</v>
      </c>
      <c r="AHW66" s="77">
        <v>165</v>
      </c>
      <c r="AHX66" s="78">
        <v>1187.75</v>
      </c>
      <c r="AIA66" s="77">
        <v>2</v>
      </c>
      <c r="AIB66" s="78">
        <v>18.920000000000002</v>
      </c>
      <c r="AIC66" s="77">
        <v>9</v>
      </c>
      <c r="AID66" s="78">
        <v>5084.4799999999996</v>
      </c>
      <c r="AIG66" s="79">
        <v>168584</v>
      </c>
      <c r="AIH66" s="78">
        <v>32477416.91</v>
      </c>
      <c r="AII66" s="77">
        <v>186</v>
      </c>
      <c r="AIJ66" s="78">
        <v>161790.1</v>
      </c>
      <c r="AIK66" s="79">
        <v>9238</v>
      </c>
      <c r="AIL66" s="78">
        <v>5270683.8899999997</v>
      </c>
      <c r="AIM66" s="79">
        <v>8814</v>
      </c>
      <c r="AIN66" s="78">
        <v>3238393.59</v>
      </c>
      <c r="AIO66" s="79">
        <v>1428</v>
      </c>
      <c r="AIP66" s="78">
        <v>94409.2</v>
      </c>
      <c r="AIQ66" s="77">
        <v>174</v>
      </c>
      <c r="AIR66" s="78">
        <v>17171.02</v>
      </c>
      <c r="AIS66" s="79">
        <v>1076</v>
      </c>
      <c r="AIT66" s="78">
        <v>136266.06</v>
      </c>
      <c r="AIW66" s="77">
        <v>13</v>
      </c>
      <c r="AIX66" s="78">
        <v>4828.8999999999996</v>
      </c>
      <c r="AIY66" s="77">
        <v>64</v>
      </c>
      <c r="AIZ66" s="78">
        <v>41625.269999999997</v>
      </c>
      <c r="AJA66" s="79">
        <v>3854</v>
      </c>
      <c r="AJB66" s="78">
        <v>356720.15</v>
      </c>
      <c r="AJC66" s="79">
        <v>3866</v>
      </c>
      <c r="AJD66" s="78">
        <v>243650.37</v>
      </c>
      <c r="AJE66" s="77">
        <v>19</v>
      </c>
      <c r="AJF66" s="78">
        <v>1997.91</v>
      </c>
      <c r="AJK66" s="77">
        <v>5</v>
      </c>
      <c r="AJL66" s="78">
        <v>2568.92</v>
      </c>
      <c r="AJM66" s="77">
        <v>957</v>
      </c>
      <c r="AJN66" s="78">
        <v>111226.38</v>
      </c>
      <c r="AJQ66" s="77">
        <v>126</v>
      </c>
      <c r="AJR66" s="78">
        <v>42317.06</v>
      </c>
      <c r="AJS66" s="77">
        <v>2</v>
      </c>
      <c r="AJT66" s="78">
        <v>169.08</v>
      </c>
      <c r="AKC66" s="77">
        <v>4</v>
      </c>
      <c r="AKD66" s="78">
        <v>1307.53</v>
      </c>
      <c r="AKG66" s="79">
        <v>53898</v>
      </c>
      <c r="AKH66" s="78">
        <v>486029.41</v>
      </c>
      <c r="AKK66" s="77">
        <v>23</v>
      </c>
      <c r="AKL66" s="78">
        <v>255.76</v>
      </c>
      <c r="AKO66" s="79">
        <v>7145</v>
      </c>
      <c r="AKP66" s="78">
        <v>527882.23</v>
      </c>
      <c r="AKQ66" s="77">
        <v>5</v>
      </c>
      <c r="AKR66" s="78">
        <v>30.3</v>
      </c>
      <c r="AKS66" s="79">
        <v>9995</v>
      </c>
      <c r="AKT66" s="78">
        <v>203732.26</v>
      </c>
      <c r="AKU66" s="77">
        <v>7</v>
      </c>
      <c r="AKV66" s="78">
        <v>10.5</v>
      </c>
      <c r="AKW66" s="79">
        <v>11771</v>
      </c>
      <c r="AKX66" s="78">
        <v>545563.97</v>
      </c>
      <c r="ALC66" s="77">
        <v>6</v>
      </c>
      <c r="ALD66" s="78">
        <v>67.72</v>
      </c>
      <c r="ALE66" s="79">
        <v>2100</v>
      </c>
      <c r="ALF66" s="78">
        <v>336941.73</v>
      </c>
      <c r="ALO66" s="79">
        <v>73664</v>
      </c>
      <c r="ALP66" s="78">
        <v>933546.3</v>
      </c>
      <c r="ALQ66" s="77">
        <v>259</v>
      </c>
      <c r="ALR66" s="78">
        <v>28705.05</v>
      </c>
      <c r="ALW66" s="77">
        <v>2</v>
      </c>
      <c r="ALX66" s="78">
        <v>2.36</v>
      </c>
      <c r="AME66" s="77">
        <v>17</v>
      </c>
      <c r="AMF66" s="78">
        <v>190.1</v>
      </c>
      <c r="AMM66" s="79">
        <v>8375</v>
      </c>
      <c r="AMN66" s="78">
        <v>205473.88</v>
      </c>
      <c r="AMO66" s="77">
        <v>3</v>
      </c>
      <c r="AMP66" s="78">
        <v>8451.9</v>
      </c>
      <c r="AMQ66" s="79">
        <v>112651</v>
      </c>
      <c r="AMR66" s="78">
        <v>1569856.43</v>
      </c>
      <c r="AMU66" s="77">
        <v>1</v>
      </c>
      <c r="AMV66" s="78">
        <v>3.69</v>
      </c>
      <c r="AMW66" s="77">
        <v>1</v>
      </c>
      <c r="AMX66" s="78">
        <v>4.4400000000000004</v>
      </c>
      <c r="ANC66" s="77">
        <v>2</v>
      </c>
      <c r="AND66" s="78">
        <v>16.8</v>
      </c>
      <c r="ANI66" s="77">
        <v>3</v>
      </c>
      <c r="ANJ66" s="78">
        <v>34.33</v>
      </c>
      <c r="ANO66" s="79">
        <v>6350</v>
      </c>
      <c r="ANP66" s="78">
        <v>313914.74</v>
      </c>
      <c r="ANQ66" s="77">
        <v>290</v>
      </c>
      <c r="ANR66" s="78">
        <v>868.39</v>
      </c>
      <c r="ANS66" s="79">
        <v>1286</v>
      </c>
      <c r="ANT66" s="78">
        <v>85093.51</v>
      </c>
      <c r="ANW66" s="77">
        <v>154</v>
      </c>
      <c r="ANX66" s="78">
        <v>3942.7</v>
      </c>
      <c r="ANY66" s="77">
        <v>9</v>
      </c>
      <c r="ANZ66" s="78">
        <v>3914.14</v>
      </c>
      <c r="AOA66" s="79">
        <v>1588</v>
      </c>
      <c r="AOB66" s="78">
        <v>110535.67</v>
      </c>
      <c r="AOC66" s="79">
        <v>12478</v>
      </c>
      <c r="AOD66" s="78">
        <v>1172638.71</v>
      </c>
      <c r="AOE66" s="77">
        <v>165</v>
      </c>
      <c r="AOF66" s="78">
        <v>200187.38</v>
      </c>
      <c r="AOI66" s="77">
        <v>1</v>
      </c>
      <c r="AOJ66" s="78">
        <v>272.8</v>
      </c>
      <c r="AOQ66" s="77">
        <v>419</v>
      </c>
      <c r="AOR66" s="78">
        <v>16354.23</v>
      </c>
      <c r="AOS66" s="77">
        <v>3</v>
      </c>
      <c r="AOT66" s="78">
        <v>10.62</v>
      </c>
      <c r="AOY66" s="77">
        <v>968</v>
      </c>
      <c r="AOZ66" s="78">
        <v>1221736.1000000001</v>
      </c>
      <c r="APA66" s="79">
        <v>3284</v>
      </c>
      <c r="APB66" s="78">
        <v>261665.66</v>
      </c>
      <c r="APE66" s="77">
        <v>191</v>
      </c>
      <c r="APF66" s="78">
        <v>4981.49</v>
      </c>
      <c r="API66" s="79">
        <v>2243</v>
      </c>
      <c r="APJ66" s="78">
        <v>290803.39</v>
      </c>
      <c r="APK66" s="77">
        <v>324</v>
      </c>
      <c r="APL66" s="78">
        <v>59097.77</v>
      </c>
      <c r="APM66" s="79">
        <v>12894</v>
      </c>
      <c r="APN66" s="78">
        <v>2105199.73</v>
      </c>
      <c r="APS66" s="77">
        <v>504</v>
      </c>
      <c r="APT66" s="78">
        <v>279771.63</v>
      </c>
      <c r="APU66" s="77">
        <v>59</v>
      </c>
      <c r="APV66" s="78">
        <v>71230.25</v>
      </c>
      <c r="APW66" s="77">
        <v>369</v>
      </c>
      <c r="APX66" s="78">
        <v>1128542.5</v>
      </c>
      <c r="AQA66" s="77">
        <v>1</v>
      </c>
      <c r="AQB66" s="78">
        <v>283.93</v>
      </c>
      <c r="AQC66" s="77">
        <v>1</v>
      </c>
      <c r="AQD66" s="78">
        <v>4.13</v>
      </c>
      <c r="AQI66" s="77">
        <v>37</v>
      </c>
      <c r="AQJ66" s="78">
        <v>3658.14</v>
      </c>
      <c r="AQK66" s="77">
        <v>7</v>
      </c>
      <c r="AQL66" s="78">
        <v>68.959999999999994</v>
      </c>
      <c r="AQO66" s="77">
        <v>841</v>
      </c>
      <c r="AQP66" s="78">
        <v>112232.47</v>
      </c>
      <c r="AQQ66" s="77">
        <v>383</v>
      </c>
      <c r="AQR66" s="78">
        <v>4229.6099999999997</v>
      </c>
      <c r="AQU66" s="77">
        <v>228</v>
      </c>
      <c r="AQV66" s="78">
        <v>2816.35</v>
      </c>
      <c r="AQW66" s="77">
        <v>1</v>
      </c>
      <c r="AQX66" s="78">
        <v>8.52</v>
      </c>
      <c r="ARA66" s="79">
        <v>13742</v>
      </c>
      <c r="ARB66" s="78">
        <v>3108913.59</v>
      </c>
      <c r="ARC66" s="79">
        <v>15096</v>
      </c>
      <c r="ARD66" s="78">
        <v>224084.04</v>
      </c>
      <c r="ARG66" s="77">
        <v>2</v>
      </c>
      <c r="ARH66" s="78">
        <v>272.02999999999997</v>
      </c>
      <c r="ARI66" s="79">
        <v>2564</v>
      </c>
      <c r="ARJ66" s="78">
        <v>1102340.8799999999</v>
      </c>
      <c r="ARK66" s="77">
        <v>170</v>
      </c>
      <c r="ARL66" s="78">
        <v>80366.720000000001</v>
      </c>
      <c r="ARM66" s="79">
        <v>2075</v>
      </c>
      <c r="ARN66" s="78">
        <v>939340.15</v>
      </c>
      <c r="ARO66" s="77">
        <v>646</v>
      </c>
      <c r="ARP66" s="78">
        <v>284614.42</v>
      </c>
      <c r="ARQ66" s="77">
        <v>654</v>
      </c>
      <c r="ARR66" s="78">
        <v>238730.86</v>
      </c>
      <c r="ARS66" s="77">
        <v>162</v>
      </c>
      <c r="ART66" s="78">
        <v>68432.88</v>
      </c>
      <c r="ARU66" s="79">
        <v>13854</v>
      </c>
      <c r="ARV66" s="78">
        <v>2752041.54</v>
      </c>
      <c r="ARW66" s="77">
        <v>5</v>
      </c>
      <c r="ARX66" s="78">
        <v>200.37</v>
      </c>
      <c r="ASA66" s="77">
        <v>127</v>
      </c>
      <c r="ASB66" s="78">
        <v>34949.61</v>
      </c>
      <c r="ASC66" s="79">
        <v>3161</v>
      </c>
      <c r="ASD66" s="78">
        <v>49933.95</v>
      </c>
      <c r="ASI66" s="79">
        <v>3618</v>
      </c>
      <c r="ASJ66" s="78">
        <v>938181.63</v>
      </c>
      <c r="ASK66" s="79">
        <v>2534</v>
      </c>
      <c r="ASL66" s="78">
        <v>1267301.48</v>
      </c>
      <c r="ASU66" s="77">
        <v>102</v>
      </c>
      <c r="ASV66" s="78">
        <v>678303.77</v>
      </c>
      <c r="ASY66" s="77">
        <v>9</v>
      </c>
      <c r="ASZ66" s="78">
        <v>197.1</v>
      </c>
      <c r="ATC66" s="77">
        <v>1</v>
      </c>
      <c r="ATD66" s="78">
        <v>18.36</v>
      </c>
      <c r="ATG66" s="79">
        <v>5177</v>
      </c>
      <c r="ATH66" s="78">
        <v>645086.41</v>
      </c>
      <c r="ATI66" s="79">
        <v>18209</v>
      </c>
      <c r="ATJ66" s="78">
        <v>2184848.42</v>
      </c>
      <c r="ATK66" s="79">
        <v>26454</v>
      </c>
      <c r="ATL66" s="78">
        <v>3284829.31</v>
      </c>
      <c r="ATM66" s="79">
        <v>5829</v>
      </c>
      <c r="ATN66" s="78">
        <v>716009</v>
      </c>
      <c r="ATO66" s="79">
        <v>18472</v>
      </c>
      <c r="ATP66" s="78">
        <v>414282.01</v>
      </c>
      <c r="ATS66" s="79">
        <v>48363</v>
      </c>
      <c r="ATT66" s="78">
        <v>3848796.41</v>
      </c>
      <c r="ATU66" s="77">
        <v>159</v>
      </c>
      <c r="ATV66" s="78">
        <v>59036.72</v>
      </c>
      <c r="ATY66" s="79">
        <v>4132</v>
      </c>
      <c r="ATZ66" s="78">
        <v>329355.44</v>
      </c>
      <c r="AUE66" s="77">
        <v>2</v>
      </c>
      <c r="AUF66" s="78">
        <v>247.64</v>
      </c>
      <c r="AUM66" s="77">
        <v>1</v>
      </c>
      <c r="AUN66" s="78">
        <v>0.96</v>
      </c>
      <c r="AUO66" s="77">
        <v>4</v>
      </c>
      <c r="AUP66" s="78">
        <v>35.36</v>
      </c>
      <c r="AUQ66" s="77">
        <v>3</v>
      </c>
      <c r="AUR66" s="78">
        <v>0.96</v>
      </c>
      <c r="AUS66" s="77">
        <v>14</v>
      </c>
      <c r="AUT66" s="78">
        <v>301.11</v>
      </c>
      <c r="AUU66" s="77">
        <v>972</v>
      </c>
      <c r="AUV66" s="78">
        <v>21912.54</v>
      </c>
      <c r="AUW66" s="77">
        <v>117</v>
      </c>
      <c r="AUX66" s="78">
        <v>8858.7099999999991</v>
      </c>
      <c r="AVA66" s="79">
        <v>11434</v>
      </c>
      <c r="AVB66" s="78">
        <v>1040709.84</v>
      </c>
      <c r="AVC66" s="77">
        <v>795</v>
      </c>
      <c r="AVD66" s="78">
        <v>3258448.95</v>
      </c>
      <c r="AVE66" s="77">
        <v>1</v>
      </c>
      <c r="AVF66" s="78">
        <v>63.95</v>
      </c>
      <c r="AVM66" s="79">
        <v>1138</v>
      </c>
      <c r="AVN66" s="78">
        <v>61855.1</v>
      </c>
      <c r="AVO66" s="77">
        <v>36</v>
      </c>
      <c r="AVP66" s="78">
        <v>1451.89</v>
      </c>
      <c r="AVS66" s="79">
        <v>13877</v>
      </c>
      <c r="AVT66" s="78">
        <v>616813.67000000004</v>
      </c>
      <c r="AVU66" s="77">
        <v>12</v>
      </c>
      <c r="AVV66" s="78">
        <v>408.61</v>
      </c>
      <c r="AVW66" s="77">
        <v>22</v>
      </c>
      <c r="AVX66" s="78">
        <v>1044.5999999999999</v>
      </c>
      <c r="AWA66" s="77">
        <v>10</v>
      </c>
      <c r="AWB66" s="78">
        <v>57.72</v>
      </c>
      <c r="AWC66" s="77">
        <v>2</v>
      </c>
      <c r="AWD66" s="78">
        <v>9.6999999999999993</v>
      </c>
      <c r="AWM66" s="79">
        <v>178148</v>
      </c>
      <c r="AWN66" s="78">
        <v>2881684.74</v>
      </c>
      <c r="AWO66" s="77">
        <v>4</v>
      </c>
      <c r="AWP66" s="78">
        <v>66.33</v>
      </c>
      <c r="AWQ66" s="79">
        <v>2028</v>
      </c>
      <c r="AWR66" s="78">
        <v>108686.36</v>
      </c>
      <c r="AWU66" s="79">
        <v>10742</v>
      </c>
      <c r="AWV66" s="78">
        <v>3483904.95</v>
      </c>
      <c r="AWW66" s="77">
        <v>36</v>
      </c>
      <c r="AWX66" s="78">
        <v>251.98</v>
      </c>
      <c r="AXC66" s="77">
        <v>205</v>
      </c>
      <c r="AXD66" s="78">
        <v>174329.19</v>
      </c>
      <c r="AXE66" s="77">
        <v>1</v>
      </c>
      <c r="AXF66" s="78">
        <v>1.24</v>
      </c>
      <c r="AXY66" s="77">
        <v>1</v>
      </c>
      <c r="AXZ66" s="78">
        <v>9.73</v>
      </c>
      <c r="AYC66" s="77">
        <v>6</v>
      </c>
      <c r="AYD66" s="78">
        <v>48.78</v>
      </c>
      <c r="AYE66" s="77">
        <v>13</v>
      </c>
      <c r="AYF66" s="78">
        <v>150.49</v>
      </c>
      <c r="AYG66" s="77">
        <v>13</v>
      </c>
      <c r="AYH66" s="78">
        <v>200.64</v>
      </c>
      <c r="AYQ66" s="77">
        <v>7</v>
      </c>
      <c r="AYR66" s="78">
        <v>6.04</v>
      </c>
      <c r="AYW66" s="77">
        <v>9</v>
      </c>
      <c r="AYX66" s="78">
        <v>35.950000000000003</v>
      </c>
      <c r="AYY66" s="77">
        <v>78</v>
      </c>
      <c r="AYZ66" s="78">
        <v>4424.24</v>
      </c>
      <c r="AZA66" s="79">
        <v>57513</v>
      </c>
      <c r="AZB66" s="78">
        <v>4478818.4400000004</v>
      </c>
      <c r="AZC66" s="77">
        <v>366</v>
      </c>
      <c r="AZD66" s="78">
        <v>59089.84</v>
      </c>
      <c r="AZE66" s="77">
        <v>161</v>
      </c>
      <c r="AZF66" s="78">
        <v>61342.64</v>
      </c>
      <c r="AZG66" s="77">
        <v>14</v>
      </c>
      <c r="AZH66" s="78">
        <v>187.13</v>
      </c>
      <c r="AZI66" s="77">
        <v>307</v>
      </c>
      <c r="AZJ66" s="78">
        <v>26516.95</v>
      </c>
      <c r="AZK66" s="79">
        <v>1024</v>
      </c>
      <c r="AZL66" s="78">
        <v>14743.28</v>
      </c>
      <c r="AZM66" s="77">
        <v>1</v>
      </c>
      <c r="AZN66" s="78">
        <v>222.49</v>
      </c>
      <c r="AZO66" s="79">
        <v>13265</v>
      </c>
      <c r="AZP66" s="78">
        <v>1773495.39</v>
      </c>
      <c r="AZQ66" s="77">
        <v>173</v>
      </c>
      <c r="AZR66" s="78">
        <v>178083.32</v>
      </c>
      <c r="AZS66" s="77">
        <v>457</v>
      </c>
      <c r="AZT66" s="78">
        <v>201459.11</v>
      </c>
    </row>
    <row r="67" spans="1:1022 1027:1372" x14ac:dyDescent="0.25">
      <c r="A67" s="80">
        <v>39913</v>
      </c>
      <c r="B67" s="77" t="s">
        <v>346</v>
      </c>
      <c r="C67" s="77">
        <v>17</v>
      </c>
      <c r="D67" s="78">
        <v>28.37</v>
      </c>
      <c r="M67" s="77">
        <v>7</v>
      </c>
      <c r="N67" s="78">
        <v>39784.519999999997</v>
      </c>
      <c r="W67" s="77">
        <v>1</v>
      </c>
      <c r="X67" s="78">
        <v>10.79</v>
      </c>
      <c r="Y67" s="79">
        <v>185191</v>
      </c>
      <c r="Z67" s="78">
        <v>10415571.75</v>
      </c>
      <c r="AA67" s="77">
        <v>105</v>
      </c>
      <c r="AB67" s="78">
        <v>11760.34</v>
      </c>
      <c r="AC67" s="79">
        <v>7372</v>
      </c>
      <c r="AD67" s="78">
        <v>323293.23</v>
      </c>
      <c r="AI67" s="77">
        <v>1</v>
      </c>
      <c r="AJ67" s="78">
        <v>2.2799999999999998</v>
      </c>
      <c r="AK67" s="77">
        <v>1</v>
      </c>
      <c r="AL67" s="78">
        <v>3.7</v>
      </c>
      <c r="AM67" s="77">
        <v>1</v>
      </c>
      <c r="AN67" s="78">
        <v>42.45</v>
      </c>
      <c r="AO67" s="77">
        <v>2</v>
      </c>
      <c r="AP67" s="78">
        <v>4.1399999999999997</v>
      </c>
      <c r="AQ67" s="79">
        <v>35521</v>
      </c>
      <c r="AR67" s="78">
        <v>5146298.5199999996</v>
      </c>
      <c r="AU67" s="79">
        <v>50640</v>
      </c>
      <c r="AV67" s="78">
        <v>1021821</v>
      </c>
      <c r="AY67" s="79">
        <v>77008</v>
      </c>
      <c r="AZ67" s="78">
        <v>7782317.0700000003</v>
      </c>
      <c r="BA67" s="79">
        <v>233775</v>
      </c>
      <c r="BB67" s="78">
        <v>19380953.25</v>
      </c>
      <c r="BE67" s="79">
        <v>240302</v>
      </c>
      <c r="BF67" s="78">
        <v>2162285.77</v>
      </c>
      <c r="BI67" s="79">
        <v>8455</v>
      </c>
      <c r="BJ67" s="78">
        <v>493337.39</v>
      </c>
      <c r="BK67" s="77">
        <v>1</v>
      </c>
      <c r="BL67" s="78">
        <v>153.66999999999999</v>
      </c>
      <c r="BM67" s="77">
        <v>9</v>
      </c>
      <c r="BN67" s="78">
        <v>1039.98</v>
      </c>
      <c r="BO67" s="79">
        <v>5959</v>
      </c>
      <c r="BP67" s="78">
        <v>64582.559999999998</v>
      </c>
      <c r="BS67" s="77">
        <v>12</v>
      </c>
      <c r="BT67" s="78">
        <v>7164.54</v>
      </c>
      <c r="BW67" s="77">
        <v>2</v>
      </c>
      <c r="BX67" s="78">
        <v>58</v>
      </c>
      <c r="BY67" s="77">
        <v>2</v>
      </c>
      <c r="BZ67" s="78">
        <v>3.49</v>
      </c>
      <c r="CC67" s="77">
        <v>3</v>
      </c>
      <c r="CD67" s="78">
        <v>14.49</v>
      </c>
      <c r="CK67" s="77">
        <v>1</v>
      </c>
      <c r="CL67" s="78">
        <v>5.67</v>
      </c>
      <c r="CM67" s="77">
        <v>4</v>
      </c>
      <c r="CN67" s="78">
        <v>4093.01</v>
      </c>
      <c r="CO67" s="77">
        <v>4</v>
      </c>
      <c r="CP67" s="78">
        <v>97.53</v>
      </c>
      <c r="CQ67" s="77">
        <v>8</v>
      </c>
      <c r="CR67" s="78">
        <v>19.93</v>
      </c>
      <c r="CS67" s="77">
        <v>61</v>
      </c>
      <c r="CT67" s="78">
        <v>274.27</v>
      </c>
      <c r="CU67" s="77">
        <v>2</v>
      </c>
      <c r="CV67" s="78">
        <v>6.98</v>
      </c>
      <c r="CW67" s="77">
        <v>30</v>
      </c>
      <c r="CX67" s="78">
        <v>27.28</v>
      </c>
      <c r="DA67" s="79">
        <v>172185</v>
      </c>
      <c r="DB67" s="78">
        <v>6166744.8799999999</v>
      </c>
      <c r="DK67" s="79">
        <v>11419</v>
      </c>
      <c r="DL67" s="78">
        <v>1019689.48</v>
      </c>
      <c r="DM67" s="79">
        <v>144105</v>
      </c>
      <c r="DN67" s="78">
        <v>5584955.7400000002</v>
      </c>
      <c r="DS67" s="77">
        <v>19</v>
      </c>
      <c r="DT67" s="78">
        <v>352.31</v>
      </c>
      <c r="DU67" s="77">
        <v>2</v>
      </c>
      <c r="DV67" s="78">
        <v>3.9</v>
      </c>
      <c r="EE67" s="79">
        <v>12913</v>
      </c>
      <c r="EF67" s="78">
        <v>494551.3</v>
      </c>
      <c r="EG67" s="79">
        <v>51180</v>
      </c>
      <c r="EH67" s="78">
        <v>2177220.21</v>
      </c>
      <c r="EI67" s="77">
        <v>2</v>
      </c>
      <c r="EJ67" s="78">
        <v>8.84</v>
      </c>
      <c r="EK67" s="79">
        <v>1166</v>
      </c>
      <c r="EL67" s="78">
        <v>73013.69</v>
      </c>
      <c r="EU67" s="77">
        <v>11</v>
      </c>
      <c r="EV67" s="78">
        <v>4.26</v>
      </c>
      <c r="EW67" s="79">
        <v>25637</v>
      </c>
      <c r="EX67" s="78">
        <v>1259252.01</v>
      </c>
      <c r="EY67" s="79">
        <v>15715</v>
      </c>
      <c r="EZ67" s="78">
        <v>730908.29</v>
      </c>
      <c r="FA67" s="77">
        <v>14</v>
      </c>
      <c r="FB67" s="78">
        <v>74.48</v>
      </c>
      <c r="FE67" s="77">
        <v>5</v>
      </c>
      <c r="FF67" s="78">
        <v>32.9</v>
      </c>
      <c r="FG67" s="79">
        <v>2400</v>
      </c>
      <c r="FH67" s="78">
        <v>326381.06</v>
      </c>
      <c r="FI67" s="77">
        <v>5</v>
      </c>
      <c r="FJ67" s="78">
        <v>12</v>
      </c>
      <c r="FK67" s="79">
        <v>3725</v>
      </c>
      <c r="FL67" s="78">
        <v>93343.9</v>
      </c>
      <c r="FM67" s="77">
        <v>741</v>
      </c>
      <c r="FN67" s="78">
        <v>25197.24</v>
      </c>
      <c r="FO67" s="79">
        <v>47303</v>
      </c>
      <c r="FP67" s="78">
        <v>4882842.6900000004</v>
      </c>
      <c r="FW67" s="77">
        <v>84</v>
      </c>
      <c r="FX67" s="78">
        <v>6887.23</v>
      </c>
      <c r="GC67" s="79">
        <v>2894</v>
      </c>
      <c r="GD67" s="78">
        <v>395248.12</v>
      </c>
      <c r="GO67" s="77">
        <v>245</v>
      </c>
      <c r="GP67" s="78">
        <v>21511.32</v>
      </c>
      <c r="GQ67" s="77">
        <v>23</v>
      </c>
      <c r="GR67" s="78">
        <v>990.68</v>
      </c>
      <c r="GU67" s="77">
        <v>15</v>
      </c>
      <c r="GV67" s="78">
        <v>57.24</v>
      </c>
      <c r="GY67" s="77">
        <v>159</v>
      </c>
      <c r="GZ67" s="78">
        <v>5558.69</v>
      </c>
      <c r="HA67" s="77">
        <v>728</v>
      </c>
      <c r="HB67" s="78">
        <v>95256.15</v>
      </c>
      <c r="HC67" s="77">
        <v>477</v>
      </c>
      <c r="HD67" s="78">
        <v>77719.53</v>
      </c>
      <c r="HE67" s="77">
        <v>848</v>
      </c>
      <c r="HF67" s="78">
        <v>123555.41</v>
      </c>
      <c r="HI67" s="77">
        <v>83</v>
      </c>
      <c r="HJ67" s="78">
        <v>29747.33</v>
      </c>
      <c r="HK67" s="77">
        <v>586</v>
      </c>
      <c r="HL67" s="78">
        <v>22964.67</v>
      </c>
      <c r="HM67" s="77">
        <v>41</v>
      </c>
      <c r="HN67" s="78">
        <v>3749.31</v>
      </c>
      <c r="HO67" s="79">
        <v>81330</v>
      </c>
      <c r="HP67" s="78">
        <v>7830865.8799999999</v>
      </c>
      <c r="HQ67" s="77">
        <v>5</v>
      </c>
      <c r="HR67" s="78">
        <v>5442.53</v>
      </c>
      <c r="HS67" s="77">
        <v>34</v>
      </c>
      <c r="HT67" s="78">
        <v>3379.84</v>
      </c>
      <c r="HU67" s="79">
        <v>5747</v>
      </c>
      <c r="HV67" s="78">
        <v>405546.48</v>
      </c>
      <c r="HW67" s="77">
        <v>35</v>
      </c>
      <c r="HX67" s="78">
        <v>9894.11</v>
      </c>
      <c r="HY67" s="77">
        <v>186</v>
      </c>
      <c r="HZ67" s="78">
        <v>60508.62</v>
      </c>
      <c r="IE67" s="77">
        <v>2</v>
      </c>
      <c r="IF67" s="78">
        <v>23.12</v>
      </c>
      <c r="IG67" s="79">
        <v>2263</v>
      </c>
      <c r="IH67" s="78">
        <v>103569.75</v>
      </c>
      <c r="II67" s="77">
        <v>4</v>
      </c>
      <c r="IJ67" s="78">
        <v>136.19999999999999</v>
      </c>
      <c r="IQ67" s="77">
        <v>10</v>
      </c>
      <c r="IR67" s="78">
        <v>27.49</v>
      </c>
      <c r="IS67" s="79">
        <v>4237</v>
      </c>
      <c r="IT67" s="78">
        <v>171911.95</v>
      </c>
      <c r="IU67" s="77">
        <v>1</v>
      </c>
      <c r="IV67" s="78">
        <v>8.0399999999999991</v>
      </c>
      <c r="JA67" s="79">
        <v>10237</v>
      </c>
      <c r="JB67" s="78">
        <v>1343983.08</v>
      </c>
      <c r="JC67" s="79">
        <v>2672</v>
      </c>
      <c r="JD67" s="78">
        <v>322966.05</v>
      </c>
      <c r="JG67" s="77">
        <v>733</v>
      </c>
      <c r="JH67" s="78">
        <v>95461.74</v>
      </c>
      <c r="JI67" s="79">
        <v>3769</v>
      </c>
      <c r="JJ67" s="78">
        <v>292602.98</v>
      </c>
      <c r="JK67" s="77">
        <v>40</v>
      </c>
      <c r="JL67" s="78">
        <v>2192.77</v>
      </c>
      <c r="JQ67" s="77">
        <v>313</v>
      </c>
      <c r="JR67" s="78">
        <v>24223.42</v>
      </c>
      <c r="JS67" s="79">
        <v>3046</v>
      </c>
      <c r="JT67" s="78">
        <v>235999.51</v>
      </c>
      <c r="JU67" s="79">
        <v>5841</v>
      </c>
      <c r="JV67" s="78">
        <v>378450.08</v>
      </c>
      <c r="JW67" s="77">
        <v>182</v>
      </c>
      <c r="JX67" s="78">
        <v>15761.39</v>
      </c>
      <c r="JY67" s="77">
        <v>517</v>
      </c>
      <c r="JZ67" s="78">
        <v>9213.35</v>
      </c>
      <c r="KA67" s="79">
        <v>8449</v>
      </c>
      <c r="KB67" s="78">
        <v>322117.27</v>
      </c>
      <c r="KC67" s="77">
        <v>1</v>
      </c>
      <c r="KD67" s="78">
        <v>12.71</v>
      </c>
      <c r="KE67" s="77">
        <v>412</v>
      </c>
      <c r="KF67" s="78">
        <v>49617.120000000003</v>
      </c>
      <c r="KG67" s="79">
        <v>17728</v>
      </c>
      <c r="KH67" s="78">
        <v>645880.39</v>
      </c>
      <c r="KM67" s="79">
        <v>1317</v>
      </c>
      <c r="KN67" s="78">
        <v>739616.46</v>
      </c>
      <c r="KQ67" s="79">
        <v>5049</v>
      </c>
      <c r="KR67" s="78">
        <v>376238.39</v>
      </c>
      <c r="KU67" s="79">
        <v>3226</v>
      </c>
      <c r="KV67" s="78">
        <v>1353328.15</v>
      </c>
      <c r="LA67" s="77">
        <v>7</v>
      </c>
      <c r="LB67" s="78">
        <v>1846.59</v>
      </c>
      <c r="LC67" s="77">
        <v>8</v>
      </c>
      <c r="LD67" s="78">
        <v>37.4</v>
      </c>
      <c r="LE67" s="79">
        <v>1055</v>
      </c>
      <c r="LF67" s="78">
        <v>103060.2</v>
      </c>
      <c r="LG67" s="77">
        <v>464</v>
      </c>
      <c r="LH67" s="78">
        <v>75728.59</v>
      </c>
      <c r="LI67" s="77">
        <v>418</v>
      </c>
      <c r="LJ67" s="78">
        <v>99208.14</v>
      </c>
      <c r="LQ67" s="77">
        <v>1</v>
      </c>
      <c r="LR67" s="78">
        <v>7.88</v>
      </c>
      <c r="LS67" s="77">
        <v>5</v>
      </c>
      <c r="LT67" s="78">
        <v>6.22</v>
      </c>
      <c r="LU67" s="79">
        <v>7502</v>
      </c>
      <c r="LV67" s="78">
        <v>335870.93</v>
      </c>
      <c r="LW67" s="77">
        <v>70</v>
      </c>
      <c r="LX67" s="78">
        <v>390.74</v>
      </c>
      <c r="LY67" s="77">
        <v>5</v>
      </c>
      <c r="LZ67" s="78">
        <v>2591.88</v>
      </c>
      <c r="MA67" s="77">
        <v>1</v>
      </c>
      <c r="MB67" s="78">
        <v>111.13</v>
      </c>
      <c r="MC67" s="79">
        <v>5723</v>
      </c>
      <c r="MD67" s="78">
        <v>254789.66</v>
      </c>
      <c r="MO67" s="77">
        <v>1</v>
      </c>
      <c r="MP67" s="78">
        <v>1.99</v>
      </c>
      <c r="MQ67" s="79">
        <v>4328</v>
      </c>
      <c r="MR67" s="78">
        <v>304330.76</v>
      </c>
      <c r="MS67" s="79">
        <v>45324</v>
      </c>
      <c r="MT67" s="78">
        <v>4260102.07</v>
      </c>
      <c r="MU67" s="79">
        <v>1510</v>
      </c>
      <c r="MV67" s="78">
        <v>43807.11</v>
      </c>
      <c r="MW67" s="77">
        <v>4</v>
      </c>
      <c r="MX67" s="78">
        <v>9.7200000000000006</v>
      </c>
      <c r="MY67" s="77">
        <v>2</v>
      </c>
      <c r="MZ67" s="78">
        <v>6.72</v>
      </c>
      <c r="NA67" s="77">
        <v>2</v>
      </c>
      <c r="NB67" s="78">
        <v>9.4</v>
      </c>
      <c r="NG67" s="79">
        <v>324911</v>
      </c>
      <c r="NH67" s="78">
        <v>38915464.609999999</v>
      </c>
      <c r="NI67" s="79">
        <v>272689</v>
      </c>
      <c r="NJ67" s="78">
        <v>37359240.640000001</v>
      </c>
      <c r="NK67" s="79">
        <v>14379</v>
      </c>
      <c r="NL67" s="78">
        <v>44928.34</v>
      </c>
      <c r="NM67" s="77">
        <v>77</v>
      </c>
      <c r="NN67" s="78">
        <v>1382.31</v>
      </c>
      <c r="NU67" s="79">
        <v>4808</v>
      </c>
      <c r="NV67" s="78">
        <v>698591.06</v>
      </c>
      <c r="NW67" s="77">
        <v>9</v>
      </c>
      <c r="NX67" s="78">
        <v>58.57</v>
      </c>
      <c r="NY67" s="77">
        <v>1</v>
      </c>
      <c r="NZ67" s="78">
        <v>3.39</v>
      </c>
      <c r="OA67" s="77">
        <v>116</v>
      </c>
      <c r="OB67" s="78">
        <v>385.13</v>
      </c>
      <c r="OC67" s="79">
        <v>1953</v>
      </c>
      <c r="OD67" s="78">
        <v>208987.02</v>
      </c>
      <c r="OE67" s="77">
        <v>4</v>
      </c>
      <c r="OF67" s="78">
        <v>516.34</v>
      </c>
      <c r="OG67" s="77">
        <v>2</v>
      </c>
      <c r="OH67" s="78">
        <v>52.62</v>
      </c>
      <c r="OK67" s="77">
        <v>1</v>
      </c>
      <c r="OL67" s="78">
        <v>21.42</v>
      </c>
      <c r="OM67" s="77">
        <v>351</v>
      </c>
      <c r="ON67" s="78">
        <v>26225.32</v>
      </c>
      <c r="OO67" s="77">
        <v>549</v>
      </c>
      <c r="OP67" s="78">
        <v>31850.17</v>
      </c>
      <c r="OQ67" s="77">
        <v>135</v>
      </c>
      <c r="OR67" s="78">
        <v>390.83</v>
      </c>
      <c r="OW67" s="79">
        <v>14307</v>
      </c>
      <c r="OX67" s="78">
        <v>2459903.42</v>
      </c>
      <c r="OY67" s="79">
        <v>29137</v>
      </c>
      <c r="OZ67" s="78">
        <v>5502197.4900000002</v>
      </c>
      <c r="PA67" s="77">
        <v>199</v>
      </c>
      <c r="PB67" s="78">
        <v>6857.55</v>
      </c>
      <c r="PC67" s="79">
        <v>4224</v>
      </c>
      <c r="PD67" s="78">
        <v>183209.24</v>
      </c>
      <c r="PE67" s="77">
        <v>77</v>
      </c>
      <c r="PF67" s="78">
        <v>6517.98</v>
      </c>
      <c r="PI67" s="79">
        <v>4236</v>
      </c>
      <c r="PJ67" s="78">
        <v>394200.21</v>
      </c>
      <c r="PK67" s="77">
        <v>1</v>
      </c>
      <c r="PL67" s="78">
        <v>6.23</v>
      </c>
      <c r="PQ67" s="77">
        <v>1</v>
      </c>
      <c r="PR67" s="78">
        <v>4.75</v>
      </c>
      <c r="PS67" s="79">
        <v>3693</v>
      </c>
      <c r="PT67" s="78">
        <v>327444.64</v>
      </c>
      <c r="PU67" s="77">
        <v>134</v>
      </c>
      <c r="PV67" s="78">
        <v>1523.51</v>
      </c>
      <c r="PW67" s="77">
        <v>54</v>
      </c>
      <c r="PX67" s="78">
        <v>7602.12</v>
      </c>
      <c r="PY67" s="79">
        <v>9908</v>
      </c>
      <c r="PZ67" s="78">
        <v>676793.67</v>
      </c>
      <c r="QA67" s="77">
        <v>34</v>
      </c>
      <c r="QB67" s="78">
        <v>212.25</v>
      </c>
      <c r="QC67" s="77">
        <v>24</v>
      </c>
      <c r="QD67" s="78">
        <v>149.62</v>
      </c>
      <c r="QG67" s="77">
        <v>1</v>
      </c>
      <c r="QH67" s="78">
        <v>2.88</v>
      </c>
      <c r="QI67" s="77">
        <v>19</v>
      </c>
      <c r="QJ67" s="78">
        <v>109.9</v>
      </c>
      <c r="QK67" s="77">
        <v>1</v>
      </c>
      <c r="QL67" s="78">
        <v>8</v>
      </c>
      <c r="QM67" s="79">
        <v>24015</v>
      </c>
      <c r="QN67" s="78">
        <v>6541508.1299999999</v>
      </c>
      <c r="QO67" s="79">
        <v>44259</v>
      </c>
      <c r="QP67" s="78">
        <v>6285950.2300000004</v>
      </c>
      <c r="QS67" s="77">
        <v>390</v>
      </c>
      <c r="QT67" s="78">
        <v>1578661.11</v>
      </c>
      <c r="QW67" s="77">
        <v>29</v>
      </c>
      <c r="QX67" s="78">
        <v>297.64999999999998</v>
      </c>
      <c r="QY67" s="77">
        <v>7</v>
      </c>
      <c r="QZ67" s="78">
        <v>321.77</v>
      </c>
      <c r="RA67" s="77">
        <v>599</v>
      </c>
      <c r="RB67" s="78">
        <v>201074.27</v>
      </c>
      <c r="RE67" s="79">
        <v>24173</v>
      </c>
      <c r="RF67" s="78">
        <v>12482088.57</v>
      </c>
      <c r="RI67" s="79">
        <v>12374</v>
      </c>
      <c r="RJ67" s="78">
        <v>3875816.89</v>
      </c>
      <c r="RM67" s="77">
        <v>10</v>
      </c>
      <c r="RN67" s="78">
        <v>10.86</v>
      </c>
      <c r="RO67" s="77">
        <v>32</v>
      </c>
      <c r="RP67" s="78">
        <v>16.829999999999998</v>
      </c>
      <c r="RQ67" s="77">
        <v>3</v>
      </c>
      <c r="RR67" s="78">
        <v>135.6</v>
      </c>
      <c r="SE67" s="77">
        <v>12</v>
      </c>
      <c r="SF67" s="78">
        <v>749.25</v>
      </c>
      <c r="SG67" s="77">
        <v>9</v>
      </c>
      <c r="SH67" s="78">
        <v>4288.2</v>
      </c>
      <c r="SM67" s="77">
        <v>3</v>
      </c>
      <c r="SN67" s="78">
        <v>73.88</v>
      </c>
      <c r="SO67" s="79">
        <v>124556</v>
      </c>
      <c r="SP67" s="78">
        <v>17461592.309999999</v>
      </c>
      <c r="SQ67" s="79">
        <v>2414</v>
      </c>
      <c r="SR67" s="78">
        <v>113377</v>
      </c>
      <c r="SW67" s="77">
        <v>152</v>
      </c>
      <c r="SX67" s="78">
        <v>26468.58</v>
      </c>
      <c r="SY67" s="77">
        <v>306</v>
      </c>
      <c r="SZ67" s="78">
        <v>14246.43</v>
      </c>
      <c r="TA67" s="77">
        <v>112</v>
      </c>
      <c r="TB67" s="78">
        <v>3183.85</v>
      </c>
      <c r="TC67" s="77">
        <v>638</v>
      </c>
      <c r="TD67" s="78">
        <v>60265.67</v>
      </c>
      <c r="TG67" s="79">
        <v>6509</v>
      </c>
      <c r="TH67" s="78">
        <v>466818.23</v>
      </c>
      <c r="TI67" s="79">
        <v>48135</v>
      </c>
      <c r="TJ67" s="78">
        <v>8222110</v>
      </c>
      <c r="TK67" s="77">
        <v>3</v>
      </c>
      <c r="TL67" s="78">
        <v>1.1200000000000001</v>
      </c>
      <c r="TM67" s="79">
        <v>1393</v>
      </c>
      <c r="TN67" s="78">
        <v>52636.81</v>
      </c>
      <c r="TO67" s="79">
        <v>3609</v>
      </c>
      <c r="TP67" s="78">
        <v>284456.33</v>
      </c>
      <c r="TQ67" s="79">
        <v>8468</v>
      </c>
      <c r="TR67" s="78">
        <v>262792.71000000002</v>
      </c>
      <c r="TS67" s="77">
        <v>2</v>
      </c>
      <c r="TT67" s="78">
        <v>180</v>
      </c>
      <c r="TU67" s="79">
        <v>90608</v>
      </c>
      <c r="TV67" s="78">
        <v>573868.87</v>
      </c>
      <c r="TW67" s="79">
        <v>3144</v>
      </c>
      <c r="TX67" s="78">
        <v>276553.24</v>
      </c>
      <c r="TY67" s="77">
        <v>91</v>
      </c>
      <c r="TZ67" s="78">
        <v>615.59</v>
      </c>
      <c r="UA67" s="77">
        <v>2</v>
      </c>
      <c r="UB67" s="78">
        <v>114.2</v>
      </c>
      <c r="UE67" s="77">
        <v>3</v>
      </c>
      <c r="UF67" s="78">
        <v>45.48</v>
      </c>
      <c r="UG67" s="77">
        <v>788</v>
      </c>
      <c r="UH67" s="78">
        <v>7218.14</v>
      </c>
      <c r="UI67" s="79">
        <v>2838</v>
      </c>
      <c r="UJ67" s="78">
        <v>12325667.91</v>
      </c>
      <c r="UK67" s="79">
        <v>2333</v>
      </c>
      <c r="UL67" s="78">
        <v>89657.29</v>
      </c>
      <c r="UM67" s="79">
        <v>26383</v>
      </c>
      <c r="UN67" s="78">
        <v>668588.84</v>
      </c>
      <c r="UO67" s="79">
        <v>2190</v>
      </c>
      <c r="UP67" s="78">
        <v>239586.11</v>
      </c>
      <c r="UQ67" s="79">
        <v>46650</v>
      </c>
      <c r="UR67" s="78">
        <v>2264787.58</v>
      </c>
      <c r="US67" s="79">
        <v>5678</v>
      </c>
      <c r="UT67" s="78">
        <v>454788.47</v>
      </c>
      <c r="VE67" s="77">
        <v>1</v>
      </c>
      <c r="VF67" s="78">
        <v>64.94</v>
      </c>
      <c r="VG67" s="79">
        <v>8600</v>
      </c>
      <c r="VH67" s="78">
        <v>380462.33</v>
      </c>
      <c r="VK67" s="77">
        <v>3</v>
      </c>
      <c r="VL67" s="78">
        <v>49.67</v>
      </c>
      <c r="VM67" s="77">
        <v>2</v>
      </c>
      <c r="VN67" s="78">
        <v>23.95</v>
      </c>
      <c r="VU67" s="77">
        <v>5</v>
      </c>
      <c r="VV67" s="78">
        <v>2.04</v>
      </c>
      <c r="WA67" s="77">
        <v>5</v>
      </c>
      <c r="WB67" s="78">
        <v>90.03</v>
      </c>
      <c r="WE67" s="77">
        <v>2</v>
      </c>
      <c r="WF67" s="78">
        <v>5.8</v>
      </c>
      <c r="WG67" s="77">
        <v>37</v>
      </c>
      <c r="WH67" s="78">
        <v>1008.29</v>
      </c>
      <c r="WI67" s="79">
        <v>20210</v>
      </c>
      <c r="WJ67" s="78">
        <v>1150116.78</v>
      </c>
      <c r="WM67" s="79">
        <v>36255</v>
      </c>
      <c r="WN67" s="78">
        <v>590249.76</v>
      </c>
      <c r="WO67" s="77">
        <v>172</v>
      </c>
      <c r="WP67" s="78">
        <v>1853.1</v>
      </c>
      <c r="WU67" s="79">
        <v>12589</v>
      </c>
      <c r="WV67" s="78">
        <v>661221.5</v>
      </c>
      <c r="WW67" s="79">
        <v>16924</v>
      </c>
      <c r="WX67" s="78">
        <v>1492981.28</v>
      </c>
      <c r="XA67" s="77">
        <v>5</v>
      </c>
      <c r="XB67" s="78">
        <v>115.99</v>
      </c>
      <c r="XG67" s="79">
        <v>14229</v>
      </c>
      <c r="XH67" s="78">
        <v>2038492.99</v>
      </c>
      <c r="XI67" s="77">
        <v>23</v>
      </c>
      <c r="XJ67" s="78">
        <v>45884.95</v>
      </c>
      <c r="XM67" s="79">
        <v>2798</v>
      </c>
      <c r="XN67" s="78">
        <v>11812.51</v>
      </c>
      <c r="XO67" s="79">
        <v>7067</v>
      </c>
      <c r="XP67" s="78">
        <v>111463.67</v>
      </c>
      <c r="XQ67" s="77">
        <v>201</v>
      </c>
      <c r="XR67" s="78">
        <v>20043.689999999999</v>
      </c>
      <c r="XS67" s="79">
        <v>2238</v>
      </c>
      <c r="XT67" s="78">
        <v>846483.63</v>
      </c>
      <c r="XW67" s="79">
        <v>6333</v>
      </c>
      <c r="XX67" s="78">
        <v>181536.08</v>
      </c>
      <c r="YA67" s="77">
        <v>1</v>
      </c>
      <c r="YB67" s="78">
        <v>29.38</v>
      </c>
      <c r="YC67" s="77">
        <v>12</v>
      </c>
      <c r="YD67" s="78">
        <v>66.650000000000006</v>
      </c>
      <c r="YE67" s="77">
        <v>2</v>
      </c>
      <c r="YF67" s="78">
        <v>28.2</v>
      </c>
      <c r="YG67" s="77">
        <v>1</v>
      </c>
      <c r="YH67" s="78">
        <v>29.96</v>
      </c>
      <c r="YI67" s="79">
        <v>38762</v>
      </c>
      <c r="YJ67" s="78">
        <v>2214420.64</v>
      </c>
      <c r="YM67" s="77">
        <v>496</v>
      </c>
      <c r="YN67" s="78">
        <v>205632.52</v>
      </c>
      <c r="YO67" s="77">
        <v>476</v>
      </c>
      <c r="YP67" s="78">
        <v>5473.92</v>
      </c>
      <c r="YU67" s="79">
        <v>2954</v>
      </c>
      <c r="YV67" s="78">
        <v>1506585.15</v>
      </c>
      <c r="YW67" s="79">
        <v>6827</v>
      </c>
      <c r="YX67" s="78">
        <v>878462.57</v>
      </c>
      <c r="YY67" s="79">
        <v>15879</v>
      </c>
      <c r="YZ67" s="78">
        <v>2660844.15</v>
      </c>
      <c r="ZA67" s="79">
        <v>1368</v>
      </c>
      <c r="ZB67" s="78">
        <v>363624.15</v>
      </c>
      <c r="ZC67" s="79">
        <v>2538</v>
      </c>
      <c r="ZD67" s="78">
        <v>555613.97</v>
      </c>
      <c r="ZE67" s="79">
        <v>83673</v>
      </c>
      <c r="ZF67" s="78">
        <v>933319.56</v>
      </c>
      <c r="ZG67" s="79">
        <v>1428</v>
      </c>
      <c r="ZH67" s="78">
        <v>73733.97</v>
      </c>
      <c r="ZI67" s="77">
        <v>6</v>
      </c>
      <c r="ZJ67" s="78">
        <v>83.92</v>
      </c>
      <c r="ZM67" s="77">
        <v>2</v>
      </c>
      <c r="ZN67" s="78">
        <v>174.92</v>
      </c>
      <c r="ZO67" s="77">
        <v>2</v>
      </c>
      <c r="ZP67" s="78">
        <v>34.659999999999997</v>
      </c>
      <c r="ZQ67" s="79">
        <v>167812</v>
      </c>
      <c r="ZR67" s="78">
        <v>9719064.0199999996</v>
      </c>
      <c r="ZS67" s="79">
        <v>26097</v>
      </c>
      <c r="ZT67" s="78">
        <v>2290144.16</v>
      </c>
      <c r="ZY67" s="77">
        <v>1</v>
      </c>
      <c r="ZZ67" s="78">
        <v>41.88</v>
      </c>
      <c r="AAA67" s="79">
        <v>6093</v>
      </c>
      <c r="AAB67" s="78">
        <v>149007.67999999999</v>
      </c>
      <c r="AAC67" s="77">
        <v>1</v>
      </c>
      <c r="AAD67" s="78">
        <v>4.8600000000000003</v>
      </c>
      <c r="AAE67" s="79">
        <v>2607</v>
      </c>
      <c r="AAF67" s="78">
        <v>327534.74</v>
      </c>
      <c r="AAG67" s="77">
        <v>151</v>
      </c>
      <c r="AAH67" s="78">
        <v>17782.169999999998</v>
      </c>
      <c r="AAI67" s="79">
        <v>126968</v>
      </c>
      <c r="AAJ67" s="78">
        <v>3231640.42</v>
      </c>
      <c r="AAK67" s="79">
        <v>30938</v>
      </c>
      <c r="AAL67" s="78">
        <v>1448259.18</v>
      </c>
      <c r="AAQ67" s="79">
        <v>1497</v>
      </c>
      <c r="AAR67" s="78">
        <v>125194.93</v>
      </c>
      <c r="AAS67" s="77">
        <v>659</v>
      </c>
      <c r="AAT67" s="78">
        <v>48545.86</v>
      </c>
      <c r="AAU67" s="79">
        <v>56685</v>
      </c>
      <c r="AAV67" s="78">
        <v>9879697.9600000009</v>
      </c>
      <c r="AAW67" s="79">
        <v>52365</v>
      </c>
      <c r="AAX67" s="78">
        <v>6670368.2300000004</v>
      </c>
      <c r="ABC67" s="77">
        <v>74</v>
      </c>
      <c r="ABD67" s="78">
        <v>531.49</v>
      </c>
      <c r="ABE67" s="77">
        <v>201</v>
      </c>
      <c r="ABF67" s="78">
        <v>936.45</v>
      </c>
      <c r="ABM67" s="77">
        <v>92</v>
      </c>
      <c r="ABN67" s="78">
        <v>675.65</v>
      </c>
      <c r="ABQ67" s="77">
        <v>60</v>
      </c>
      <c r="ABR67" s="78">
        <v>638.38</v>
      </c>
      <c r="ABS67" s="77">
        <v>91</v>
      </c>
      <c r="ABT67" s="78">
        <v>601.52</v>
      </c>
      <c r="ABU67" s="77">
        <v>1</v>
      </c>
      <c r="ABV67" s="78">
        <v>10.08</v>
      </c>
      <c r="ABY67" s="77">
        <v>9</v>
      </c>
      <c r="ABZ67" s="78">
        <v>333.68</v>
      </c>
      <c r="ACA67" s="79">
        <v>1606</v>
      </c>
      <c r="ACB67" s="78">
        <v>6804.25</v>
      </c>
      <c r="ACG67" s="79">
        <v>1649</v>
      </c>
      <c r="ACH67" s="78">
        <v>100318.06</v>
      </c>
      <c r="ACO67" s="79">
        <v>1739</v>
      </c>
      <c r="ACP67" s="78">
        <v>248515.15</v>
      </c>
      <c r="ADA67" s="79">
        <v>190449</v>
      </c>
      <c r="ADB67" s="78">
        <v>17269660.52</v>
      </c>
      <c r="ADC67" s="79">
        <v>4173</v>
      </c>
      <c r="ADD67" s="78">
        <v>253087.23</v>
      </c>
      <c r="ADE67" s="79">
        <v>1951</v>
      </c>
      <c r="ADF67" s="78">
        <v>86491.31</v>
      </c>
      <c r="ADG67" s="79">
        <v>5245</v>
      </c>
      <c r="ADH67" s="78">
        <v>81849</v>
      </c>
      <c r="ADI67" s="79">
        <v>5075</v>
      </c>
      <c r="ADJ67" s="78">
        <v>118778.48</v>
      </c>
      <c r="ADK67" s="77">
        <v>537</v>
      </c>
      <c r="ADL67" s="78">
        <v>16676.52</v>
      </c>
      <c r="ADQ67" s="77">
        <v>144</v>
      </c>
      <c r="ADR67" s="78">
        <v>7182.94</v>
      </c>
      <c r="ADS67" s="79">
        <v>20006</v>
      </c>
      <c r="ADT67" s="78">
        <v>689599.55</v>
      </c>
      <c r="ADU67" s="79">
        <v>4926</v>
      </c>
      <c r="ADV67" s="78">
        <v>261456.81</v>
      </c>
      <c r="ADW67" s="79">
        <v>22591</v>
      </c>
      <c r="ADX67" s="78">
        <v>282675.52</v>
      </c>
      <c r="AEA67" s="77">
        <v>1</v>
      </c>
      <c r="AEB67" s="78">
        <v>35.729999999999997</v>
      </c>
      <c r="AEC67" s="79">
        <v>12467</v>
      </c>
      <c r="AED67" s="78">
        <v>504112.95</v>
      </c>
      <c r="AEI67" s="79">
        <v>6060</v>
      </c>
      <c r="AEJ67" s="78">
        <v>191055.76</v>
      </c>
      <c r="AEK67" s="79">
        <v>39876</v>
      </c>
      <c r="AEL67" s="78">
        <v>1553344.21</v>
      </c>
      <c r="AEM67" s="77">
        <v>149</v>
      </c>
      <c r="AEN67" s="78">
        <v>7628.19</v>
      </c>
      <c r="AEO67" s="79">
        <v>15133</v>
      </c>
      <c r="AEP67" s="78">
        <v>972075.09</v>
      </c>
      <c r="AES67" s="79">
        <v>3959</v>
      </c>
      <c r="AET67" s="78">
        <v>600834.78</v>
      </c>
      <c r="AEW67" s="77">
        <v>4</v>
      </c>
      <c r="AEX67" s="78">
        <v>128.52000000000001</v>
      </c>
      <c r="AEY67" s="79">
        <v>1084</v>
      </c>
      <c r="AEZ67" s="78">
        <v>184358.41</v>
      </c>
      <c r="AFK67" s="79">
        <v>4378</v>
      </c>
      <c r="AFL67" s="78">
        <v>300977.75</v>
      </c>
      <c r="AFM67" s="79">
        <v>1212</v>
      </c>
      <c r="AFN67" s="78">
        <v>42416.05</v>
      </c>
      <c r="AFO67" s="77">
        <v>9</v>
      </c>
      <c r="AFP67" s="78">
        <v>802.93</v>
      </c>
      <c r="AFQ67" s="77">
        <v>2</v>
      </c>
      <c r="AFR67" s="78">
        <v>365.78</v>
      </c>
      <c r="AFU67" s="79">
        <v>2665</v>
      </c>
      <c r="AFV67" s="78">
        <v>1863500.75</v>
      </c>
      <c r="AGA67" s="77">
        <v>96</v>
      </c>
      <c r="AGB67" s="78">
        <v>770.94</v>
      </c>
      <c r="AGG67" s="79">
        <v>17448</v>
      </c>
      <c r="AGH67" s="78">
        <v>904089.66</v>
      </c>
      <c r="AGI67" s="79">
        <v>4292</v>
      </c>
      <c r="AGJ67" s="78">
        <v>134788.57</v>
      </c>
      <c r="AGK67" s="77">
        <v>8</v>
      </c>
      <c r="AGL67" s="78">
        <v>3967.24</v>
      </c>
      <c r="AGO67" s="77">
        <v>57</v>
      </c>
      <c r="AGP67" s="78">
        <v>10507.95</v>
      </c>
      <c r="AGQ67" s="79">
        <v>8610</v>
      </c>
      <c r="AGR67" s="78">
        <v>474624.81</v>
      </c>
      <c r="AGS67" s="77">
        <v>13</v>
      </c>
      <c r="AGT67" s="78">
        <v>629.24</v>
      </c>
      <c r="AGW67" s="77">
        <v>9</v>
      </c>
      <c r="AGX67" s="78">
        <v>662.21</v>
      </c>
      <c r="AHC67" s="79">
        <v>3205</v>
      </c>
      <c r="AHD67" s="78">
        <v>1104492.02</v>
      </c>
      <c r="AHE67" s="77">
        <v>1</v>
      </c>
      <c r="AHF67" s="78">
        <v>0.48</v>
      </c>
      <c r="AHG67" s="77">
        <v>184</v>
      </c>
      <c r="AHH67" s="78">
        <v>9100.85</v>
      </c>
      <c r="AHK67" s="77">
        <v>4</v>
      </c>
      <c r="AHL67" s="78">
        <v>136.4</v>
      </c>
      <c r="AHM67" s="79">
        <v>46599</v>
      </c>
      <c r="AHN67" s="78">
        <v>1499861.87</v>
      </c>
      <c r="AHO67" s="79">
        <v>4731</v>
      </c>
      <c r="AHP67" s="78">
        <v>190427.51</v>
      </c>
      <c r="AHQ67" s="77">
        <v>510</v>
      </c>
      <c r="AHR67" s="78">
        <v>58839.55</v>
      </c>
      <c r="AHS67" s="77">
        <v>3</v>
      </c>
      <c r="AHT67" s="78">
        <v>164.72</v>
      </c>
      <c r="AHW67" s="77">
        <v>163</v>
      </c>
      <c r="AHX67" s="78">
        <v>1083.3499999999999</v>
      </c>
      <c r="AIA67" s="77">
        <v>3</v>
      </c>
      <c r="AIB67" s="78">
        <v>47.3</v>
      </c>
      <c r="AIC67" s="77">
        <v>23</v>
      </c>
      <c r="AID67" s="78">
        <v>30997.75</v>
      </c>
      <c r="AIG67" s="79">
        <v>175359</v>
      </c>
      <c r="AIH67" s="78">
        <v>33561488.030000001</v>
      </c>
      <c r="AII67" s="77">
        <v>201</v>
      </c>
      <c r="AIJ67" s="78">
        <v>166289.49</v>
      </c>
      <c r="AIK67" s="79">
        <v>9473</v>
      </c>
      <c r="AIL67" s="78">
        <v>5516583.3799999999</v>
      </c>
      <c r="AIM67" s="79">
        <v>9283</v>
      </c>
      <c r="AIN67" s="78">
        <v>3404385.1</v>
      </c>
      <c r="AIO67" s="79">
        <v>1418</v>
      </c>
      <c r="AIP67" s="78">
        <v>89188.14</v>
      </c>
      <c r="AIQ67" s="77">
        <v>168</v>
      </c>
      <c r="AIR67" s="78">
        <v>17383.16</v>
      </c>
      <c r="AIS67" s="79">
        <v>1049</v>
      </c>
      <c r="AIT67" s="78">
        <v>135267.01</v>
      </c>
      <c r="AIW67" s="77">
        <v>5</v>
      </c>
      <c r="AIX67" s="78">
        <v>3549.56</v>
      </c>
      <c r="AIY67" s="77">
        <v>50</v>
      </c>
      <c r="AIZ67" s="78">
        <v>47384.66</v>
      </c>
      <c r="AJA67" s="79">
        <v>4077</v>
      </c>
      <c r="AJB67" s="78">
        <v>375129.9</v>
      </c>
      <c r="AJC67" s="79">
        <v>4042</v>
      </c>
      <c r="AJD67" s="78">
        <v>243236.54</v>
      </c>
      <c r="AJE67" s="77">
        <v>13</v>
      </c>
      <c r="AJF67" s="78">
        <v>1858.4</v>
      </c>
      <c r="AJK67" s="77">
        <v>3</v>
      </c>
      <c r="AJL67" s="78">
        <v>2017.54</v>
      </c>
      <c r="AJM67" s="77">
        <v>981</v>
      </c>
      <c r="AJN67" s="78">
        <v>121711.69</v>
      </c>
      <c r="AJQ67" s="77">
        <v>106</v>
      </c>
      <c r="AJR67" s="78">
        <v>37548.07</v>
      </c>
      <c r="AJS67" s="77">
        <v>1</v>
      </c>
      <c r="AJT67" s="78">
        <v>78.650000000000006</v>
      </c>
      <c r="AKC67" s="77">
        <v>2</v>
      </c>
      <c r="AKD67" s="78">
        <v>902.53</v>
      </c>
      <c r="AKE67" s="77">
        <v>3</v>
      </c>
      <c r="AKF67" s="78">
        <v>566.74</v>
      </c>
      <c r="AKG67" s="79">
        <v>55882</v>
      </c>
      <c r="AKH67" s="78">
        <v>501622.74</v>
      </c>
      <c r="AKK67" s="77">
        <v>14</v>
      </c>
      <c r="AKL67" s="78">
        <v>133.62</v>
      </c>
      <c r="AKO67" s="79">
        <v>7581</v>
      </c>
      <c r="AKP67" s="78">
        <v>552759.72</v>
      </c>
      <c r="AKQ67" s="77">
        <v>5</v>
      </c>
      <c r="AKR67" s="78">
        <v>20.34</v>
      </c>
      <c r="AKS67" s="79">
        <v>9855</v>
      </c>
      <c r="AKT67" s="78">
        <v>196351.55</v>
      </c>
      <c r="AKU67" s="77">
        <v>6</v>
      </c>
      <c r="AKV67" s="78">
        <v>5.09</v>
      </c>
      <c r="AKW67" s="79">
        <v>11834</v>
      </c>
      <c r="AKX67" s="78">
        <v>548028.15</v>
      </c>
      <c r="ALC67" s="77">
        <v>7</v>
      </c>
      <c r="ALD67" s="78">
        <v>87.2</v>
      </c>
      <c r="ALE67" s="79">
        <v>2078</v>
      </c>
      <c r="ALF67" s="78">
        <v>336990</v>
      </c>
      <c r="ALO67" s="79">
        <v>76240</v>
      </c>
      <c r="ALP67" s="78">
        <v>962935.39</v>
      </c>
      <c r="ALQ67" s="77">
        <v>252</v>
      </c>
      <c r="ALR67" s="78">
        <v>29699.07</v>
      </c>
      <c r="ALW67" s="77">
        <v>2</v>
      </c>
      <c r="ALX67" s="78">
        <v>2.2599999999999998</v>
      </c>
      <c r="AME67" s="77">
        <v>24</v>
      </c>
      <c r="AMF67" s="78">
        <v>314.39999999999998</v>
      </c>
      <c r="AMM67" s="79">
        <v>8667</v>
      </c>
      <c r="AMN67" s="78">
        <v>215164.81</v>
      </c>
      <c r="AMQ67" s="79">
        <v>110841</v>
      </c>
      <c r="AMR67" s="78">
        <v>1567418.76</v>
      </c>
      <c r="AMU67" s="77">
        <v>3</v>
      </c>
      <c r="AMV67" s="78">
        <v>11.09</v>
      </c>
      <c r="ANC67" s="77">
        <v>2</v>
      </c>
      <c r="AND67" s="78">
        <v>11.2</v>
      </c>
      <c r="ANI67" s="77">
        <v>3</v>
      </c>
      <c r="ANJ67" s="78">
        <v>34.19</v>
      </c>
      <c r="ANO67" s="79">
        <v>6691</v>
      </c>
      <c r="ANP67" s="78">
        <v>342711.87</v>
      </c>
      <c r="ANQ67" s="77">
        <v>266</v>
      </c>
      <c r="ANR67" s="78">
        <v>719.47</v>
      </c>
      <c r="ANS67" s="79">
        <v>1380</v>
      </c>
      <c r="ANT67" s="78">
        <v>95480.12</v>
      </c>
      <c r="ANW67" s="77">
        <v>155</v>
      </c>
      <c r="ANX67" s="78">
        <v>4304.43</v>
      </c>
      <c r="ANY67" s="77">
        <v>18</v>
      </c>
      <c r="ANZ67" s="78">
        <v>8081.44</v>
      </c>
      <c r="AOA67" s="79">
        <v>1609</v>
      </c>
      <c r="AOB67" s="78">
        <v>106827.69</v>
      </c>
      <c r="AOC67" s="79">
        <v>12809</v>
      </c>
      <c r="AOD67" s="78">
        <v>1195385.3899999999</v>
      </c>
      <c r="AOE67" s="77">
        <v>180</v>
      </c>
      <c r="AOF67" s="78">
        <v>217993.93</v>
      </c>
      <c r="AOG67" s="77">
        <v>2</v>
      </c>
      <c r="AOH67" s="78">
        <v>304.26</v>
      </c>
      <c r="AOQ67" s="77">
        <v>398</v>
      </c>
      <c r="AOR67" s="78">
        <v>17786.61</v>
      </c>
      <c r="AOS67" s="77">
        <v>2</v>
      </c>
      <c r="AOT67" s="78">
        <v>4.33</v>
      </c>
      <c r="AOY67" s="79">
        <v>1034</v>
      </c>
      <c r="AOZ67" s="78">
        <v>1230155.78</v>
      </c>
      <c r="APA67" s="79">
        <v>3324</v>
      </c>
      <c r="APB67" s="78">
        <v>260463.76</v>
      </c>
      <c r="APC67" s="77">
        <v>2</v>
      </c>
      <c r="APD67" s="78">
        <v>60.97</v>
      </c>
      <c r="APE67" s="77">
        <v>263</v>
      </c>
      <c r="APF67" s="78">
        <v>7291.79</v>
      </c>
      <c r="API67" s="79">
        <v>2213</v>
      </c>
      <c r="APJ67" s="78">
        <v>272715.24</v>
      </c>
      <c r="APK67" s="77">
        <v>303</v>
      </c>
      <c r="APL67" s="78">
        <v>52639.22</v>
      </c>
      <c r="APM67" s="79">
        <v>12937</v>
      </c>
      <c r="APN67" s="78">
        <v>2084625.87</v>
      </c>
      <c r="APS67" s="77">
        <v>476</v>
      </c>
      <c r="APT67" s="78">
        <v>260549.97</v>
      </c>
      <c r="APU67" s="77">
        <v>72</v>
      </c>
      <c r="APV67" s="78">
        <v>156469.43</v>
      </c>
      <c r="APW67" s="77">
        <v>335</v>
      </c>
      <c r="APX67" s="78">
        <v>1068804.22</v>
      </c>
      <c r="AQI67" s="77">
        <v>55</v>
      </c>
      <c r="AQJ67" s="78">
        <v>5153.57</v>
      </c>
      <c r="AQK67" s="77">
        <v>2</v>
      </c>
      <c r="AQL67" s="78">
        <v>17.239999999999998</v>
      </c>
      <c r="AQO67" s="77">
        <v>917</v>
      </c>
      <c r="AQP67" s="78">
        <v>118776.41</v>
      </c>
      <c r="AQQ67" s="77">
        <v>409</v>
      </c>
      <c r="AQR67" s="78">
        <v>4380.22</v>
      </c>
      <c r="AQU67" s="77">
        <v>273</v>
      </c>
      <c r="AQV67" s="78">
        <v>3315.67</v>
      </c>
      <c r="AQW67" s="77">
        <v>1</v>
      </c>
      <c r="AQX67" s="78">
        <v>8.52</v>
      </c>
      <c r="ARA67" s="79">
        <v>13672</v>
      </c>
      <c r="ARB67" s="78">
        <v>3034091.59</v>
      </c>
      <c r="ARC67" s="79">
        <v>16101</v>
      </c>
      <c r="ARD67" s="78">
        <v>238461.94</v>
      </c>
      <c r="ARG67" s="77">
        <v>3</v>
      </c>
      <c r="ARH67" s="78">
        <v>96.58</v>
      </c>
      <c r="ARI67" s="79">
        <v>2681</v>
      </c>
      <c r="ARJ67" s="78">
        <v>1144217.42</v>
      </c>
      <c r="ARK67" s="77">
        <v>192</v>
      </c>
      <c r="ARL67" s="78">
        <v>79374.710000000006</v>
      </c>
      <c r="ARM67" s="79">
        <v>2162</v>
      </c>
      <c r="ARN67" s="78">
        <v>960796.84</v>
      </c>
      <c r="ARO67" s="77">
        <v>657</v>
      </c>
      <c r="ARP67" s="78">
        <v>284801.77</v>
      </c>
      <c r="ARQ67" s="77">
        <v>688</v>
      </c>
      <c r="ARR67" s="78">
        <v>248712.93</v>
      </c>
      <c r="ARS67" s="77">
        <v>145</v>
      </c>
      <c r="ART67" s="78">
        <v>61800</v>
      </c>
      <c r="ARU67" s="79">
        <v>14577</v>
      </c>
      <c r="ARV67" s="78">
        <v>2901367.82</v>
      </c>
      <c r="ARW67" s="77">
        <v>10</v>
      </c>
      <c r="ARX67" s="78">
        <v>593.86</v>
      </c>
      <c r="ASA67" s="77">
        <v>138</v>
      </c>
      <c r="ASB67" s="78">
        <v>38693.14</v>
      </c>
      <c r="ASC67" s="79">
        <v>3200</v>
      </c>
      <c r="ASD67" s="78">
        <v>51796.9</v>
      </c>
      <c r="ASE67" s="77">
        <v>1</v>
      </c>
      <c r="ASF67" s="78">
        <v>5.94</v>
      </c>
      <c r="ASI67" s="79">
        <v>3681</v>
      </c>
      <c r="ASJ67" s="78">
        <v>980284.49</v>
      </c>
      <c r="ASK67" s="79">
        <v>2508</v>
      </c>
      <c r="ASL67" s="78">
        <v>1267547.3899999999</v>
      </c>
      <c r="ASU67" s="77">
        <v>111</v>
      </c>
      <c r="ASV67" s="78">
        <v>719625.03</v>
      </c>
      <c r="ASY67" s="77">
        <v>4</v>
      </c>
      <c r="ASZ67" s="78">
        <v>77.150000000000006</v>
      </c>
      <c r="ATC67" s="77">
        <v>2</v>
      </c>
      <c r="ATD67" s="78">
        <v>139.13999999999999</v>
      </c>
      <c r="ATE67" s="77">
        <v>2</v>
      </c>
      <c r="ATF67" s="78">
        <v>18.78</v>
      </c>
      <c r="ATG67" s="79">
        <v>5639</v>
      </c>
      <c r="ATH67" s="78">
        <v>713925.85</v>
      </c>
      <c r="ATI67" s="79">
        <v>18836</v>
      </c>
      <c r="ATJ67" s="78">
        <v>2289231.6800000002</v>
      </c>
      <c r="ATK67" s="79">
        <v>27318</v>
      </c>
      <c r="ATL67" s="78">
        <v>3374466.86</v>
      </c>
      <c r="ATM67" s="79">
        <v>5808</v>
      </c>
      <c r="ATN67" s="78">
        <v>707529.52</v>
      </c>
      <c r="ATO67" s="79">
        <v>19573</v>
      </c>
      <c r="ATP67" s="78">
        <v>429609.14</v>
      </c>
      <c r="ATS67" s="79">
        <v>50268</v>
      </c>
      <c r="ATT67" s="78">
        <v>3960139.21</v>
      </c>
      <c r="ATU67" s="77">
        <v>156</v>
      </c>
      <c r="ATV67" s="78">
        <v>59958.7</v>
      </c>
      <c r="ATY67" s="79">
        <v>4173</v>
      </c>
      <c r="ATZ67" s="78">
        <v>326048.05</v>
      </c>
      <c r="AUA67" s="77">
        <v>1</v>
      </c>
      <c r="AUB67" s="78">
        <v>9.09</v>
      </c>
      <c r="AUE67" s="77">
        <v>1</v>
      </c>
      <c r="AUF67" s="78">
        <v>353.76</v>
      </c>
      <c r="AUQ67" s="77">
        <v>1</v>
      </c>
      <c r="AUR67" s="78">
        <v>0.89</v>
      </c>
      <c r="AUS67" s="77">
        <v>7</v>
      </c>
      <c r="AUT67" s="78">
        <v>165.05</v>
      </c>
      <c r="AUU67" s="79">
        <v>1030</v>
      </c>
      <c r="AUV67" s="78">
        <v>21404.12</v>
      </c>
      <c r="AUW67" s="77">
        <v>99</v>
      </c>
      <c r="AUX67" s="78">
        <v>7108.68</v>
      </c>
      <c r="AVA67" s="79">
        <v>11832</v>
      </c>
      <c r="AVB67" s="78">
        <v>1050181.7</v>
      </c>
      <c r="AVC67" s="77">
        <v>766</v>
      </c>
      <c r="AVD67" s="78">
        <v>3142515.19</v>
      </c>
      <c r="AVE67" s="77">
        <v>2</v>
      </c>
      <c r="AVF67" s="78">
        <v>127.9</v>
      </c>
      <c r="AVM67" s="79">
        <v>1077</v>
      </c>
      <c r="AVN67" s="78">
        <v>57127.79</v>
      </c>
      <c r="AVO67" s="77">
        <v>58</v>
      </c>
      <c r="AVP67" s="78">
        <v>1671.27</v>
      </c>
      <c r="AVS67" s="79">
        <v>13979</v>
      </c>
      <c r="AVT67" s="78">
        <v>632960.87</v>
      </c>
      <c r="AVU67" s="77">
        <v>7</v>
      </c>
      <c r="AVV67" s="78">
        <v>209.99</v>
      </c>
      <c r="AVW67" s="77">
        <v>26</v>
      </c>
      <c r="AVX67" s="78">
        <v>1320.44</v>
      </c>
      <c r="AWA67" s="77">
        <v>5</v>
      </c>
      <c r="AWB67" s="78">
        <v>27.64</v>
      </c>
      <c r="AWM67" s="79">
        <v>184242</v>
      </c>
      <c r="AWN67" s="78">
        <v>2959986.75</v>
      </c>
      <c r="AWO67" s="77">
        <v>9</v>
      </c>
      <c r="AWP67" s="78">
        <v>186.29</v>
      </c>
      <c r="AWQ67" s="79">
        <v>2228</v>
      </c>
      <c r="AWR67" s="78">
        <v>120021.98</v>
      </c>
      <c r="AWU67" s="79">
        <v>10900</v>
      </c>
      <c r="AWV67" s="78">
        <v>3641298.13</v>
      </c>
      <c r="AWW67" s="77">
        <v>23</v>
      </c>
      <c r="AWX67" s="78">
        <v>480.91</v>
      </c>
      <c r="AXC67" s="77">
        <v>217</v>
      </c>
      <c r="AXD67" s="78">
        <v>176713.46</v>
      </c>
      <c r="AXS67" s="77">
        <v>1</v>
      </c>
      <c r="AXT67" s="78">
        <v>18.16</v>
      </c>
      <c r="AYC67" s="77">
        <v>11</v>
      </c>
      <c r="AYD67" s="78">
        <v>89.43</v>
      </c>
      <c r="AYE67" s="77">
        <v>15</v>
      </c>
      <c r="AYF67" s="78">
        <v>137.03</v>
      </c>
      <c r="AYG67" s="77">
        <v>5</v>
      </c>
      <c r="AYH67" s="78">
        <v>45.84</v>
      </c>
      <c r="AYQ67" s="77">
        <v>5</v>
      </c>
      <c r="AYR67" s="78">
        <v>3.69</v>
      </c>
      <c r="AYS67" s="77">
        <v>2</v>
      </c>
      <c r="AYT67" s="78">
        <v>5.9</v>
      </c>
      <c r="AYW67" s="77">
        <v>3</v>
      </c>
      <c r="AYX67" s="78">
        <v>15.24</v>
      </c>
      <c r="AYY67" s="77">
        <v>95</v>
      </c>
      <c r="AYZ67" s="78">
        <v>4898.13</v>
      </c>
      <c r="AZA67" s="79">
        <v>57683</v>
      </c>
      <c r="AZB67" s="78">
        <v>4479642.57</v>
      </c>
      <c r="AZC67" s="77">
        <v>329</v>
      </c>
      <c r="AZD67" s="78">
        <v>53393.96</v>
      </c>
      <c r="AZE67" s="77">
        <v>178</v>
      </c>
      <c r="AZF67" s="78">
        <v>61219.91</v>
      </c>
      <c r="AZG67" s="77">
        <v>25</v>
      </c>
      <c r="AZH67" s="78">
        <v>538.36</v>
      </c>
      <c r="AZI67" s="77">
        <v>336</v>
      </c>
      <c r="AZJ67" s="78">
        <v>28504.43</v>
      </c>
      <c r="AZK67" s="79">
        <v>1121</v>
      </c>
      <c r="AZL67" s="78">
        <v>15010.84</v>
      </c>
      <c r="AZO67" s="79">
        <v>13609</v>
      </c>
      <c r="AZP67" s="78">
        <v>1823501.96</v>
      </c>
      <c r="AZQ67" s="77">
        <v>207</v>
      </c>
      <c r="AZR67" s="78">
        <v>209224.92</v>
      </c>
      <c r="AZS67" s="77">
        <v>460</v>
      </c>
      <c r="AZT67" s="78">
        <v>215159.46</v>
      </c>
    </row>
    <row r="68" spans="1:1022 1027:1372" x14ac:dyDescent="0.25">
      <c r="A68" s="80">
        <v>39906</v>
      </c>
      <c r="B68" s="77" t="s">
        <v>346</v>
      </c>
      <c r="C68" s="77">
        <v>22</v>
      </c>
      <c r="D68" s="78">
        <v>66.92</v>
      </c>
      <c r="W68" s="77">
        <v>6</v>
      </c>
      <c r="X68" s="78">
        <v>64.739999999999995</v>
      </c>
      <c r="Y68" s="79">
        <v>189331</v>
      </c>
      <c r="Z68" s="78">
        <v>10634394.74</v>
      </c>
      <c r="AA68" s="77">
        <v>103</v>
      </c>
      <c r="AB68" s="78">
        <v>10638.19</v>
      </c>
      <c r="AC68" s="79">
        <v>8039</v>
      </c>
      <c r="AD68" s="78">
        <v>323992.68</v>
      </c>
      <c r="AK68" s="77">
        <v>3</v>
      </c>
      <c r="AL68" s="78">
        <v>11.48</v>
      </c>
      <c r="AQ68" s="79">
        <v>36442</v>
      </c>
      <c r="AR68" s="78">
        <v>5193749.2300000004</v>
      </c>
      <c r="AU68" s="79">
        <v>52172</v>
      </c>
      <c r="AV68" s="78">
        <v>1042520.28</v>
      </c>
      <c r="AW68" s="77">
        <v>1</v>
      </c>
      <c r="AX68" s="78">
        <v>0.39</v>
      </c>
      <c r="AY68" s="79">
        <v>76930</v>
      </c>
      <c r="AZ68" s="78">
        <v>7893733.0199999996</v>
      </c>
      <c r="BA68" s="79">
        <v>240878</v>
      </c>
      <c r="BB68" s="78">
        <v>20143650.34</v>
      </c>
      <c r="BE68" s="79">
        <v>241302</v>
      </c>
      <c r="BF68" s="78">
        <v>2158578.87</v>
      </c>
      <c r="BI68" s="79">
        <v>8700</v>
      </c>
      <c r="BJ68" s="78">
        <v>508129.76</v>
      </c>
      <c r="BM68" s="77">
        <v>7</v>
      </c>
      <c r="BN68" s="78">
        <v>266.67</v>
      </c>
      <c r="BO68" s="79">
        <v>6004</v>
      </c>
      <c r="BP68" s="78">
        <v>64694.68</v>
      </c>
      <c r="BS68" s="77">
        <v>22</v>
      </c>
      <c r="BT68" s="78">
        <v>14295.32</v>
      </c>
      <c r="BW68" s="77">
        <v>2</v>
      </c>
      <c r="BX68" s="78">
        <v>5.8</v>
      </c>
      <c r="CC68" s="77">
        <v>1</v>
      </c>
      <c r="CD68" s="78">
        <v>3.24</v>
      </c>
      <c r="CM68" s="77">
        <v>6</v>
      </c>
      <c r="CN68" s="78">
        <v>3584.6</v>
      </c>
      <c r="CO68" s="77">
        <v>2</v>
      </c>
      <c r="CP68" s="78">
        <v>65</v>
      </c>
      <c r="CQ68" s="77">
        <v>7</v>
      </c>
      <c r="CR68" s="78">
        <v>16.59</v>
      </c>
      <c r="CS68" s="77">
        <v>54</v>
      </c>
      <c r="CT68" s="78">
        <v>185.79</v>
      </c>
      <c r="CW68" s="77">
        <v>31</v>
      </c>
      <c r="CX68" s="78">
        <v>26.31</v>
      </c>
      <c r="DA68" s="79">
        <v>179753</v>
      </c>
      <c r="DB68" s="78">
        <v>6501487.21</v>
      </c>
      <c r="DK68" s="79">
        <v>11664</v>
      </c>
      <c r="DL68" s="78">
        <v>1058461.3799999999</v>
      </c>
      <c r="DM68" s="79">
        <v>149858</v>
      </c>
      <c r="DN68" s="78">
        <v>5767786.0300000003</v>
      </c>
      <c r="DQ68" s="77">
        <v>2</v>
      </c>
      <c r="DR68" s="78">
        <v>2.2400000000000002</v>
      </c>
      <c r="DS68" s="77">
        <v>21</v>
      </c>
      <c r="DT68" s="78">
        <v>344.15</v>
      </c>
      <c r="DU68" s="77">
        <v>2</v>
      </c>
      <c r="DV68" s="78">
        <v>0.14000000000000001</v>
      </c>
      <c r="EE68" s="79">
        <v>13007</v>
      </c>
      <c r="EF68" s="78">
        <v>515963.82</v>
      </c>
      <c r="EG68" s="79">
        <v>50035</v>
      </c>
      <c r="EH68" s="78">
        <v>2112572.4700000002</v>
      </c>
      <c r="EI68" s="77">
        <v>9</v>
      </c>
      <c r="EJ68" s="78">
        <v>32.409999999999997</v>
      </c>
      <c r="EK68" s="79">
        <v>1246</v>
      </c>
      <c r="EL68" s="78">
        <v>73108.649999999994</v>
      </c>
      <c r="EU68" s="77">
        <v>13</v>
      </c>
      <c r="EV68" s="78">
        <v>9.65</v>
      </c>
      <c r="EW68" s="79">
        <v>26296</v>
      </c>
      <c r="EX68" s="78">
        <v>1270965.6200000001</v>
      </c>
      <c r="EY68" s="79">
        <v>16503</v>
      </c>
      <c r="EZ68" s="78">
        <v>757441.66</v>
      </c>
      <c r="FA68" s="77">
        <v>15</v>
      </c>
      <c r="FB68" s="78">
        <v>269.39999999999998</v>
      </c>
      <c r="FC68" s="77">
        <v>5</v>
      </c>
      <c r="FD68" s="78">
        <v>19.46</v>
      </c>
      <c r="FE68" s="77">
        <v>4</v>
      </c>
      <c r="FF68" s="78">
        <v>16.18</v>
      </c>
      <c r="FG68" s="79">
        <v>2462</v>
      </c>
      <c r="FH68" s="78">
        <v>356008.8</v>
      </c>
      <c r="FK68" s="79">
        <v>4158</v>
      </c>
      <c r="FL68" s="78">
        <v>110835.89</v>
      </c>
      <c r="FM68" s="77">
        <v>599</v>
      </c>
      <c r="FN68" s="78">
        <v>24107.66</v>
      </c>
      <c r="FO68" s="79">
        <v>48222</v>
      </c>
      <c r="FP68" s="78">
        <v>5064970.83</v>
      </c>
      <c r="FW68" s="77">
        <v>109</v>
      </c>
      <c r="FX68" s="78">
        <v>8218.91</v>
      </c>
      <c r="GC68" s="79">
        <v>2888</v>
      </c>
      <c r="GD68" s="78">
        <v>393680.22</v>
      </c>
      <c r="GG68" s="77">
        <v>1</v>
      </c>
      <c r="GH68" s="78">
        <v>3.15</v>
      </c>
      <c r="GK68" s="77">
        <v>3</v>
      </c>
      <c r="GL68" s="78">
        <v>10.45</v>
      </c>
      <c r="GO68" s="77">
        <v>358</v>
      </c>
      <c r="GP68" s="78">
        <v>29009.75</v>
      </c>
      <c r="GQ68" s="77">
        <v>24</v>
      </c>
      <c r="GR68" s="78">
        <v>919.34</v>
      </c>
      <c r="GU68" s="77">
        <v>10</v>
      </c>
      <c r="GV68" s="78">
        <v>50</v>
      </c>
      <c r="GY68" s="77">
        <v>152</v>
      </c>
      <c r="GZ68" s="78">
        <v>4361.4399999999996</v>
      </c>
      <c r="HA68" s="77">
        <v>684</v>
      </c>
      <c r="HB68" s="78">
        <v>86109.24</v>
      </c>
      <c r="HC68" s="77">
        <v>509</v>
      </c>
      <c r="HD68" s="78">
        <v>83252.94</v>
      </c>
      <c r="HE68" s="77">
        <v>792</v>
      </c>
      <c r="HF68" s="78">
        <v>110238.95</v>
      </c>
      <c r="HI68" s="77">
        <v>91</v>
      </c>
      <c r="HJ68" s="78">
        <v>32479.81</v>
      </c>
      <c r="HK68" s="77">
        <v>570</v>
      </c>
      <c r="HL68" s="78">
        <v>22347.7</v>
      </c>
      <c r="HM68" s="77">
        <v>58</v>
      </c>
      <c r="HN68" s="78">
        <v>2648.5</v>
      </c>
      <c r="HO68" s="79">
        <v>84565</v>
      </c>
      <c r="HP68" s="78">
        <v>8179520.7000000002</v>
      </c>
      <c r="HQ68" s="77">
        <v>5</v>
      </c>
      <c r="HR68" s="78">
        <v>467.68</v>
      </c>
      <c r="HU68" s="79">
        <v>6074</v>
      </c>
      <c r="HV68" s="78">
        <v>429457.17</v>
      </c>
      <c r="HW68" s="77">
        <v>44</v>
      </c>
      <c r="HX68" s="78">
        <v>6598.24</v>
      </c>
      <c r="HY68" s="77">
        <v>208</v>
      </c>
      <c r="HZ68" s="78">
        <v>28738.65</v>
      </c>
      <c r="IE68" s="77">
        <v>2</v>
      </c>
      <c r="IF68" s="78">
        <v>52.92</v>
      </c>
      <c r="IG68" s="79">
        <v>2339</v>
      </c>
      <c r="IH68" s="78">
        <v>113223.23</v>
      </c>
      <c r="II68" s="77">
        <v>4</v>
      </c>
      <c r="IJ68" s="78">
        <v>14.58</v>
      </c>
      <c r="IK68" s="77">
        <v>2</v>
      </c>
      <c r="IL68" s="78">
        <v>6.12</v>
      </c>
      <c r="IM68" s="77">
        <v>3</v>
      </c>
      <c r="IN68" s="78">
        <v>12.51</v>
      </c>
      <c r="IQ68" s="77">
        <v>4</v>
      </c>
      <c r="IR68" s="78">
        <v>8.39</v>
      </c>
      <c r="IS68" s="79">
        <v>4548</v>
      </c>
      <c r="IT68" s="78">
        <v>180610.94</v>
      </c>
      <c r="JA68" s="79">
        <v>10655</v>
      </c>
      <c r="JB68" s="78">
        <v>1416944.85</v>
      </c>
      <c r="JC68" s="79">
        <v>2712</v>
      </c>
      <c r="JD68" s="78">
        <v>328764.25</v>
      </c>
      <c r="JG68" s="77">
        <v>693</v>
      </c>
      <c r="JH68" s="78">
        <v>90868.91</v>
      </c>
      <c r="JI68" s="79">
        <v>3872</v>
      </c>
      <c r="JJ68" s="78">
        <v>311785.69</v>
      </c>
      <c r="JK68" s="77">
        <v>20</v>
      </c>
      <c r="JL68" s="78">
        <v>1239.98</v>
      </c>
      <c r="JQ68" s="77">
        <v>283</v>
      </c>
      <c r="JR68" s="78">
        <v>25003.93</v>
      </c>
      <c r="JS68" s="79">
        <v>3179</v>
      </c>
      <c r="JT68" s="78">
        <v>252208.37</v>
      </c>
      <c r="JU68" s="79">
        <v>5863</v>
      </c>
      <c r="JV68" s="78">
        <v>391707.26</v>
      </c>
      <c r="JW68" s="77">
        <v>201</v>
      </c>
      <c r="JX68" s="78">
        <v>16847.23</v>
      </c>
      <c r="JY68" s="77">
        <v>537</v>
      </c>
      <c r="JZ68" s="78">
        <v>10930.8</v>
      </c>
      <c r="KA68" s="79">
        <v>8694</v>
      </c>
      <c r="KB68" s="78">
        <v>325230.71000000002</v>
      </c>
      <c r="KE68" s="77">
        <v>421</v>
      </c>
      <c r="KF68" s="78">
        <v>40393.26</v>
      </c>
      <c r="KG68" s="79">
        <v>17744</v>
      </c>
      <c r="KH68" s="78">
        <v>627287.26</v>
      </c>
      <c r="KI68" s="77">
        <v>3</v>
      </c>
      <c r="KJ68" s="78">
        <v>30.74</v>
      </c>
      <c r="KM68" s="79">
        <v>1335</v>
      </c>
      <c r="KN68" s="78">
        <v>689024.5</v>
      </c>
      <c r="KQ68" s="79">
        <v>5242</v>
      </c>
      <c r="KR68" s="78">
        <v>395925.52</v>
      </c>
      <c r="KU68" s="79">
        <v>3532</v>
      </c>
      <c r="KV68" s="78">
        <v>1431235.06</v>
      </c>
      <c r="LA68" s="77">
        <v>8</v>
      </c>
      <c r="LB68" s="78">
        <v>5515.74</v>
      </c>
      <c r="LC68" s="77">
        <v>8</v>
      </c>
      <c r="LD68" s="78">
        <v>15.62</v>
      </c>
      <c r="LE68" s="79">
        <v>1069</v>
      </c>
      <c r="LF68" s="78">
        <v>107181.54</v>
      </c>
      <c r="LG68" s="77">
        <v>473</v>
      </c>
      <c r="LH68" s="78">
        <v>73519.789999999994</v>
      </c>
      <c r="LI68" s="77">
        <v>417</v>
      </c>
      <c r="LJ68" s="78">
        <v>98966.5</v>
      </c>
      <c r="LM68" s="77">
        <v>2</v>
      </c>
      <c r="LN68" s="78">
        <v>43.44</v>
      </c>
      <c r="LQ68" s="77">
        <v>1</v>
      </c>
      <c r="LR68" s="78">
        <v>7.88</v>
      </c>
      <c r="LS68" s="77">
        <v>3</v>
      </c>
      <c r="LT68" s="78">
        <v>3.06</v>
      </c>
      <c r="LU68" s="79">
        <v>7622</v>
      </c>
      <c r="LV68" s="78">
        <v>337486.82</v>
      </c>
      <c r="LW68" s="77">
        <v>115</v>
      </c>
      <c r="LX68" s="78">
        <v>643.79999999999995</v>
      </c>
      <c r="LY68" s="77">
        <v>4</v>
      </c>
      <c r="LZ68" s="78">
        <v>1755.94</v>
      </c>
      <c r="MA68" s="77">
        <v>4</v>
      </c>
      <c r="MB68" s="78">
        <v>395.88</v>
      </c>
      <c r="MC68" s="79">
        <v>5531</v>
      </c>
      <c r="MD68" s="78">
        <v>249462.3</v>
      </c>
      <c r="MG68" s="77">
        <v>4</v>
      </c>
      <c r="MH68" s="78">
        <v>209.82</v>
      </c>
      <c r="MQ68" s="79">
        <v>4543</v>
      </c>
      <c r="MR68" s="78">
        <v>319568.44</v>
      </c>
      <c r="MS68" s="79">
        <v>45722</v>
      </c>
      <c r="MT68" s="78">
        <v>4297256.04</v>
      </c>
      <c r="MU68" s="79">
        <v>1545</v>
      </c>
      <c r="MV68" s="78">
        <v>43015.17</v>
      </c>
      <c r="NE68" s="77">
        <v>3</v>
      </c>
      <c r="NF68" s="78">
        <v>3.27</v>
      </c>
      <c r="NG68" s="79">
        <v>332772</v>
      </c>
      <c r="NH68" s="78">
        <v>39828520.729999997</v>
      </c>
      <c r="NI68" s="79">
        <v>280087</v>
      </c>
      <c r="NJ68" s="78">
        <v>38295978.280000001</v>
      </c>
      <c r="NK68" s="79">
        <v>14879</v>
      </c>
      <c r="NL68" s="78">
        <v>46813.08</v>
      </c>
      <c r="NM68" s="77">
        <v>82</v>
      </c>
      <c r="NN68" s="78">
        <v>1445.57</v>
      </c>
      <c r="NU68" s="79">
        <v>4915</v>
      </c>
      <c r="NV68" s="78">
        <v>706790.22</v>
      </c>
      <c r="NW68" s="77">
        <v>6</v>
      </c>
      <c r="NX68" s="78">
        <v>11.94</v>
      </c>
      <c r="NY68" s="77">
        <v>1</v>
      </c>
      <c r="NZ68" s="78">
        <v>1.7</v>
      </c>
      <c r="OA68" s="77">
        <v>99</v>
      </c>
      <c r="OB68" s="78">
        <v>245.35</v>
      </c>
      <c r="OC68" s="79">
        <v>1661</v>
      </c>
      <c r="OD68" s="78">
        <v>179058.69</v>
      </c>
      <c r="OG68" s="77">
        <v>6</v>
      </c>
      <c r="OH68" s="78">
        <v>129.03</v>
      </c>
      <c r="OI68" s="77">
        <v>3</v>
      </c>
      <c r="OJ68" s="78">
        <v>32.46</v>
      </c>
      <c r="OM68" s="77">
        <v>288</v>
      </c>
      <c r="ON68" s="78">
        <v>19720.41</v>
      </c>
      <c r="OO68" s="77">
        <v>568</v>
      </c>
      <c r="OP68" s="78">
        <v>34178.699999999997</v>
      </c>
      <c r="OQ68" s="77">
        <v>176</v>
      </c>
      <c r="OR68" s="78">
        <v>915.37</v>
      </c>
      <c r="OW68" s="79">
        <v>14617</v>
      </c>
      <c r="OX68" s="78">
        <v>2477063.63</v>
      </c>
      <c r="OY68" s="79">
        <v>29607</v>
      </c>
      <c r="OZ68" s="78">
        <v>5529822.5300000003</v>
      </c>
      <c r="PA68" s="77">
        <v>228</v>
      </c>
      <c r="PB68" s="78">
        <v>8002.17</v>
      </c>
      <c r="PC68" s="79">
        <v>4250</v>
      </c>
      <c r="PD68" s="78">
        <v>190088.78</v>
      </c>
      <c r="PE68" s="77">
        <v>59</v>
      </c>
      <c r="PF68" s="78">
        <v>3564.41</v>
      </c>
      <c r="PI68" s="79">
        <v>4327</v>
      </c>
      <c r="PJ68" s="78">
        <v>400300.95</v>
      </c>
      <c r="PS68" s="79">
        <v>3864</v>
      </c>
      <c r="PT68" s="78">
        <v>345802.88</v>
      </c>
      <c r="PU68" s="77">
        <v>132</v>
      </c>
      <c r="PV68" s="78">
        <v>991.33</v>
      </c>
      <c r="PW68" s="77">
        <v>75</v>
      </c>
      <c r="PX68" s="78">
        <v>10301.01</v>
      </c>
      <c r="PY68" s="79">
        <v>10598</v>
      </c>
      <c r="PZ68" s="78">
        <v>705482.36</v>
      </c>
      <c r="QA68" s="77">
        <v>37</v>
      </c>
      <c r="QB68" s="78">
        <v>205.47</v>
      </c>
      <c r="QC68" s="77">
        <v>21</v>
      </c>
      <c r="QD68" s="78">
        <v>236.16</v>
      </c>
      <c r="QI68" s="77">
        <v>12</v>
      </c>
      <c r="QJ68" s="78">
        <v>64.099999999999994</v>
      </c>
      <c r="QM68" s="79">
        <v>23828</v>
      </c>
      <c r="QN68" s="78">
        <v>6503722.7300000004</v>
      </c>
      <c r="QO68" s="79">
        <v>45396</v>
      </c>
      <c r="QP68" s="78">
        <v>6500539.8799999999</v>
      </c>
      <c r="QS68" s="77">
        <v>411</v>
      </c>
      <c r="QT68" s="78">
        <v>1583383.48</v>
      </c>
      <c r="QW68" s="77">
        <v>31</v>
      </c>
      <c r="QX68" s="78">
        <v>355.07</v>
      </c>
      <c r="RA68" s="77">
        <v>739</v>
      </c>
      <c r="RB68" s="78">
        <v>251993.17</v>
      </c>
      <c r="RE68" s="79">
        <v>25069</v>
      </c>
      <c r="RF68" s="78">
        <v>12730679.23</v>
      </c>
      <c r="RI68" s="79">
        <v>12032</v>
      </c>
      <c r="RJ68" s="78">
        <v>3722095.89</v>
      </c>
      <c r="RM68" s="77">
        <v>6</v>
      </c>
      <c r="RN68" s="78">
        <v>5.8</v>
      </c>
      <c r="RO68" s="77">
        <v>36</v>
      </c>
      <c r="RP68" s="78">
        <v>30.64</v>
      </c>
      <c r="RQ68" s="77">
        <v>2</v>
      </c>
      <c r="RR68" s="78">
        <v>31.6</v>
      </c>
      <c r="SE68" s="77">
        <v>11</v>
      </c>
      <c r="SF68" s="78">
        <v>722.86</v>
      </c>
      <c r="SG68" s="77">
        <v>4</v>
      </c>
      <c r="SH68" s="78">
        <v>475.52</v>
      </c>
      <c r="SM68" s="77">
        <v>1</v>
      </c>
      <c r="SN68" s="78">
        <v>22.86</v>
      </c>
      <c r="SO68" s="79">
        <v>129497</v>
      </c>
      <c r="SP68" s="78">
        <v>18199034.210000001</v>
      </c>
      <c r="SQ68" s="79">
        <v>2177</v>
      </c>
      <c r="SR68" s="78">
        <v>103317.25</v>
      </c>
      <c r="SS68" s="77">
        <v>2</v>
      </c>
      <c r="ST68" s="78">
        <v>27.28</v>
      </c>
      <c r="SW68" s="77">
        <v>173</v>
      </c>
      <c r="SX68" s="78">
        <v>28985.73</v>
      </c>
      <c r="SY68" s="77">
        <v>272</v>
      </c>
      <c r="SZ68" s="78">
        <v>11568.95</v>
      </c>
      <c r="TA68" s="77">
        <v>125</v>
      </c>
      <c r="TB68" s="78">
        <v>3834.5</v>
      </c>
      <c r="TC68" s="77">
        <v>628</v>
      </c>
      <c r="TD68" s="78">
        <v>62433.83</v>
      </c>
      <c r="TG68" s="79">
        <v>6331</v>
      </c>
      <c r="TH68" s="78">
        <v>453343.63</v>
      </c>
      <c r="TI68" s="79">
        <v>49915</v>
      </c>
      <c r="TJ68" s="78">
        <v>8557892.3900000006</v>
      </c>
      <c r="TK68" s="77">
        <v>1</v>
      </c>
      <c r="TL68" s="78">
        <v>0.17</v>
      </c>
      <c r="TM68" s="79">
        <v>1333</v>
      </c>
      <c r="TN68" s="78">
        <v>51031.56</v>
      </c>
      <c r="TO68" s="79">
        <v>3564</v>
      </c>
      <c r="TP68" s="78">
        <v>274820.84999999998</v>
      </c>
      <c r="TQ68" s="79">
        <v>8893</v>
      </c>
      <c r="TR68" s="78">
        <v>273471.96000000002</v>
      </c>
      <c r="TS68" s="77">
        <v>6</v>
      </c>
      <c r="TT68" s="78">
        <v>466.44</v>
      </c>
      <c r="TU68" s="79">
        <v>93011</v>
      </c>
      <c r="TV68" s="78">
        <v>578368.81000000006</v>
      </c>
      <c r="TW68" s="79">
        <v>3410</v>
      </c>
      <c r="TX68" s="78">
        <v>290612.02</v>
      </c>
      <c r="TY68" s="77">
        <v>107</v>
      </c>
      <c r="TZ68" s="78">
        <v>626.34</v>
      </c>
      <c r="UC68" s="77">
        <v>5</v>
      </c>
      <c r="UD68" s="78">
        <v>48.1</v>
      </c>
      <c r="UE68" s="77">
        <v>10</v>
      </c>
      <c r="UF68" s="78">
        <v>155.76</v>
      </c>
      <c r="UG68" s="77">
        <v>823</v>
      </c>
      <c r="UH68" s="78">
        <v>7831.81</v>
      </c>
      <c r="UI68" s="79">
        <v>3045</v>
      </c>
      <c r="UJ68" s="78">
        <v>13349213.99</v>
      </c>
      <c r="UK68" s="79">
        <v>2451</v>
      </c>
      <c r="UL68" s="78">
        <v>95712.4</v>
      </c>
      <c r="UM68" s="79">
        <v>25288</v>
      </c>
      <c r="UN68" s="78">
        <v>653344.1</v>
      </c>
      <c r="UO68" s="79">
        <v>2259</v>
      </c>
      <c r="UP68" s="78">
        <v>256959.02</v>
      </c>
      <c r="UQ68" s="79">
        <v>51186</v>
      </c>
      <c r="UR68" s="78">
        <v>2450821.81</v>
      </c>
      <c r="US68" s="79">
        <v>5531</v>
      </c>
      <c r="UT68" s="78">
        <v>448566.03</v>
      </c>
      <c r="VG68" s="79">
        <v>8663</v>
      </c>
      <c r="VH68" s="78">
        <v>389013.21</v>
      </c>
      <c r="VK68" s="77">
        <v>5</v>
      </c>
      <c r="VL68" s="78">
        <v>84.58</v>
      </c>
      <c r="VM68" s="77">
        <v>5</v>
      </c>
      <c r="VN68" s="78">
        <v>64.290000000000006</v>
      </c>
      <c r="VU68" s="77">
        <v>3</v>
      </c>
      <c r="VV68" s="78">
        <v>3.12</v>
      </c>
      <c r="VY68" s="77">
        <v>2</v>
      </c>
      <c r="VZ68" s="78">
        <v>2.86</v>
      </c>
      <c r="WA68" s="77">
        <v>9</v>
      </c>
      <c r="WB68" s="78">
        <v>49.36</v>
      </c>
      <c r="WE68" s="77">
        <v>4</v>
      </c>
      <c r="WF68" s="78">
        <v>14.6</v>
      </c>
      <c r="WG68" s="77">
        <v>49</v>
      </c>
      <c r="WH68" s="78">
        <v>1376.26</v>
      </c>
      <c r="WI68" s="79">
        <v>20195</v>
      </c>
      <c r="WJ68" s="78">
        <v>1165000.6100000001</v>
      </c>
      <c r="WK68" s="77">
        <v>2</v>
      </c>
      <c r="WL68" s="78">
        <v>12.6</v>
      </c>
      <c r="WM68" s="79">
        <v>37278</v>
      </c>
      <c r="WN68" s="78">
        <v>608918.86</v>
      </c>
      <c r="WO68" s="77">
        <v>150</v>
      </c>
      <c r="WP68" s="78">
        <v>1559.6</v>
      </c>
      <c r="WS68" s="77">
        <v>2</v>
      </c>
      <c r="WT68" s="78">
        <v>12.68</v>
      </c>
      <c r="WU68" s="79">
        <v>13092</v>
      </c>
      <c r="WV68" s="78">
        <v>708209.76</v>
      </c>
      <c r="WW68" s="79">
        <v>17457</v>
      </c>
      <c r="WX68" s="78">
        <v>1564549.41</v>
      </c>
      <c r="XG68" s="79">
        <v>14445</v>
      </c>
      <c r="XH68" s="78">
        <v>2071353.67</v>
      </c>
      <c r="XI68" s="77">
        <v>21</v>
      </c>
      <c r="XJ68" s="78">
        <v>43878.25</v>
      </c>
      <c r="XM68" s="79">
        <v>2937</v>
      </c>
      <c r="XN68" s="78">
        <v>12289.58</v>
      </c>
      <c r="XO68" s="79">
        <v>7174</v>
      </c>
      <c r="XP68" s="78">
        <v>112955.62</v>
      </c>
      <c r="XQ68" s="77">
        <v>210</v>
      </c>
      <c r="XR68" s="78">
        <v>24488.37</v>
      </c>
      <c r="XS68" s="79">
        <v>2304</v>
      </c>
      <c r="XT68" s="78">
        <v>875219.97</v>
      </c>
      <c r="XW68" s="79">
        <v>6462</v>
      </c>
      <c r="XX68" s="78">
        <v>185140.19</v>
      </c>
      <c r="YA68" s="77">
        <v>1</v>
      </c>
      <c r="YB68" s="78">
        <v>235.04</v>
      </c>
      <c r="YC68" s="77">
        <v>4</v>
      </c>
      <c r="YD68" s="78">
        <v>28.8</v>
      </c>
      <c r="YE68" s="77">
        <v>9</v>
      </c>
      <c r="YF68" s="78">
        <v>99.34</v>
      </c>
      <c r="YI68" s="79">
        <v>39752</v>
      </c>
      <c r="YJ68" s="78">
        <v>2246102.2599999998</v>
      </c>
      <c r="YK68" s="77">
        <v>3</v>
      </c>
      <c r="YL68" s="78">
        <v>26.93</v>
      </c>
      <c r="YM68" s="77">
        <v>551</v>
      </c>
      <c r="YN68" s="78">
        <v>220990.84</v>
      </c>
      <c r="YO68" s="77">
        <v>489</v>
      </c>
      <c r="YP68" s="78">
        <v>5970.14</v>
      </c>
      <c r="YU68" s="79">
        <v>2713</v>
      </c>
      <c r="YV68" s="78">
        <v>1406878.5</v>
      </c>
      <c r="YW68" s="79">
        <v>7097</v>
      </c>
      <c r="YX68" s="78">
        <v>902908.06</v>
      </c>
      <c r="YY68" s="79">
        <v>16560</v>
      </c>
      <c r="YZ68" s="78">
        <v>2737334.12</v>
      </c>
      <c r="ZA68" s="79">
        <v>1460</v>
      </c>
      <c r="ZB68" s="78">
        <v>368612.29</v>
      </c>
      <c r="ZC68" s="79">
        <v>2500</v>
      </c>
      <c r="ZD68" s="78">
        <v>549808.12</v>
      </c>
      <c r="ZE68" s="79">
        <v>82644</v>
      </c>
      <c r="ZF68" s="78">
        <v>921207.34</v>
      </c>
      <c r="ZG68" s="79">
        <v>1382</v>
      </c>
      <c r="ZH68" s="78">
        <v>73890.95</v>
      </c>
      <c r="ZI68" s="77">
        <v>8</v>
      </c>
      <c r="ZJ68" s="78">
        <v>50.58</v>
      </c>
      <c r="ZM68" s="77">
        <v>3</v>
      </c>
      <c r="ZN68" s="78">
        <v>196.77</v>
      </c>
      <c r="ZO68" s="77">
        <v>6</v>
      </c>
      <c r="ZP68" s="78">
        <v>139.97999999999999</v>
      </c>
      <c r="ZQ68" s="79">
        <v>170236</v>
      </c>
      <c r="ZR68" s="78">
        <v>9830926.3300000001</v>
      </c>
      <c r="ZS68" s="79">
        <v>20506</v>
      </c>
      <c r="ZT68" s="78">
        <v>1656027.32</v>
      </c>
      <c r="AAA68" s="79">
        <v>6578</v>
      </c>
      <c r="AAB68" s="78">
        <v>153303.71</v>
      </c>
      <c r="AAE68" s="79">
        <v>2681</v>
      </c>
      <c r="AAF68" s="78">
        <v>331520.32</v>
      </c>
      <c r="AAG68" s="77">
        <v>135</v>
      </c>
      <c r="AAH68" s="78">
        <v>13529.59</v>
      </c>
      <c r="AAI68" s="79">
        <v>130975</v>
      </c>
      <c r="AAJ68" s="78">
        <v>3313132.39</v>
      </c>
      <c r="AAK68" s="79">
        <v>29734</v>
      </c>
      <c r="AAL68" s="78">
        <v>1425205.25</v>
      </c>
      <c r="AAQ68" s="79">
        <v>1637</v>
      </c>
      <c r="AAR68" s="78">
        <v>133045.35999999999</v>
      </c>
      <c r="AAS68" s="77">
        <v>667</v>
      </c>
      <c r="AAT68" s="78">
        <v>49104.480000000003</v>
      </c>
      <c r="AAU68" s="79">
        <v>58290</v>
      </c>
      <c r="AAV68" s="78">
        <v>10238943.710000001</v>
      </c>
      <c r="AAW68" s="79">
        <v>52672</v>
      </c>
      <c r="AAX68" s="78">
        <v>6501087.0700000003</v>
      </c>
      <c r="ABC68" s="77">
        <v>99</v>
      </c>
      <c r="ABD68" s="78">
        <v>420.06</v>
      </c>
      <c r="ABE68" s="77">
        <v>206</v>
      </c>
      <c r="ABF68" s="78">
        <v>930.6</v>
      </c>
      <c r="ABM68" s="77">
        <v>126</v>
      </c>
      <c r="ABN68" s="78">
        <v>1155.83</v>
      </c>
      <c r="ABO68" s="77">
        <v>1</v>
      </c>
      <c r="ABP68" s="78">
        <v>1.83</v>
      </c>
      <c r="ABQ68" s="77">
        <v>82</v>
      </c>
      <c r="ABR68" s="78">
        <v>978.25</v>
      </c>
      <c r="ABS68" s="77">
        <v>142</v>
      </c>
      <c r="ABT68" s="78">
        <v>884.54</v>
      </c>
      <c r="ABY68" s="77">
        <v>4</v>
      </c>
      <c r="ABZ68" s="78">
        <v>195.68</v>
      </c>
      <c r="ACA68" s="79">
        <v>1767</v>
      </c>
      <c r="ACB68" s="78">
        <v>8098.58</v>
      </c>
      <c r="ACG68" s="79">
        <v>1806</v>
      </c>
      <c r="ACH68" s="78">
        <v>106029.44</v>
      </c>
      <c r="ACO68" s="79">
        <v>2060</v>
      </c>
      <c r="ACP68" s="78">
        <v>307619</v>
      </c>
      <c r="ADA68" s="79">
        <v>188009</v>
      </c>
      <c r="ADB68" s="78">
        <v>17177537.620000001</v>
      </c>
      <c r="ADC68" s="79">
        <v>4034</v>
      </c>
      <c r="ADD68" s="78">
        <v>245879.4</v>
      </c>
      <c r="ADE68" s="79">
        <v>1897</v>
      </c>
      <c r="ADF68" s="78">
        <v>88705.64</v>
      </c>
      <c r="ADG68" s="79">
        <v>5282</v>
      </c>
      <c r="ADH68" s="78">
        <v>82090.28</v>
      </c>
      <c r="ADI68" s="79">
        <v>5664</v>
      </c>
      <c r="ADJ68" s="78">
        <v>138860.75</v>
      </c>
      <c r="ADK68" s="77">
        <v>596</v>
      </c>
      <c r="ADL68" s="78">
        <v>18399.79</v>
      </c>
      <c r="ADO68" s="77">
        <v>2</v>
      </c>
      <c r="ADP68" s="78">
        <v>289.2</v>
      </c>
      <c r="ADQ68" s="77">
        <v>161</v>
      </c>
      <c r="ADR68" s="78">
        <v>8191.82</v>
      </c>
      <c r="ADS68" s="79">
        <v>20022</v>
      </c>
      <c r="ADT68" s="78">
        <v>677387.41</v>
      </c>
      <c r="ADU68" s="79">
        <v>4832</v>
      </c>
      <c r="ADV68" s="78">
        <v>251520.46</v>
      </c>
      <c r="ADW68" s="79">
        <v>23409</v>
      </c>
      <c r="ADX68" s="78">
        <v>293286.94</v>
      </c>
      <c r="AEA68" s="77">
        <v>6</v>
      </c>
      <c r="AEB68" s="78">
        <v>56.74</v>
      </c>
      <c r="AEC68" s="79">
        <v>12500</v>
      </c>
      <c r="AED68" s="78">
        <v>514070.49</v>
      </c>
      <c r="AEI68" s="79">
        <v>7053</v>
      </c>
      <c r="AEJ68" s="78">
        <v>223808.8</v>
      </c>
      <c r="AEK68" s="79">
        <v>38320</v>
      </c>
      <c r="AEL68" s="78">
        <v>1496749.79</v>
      </c>
      <c r="AEM68" s="77">
        <v>135</v>
      </c>
      <c r="AEN68" s="78">
        <v>7252.65</v>
      </c>
      <c r="AEO68" s="79">
        <v>15728</v>
      </c>
      <c r="AEP68" s="78">
        <v>1010109.3</v>
      </c>
      <c r="AES68" s="79">
        <v>4167</v>
      </c>
      <c r="AET68" s="78">
        <v>616014.43000000005</v>
      </c>
      <c r="AEW68" s="77">
        <v>1</v>
      </c>
      <c r="AEX68" s="78">
        <v>16.2</v>
      </c>
      <c r="AEY68" s="79">
        <v>1164</v>
      </c>
      <c r="AEZ68" s="78">
        <v>196178.06</v>
      </c>
      <c r="AFK68" s="79">
        <v>4546</v>
      </c>
      <c r="AFL68" s="78">
        <v>314402.84000000003</v>
      </c>
      <c r="AFM68" s="79">
        <v>1424</v>
      </c>
      <c r="AFN68" s="78">
        <v>49069.68</v>
      </c>
      <c r="AFO68" s="77">
        <v>15</v>
      </c>
      <c r="AFP68" s="78">
        <v>495.06</v>
      </c>
      <c r="AFQ68" s="77">
        <v>6</v>
      </c>
      <c r="AFR68" s="78">
        <v>281.5</v>
      </c>
      <c r="AFU68" s="79">
        <v>2747</v>
      </c>
      <c r="AFV68" s="78">
        <v>1902394.8</v>
      </c>
      <c r="AFW68" s="77">
        <v>2</v>
      </c>
      <c r="AFX68" s="78">
        <v>13.84</v>
      </c>
      <c r="AGA68" s="77">
        <v>66</v>
      </c>
      <c r="AGB68" s="78">
        <v>582.24</v>
      </c>
      <c r="AGG68" s="79">
        <v>18219</v>
      </c>
      <c r="AGH68" s="78">
        <v>960546.37</v>
      </c>
      <c r="AGI68" s="79">
        <v>4339</v>
      </c>
      <c r="AGJ68" s="78">
        <v>145707.78</v>
      </c>
      <c r="AGK68" s="77">
        <v>7</v>
      </c>
      <c r="AGL68" s="78">
        <v>9062.26</v>
      </c>
      <c r="AGO68" s="77">
        <v>52</v>
      </c>
      <c r="AGP68" s="78">
        <v>5878.9</v>
      </c>
      <c r="AGQ68" s="79">
        <v>9496</v>
      </c>
      <c r="AGR68" s="78">
        <v>527958.99</v>
      </c>
      <c r="AGS68" s="77">
        <v>17</v>
      </c>
      <c r="AGT68" s="78">
        <v>601.55999999999995</v>
      </c>
      <c r="AGU68" s="77">
        <v>2</v>
      </c>
      <c r="AGV68" s="78">
        <v>12.54</v>
      </c>
      <c r="AGW68" s="77">
        <v>10</v>
      </c>
      <c r="AGX68" s="78">
        <v>715.59</v>
      </c>
      <c r="AHC68" s="79">
        <v>3311</v>
      </c>
      <c r="AHD68" s="78">
        <v>1137705.97</v>
      </c>
      <c r="AHE68" s="77">
        <v>1</v>
      </c>
      <c r="AHF68" s="78">
        <v>1.59</v>
      </c>
      <c r="AHG68" s="77">
        <v>235</v>
      </c>
      <c r="AHH68" s="78">
        <v>11462.49</v>
      </c>
      <c r="AHK68" s="77">
        <v>1</v>
      </c>
      <c r="AHL68" s="78">
        <v>20.09</v>
      </c>
      <c r="AHM68" s="79">
        <v>47712</v>
      </c>
      <c r="AHN68" s="78">
        <v>1546358.36</v>
      </c>
      <c r="AHO68" s="79">
        <v>5010</v>
      </c>
      <c r="AHP68" s="78">
        <v>189542.17</v>
      </c>
      <c r="AHQ68" s="77">
        <v>490</v>
      </c>
      <c r="AHR68" s="78">
        <v>48097.86</v>
      </c>
      <c r="AHS68" s="77">
        <v>3</v>
      </c>
      <c r="AHT68" s="78">
        <v>73.8</v>
      </c>
      <c r="AHW68" s="77">
        <v>194</v>
      </c>
      <c r="AHX68" s="78">
        <v>1317.43</v>
      </c>
      <c r="AIC68" s="77">
        <v>25</v>
      </c>
      <c r="AID68" s="78">
        <v>14482.8</v>
      </c>
      <c r="AIG68" s="79">
        <v>177170</v>
      </c>
      <c r="AIH68" s="78">
        <v>34001359.670000002</v>
      </c>
      <c r="AII68" s="77">
        <v>202</v>
      </c>
      <c r="AIJ68" s="78">
        <v>143958.46</v>
      </c>
      <c r="AIK68" s="79">
        <v>9571</v>
      </c>
      <c r="AIL68" s="78">
        <v>5412097.0599999996</v>
      </c>
      <c r="AIM68" s="79">
        <v>9440</v>
      </c>
      <c r="AIN68" s="78">
        <v>3439944.65</v>
      </c>
      <c r="AIO68" s="79">
        <v>1491</v>
      </c>
      <c r="AIP68" s="78">
        <v>102397.39</v>
      </c>
      <c r="AIQ68" s="77">
        <v>183</v>
      </c>
      <c r="AIR68" s="78">
        <v>19025.75</v>
      </c>
      <c r="AIS68" s="79">
        <v>1178</v>
      </c>
      <c r="AIT68" s="78">
        <v>158650.34</v>
      </c>
      <c r="AIW68" s="77">
        <v>13</v>
      </c>
      <c r="AIX68" s="78">
        <v>5912.2</v>
      </c>
      <c r="AIY68" s="77">
        <v>76</v>
      </c>
      <c r="AIZ68" s="78">
        <v>57528.44</v>
      </c>
      <c r="AJA68" s="79">
        <v>4366</v>
      </c>
      <c r="AJB68" s="78">
        <v>403309.61</v>
      </c>
      <c r="AJC68" s="79">
        <v>4062</v>
      </c>
      <c r="AJD68" s="78">
        <v>256826.85</v>
      </c>
      <c r="AJE68" s="77">
        <v>13</v>
      </c>
      <c r="AJF68" s="78">
        <v>2126.59</v>
      </c>
      <c r="AJK68" s="77">
        <v>1</v>
      </c>
      <c r="AJL68" s="78">
        <v>755.64</v>
      </c>
      <c r="AJM68" s="79">
        <v>1001</v>
      </c>
      <c r="AJN68" s="78">
        <v>120870.59</v>
      </c>
      <c r="AJQ68" s="77">
        <v>120</v>
      </c>
      <c r="AJR68" s="78">
        <v>38240.44</v>
      </c>
      <c r="AJS68" s="77">
        <v>2</v>
      </c>
      <c r="AJT68" s="78">
        <v>107.27</v>
      </c>
      <c r="AKC68" s="77">
        <v>4</v>
      </c>
      <c r="AKD68" s="78">
        <v>2969.04</v>
      </c>
      <c r="AKE68" s="77">
        <v>5</v>
      </c>
      <c r="AKF68" s="78">
        <v>2922.27</v>
      </c>
      <c r="AKG68" s="79">
        <v>56515</v>
      </c>
      <c r="AKH68" s="78">
        <v>508917.28</v>
      </c>
      <c r="AKK68" s="77">
        <v>16</v>
      </c>
      <c r="AKL68" s="78">
        <v>142.34</v>
      </c>
      <c r="AKO68" s="79">
        <v>7465</v>
      </c>
      <c r="AKP68" s="78">
        <v>560336.05000000005</v>
      </c>
      <c r="AKQ68" s="77">
        <v>1</v>
      </c>
      <c r="AKR68" s="78">
        <v>14.22</v>
      </c>
      <c r="AKS68" s="79">
        <v>9894</v>
      </c>
      <c r="AKT68" s="78">
        <v>198699.92</v>
      </c>
      <c r="AKU68" s="77">
        <v>4</v>
      </c>
      <c r="AKV68" s="78">
        <v>5.26</v>
      </c>
      <c r="AKW68" s="79">
        <v>12336</v>
      </c>
      <c r="AKX68" s="78">
        <v>570867.81999999995</v>
      </c>
      <c r="ALC68" s="77">
        <v>3</v>
      </c>
      <c r="ALD68" s="78">
        <v>38.729999999999997</v>
      </c>
      <c r="ALE68" s="79">
        <v>2160</v>
      </c>
      <c r="ALF68" s="78">
        <v>330718.40000000002</v>
      </c>
      <c r="ALO68" s="79">
        <v>76825</v>
      </c>
      <c r="ALP68" s="78">
        <v>989150.4</v>
      </c>
      <c r="ALQ68" s="77">
        <v>282</v>
      </c>
      <c r="ALR68" s="78">
        <v>32852.15</v>
      </c>
      <c r="ALY68" s="77">
        <v>1</v>
      </c>
      <c r="ALZ68" s="78">
        <v>1.9</v>
      </c>
      <c r="AME68" s="77">
        <v>20</v>
      </c>
      <c r="AMF68" s="78">
        <v>283.85000000000002</v>
      </c>
      <c r="AMG68" s="77">
        <v>1</v>
      </c>
      <c r="AMH68" s="78">
        <v>7.65</v>
      </c>
      <c r="AMM68" s="79">
        <v>8880</v>
      </c>
      <c r="AMN68" s="78">
        <v>222177.81</v>
      </c>
      <c r="AMQ68" s="79">
        <v>117229</v>
      </c>
      <c r="AMR68" s="78">
        <v>1657634.82</v>
      </c>
      <c r="AMY68" s="77">
        <v>2</v>
      </c>
      <c r="AMZ68" s="78">
        <v>5.84</v>
      </c>
      <c r="ANA68" s="77">
        <v>1</v>
      </c>
      <c r="ANB68" s="78">
        <v>4.6500000000000004</v>
      </c>
      <c r="ANI68" s="77">
        <v>2</v>
      </c>
      <c r="ANJ68" s="78">
        <v>5.36</v>
      </c>
      <c r="ANO68" s="79">
        <v>6800</v>
      </c>
      <c r="ANP68" s="78">
        <v>339968.64</v>
      </c>
      <c r="ANQ68" s="77">
        <v>315</v>
      </c>
      <c r="ANR68" s="78">
        <v>946.18</v>
      </c>
      <c r="ANS68" s="79">
        <v>1515</v>
      </c>
      <c r="ANT68" s="78">
        <v>102141.24</v>
      </c>
      <c r="ANW68" s="77">
        <v>168</v>
      </c>
      <c r="ANX68" s="78">
        <v>4257.91</v>
      </c>
      <c r="ANY68" s="77">
        <v>20</v>
      </c>
      <c r="ANZ68" s="78">
        <v>9366.9500000000007</v>
      </c>
      <c r="AOA68" s="79">
        <v>1905</v>
      </c>
      <c r="AOB68" s="78">
        <v>137317.85999999999</v>
      </c>
      <c r="AOC68" s="79">
        <v>13490</v>
      </c>
      <c r="AOD68" s="78">
        <v>1278237.05</v>
      </c>
      <c r="AOE68" s="77">
        <v>159</v>
      </c>
      <c r="AOF68" s="78">
        <v>182232.99</v>
      </c>
      <c r="AOG68" s="77">
        <v>1</v>
      </c>
      <c r="AOH68" s="78">
        <v>304.25</v>
      </c>
      <c r="AOQ68" s="77">
        <v>399</v>
      </c>
      <c r="AOR68" s="78">
        <v>17692.080000000002</v>
      </c>
      <c r="AOU68" s="77">
        <v>2</v>
      </c>
      <c r="AOV68" s="78">
        <v>0.72</v>
      </c>
      <c r="AOW68" s="77">
        <v>1</v>
      </c>
      <c r="AOX68" s="78">
        <v>0.01</v>
      </c>
      <c r="AOY68" s="77">
        <v>955</v>
      </c>
      <c r="AOZ68" s="78">
        <v>1187632.05</v>
      </c>
      <c r="APA68" s="79">
        <v>3497</v>
      </c>
      <c r="APB68" s="78">
        <v>258217.27</v>
      </c>
      <c r="APE68" s="77">
        <v>428</v>
      </c>
      <c r="APF68" s="78">
        <v>10326.33</v>
      </c>
      <c r="API68" s="79">
        <v>2332</v>
      </c>
      <c r="APJ68" s="78">
        <v>300031.65000000002</v>
      </c>
      <c r="APK68" s="77">
        <v>310</v>
      </c>
      <c r="APL68" s="78">
        <v>58947.42</v>
      </c>
      <c r="APM68" s="79">
        <v>13888</v>
      </c>
      <c r="APN68" s="78">
        <v>2224727.6</v>
      </c>
      <c r="APS68" s="77">
        <v>553</v>
      </c>
      <c r="APT68" s="78">
        <v>264298.58</v>
      </c>
      <c r="APU68" s="77">
        <v>82</v>
      </c>
      <c r="APV68" s="78">
        <v>146522.79999999999</v>
      </c>
      <c r="APW68" s="77">
        <v>383</v>
      </c>
      <c r="APX68" s="78">
        <v>1240817.04</v>
      </c>
      <c r="AQA68" s="77">
        <v>1</v>
      </c>
      <c r="AQB68" s="78">
        <v>42.59</v>
      </c>
      <c r="AQC68" s="77">
        <v>2</v>
      </c>
      <c r="AQD68" s="78">
        <v>8.65</v>
      </c>
      <c r="AQI68" s="77">
        <v>67</v>
      </c>
      <c r="AQJ68" s="78">
        <v>5805.03</v>
      </c>
      <c r="AQK68" s="77">
        <v>3</v>
      </c>
      <c r="AQL68" s="78">
        <v>24.74</v>
      </c>
      <c r="AQO68" s="77">
        <v>914</v>
      </c>
      <c r="AQP68" s="78">
        <v>125176.45</v>
      </c>
      <c r="AQQ68" s="77">
        <v>365</v>
      </c>
      <c r="AQR68" s="78">
        <v>4002.26</v>
      </c>
      <c r="AQS68" s="77">
        <v>1</v>
      </c>
      <c r="AQT68" s="78">
        <v>22.5</v>
      </c>
      <c r="AQU68" s="77">
        <v>227</v>
      </c>
      <c r="AQV68" s="78">
        <v>2790.25</v>
      </c>
      <c r="AQW68" s="77">
        <v>2</v>
      </c>
      <c r="AQX68" s="78">
        <v>25.56</v>
      </c>
      <c r="ARA68" s="79">
        <v>13722</v>
      </c>
      <c r="ARB68" s="78">
        <v>3022154.28</v>
      </c>
      <c r="ARC68" s="79">
        <v>17101</v>
      </c>
      <c r="ARD68" s="78">
        <v>256521.8</v>
      </c>
      <c r="ARG68" s="77">
        <v>3</v>
      </c>
      <c r="ARH68" s="78">
        <v>87.8</v>
      </c>
      <c r="ARI68" s="79">
        <v>2635</v>
      </c>
      <c r="ARJ68" s="78">
        <v>1168706.6499999999</v>
      </c>
      <c r="ARK68" s="77">
        <v>189</v>
      </c>
      <c r="ARL68" s="78">
        <v>76388.570000000007</v>
      </c>
      <c r="ARM68" s="79">
        <v>2185</v>
      </c>
      <c r="ARN68" s="78">
        <v>968428.57</v>
      </c>
      <c r="ARO68" s="77">
        <v>723</v>
      </c>
      <c r="ARP68" s="78">
        <v>309149.65999999997</v>
      </c>
      <c r="ARQ68" s="77">
        <v>743</v>
      </c>
      <c r="ARR68" s="78">
        <v>281865.78999999998</v>
      </c>
      <c r="ARS68" s="77">
        <v>155</v>
      </c>
      <c r="ART68" s="78">
        <v>68197.320000000007</v>
      </c>
      <c r="ARU68" s="79">
        <v>15000</v>
      </c>
      <c r="ARV68" s="78">
        <v>2960247.14</v>
      </c>
      <c r="ARW68" s="77">
        <v>9</v>
      </c>
      <c r="ARX68" s="78">
        <v>390.72</v>
      </c>
      <c r="ASA68" s="77">
        <v>168</v>
      </c>
      <c r="ASB68" s="78">
        <v>49794.02</v>
      </c>
      <c r="ASC68" s="79">
        <v>3336</v>
      </c>
      <c r="ASD68" s="78">
        <v>53538.96</v>
      </c>
      <c r="ASG68" s="77">
        <v>1</v>
      </c>
      <c r="ASH68" s="78">
        <v>64.02</v>
      </c>
      <c r="ASI68" s="79">
        <v>3623</v>
      </c>
      <c r="ASJ68" s="78">
        <v>949556.79</v>
      </c>
      <c r="ASK68" s="79">
        <v>2636</v>
      </c>
      <c r="ASL68" s="78">
        <v>1312956.1100000001</v>
      </c>
      <c r="ASM68" s="77">
        <v>1</v>
      </c>
      <c r="ASN68" s="78">
        <v>10.23</v>
      </c>
      <c r="ASU68" s="77">
        <v>72</v>
      </c>
      <c r="ASV68" s="78">
        <v>496776.59</v>
      </c>
      <c r="ASY68" s="77">
        <v>2</v>
      </c>
      <c r="ASZ68" s="78">
        <v>25.8</v>
      </c>
      <c r="ATC68" s="77">
        <v>4</v>
      </c>
      <c r="ATD68" s="78">
        <v>129.47999999999999</v>
      </c>
      <c r="ATE68" s="77">
        <v>1</v>
      </c>
      <c r="ATF68" s="78">
        <v>9.39</v>
      </c>
      <c r="ATG68" s="79">
        <v>5918</v>
      </c>
      <c r="ATH68" s="78">
        <v>748483.31</v>
      </c>
      <c r="ATI68" s="79">
        <v>19133</v>
      </c>
      <c r="ATJ68" s="78">
        <v>2304942.66</v>
      </c>
      <c r="ATK68" s="79">
        <v>27294</v>
      </c>
      <c r="ATL68" s="78">
        <v>3372588.13</v>
      </c>
      <c r="ATM68" s="79">
        <v>5930</v>
      </c>
      <c r="ATN68" s="78">
        <v>719258.23</v>
      </c>
      <c r="ATO68" s="79">
        <v>19781</v>
      </c>
      <c r="ATP68" s="78">
        <v>441857.49</v>
      </c>
      <c r="ATS68" s="79">
        <v>51250</v>
      </c>
      <c r="ATT68" s="78">
        <v>4046939.89</v>
      </c>
      <c r="ATU68" s="77">
        <v>153</v>
      </c>
      <c r="ATV68" s="78">
        <v>50365.84</v>
      </c>
      <c r="ATY68" s="79">
        <v>4243</v>
      </c>
      <c r="ATZ68" s="78">
        <v>323190.84000000003</v>
      </c>
      <c r="AUE68" s="77">
        <v>3</v>
      </c>
      <c r="AUF68" s="78">
        <v>424.8</v>
      </c>
      <c r="AUO68" s="77">
        <v>3</v>
      </c>
      <c r="AUP68" s="78">
        <v>11.75</v>
      </c>
      <c r="AUS68" s="77">
        <v>23</v>
      </c>
      <c r="AUT68" s="78">
        <v>859.67</v>
      </c>
      <c r="AUU68" s="77">
        <v>937</v>
      </c>
      <c r="AUV68" s="78">
        <v>20709.349999999999</v>
      </c>
      <c r="AUW68" s="77">
        <v>131</v>
      </c>
      <c r="AUX68" s="78">
        <v>11027.39</v>
      </c>
      <c r="AVA68" s="79">
        <v>12034</v>
      </c>
      <c r="AVB68" s="78">
        <v>1083276.5900000001</v>
      </c>
      <c r="AVC68" s="77">
        <v>839</v>
      </c>
      <c r="AVD68" s="78">
        <v>3365160.35</v>
      </c>
      <c r="AVE68" s="77">
        <v>4</v>
      </c>
      <c r="AVF68" s="78">
        <v>144.65</v>
      </c>
      <c r="AVM68" s="79">
        <v>1059</v>
      </c>
      <c r="AVN68" s="78">
        <v>57117.15</v>
      </c>
      <c r="AVO68" s="77">
        <v>41</v>
      </c>
      <c r="AVP68" s="78">
        <v>1358.68</v>
      </c>
      <c r="AVQ68" s="77">
        <v>3</v>
      </c>
      <c r="AVR68" s="78">
        <v>108.12</v>
      </c>
      <c r="AVS68" s="79">
        <v>14530</v>
      </c>
      <c r="AVT68" s="78">
        <v>647816.23</v>
      </c>
      <c r="AVU68" s="77">
        <v>11</v>
      </c>
      <c r="AVV68" s="78">
        <v>268.91000000000003</v>
      </c>
      <c r="AVW68" s="77">
        <v>31</v>
      </c>
      <c r="AVX68" s="78">
        <v>2274.4299999999998</v>
      </c>
      <c r="AVY68" s="77">
        <v>1</v>
      </c>
      <c r="AVZ68" s="78">
        <v>68.83</v>
      </c>
      <c r="AWA68" s="77">
        <v>15</v>
      </c>
      <c r="AWB68" s="78">
        <v>106.15</v>
      </c>
      <c r="AWM68" s="79">
        <v>186178</v>
      </c>
      <c r="AWN68" s="78">
        <v>2974697.57</v>
      </c>
      <c r="AWO68" s="77">
        <v>5</v>
      </c>
      <c r="AWP68" s="78">
        <v>161.53</v>
      </c>
      <c r="AWQ68" s="79">
        <v>2140</v>
      </c>
      <c r="AWR68" s="78">
        <v>110483.51</v>
      </c>
      <c r="AWU68" s="79">
        <v>11117</v>
      </c>
      <c r="AWV68" s="78">
        <v>3646254.13</v>
      </c>
      <c r="AWW68" s="77">
        <v>30</v>
      </c>
      <c r="AWX68" s="78">
        <v>248.26</v>
      </c>
      <c r="AXC68" s="77">
        <v>222</v>
      </c>
      <c r="AXD68" s="78">
        <v>180481.23</v>
      </c>
      <c r="AYC68" s="77">
        <v>11</v>
      </c>
      <c r="AYD68" s="78">
        <v>89.43</v>
      </c>
      <c r="AYE68" s="77">
        <v>27</v>
      </c>
      <c r="AYF68" s="78">
        <v>285.52</v>
      </c>
      <c r="AYG68" s="77">
        <v>3</v>
      </c>
      <c r="AYH68" s="78">
        <v>50.78</v>
      </c>
      <c r="AYQ68" s="77">
        <v>15</v>
      </c>
      <c r="AYR68" s="78">
        <v>13.42</v>
      </c>
      <c r="AYU68" s="77">
        <v>1</v>
      </c>
      <c r="AYV68" s="78">
        <v>2.5499999999999998</v>
      </c>
      <c r="AYW68" s="77">
        <v>11</v>
      </c>
      <c r="AYX68" s="78">
        <v>51.62</v>
      </c>
      <c r="AYY68" s="77">
        <v>89</v>
      </c>
      <c r="AYZ68" s="78">
        <v>5039.87</v>
      </c>
      <c r="AZA68" s="79">
        <v>59781</v>
      </c>
      <c r="AZB68" s="78">
        <v>4653180.5599999996</v>
      </c>
      <c r="AZC68" s="77">
        <v>339</v>
      </c>
      <c r="AZD68" s="78">
        <v>59485.59</v>
      </c>
      <c r="AZE68" s="77">
        <v>170</v>
      </c>
      <c r="AZF68" s="78">
        <v>58394.47</v>
      </c>
      <c r="AZG68" s="77">
        <v>21</v>
      </c>
      <c r="AZH68" s="78">
        <v>490.89</v>
      </c>
      <c r="AZI68" s="77">
        <v>390</v>
      </c>
      <c r="AZJ68" s="78">
        <v>30854.41</v>
      </c>
      <c r="AZK68" s="79">
        <v>1106</v>
      </c>
      <c r="AZL68" s="78">
        <v>15727.21</v>
      </c>
      <c r="AZO68" s="79">
        <v>13730</v>
      </c>
      <c r="AZP68" s="78">
        <v>1839066.24</v>
      </c>
      <c r="AZQ68" s="77">
        <v>185</v>
      </c>
      <c r="AZR68" s="78">
        <v>183892.75</v>
      </c>
      <c r="AZS68" s="77">
        <v>529</v>
      </c>
      <c r="AZT68" s="78">
        <v>242424.25</v>
      </c>
    </row>
    <row r="69" spans="1:1022 1027:1372" x14ac:dyDescent="0.25">
      <c r="A69" s="80">
        <v>39899</v>
      </c>
      <c r="B69" s="77" t="s">
        <v>346</v>
      </c>
      <c r="C69" s="77">
        <v>29</v>
      </c>
      <c r="D69" s="78">
        <v>89.97</v>
      </c>
      <c r="I69" s="77">
        <v>2</v>
      </c>
      <c r="J69" s="78">
        <v>21.26</v>
      </c>
      <c r="Y69" s="79">
        <v>181465</v>
      </c>
      <c r="Z69" s="78">
        <v>10040314.390000001</v>
      </c>
      <c r="AA69" s="77">
        <v>128</v>
      </c>
      <c r="AB69" s="78">
        <v>16959.37</v>
      </c>
      <c r="AC69" s="79">
        <v>9063</v>
      </c>
      <c r="AD69" s="78">
        <v>345468.54</v>
      </c>
      <c r="AQ69" s="79">
        <v>33987</v>
      </c>
      <c r="AR69" s="78">
        <v>4864370.6900000004</v>
      </c>
      <c r="AU69" s="79">
        <v>49101</v>
      </c>
      <c r="AV69" s="78">
        <v>990866.79</v>
      </c>
      <c r="AW69" s="77">
        <v>4</v>
      </c>
      <c r="AX69" s="78">
        <v>36.659999999999997</v>
      </c>
      <c r="AY69" s="79">
        <v>72796</v>
      </c>
      <c r="AZ69" s="78">
        <v>7492361.4400000004</v>
      </c>
      <c r="BA69" s="79">
        <v>250567</v>
      </c>
      <c r="BB69" s="78">
        <v>21040161.73</v>
      </c>
      <c r="BE69" s="79">
        <v>249555</v>
      </c>
      <c r="BF69" s="78">
        <v>2224621.84</v>
      </c>
      <c r="BI69" s="79">
        <v>8421</v>
      </c>
      <c r="BJ69" s="78">
        <v>491455.31</v>
      </c>
      <c r="BK69" s="77">
        <v>1</v>
      </c>
      <c r="BL69" s="78">
        <v>51.84</v>
      </c>
      <c r="BM69" s="77">
        <v>14</v>
      </c>
      <c r="BN69" s="78">
        <v>1097.24</v>
      </c>
      <c r="BO69" s="79">
        <v>6090</v>
      </c>
      <c r="BP69" s="78">
        <v>67939.47</v>
      </c>
      <c r="BS69" s="77">
        <v>4</v>
      </c>
      <c r="BT69" s="78">
        <v>970.96</v>
      </c>
      <c r="BW69" s="77">
        <v>4</v>
      </c>
      <c r="BX69" s="78">
        <v>106.34</v>
      </c>
      <c r="CO69" s="77">
        <v>1</v>
      </c>
      <c r="CP69" s="78">
        <v>65</v>
      </c>
      <c r="CQ69" s="77">
        <v>6</v>
      </c>
      <c r="CR69" s="78">
        <v>7.74</v>
      </c>
      <c r="CS69" s="77">
        <v>59</v>
      </c>
      <c r="CT69" s="78">
        <v>297.79000000000002</v>
      </c>
      <c r="CU69" s="77">
        <v>2</v>
      </c>
      <c r="CV69" s="78">
        <v>10.95</v>
      </c>
      <c r="CW69" s="77">
        <v>38</v>
      </c>
      <c r="CX69" s="78">
        <v>39.549999999999997</v>
      </c>
      <c r="DA69" s="79">
        <v>166186</v>
      </c>
      <c r="DB69" s="78">
        <v>6034619.9000000004</v>
      </c>
      <c r="DK69" s="79">
        <v>10894</v>
      </c>
      <c r="DL69" s="78">
        <v>976292.93</v>
      </c>
      <c r="DM69" s="79">
        <v>158734</v>
      </c>
      <c r="DN69" s="78">
        <v>6091635.1600000001</v>
      </c>
      <c r="DQ69" s="77">
        <v>1</v>
      </c>
      <c r="DR69" s="78">
        <v>1.1200000000000001</v>
      </c>
      <c r="DS69" s="77">
        <v>21</v>
      </c>
      <c r="DT69" s="78">
        <v>313.89</v>
      </c>
      <c r="DU69" s="77">
        <v>1</v>
      </c>
      <c r="DV69" s="78">
        <v>1.8</v>
      </c>
      <c r="EE69" s="79">
        <v>12476</v>
      </c>
      <c r="EF69" s="78">
        <v>496800.53</v>
      </c>
      <c r="EG69" s="79">
        <v>47584</v>
      </c>
      <c r="EH69" s="78">
        <v>2020907.26</v>
      </c>
      <c r="EI69" s="77">
        <v>2</v>
      </c>
      <c r="EJ69" s="78">
        <v>8.84</v>
      </c>
      <c r="EK69" s="79">
        <v>1221</v>
      </c>
      <c r="EL69" s="78">
        <v>76902.12</v>
      </c>
      <c r="EU69" s="77">
        <v>2</v>
      </c>
      <c r="EV69" s="78">
        <v>1.42</v>
      </c>
      <c r="EW69" s="79">
        <v>24456</v>
      </c>
      <c r="EX69" s="78">
        <v>1194816.72</v>
      </c>
      <c r="EY69" s="79">
        <v>15421</v>
      </c>
      <c r="EZ69" s="78">
        <v>716204.27</v>
      </c>
      <c r="FA69" s="77">
        <v>10</v>
      </c>
      <c r="FB69" s="78">
        <v>90.95</v>
      </c>
      <c r="FC69" s="77">
        <v>1</v>
      </c>
      <c r="FD69" s="78">
        <v>4.32</v>
      </c>
      <c r="FE69" s="77">
        <v>14</v>
      </c>
      <c r="FF69" s="78">
        <v>48.96</v>
      </c>
      <c r="FG69" s="79">
        <v>2423</v>
      </c>
      <c r="FH69" s="78">
        <v>354450.16</v>
      </c>
      <c r="FI69" s="77">
        <v>1</v>
      </c>
      <c r="FJ69" s="78">
        <v>1.5</v>
      </c>
      <c r="FK69" s="79">
        <v>3827</v>
      </c>
      <c r="FL69" s="78">
        <v>99259.79</v>
      </c>
      <c r="FM69" s="77">
        <v>608</v>
      </c>
      <c r="FN69" s="78">
        <v>22849.56</v>
      </c>
      <c r="FO69" s="79">
        <v>45883</v>
      </c>
      <c r="FP69" s="78">
        <v>4773019.5</v>
      </c>
      <c r="FW69" s="77">
        <v>106</v>
      </c>
      <c r="FX69" s="78">
        <v>9136.64</v>
      </c>
      <c r="GC69" s="79">
        <v>2827</v>
      </c>
      <c r="GD69" s="78">
        <v>395261.22</v>
      </c>
      <c r="GI69" s="77">
        <v>2</v>
      </c>
      <c r="GJ69" s="78">
        <v>4.16</v>
      </c>
      <c r="GO69" s="77">
        <v>351</v>
      </c>
      <c r="GP69" s="78">
        <v>27714.02</v>
      </c>
      <c r="GQ69" s="77">
        <v>30</v>
      </c>
      <c r="GR69" s="78">
        <v>1016.07</v>
      </c>
      <c r="GU69" s="77">
        <v>10</v>
      </c>
      <c r="GV69" s="78">
        <v>48.19</v>
      </c>
      <c r="GY69" s="77">
        <v>126</v>
      </c>
      <c r="GZ69" s="78">
        <v>5031.9399999999996</v>
      </c>
      <c r="HA69" s="77">
        <v>658</v>
      </c>
      <c r="HB69" s="78">
        <v>80278.179999999993</v>
      </c>
      <c r="HC69" s="77">
        <v>458</v>
      </c>
      <c r="HD69" s="78">
        <v>79269.42</v>
      </c>
      <c r="HE69" s="77">
        <v>808</v>
      </c>
      <c r="HF69" s="78">
        <v>106866.91</v>
      </c>
      <c r="HI69" s="77">
        <v>81</v>
      </c>
      <c r="HJ69" s="78">
        <v>27259.39</v>
      </c>
      <c r="HK69" s="77">
        <v>497</v>
      </c>
      <c r="HL69" s="78">
        <v>20623.599999999999</v>
      </c>
      <c r="HM69" s="77">
        <v>27</v>
      </c>
      <c r="HN69" s="78">
        <v>2625.21</v>
      </c>
      <c r="HO69" s="79">
        <v>86990</v>
      </c>
      <c r="HP69" s="78">
        <v>8403507.6400000006</v>
      </c>
      <c r="HQ69" s="77">
        <v>6</v>
      </c>
      <c r="HR69" s="78">
        <v>1521</v>
      </c>
      <c r="HU69" s="79">
        <v>6115</v>
      </c>
      <c r="HV69" s="78">
        <v>440666.38</v>
      </c>
      <c r="HW69" s="77">
        <v>28</v>
      </c>
      <c r="HX69" s="78">
        <v>4160.41</v>
      </c>
      <c r="HY69" s="77">
        <v>202</v>
      </c>
      <c r="HZ69" s="78">
        <v>45547.7</v>
      </c>
      <c r="IG69" s="79">
        <v>2191</v>
      </c>
      <c r="IH69" s="78">
        <v>104438.48</v>
      </c>
      <c r="II69" s="77">
        <v>3</v>
      </c>
      <c r="IJ69" s="78">
        <v>0.36</v>
      </c>
      <c r="IM69" s="77">
        <v>1</v>
      </c>
      <c r="IN69" s="78">
        <v>1.85</v>
      </c>
      <c r="IQ69" s="77">
        <v>3</v>
      </c>
      <c r="IR69" s="78">
        <v>14.85</v>
      </c>
      <c r="IS69" s="79">
        <v>4036</v>
      </c>
      <c r="IT69" s="78">
        <v>161998.96</v>
      </c>
      <c r="IW69" s="77">
        <v>2</v>
      </c>
      <c r="IX69" s="78">
        <v>7.18</v>
      </c>
      <c r="JA69" s="79">
        <v>10260</v>
      </c>
      <c r="JB69" s="78">
        <v>1366083.56</v>
      </c>
      <c r="JC69" s="79">
        <v>2541</v>
      </c>
      <c r="JD69" s="78">
        <v>299357.25</v>
      </c>
      <c r="JG69" s="77">
        <v>655</v>
      </c>
      <c r="JH69" s="78">
        <v>80857.58</v>
      </c>
      <c r="JI69" s="79">
        <v>3771</v>
      </c>
      <c r="JJ69" s="78">
        <v>286291.71999999997</v>
      </c>
      <c r="JK69" s="77">
        <v>28</v>
      </c>
      <c r="JL69" s="78">
        <v>1860.93</v>
      </c>
      <c r="JQ69" s="77">
        <v>274</v>
      </c>
      <c r="JR69" s="78">
        <v>22637.67</v>
      </c>
      <c r="JS69" s="79">
        <v>3010</v>
      </c>
      <c r="JT69" s="78">
        <v>238422.81</v>
      </c>
      <c r="JU69" s="79">
        <v>6359</v>
      </c>
      <c r="JV69" s="78">
        <v>418428.95</v>
      </c>
      <c r="JW69" s="77">
        <v>163</v>
      </c>
      <c r="JX69" s="78">
        <v>13702.58</v>
      </c>
      <c r="JY69" s="77">
        <v>503</v>
      </c>
      <c r="JZ69" s="78">
        <v>10014.52</v>
      </c>
      <c r="KA69" s="79">
        <v>8807</v>
      </c>
      <c r="KB69" s="78">
        <v>321315.71999999997</v>
      </c>
      <c r="KC69" s="77">
        <v>1</v>
      </c>
      <c r="KD69" s="78">
        <v>21.45</v>
      </c>
      <c r="KE69" s="77">
        <v>426</v>
      </c>
      <c r="KF69" s="78">
        <v>45493.84</v>
      </c>
      <c r="KG69" s="79">
        <v>16639</v>
      </c>
      <c r="KH69" s="78">
        <v>594713.67000000004</v>
      </c>
      <c r="KI69" s="77">
        <v>2</v>
      </c>
      <c r="KJ69" s="78">
        <v>6.48</v>
      </c>
      <c r="KM69" s="79">
        <v>1174</v>
      </c>
      <c r="KN69" s="78">
        <v>624671.04</v>
      </c>
      <c r="KQ69" s="79">
        <v>4989</v>
      </c>
      <c r="KR69" s="78">
        <v>382149.68</v>
      </c>
      <c r="KU69" s="79">
        <v>3197</v>
      </c>
      <c r="KV69" s="78">
        <v>1351592.61</v>
      </c>
      <c r="LA69" s="77">
        <v>9</v>
      </c>
      <c r="LB69" s="78">
        <v>4556.4799999999996</v>
      </c>
      <c r="LC69" s="77">
        <v>5</v>
      </c>
      <c r="LD69" s="78">
        <v>11.61</v>
      </c>
      <c r="LE69" s="79">
        <v>1169</v>
      </c>
      <c r="LF69" s="78">
        <v>110515.58</v>
      </c>
      <c r="LG69" s="77">
        <v>457</v>
      </c>
      <c r="LH69" s="78">
        <v>75080.13</v>
      </c>
      <c r="LI69" s="77">
        <v>410</v>
      </c>
      <c r="LJ69" s="78">
        <v>103216.36</v>
      </c>
      <c r="LK69" s="77">
        <v>2</v>
      </c>
      <c r="LL69" s="78">
        <v>2.34</v>
      </c>
      <c r="LQ69" s="77">
        <v>1</v>
      </c>
      <c r="LR69" s="78">
        <v>7.88</v>
      </c>
      <c r="LS69" s="77">
        <v>5</v>
      </c>
      <c r="LT69" s="78">
        <v>4.5</v>
      </c>
      <c r="LU69" s="79">
        <v>7978</v>
      </c>
      <c r="LV69" s="78">
        <v>351682.51</v>
      </c>
      <c r="LW69" s="77">
        <v>84</v>
      </c>
      <c r="LX69" s="78">
        <v>493.86</v>
      </c>
      <c r="LY69" s="77">
        <v>2</v>
      </c>
      <c r="LZ69" s="78">
        <v>615.98</v>
      </c>
      <c r="MA69" s="77">
        <v>5</v>
      </c>
      <c r="MB69" s="78">
        <v>9334.56</v>
      </c>
      <c r="MC69" s="79">
        <v>5485</v>
      </c>
      <c r="MD69" s="78">
        <v>246912.26</v>
      </c>
      <c r="MO69" s="77">
        <v>8</v>
      </c>
      <c r="MP69" s="78">
        <v>99.31</v>
      </c>
      <c r="MQ69" s="79">
        <v>4423</v>
      </c>
      <c r="MR69" s="78">
        <v>315736.02</v>
      </c>
      <c r="MS69" s="79">
        <v>44541</v>
      </c>
      <c r="MT69" s="78">
        <v>4181455.94</v>
      </c>
      <c r="MU69" s="79">
        <v>1482</v>
      </c>
      <c r="MV69" s="78">
        <v>40625.61</v>
      </c>
      <c r="NG69" s="79">
        <v>311415</v>
      </c>
      <c r="NH69" s="78">
        <v>37566461.369999997</v>
      </c>
      <c r="NI69" s="79">
        <v>262291</v>
      </c>
      <c r="NJ69" s="78">
        <v>36006458.100000001</v>
      </c>
      <c r="NK69" s="79">
        <v>14455</v>
      </c>
      <c r="NL69" s="78">
        <v>43963.94</v>
      </c>
      <c r="NM69" s="77">
        <v>67</v>
      </c>
      <c r="NN69" s="78">
        <v>1115.72</v>
      </c>
      <c r="NU69" s="79">
        <v>4554</v>
      </c>
      <c r="NV69" s="78">
        <v>657810.86</v>
      </c>
      <c r="NW69" s="77">
        <v>9</v>
      </c>
      <c r="NX69" s="78">
        <v>28.13</v>
      </c>
      <c r="OA69" s="77">
        <v>146</v>
      </c>
      <c r="OB69" s="78">
        <v>333.61</v>
      </c>
      <c r="OC69" s="79">
        <v>1489</v>
      </c>
      <c r="OD69" s="78">
        <v>172275.29</v>
      </c>
      <c r="OE69" s="77">
        <v>4</v>
      </c>
      <c r="OF69" s="78">
        <v>177.84</v>
      </c>
      <c r="OG69" s="77">
        <v>6</v>
      </c>
      <c r="OH69" s="78">
        <v>279.83999999999997</v>
      </c>
      <c r="OM69" s="77">
        <v>309</v>
      </c>
      <c r="ON69" s="78">
        <v>22212.27</v>
      </c>
      <c r="OO69" s="77">
        <v>631</v>
      </c>
      <c r="OP69" s="78">
        <v>37274.44</v>
      </c>
      <c r="OQ69" s="77">
        <v>142</v>
      </c>
      <c r="OR69" s="78">
        <v>581.09</v>
      </c>
      <c r="OU69" s="77">
        <v>1</v>
      </c>
      <c r="OV69" s="78">
        <v>34.76</v>
      </c>
      <c r="OW69" s="79">
        <v>14994</v>
      </c>
      <c r="OX69" s="78">
        <v>2524358.56</v>
      </c>
      <c r="OY69" s="79">
        <v>27323</v>
      </c>
      <c r="OZ69" s="78">
        <v>5142335.46</v>
      </c>
      <c r="PA69" s="77">
        <v>196</v>
      </c>
      <c r="PB69" s="78">
        <v>7056.11</v>
      </c>
      <c r="PC69" s="79">
        <v>3905</v>
      </c>
      <c r="PD69" s="78">
        <v>181374.51</v>
      </c>
      <c r="PE69" s="77">
        <v>49</v>
      </c>
      <c r="PF69" s="78">
        <v>4711.49</v>
      </c>
      <c r="PG69" s="77">
        <v>2</v>
      </c>
      <c r="PH69" s="78">
        <v>28</v>
      </c>
      <c r="PI69" s="79">
        <v>4712</v>
      </c>
      <c r="PJ69" s="78">
        <v>433550.02</v>
      </c>
      <c r="PS69" s="79">
        <v>3651</v>
      </c>
      <c r="PT69" s="78">
        <v>319166.12</v>
      </c>
      <c r="PU69" s="77">
        <v>130</v>
      </c>
      <c r="PV69" s="78">
        <v>1071.97</v>
      </c>
      <c r="PW69" s="77">
        <v>68</v>
      </c>
      <c r="PX69" s="78">
        <v>10730.57</v>
      </c>
      <c r="PY69" s="79">
        <v>10204</v>
      </c>
      <c r="PZ69" s="78">
        <v>667894.56000000006</v>
      </c>
      <c r="QA69" s="77">
        <v>21</v>
      </c>
      <c r="QB69" s="78">
        <v>145.41999999999999</v>
      </c>
      <c r="QC69" s="77">
        <v>9</v>
      </c>
      <c r="QD69" s="78">
        <v>53.75</v>
      </c>
      <c r="QI69" s="77">
        <v>13</v>
      </c>
      <c r="QJ69" s="78">
        <v>103</v>
      </c>
      <c r="QM69" s="79">
        <v>22365</v>
      </c>
      <c r="QN69" s="78">
        <v>6065102.2300000004</v>
      </c>
      <c r="QO69" s="79">
        <v>42457</v>
      </c>
      <c r="QP69" s="78">
        <v>6067507.8899999997</v>
      </c>
      <c r="QS69" s="77">
        <v>384</v>
      </c>
      <c r="QT69" s="78">
        <v>1581296.62</v>
      </c>
      <c r="QW69" s="77">
        <v>28</v>
      </c>
      <c r="QX69" s="78">
        <v>342.39</v>
      </c>
      <c r="QY69" s="77">
        <v>4</v>
      </c>
      <c r="QZ69" s="78">
        <v>611.66</v>
      </c>
      <c r="RA69" s="77">
        <v>670</v>
      </c>
      <c r="RB69" s="78">
        <v>238943.69</v>
      </c>
      <c r="RE69" s="79">
        <v>23300</v>
      </c>
      <c r="RF69" s="78">
        <v>11841923.029999999</v>
      </c>
      <c r="RI69" s="79">
        <v>11952</v>
      </c>
      <c r="RJ69" s="78">
        <v>3761072.32</v>
      </c>
      <c r="RM69" s="77">
        <v>9</v>
      </c>
      <c r="RN69" s="78">
        <v>16.64</v>
      </c>
      <c r="RO69" s="77">
        <v>32</v>
      </c>
      <c r="RP69" s="78">
        <v>31.03</v>
      </c>
      <c r="RY69" s="77">
        <v>1</v>
      </c>
      <c r="RZ69" s="78">
        <v>12.45</v>
      </c>
      <c r="SA69" s="77">
        <v>1</v>
      </c>
      <c r="SB69" s="78">
        <v>5.78</v>
      </c>
      <c r="SC69" s="77">
        <v>1</v>
      </c>
      <c r="SD69" s="78">
        <v>37.85</v>
      </c>
      <c r="SE69" s="77">
        <v>6</v>
      </c>
      <c r="SF69" s="78">
        <v>2070.1</v>
      </c>
      <c r="SG69" s="77">
        <v>5</v>
      </c>
      <c r="SH69" s="78">
        <v>3822.1</v>
      </c>
      <c r="SM69" s="77">
        <v>6</v>
      </c>
      <c r="SN69" s="78">
        <v>122.41</v>
      </c>
      <c r="SO69" s="79">
        <v>124219</v>
      </c>
      <c r="SP69" s="78">
        <v>17406607.850000001</v>
      </c>
      <c r="SQ69" s="79">
        <v>1949</v>
      </c>
      <c r="SR69" s="78">
        <v>91406.71</v>
      </c>
      <c r="SU69" s="77">
        <v>1</v>
      </c>
      <c r="SV69" s="78">
        <v>405</v>
      </c>
      <c r="SW69" s="77">
        <v>137</v>
      </c>
      <c r="SX69" s="78">
        <v>21506.68</v>
      </c>
      <c r="SY69" s="77">
        <v>267</v>
      </c>
      <c r="SZ69" s="78">
        <v>11928.16</v>
      </c>
      <c r="TA69" s="77">
        <v>208</v>
      </c>
      <c r="TB69" s="78">
        <v>6357.89</v>
      </c>
      <c r="TC69" s="77">
        <v>676</v>
      </c>
      <c r="TD69" s="78">
        <v>67902.14</v>
      </c>
      <c r="TE69" s="77">
        <v>1</v>
      </c>
      <c r="TF69" s="78">
        <v>3.25</v>
      </c>
      <c r="TG69" s="79">
        <v>6034</v>
      </c>
      <c r="TH69" s="78">
        <v>436141.01</v>
      </c>
      <c r="TI69" s="79">
        <v>49868</v>
      </c>
      <c r="TJ69" s="78">
        <v>8520201.7699999996</v>
      </c>
      <c r="TK69" s="77">
        <v>1</v>
      </c>
      <c r="TL69" s="78">
        <v>0.71</v>
      </c>
      <c r="TM69" s="79">
        <v>1351</v>
      </c>
      <c r="TN69" s="78">
        <v>51600.06</v>
      </c>
      <c r="TO69" s="79">
        <v>3250</v>
      </c>
      <c r="TP69" s="78">
        <v>248593.82</v>
      </c>
      <c r="TQ69" s="79">
        <v>8045</v>
      </c>
      <c r="TR69" s="78">
        <v>245485.77</v>
      </c>
      <c r="TS69" s="77">
        <v>9</v>
      </c>
      <c r="TT69" s="78">
        <v>1207.68</v>
      </c>
      <c r="TU69" s="79">
        <v>87329</v>
      </c>
      <c r="TV69" s="78">
        <v>542934.54</v>
      </c>
      <c r="TW69" s="79">
        <v>3773</v>
      </c>
      <c r="TX69" s="78">
        <v>325364.8</v>
      </c>
      <c r="TY69" s="77">
        <v>108</v>
      </c>
      <c r="TZ69" s="78">
        <v>675.96</v>
      </c>
      <c r="UG69" s="77">
        <v>797</v>
      </c>
      <c r="UH69" s="78">
        <v>7575.34</v>
      </c>
      <c r="UI69" s="79">
        <v>3083</v>
      </c>
      <c r="UJ69" s="78">
        <v>13514376.67</v>
      </c>
      <c r="UK69" s="79">
        <v>2224</v>
      </c>
      <c r="UL69" s="78">
        <v>89618.35</v>
      </c>
      <c r="UM69" s="79">
        <v>25715</v>
      </c>
      <c r="UN69" s="78">
        <v>678372.18</v>
      </c>
      <c r="UO69" s="79">
        <v>2141</v>
      </c>
      <c r="UP69" s="78">
        <v>245361.37</v>
      </c>
      <c r="UQ69" s="79">
        <v>46131</v>
      </c>
      <c r="UR69" s="78">
        <v>2209566.2599999998</v>
      </c>
      <c r="US69" s="79">
        <v>5273</v>
      </c>
      <c r="UT69" s="78">
        <v>417852.98</v>
      </c>
      <c r="VG69" s="79">
        <v>7923</v>
      </c>
      <c r="VH69" s="78">
        <v>352796.75</v>
      </c>
      <c r="VK69" s="77">
        <v>4</v>
      </c>
      <c r="VL69" s="78">
        <v>79.48</v>
      </c>
      <c r="VM69" s="77">
        <v>5</v>
      </c>
      <c r="VN69" s="78">
        <v>66.150000000000006</v>
      </c>
      <c r="VU69" s="77">
        <v>7</v>
      </c>
      <c r="VV69" s="78">
        <v>8.93</v>
      </c>
      <c r="WA69" s="77">
        <v>8</v>
      </c>
      <c r="WB69" s="78">
        <v>65.55</v>
      </c>
      <c r="WG69" s="77">
        <v>48</v>
      </c>
      <c r="WH69" s="78">
        <v>1575.16</v>
      </c>
      <c r="WI69" s="79">
        <v>19276</v>
      </c>
      <c r="WJ69" s="78">
        <v>1115224.3999999999</v>
      </c>
      <c r="WK69" s="77">
        <v>4</v>
      </c>
      <c r="WL69" s="78">
        <v>9.0399999999999991</v>
      </c>
      <c r="WM69" s="79">
        <v>35278</v>
      </c>
      <c r="WN69" s="78">
        <v>568813.22</v>
      </c>
      <c r="WO69" s="77">
        <v>158</v>
      </c>
      <c r="WP69" s="78">
        <v>1634.08</v>
      </c>
      <c r="WQ69" s="77">
        <v>3</v>
      </c>
      <c r="WR69" s="78">
        <v>30.99</v>
      </c>
      <c r="WS69" s="77">
        <v>8</v>
      </c>
      <c r="WT69" s="78">
        <v>64.22</v>
      </c>
      <c r="WU69" s="79">
        <v>12471</v>
      </c>
      <c r="WV69" s="78">
        <v>663901.37</v>
      </c>
      <c r="WW69" s="79">
        <v>16954</v>
      </c>
      <c r="WX69" s="78">
        <v>1509781.65</v>
      </c>
      <c r="XG69" s="79">
        <v>14291</v>
      </c>
      <c r="XH69" s="78">
        <v>2004842.96</v>
      </c>
      <c r="XI69" s="77">
        <v>8</v>
      </c>
      <c r="XJ69" s="78">
        <v>20406.8</v>
      </c>
      <c r="XM69" s="79">
        <v>2762</v>
      </c>
      <c r="XN69" s="78">
        <v>11852.62</v>
      </c>
      <c r="XO69" s="79">
        <v>6702</v>
      </c>
      <c r="XP69" s="78">
        <v>105085.19</v>
      </c>
      <c r="XQ69" s="77">
        <v>236</v>
      </c>
      <c r="XR69" s="78">
        <v>27758.47</v>
      </c>
      <c r="XS69" s="79">
        <v>2269</v>
      </c>
      <c r="XT69" s="78">
        <v>899757.88</v>
      </c>
      <c r="XW69" s="79">
        <v>6246</v>
      </c>
      <c r="XX69" s="78">
        <v>180602.4</v>
      </c>
      <c r="YA69" s="77">
        <v>2</v>
      </c>
      <c r="YB69" s="78">
        <v>117.52</v>
      </c>
      <c r="YC69" s="77">
        <v>7</v>
      </c>
      <c r="YD69" s="78">
        <v>37.31</v>
      </c>
      <c r="YE69" s="77">
        <v>10</v>
      </c>
      <c r="YF69" s="78">
        <v>73.78</v>
      </c>
      <c r="YI69" s="79">
        <v>37673</v>
      </c>
      <c r="YJ69" s="78">
        <v>2143598.5699999998</v>
      </c>
      <c r="YM69" s="77">
        <v>491</v>
      </c>
      <c r="YN69" s="78">
        <v>199178.12</v>
      </c>
      <c r="YO69" s="77">
        <v>531</v>
      </c>
      <c r="YP69" s="78">
        <v>7173.68</v>
      </c>
      <c r="YU69" s="79">
        <v>2649</v>
      </c>
      <c r="YV69" s="78">
        <v>1354265.61</v>
      </c>
      <c r="YW69" s="79">
        <v>6664</v>
      </c>
      <c r="YX69" s="78">
        <v>868869.65</v>
      </c>
      <c r="YY69" s="79">
        <v>15662</v>
      </c>
      <c r="YZ69" s="78">
        <v>2645929.02</v>
      </c>
      <c r="ZA69" s="79">
        <v>1256</v>
      </c>
      <c r="ZB69" s="78">
        <v>321633.34000000003</v>
      </c>
      <c r="ZC69" s="79">
        <v>2432</v>
      </c>
      <c r="ZD69" s="78">
        <v>502159.71</v>
      </c>
      <c r="ZE69" s="79">
        <v>80486</v>
      </c>
      <c r="ZF69" s="78">
        <v>885606.24</v>
      </c>
      <c r="ZG69" s="79">
        <v>1348</v>
      </c>
      <c r="ZH69" s="78">
        <v>70378.31</v>
      </c>
      <c r="ZI69" s="77">
        <v>6</v>
      </c>
      <c r="ZJ69" s="78">
        <v>44.27</v>
      </c>
      <c r="ZM69" s="77">
        <v>2</v>
      </c>
      <c r="ZN69" s="78">
        <v>159.28</v>
      </c>
      <c r="ZO69" s="77">
        <v>2</v>
      </c>
      <c r="ZP69" s="78">
        <v>48.32</v>
      </c>
      <c r="ZQ69" s="79">
        <v>157941</v>
      </c>
      <c r="ZR69" s="78">
        <v>9326509.9000000004</v>
      </c>
      <c r="ZS69" s="79">
        <v>17099</v>
      </c>
      <c r="ZT69" s="78">
        <v>1246634.07</v>
      </c>
      <c r="AAA69" s="79">
        <v>7060</v>
      </c>
      <c r="AAB69" s="78">
        <v>176126.97</v>
      </c>
      <c r="AAE69" s="79">
        <v>2517</v>
      </c>
      <c r="AAF69" s="78">
        <v>314253.67</v>
      </c>
      <c r="AAG69" s="77">
        <v>153</v>
      </c>
      <c r="AAH69" s="78">
        <v>15201.96</v>
      </c>
      <c r="AAI69" s="79">
        <v>124911</v>
      </c>
      <c r="AAJ69" s="78">
        <v>3162616.35</v>
      </c>
      <c r="AAK69" s="79">
        <v>28144</v>
      </c>
      <c r="AAL69" s="78">
        <v>1332287.74</v>
      </c>
      <c r="AAQ69" s="79">
        <v>1437</v>
      </c>
      <c r="AAR69" s="78">
        <v>120687.41</v>
      </c>
      <c r="AAS69" s="77">
        <v>631</v>
      </c>
      <c r="AAT69" s="78">
        <v>49763.33</v>
      </c>
      <c r="AAU69" s="79">
        <v>54365</v>
      </c>
      <c r="AAV69" s="78">
        <v>9542871.6999999993</v>
      </c>
      <c r="AAW69" s="79">
        <v>48300</v>
      </c>
      <c r="AAX69" s="78">
        <v>5811562.3399999999</v>
      </c>
      <c r="ABC69" s="77">
        <v>98</v>
      </c>
      <c r="ABD69" s="78">
        <v>581.26</v>
      </c>
      <c r="ABE69" s="77">
        <v>190</v>
      </c>
      <c r="ABF69" s="78">
        <v>1036.06</v>
      </c>
      <c r="ABI69" s="77">
        <v>5</v>
      </c>
      <c r="ABJ69" s="78">
        <v>110.46</v>
      </c>
      <c r="ABM69" s="77">
        <v>114</v>
      </c>
      <c r="ABN69" s="78">
        <v>964.24</v>
      </c>
      <c r="ABO69" s="77">
        <v>2</v>
      </c>
      <c r="ABP69" s="78">
        <v>5.5</v>
      </c>
      <c r="ABQ69" s="77">
        <v>71</v>
      </c>
      <c r="ABR69" s="78">
        <v>857.09</v>
      </c>
      <c r="ABS69" s="77">
        <v>111</v>
      </c>
      <c r="ABT69" s="78">
        <v>645.91</v>
      </c>
      <c r="ABU69" s="77">
        <v>2</v>
      </c>
      <c r="ABV69" s="78">
        <v>124.54</v>
      </c>
      <c r="ABY69" s="77">
        <v>7</v>
      </c>
      <c r="ABZ69" s="78">
        <v>400.09</v>
      </c>
      <c r="ACA69" s="79">
        <v>1714</v>
      </c>
      <c r="ACB69" s="78">
        <v>7359.2</v>
      </c>
      <c r="ACG69" s="79">
        <v>1760</v>
      </c>
      <c r="ACH69" s="78">
        <v>109379.43</v>
      </c>
      <c r="ACO69" s="79">
        <v>1773</v>
      </c>
      <c r="ACP69" s="78">
        <v>259865.07</v>
      </c>
      <c r="ADA69" s="79">
        <v>179245</v>
      </c>
      <c r="ADB69" s="78">
        <v>16419471.060000001</v>
      </c>
      <c r="ADC69" s="79">
        <v>3974</v>
      </c>
      <c r="ADD69" s="78">
        <v>241408.9</v>
      </c>
      <c r="ADE69" s="79">
        <v>1907</v>
      </c>
      <c r="ADF69" s="78">
        <v>83391.25</v>
      </c>
      <c r="ADG69" s="79">
        <v>5249</v>
      </c>
      <c r="ADH69" s="78">
        <v>77231.710000000006</v>
      </c>
      <c r="ADI69" s="79">
        <v>5568</v>
      </c>
      <c r="ADJ69" s="78">
        <v>136922.87</v>
      </c>
      <c r="ADK69" s="77">
        <v>587</v>
      </c>
      <c r="ADL69" s="78">
        <v>16030.91</v>
      </c>
      <c r="ADQ69" s="77">
        <v>180</v>
      </c>
      <c r="ADR69" s="78">
        <v>8960.11</v>
      </c>
      <c r="ADS69" s="79">
        <v>19954</v>
      </c>
      <c r="ADT69" s="78">
        <v>669679.1</v>
      </c>
      <c r="ADU69" s="79">
        <v>4754</v>
      </c>
      <c r="ADV69" s="78">
        <v>247543.28</v>
      </c>
      <c r="ADW69" s="79">
        <v>23544</v>
      </c>
      <c r="ADX69" s="78">
        <v>295026.25</v>
      </c>
      <c r="AEA69" s="77">
        <v>2</v>
      </c>
      <c r="AEB69" s="78">
        <v>46.44</v>
      </c>
      <c r="AEC69" s="79">
        <v>11619</v>
      </c>
      <c r="AED69" s="78">
        <v>466438.19</v>
      </c>
      <c r="AEI69" s="79">
        <v>6292</v>
      </c>
      <c r="AEJ69" s="78">
        <v>196018.27</v>
      </c>
      <c r="AEK69" s="79">
        <v>37091</v>
      </c>
      <c r="AEL69" s="78">
        <v>1444551.11</v>
      </c>
      <c r="AEM69" s="77">
        <v>139</v>
      </c>
      <c r="AEN69" s="78">
        <v>7153.25</v>
      </c>
      <c r="AEO69" s="79">
        <v>15299</v>
      </c>
      <c r="AEP69" s="78">
        <v>981430.15</v>
      </c>
      <c r="AES69" s="79">
        <v>3878</v>
      </c>
      <c r="AET69" s="78">
        <v>595642.81000000006</v>
      </c>
      <c r="AEW69" s="77">
        <v>1</v>
      </c>
      <c r="AEX69" s="78">
        <v>12.96</v>
      </c>
      <c r="AEY69" s="79">
        <v>1115</v>
      </c>
      <c r="AEZ69" s="78">
        <v>177107.62</v>
      </c>
      <c r="AFA69" s="77">
        <v>2</v>
      </c>
      <c r="AFB69" s="78">
        <v>8.76</v>
      </c>
      <c r="AFK69" s="79">
        <v>4272</v>
      </c>
      <c r="AFL69" s="78">
        <v>304596.08</v>
      </c>
      <c r="AFM69" s="79">
        <v>1334</v>
      </c>
      <c r="AFN69" s="78">
        <v>45022.19</v>
      </c>
      <c r="AFO69" s="77">
        <v>18</v>
      </c>
      <c r="AFP69" s="78">
        <v>784.33</v>
      </c>
      <c r="AFQ69" s="77">
        <v>6</v>
      </c>
      <c r="AFR69" s="78">
        <v>313.58</v>
      </c>
      <c r="AFU69" s="79">
        <v>2538</v>
      </c>
      <c r="AFV69" s="78">
        <v>1799784.76</v>
      </c>
      <c r="AGA69" s="77">
        <v>87</v>
      </c>
      <c r="AGB69" s="78">
        <v>664.69</v>
      </c>
      <c r="AGG69" s="79">
        <v>17354</v>
      </c>
      <c r="AGH69" s="78">
        <v>905124.72</v>
      </c>
      <c r="AGI69" s="79">
        <v>4006</v>
      </c>
      <c r="AGJ69" s="78">
        <v>136708.85</v>
      </c>
      <c r="AGK69" s="77">
        <v>3</v>
      </c>
      <c r="AGL69" s="78">
        <v>483.86</v>
      </c>
      <c r="AGO69" s="77">
        <v>58</v>
      </c>
      <c r="AGP69" s="78">
        <v>6341.67</v>
      </c>
      <c r="AGQ69" s="79">
        <v>9573</v>
      </c>
      <c r="AGR69" s="78">
        <v>508415.72</v>
      </c>
      <c r="AGS69" s="77">
        <v>17</v>
      </c>
      <c r="AGT69" s="78">
        <v>627.03</v>
      </c>
      <c r="AGW69" s="77">
        <v>7</v>
      </c>
      <c r="AGX69" s="78">
        <v>529.55999999999995</v>
      </c>
      <c r="AHC69" s="79">
        <v>3344</v>
      </c>
      <c r="AHD69" s="78">
        <v>1138346.99</v>
      </c>
      <c r="AHG69" s="77">
        <v>171</v>
      </c>
      <c r="AHH69" s="78">
        <v>8333.4500000000007</v>
      </c>
      <c r="AHK69" s="77">
        <v>2</v>
      </c>
      <c r="AHL69" s="78">
        <v>41.36</v>
      </c>
      <c r="AHM69" s="79">
        <v>46138</v>
      </c>
      <c r="AHN69" s="78">
        <v>1480342.81</v>
      </c>
      <c r="AHO69" s="79">
        <v>4375</v>
      </c>
      <c r="AHP69" s="78">
        <v>148017.35999999999</v>
      </c>
      <c r="AHQ69" s="77">
        <v>491</v>
      </c>
      <c r="AHR69" s="78">
        <v>51488.38</v>
      </c>
      <c r="AHS69" s="77">
        <v>6</v>
      </c>
      <c r="AHT69" s="78">
        <v>328.8</v>
      </c>
      <c r="AHW69" s="77">
        <v>180</v>
      </c>
      <c r="AHX69" s="78">
        <v>1303.17</v>
      </c>
      <c r="AIC69" s="77">
        <v>20</v>
      </c>
      <c r="AID69" s="78">
        <v>17696.72</v>
      </c>
      <c r="AIG69" s="79">
        <v>163924</v>
      </c>
      <c r="AIH69" s="78">
        <v>31506378.879999999</v>
      </c>
      <c r="AII69" s="77">
        <v>174</v>
      </c>
      <c r="AIJ69" s="78">
        <v>143100.07999999999</v>
      </c>
      <c r="AIK69" s="79">
        <v>9728</v>
      </c>
      <c r="AIL69" s="78">
        <v>5537072.5700000003</v>
      </c>
      <c r="AIM69" s="79">
        <v>9705</v>
      </c>
      <c r="AIN69" s="78">
        <v>3476679.7</v>
      </c>
      <c r="AIO69" s="79">
        <v>1544</v>
      </c>
      <c r="AIP69" s="78">
        <v>98514.97</v>
      </c>
      <c r="AIQ69" s="77">
        <v>164</v>
      </c>
      <c r="AIR69" s="78">
        <v>18580.72</v>
      </c>
      <c r="AIS69" s="79">
        <v>1140</v>
      </c>
      <c r="AIT69" s="78">
        <v>151144.63</v>
      </c>
      <c r="AIW69" s="77">
        <v>8</v>
      </c>
      <c r="AIX69" s="78">
        <v>5018.16</v>
      </c>
      <c r="AIY69" s="77">
        <v>68</v>
      </c>
      <c r="AIZ69" s="78">
        <v>51602.21</v>
      </c>
      <c r="AJA69" s="79">
        <v>4153</v>
      </c>
      <c r="AJB69" s="78">
        <v>374841.53</v>
      </c>
      <c r="AJC69" s="79">
        <v>3871</v>
      </c>
      <c r="AJD69" s="78">
        <v>239866.48</v>
      </c>
      <c r="AJE69" s="77">
        <v>2</v>
      </c>
      <c r="AJF69" s="78">
        <v>318.56</v>
      </c>
      <c r="AJG69" s="77">
        <v>3</v>
      </c>
      <c r="AJH69" s="78">
        <v>65.34</v>
      </c>
      <c r="AJK69" s="77">
        <v>4</v>
      </c>
      <c r="AJL69" s="78">
        <v>2094.42</v>
      </c>
      <c r="AJM69" s="79">
        <v>1025</v>
      </c>
      <c r="AJN69" s="78">
        <v>129227.82</v>
      </c>
      <c r="AJQ69" s="77">
        <v>147</v>
      </c>
      <c r="AJR69" s="78">
        <v>53566.91</v>
      </c>
      <c r="AKC69" s="77">
        <v>5</v>
      </c>
      <c r="AKD69" s="78">
        <v>705.14</v>
      </c>
      <c r="AKG69" s="79">
        <v>57160</v>
      </c>
      <c r="AKH69" s="78">
        <v>509613.24</v>
      </c>
      <c r="AKK69" s="77">
        <v>26</v>
      </c>
      <c r="AKL69" s="78">
        <v>238.2</v>
      </c>
      <c r="AKO69" s="79">
        <v>6944</v>
      </c>
      <c r="AKP69" s="78">
        <v>506275.09</v>
      </c>
      <c r="AKQ69" s="77">
        <v>4</v>
      </c>
      <c r="AKR69" s="78">
        <v>35.270000000000003</v>
      </c>
      <c r="AKS69" s="79">
        <v>9945</v>
      </c>
      <c r="AKT69" s="78">
        <v>197375.5</v>
      </c>
      <c r="AKU69" s="77">
        <v>13</v>
      </c>
      <c r="AKV69" s="78">
        <v>21.22</v>
      </c>
      <c r="AKW69" s="79">
        <v>12034</v>
      </c>
      <c r="AKX69" s="78">
        <v>554157.66</v>
      </c>
      <c r="ALC69" s="77">
        <v>5</v>
      </c>
      <c r="ALD69" s="78">
        <v>56.17</v>
      </c>
      <c r="ALE69" s="79">
        <v>2048</v>
      </c>
      <c r="ALF69" s="78">
        <v>327173.90999999997</v>
      </c>
      <c r="ALO69" s="79">
        <v>68305</v>
      </c>
      <c r="ALP69" s="78">
        <v>885240.33</v>
      </c>
      <c r="ALQ69" s="77">
        <v>267</v>
      </c>
      <c r="ALR69" s="78">
        <v>35623.61</v>
      </c>
      <c r="ALW69" s="77">
        <v>4</v>
      </c>
      <c r="ALX69" s="78">
        <v>9.48</v>
      </c>
      <c r="AME69" s="77">
        <v>26</v>
      </c>
      <c r="AMF69" s="78">
        <v>356.61</v>
      </c>
      <c r="AMM69" s="79">
        <v>8728</v>
      </c>
      <c r="AMN69" s="78">
        <v>217136.43</v>
      </c>
      <c r="AMQ69" s="79">
        <v>115849</v>
      </c>
      <c r="AMR69" s="78">
        <v>1593720.53</v>
      </c>
      <c r="ANA69" s="77">
        <v>1</v>
      </c>
      <c r="ANB69" s="78">
        <v>1.39</v>
      </c>
      <c r="ANC69" s="77">
        <v>4</v>
      </c>
      <c r="AND69" s="78">
        <v>89.1</v>
      </c>
      <c r="ANO69" s="79">
        <v>6552</v>
      </c>
      <c r="ANP69" s="78">
        <v>322443.39</v>
      </c>
      <c r="ANQ69" s="77">
        <v>344</v>
      </c>
      <c r="ANR69" s="78">
        <v>898.84</v>
      </c>
      <c r="ANS69" s="79">
        <v>1453</v>
      </c>
      <c r="ANT69" s="78">
        <v>97377.42</v>
      </c>
      <c r="ANW69" s="77">
        <v>159</v>
      </c>
      <c r="ANX69" s="78">
        <v>4530.37</v>
      </c>
      <c r="ANY69" s="77">
        <v>18</v>
      </c>
      <c r="ANZ69" s="78">
        <v>7848.2</v>
      </c>
      <c r="AOA69" s="79">
        <v>1645</v>
      </c>
      <c r="AOB69" s="78">
        <v>115054.51</v>
      </c>
      <c r="AOC69" s="79">
        <v>12560</v>
      </c>
      <c r="AOD69" s="78">
        <v>1194182.3400000001</v>
      </c>
      <c r="AOE69" s="77">
        <v>156</v>
      </c>
      <c r="AOF69" s="78">
        <v>165543.04000000001</v>
      </c>
      <c r="AOG69" s="77">
        <v>1</v>
      </c>
      <c r="AOH69" s="78">
        <v>60.85</v>
      </c>
      <c r="AOO69" s="77">
        <v>1</v>
      </c>
      <c r="AOP69" s="78">
        <v>51.5</v>
      </c>
      <c r="AOQ69" s="77">
        <v>390</v>
      </c>
      <c r="AOR69" s="78">
        <v>15437.98</v>
      </c>
      <c r="AOS69" s="77">
        <v>2</v>
      </c>
      <c r="AOT69" s="78">
        <v>3.96</v>
      </c>
      <c r="AOW69" s="77">
        <v>2</v>
      </c>
      <c r="AOX69" s="78">
        <v>4.74</v>
      </c>
      <c r="AOY69" s="77">
        <v>997</v>
      </c>
      <c r="AOZ69" s="78">
        <v>1221596.6299999999</v>
      </c>
      <c r="APA69" s="79">
        <v>3300</v>
      </c>
      <c r="APB69" s="78">
        <v>241356.72</v>
      </c>
      <c r="APC69" s="77">
        <v>1</v>
      </c>
      <c r="APD69" s="78">
        <v>38.659999999999997</v>
      </c>
      <c r="APE69" s="77">
        <v>706</v>
      </c>
      <c r="APF69" s="78">
        <v>16981.080000000002</v>
      </c>
      <c r="API69" s="79">
        <v>2187</v>
      </c>
      <c r="APJ69" s="78">
        <v>291622.71000000002</v>
      </c>
      <c r="APK69" s="77">
        <v>326</v>
      </c>
      <c r="APL69" s="78">
        <v>62050.11</v>
      </c>
      <c r="APM69" s="79">
        <v>13611</v>
      </c>
      <c r="APN69" s="78">
        <v>2185996.62</v>
      </c>
      <c r="APS69" s="77">
        <v>501</v>
      </c>
      <c r="APT69" s="78">
        <v>256722.19</v>
      </c>
      <c r="APU69" s="77">
        <v>65</v>
      </c>
      <c r="APV69" s="78">
        <v>109019.15</v>
      </c>
      <c r="APW69" s="77">
        <v>405</v>
      </c>
      <c r="APX69" s="78">
        <v>1273619.76</v>
      </c>
      <c r="AQA69" s="77">
        <v>1</v>
      </c>
      <c r="AQB69" s="78">
        <v>39.75</v>
      </c>
      <c r="AQC69" s="77">
        <v>3</v>
      </c>
      <c r="AQD69" s="78">
        <v>8.2899999999999991</v>
      </c>
      <c r="AQI69" s="77">
        <v>73</v>
      </c>
      <c r="AQJ69" s="78">
        <v>6504.07</v>
      </c>
      <c r="AQK69" s="77">
        <v>7</v>
      </c>
      <c r="AQL69" s="78">
        <v>60.34</v>
      </c>
      <c r="AQO69" s="77">
        <v>937</v>
      </c>
      <c r="AQP69" s="78">
        <v>127189.56</v>
      </c>
      <c r="AQQ69" s="77">
        <v>373</v>
      </c>
      <c r="AQR69" s="78">
        <v>4288.4399999999996</v>
      </c>
      <c r="AQS69" s="77">
        <v>1</v>
      </c>
      <c r="AQT69" s="78">
        <v>75</v>
      </c>
      <c r="AQU69" s="77">
        <v>239</v>
      </c>
      <c r="AQV69" s="78">
        <v>2857.69</v>
      </c>
      <c r="AQW69" s="77">
        <v>3</v>
      </c>
      <c r="AQX69" s="78">
        <v>56.8</v>
      </c>
      <c r="ARA69" s="79">
        <v>13176</v>
      </c>
      <c r="ARB69" s="78">
        <v>2897481.15</v>
      </c>
      <c r="ARC69" s="79">
        <v>15882</v>
      </c>
      <c r="ARD69" s="78">
        <v>235827.11</v>
      </c>
      <c r="ARI69" s="79">
        <v>2417</v>
      </c>
      <c r="ARJ69" s="78">
        <v>1002295.9</v>
      </c>
      <c r="ARK69" s="77">
        <v>169</v>
      </c>
      <c r="ARL69" s="78">
        <v>73421.78</v>
      </c>
      <c r="ARM69" s="79">
        <v>2133</v>
      </c>
      <c r="ARN69" s="78">
        <v>975938.83</v>
      </c>
      <c r="ARO69" s="77">
        <v>673</v>
      </c>
      <c r="ARP69" s="78">
        <v>302711.64</v>
      </c>
      <c r="ARQ69" s="77">
        <v>695</v>
      </c>
      <c r="ARR69" s="78">
        <v>268427.48</v>
      </c>
      <c r="ARS69" s="77">
        <v>150</v>
      </c>
      <c r="ART69" s="78">
        <v>58068.99</v>
      </c>
      <c r="ARU69" s="79">
        <v>14060</v>
      </c>
      <c r="ARV69" s="78">
        <v>2809043.66</v>
      </c>
      <c r="ARW69" s="77">
        <v>8</v>
      </c>
      <c r="ARX69" s="78">
        <v>989.9</v>
      </c>
      <c r="ASA69" s="77">
        <v>170</v>
      </c>
      <c r="ASB69" s="78">
        <v>50168.24</v>
      </c>
      <c r="ASC69" s="79">
        <v>3470</v>
      </c>
      <c r="ASD69" s="78">
        <v>55977.09</v>
      </c>
      <c r="ASI69" s="79">
        <v>2841</v>
      </c>
      <c r="ASJ69" s="78">
        <v>719649.05</v>
      </c>
      <c r="ASK69" s="79">
        <v>2495</v>
      </c>
      <c r="ASL69" s="78">
        <v>1267592.9099999999</v>
      </c>
      <c r="ASU69" s="77">
        <v>92</v>
      </c>
      <c r="ASV69" s="78">
        <v>614253.73</v>
      </c>
      <c r="ASY69" s="77">
        <v>3</v>
      </c>
      <c r="ASZ69" s="78">
        <v>33.43</v>
      </c>
      <c r="ATG69" s="79">
        <v>5512</v>
      </c>
      <c r="ATH69" s="78">
        <v>712706.75</v>
      </c>
      <c r="ATI69" s="79">
        <v>18066</v>
      </c>
      <c r="ATJ69" s="78">
        <v>2184434.75</v>
      </c>
      <c r="ATK69" s="79">
        <v>25919</v>
      </c>
      <c r="ATL69" s="78">
        <v>3226898.16</v>
      </c>
      <c r="ATM69" s="79">
        <v>5515</v>
      </c>
      <c r="ATN69" s="78">
        <v>670248.01</v>
      </c>
      <c r="ATO69" s="79">
        <v>18726</v>
      </c>
      <c r="ATP69" s="78">
        <v>421595.22</v>
      </c>
      <c r="ATS69" s="79">
        <v>48605</v>
      </c>
      <c r="ATT69" s="78">
        <v>3891393.99</v>
      </c>
      <c r="ATU69" s="77">
        <v>149</v>
      </c>
      <c r="ATV69" s="78">
        <v>54058.85</v>
      </c>
      <c r="ATY69" s="79">
        <v>4064</v>
      </c>
      <c r="ATZ69" s="78">
        <v>319769.28999999998</v>
      </c>
      <c r="AUE69" s="77">
        <v>3</v>
      </c>
      <c r="AUF69" s="78">
        <v>353.75</v>
      </c>
      <c r="AUO69" s="77">
        <v>3</v>
      </c>
      <c r="AUP69" s="78">
        <v>11.75</v>
      </c>
      <c r="AUS69" s="77">
        <v>9</v>
      </c>
      <c r="AUT69" s="78">
        <v>202.68</v>
      </c>
      <c r="AUU69" s="77">
        <v>976</v>
      </c>
      <c r="AUV69" s="78">
        <v>20319.48</v>
      </c>
      <c r="AUW69" s="77">
        <v>129</v>
      </c>
      <c r="AUX69" s="78">
        <v>11440.82</v>
      </c>
      <c r="AVA69" s="79">
        <v>11406</v>
      </c>
      <c r="AVB69" s="78">
        <v>1015661.89</v>
      </c>
      <c r="AVC69" s="77">
        <v>901</v>
      </c>
      <c r="AVD69" s="78">
        <v>3683655.03</v>
      </c>
      <c r="AVE69" s="77">
        <v>4</v>
      </c>
      <c r="AVF69" s="78">
        <v>36.4</v>
      </c>
      <c r="AVM69" s="79">
        <v>1145</v>
      </c>
      <c r="AVN69" s="78">
        <v>57735.28</v>
      </c>
      <c r="AVO69" s="77">
        <v>33</v>
      </c>
      <c r="AVP69" s="78">
        <v>1546.61</v>
      </c>
      <c r="AVQ69" s="77">
        <v>3</v>
      </c>
      <c r="AVR69" s="78">
        <v>157.30000000000001</v>
      </c>
      <c r="AVS69" s="79">
        <v>13899</v>
      </c>
      <c r="AVT69" s="78">
        <v>618474.94999999995</v>
      </c>
      <c r="AVU69" s="77">
        <v>15</v>
      </c>
      <c r="AVV69" s="78">
        <v>569.30999999999995</v>
      </c>
      <c r="AVW69" s="77">
        <v>27</v>
      </c>
      <c r="AVX69" s="78">
        <v>1244.1500000000001</v>
      </c>
      <c r="AVY69" s="77">
        <v>2</v>
      </c>
      <c r="AVZ69" s="78">
        <v>11.58</v>
      </c>
      <c r="AWA69" s="77">
        <v>16</v>
      </c>
      <c r="AWB69" s="78">
        <v>73.77</v>
      </c>
      <c r="AWC69" s="77">
        <v>4</v>
      </c>
      <c r="AWD69" s="78">
        <v>18.88</v>
      </c>
      <c r="AWG69" s="77">
        <v>5</v>
      </c>
      <c r="AWH69" s="78">
        <v>15.21</v>
      </c>
      <c r="AWM69" s="79">
        <v>176622</v>
      </c>
      <c r="AWN69" s="78">
        <v>2838613.3</v>
      </c>
      <c r="AWO69" s="77">
        <v>11</v>
      </c>
      <c r="AWP69" s="78">
        <v>209.66</v>
      </c>
      <c r="AWQ69" s="79">
        <v>1936</v>
      </c>
      <c r="AWR69" s="78">
        <v>97991.63</v>
      </c>
      <c r="AWU69" s="79">
        <v>10876</v>
      </c>
      <c r="AWV69" s="78">
        <v>3589606.73</v>
      </c>
      <c r="AWW69" s="77">
        <v>29</v>
      </c>
      <c r="AWX69" s="78">
        <v>261.05</v>
      </c>
      <c r="AXC69" s="77">
        <v>230</v>
      </c>
      <c r="AXD69" s="78">
        <v>188343.4</v>
      </c>
      <c r="AXM69" s="77">
        <v>1</v>
      </c>
      <c r="AXN69" s="78">
        <v>9.2200000000000006</v>
      </c>
      <c r="AXY69" s="77">
        <v>1</v>
      </c>
      <c r="AXZ69" s="78">
        <v>9.73</v>
      </c>
      <c r="AYC69" s="77">
        <v>5</v>
      </c>
      <c r="AYD69" s="78">
        <v>40.65</v>
      </c>
      <c r="AYE69" s="77">
        <v>30</v>
      </c>
      <c r="AYF69" s="78">
        <v>255.38</v>
      </c>
      <c r="AYG69" s="77">
        <v>5</v>
      </c>
      <c r="AYH69" s="78">
        <v>163.26</v>
      </c>
      <c r="AYO69" s="77">
        <v>2</v>
      </c>
      <c r="AYP69" s="78">
        <v>3547.18</v>
      </c>
      <c r="AYQ69" s="77">
        <v>5</v>
      </c>
      <c r="AYR69" s="78">
        <v>3.83</v>
      </c>
      <c r="AYW69" s="77">
        <v>6</v>
      </c>
      <c r="AYX69" s="78">
        <v>32.14</v>
      </c>
      <c r="AYY69" s="77">
        <v>95</v>
      </c>
      <c r="AYZ69" s="78">
        <v>6420.7</v>
      </c>
      <c r="AZA69" s="79">
        <v>57302</v>
      </c>
      <c r="AZB69" s="78">
        <v>4449916.99</v>
      </c>
      <c r="AZC69" s="77">
        <v>361</v>
      </c>
      <c r="AZD69" s="78">
        <v>53277.599999999999</v>
      </c>
      <c r="AZE69" s="77">
        <v>155</v>
      </c>
      <c r="AZF69" s="78">
        <v>50477.71</v>
      </c>
      <c r="AZG69" s="77">
        <v>19</v>
      </c>
      <c r="AZH69" s="78">
        <v>281.45999999999998</v>
      </c>
      <c r="AZI69" s="77">
        <v>331</v>
      </c>
      <c r="AZJ69" s="78">
        <v>27324.57</v>
      </c>
      <c r="AZK69" s="79">
        <v>1016</v>
      </c>
      <c r="AZL69" s="78">
        <v>14393.04</v>
      </c>
      <c r="AZO69" s="79">
        <v>13375</v>
      </c>
      <c r="AZP69" s="78">
        <v>1778372.91</v>
      </c>
      <c r="AZQ69" s="77">
        <v>233</v>
      </c>
      <c r="AZR69" s="78">
        <v>241584.88</v>
      </c>
      <c r="AZS69" s="77">
        <v>475</v>
      </c>
      <c r="AZT69" s="78">
        <v>227940.8</v>
      </c>
    </row>
    <row r="70" spans="1:1022 1027:1372" x14ac:dyDescent="0.25">
      <c r="A70" s="80">
        <v>39892</v>
      </c>
      <c r="B70" s="77" t="s">
        <v>346</v>
      </c>
      <c r="C70" s="77">
        <v>29</v>
      </c>
      <c r="D70" s="78">
        <v>67.290000000000006</v>
      </c>
      <c r="W70" s="77">
        <v>8</v>
      </c>
      <c r="X70" s="78">
        <v>83.94</v>
      </c>
      <c r="Y70" s="79">
        <v>195797</v>
      </c>
      <c r="Z70" s="78">
        <v>10864759.029999999</v>
      </c>
      <c r="AA70" s="77">
        <v>110</v>
      </c>
      <c r="AB70" s="78">
        <v>11383.09</v>
      </c>
      <c r="AC70" s="79">
        <v>10239</v>
      </c>
      <c r="AD70" s="78">
        <v>353665.99</v>
      </c>
      <c r="AO70" s="77">
        <v>1</v>
      </c>
      <c r="AP70" s="78">
        <v>2.2400000000000002</v>
      </c>
      <c r="AQ70" s="79">
        <v>34572</v>
      </c>
      <c r="AR70" s="78">
        <v>4954580.88</v>
      </c>
      <c r="AU70" s="79">
        <v>48954</v>
      </c>
      <c r="AV70" s="78">
        <v>986959.38</v>
      </c>
      <c r="AY70" s="79">
        <v>74302</v>
      </c>
      <c r="AZ70" s="78">
        <v>7674704.5700000003</v>
      </c>
      <c r="BA70" s="79">
        <v>255303</v>
      </c>
      <c r="BB70" s="78">
        <v>21320942.23</v>
      </c>
      <c r="BE70" s="79">
        <v>256131</v>
      </c>
      <c r="BF70" s="78">
        <v>2314272.64</v>
      </c>
      <c r="BI70" s="79">
        <v>8410</v>
      </c>
      <c r="BJ70" s="78">
        <v>502665.48</v>
      </c>
      <c r="BK70" s="77">
        <v>7</v>
      </c>
      <c r="BL70" s="78">
        <v>2969.47</v>
      </c>
      <c r="BM70" s="77">
        <v>12</v>
      </c>
      <c r="BN70" s="78">
        <v>279.3</v>
      </c>
      <c r="BO70" s="79">
        <v>6280</v>
      </c>
      <c r="BP70" s="78">
        <v>68486.52</v>
      </c>
      <c r="BS70" s="77">
        <v>23</v>
      </c>
      <c r="BT70" s="78">
        <v>17436.73</v>
      </c>
      <c r="BW70" s="77">
        <v>2</v>
      </c>
      <c r="BX70" s="78">
        <v>58</v>
      </c>
      <c r="CG70" s="77">
        <v>1</v>
      </c>
      <c r="CH70" s="78">
        <v>69.849999999999994</v>
      </c>
      <c r="CI70" s="77">
        <v>1</v>
      </c>
      <c r="CJ70" s="78">
        <v>22.34</v>
      </c>
      <c r="CO70" s="77">
        <v>5</v>
      </c>
      <c r="CP70" s="78">
        <v>135.15</v>
      </c>
      <c r="CQ70" s="77">
        <v>2</v>
      </c>
      <c r="CR70" s="78">
        <v>3</v>
      </c>
      <c r="CS70" s="77">
        <v>62</v>
      </c>
      <c r="CT70" s="78">
        <v>264.39</v>
      </c>
      <c r="CW70" s="77">
        <v>26</v>
      </c>
      <c r="CX70" s="78">
        <v>23.35</v>
      </c>
      <c r="DA70" s="79">
        <v>166645</v>
      </c>
      <c r="DB70" s="78">
        <v>6015757.0199999996</v>
      </c>
      <c r="DK70" s="79">
        <v>11050</v>
      </c>
      <c r="DL70" s="78">
        <v>1000955.72</v>
      </c>
      <c r="DM70" s="79">
        <v>165400</v>
      </c>
      <c r="DN70" s="78">
        <v>6328292.6299999999</v>
      </c>
      <c r="DQ70" s="77">
        <v>3</v>
      </c>
      <c r="DR70" s="78">
        <v>3.36</v>
      </c>
      <c r="DS70" s="77">
        <v>25</v>
      </c>
      <c r="DT70" s="78">
        <v>517.12</v>
      </c>
      <c r="DU70" s="77">
        <v>10</v>
      </c>
      <c r="DV70" s="78">
        <v>31</v>
      </c>
      <c r="EE70" s="79">
        <v>12668</v>
      </c>
      <c r="EF70" s="78">
        <v>487234.04</v>
      </c>
      <c r="EG70" s="79">
        <v>47594</v>
      </c>
      <c r="EH70" s="78">
        <v>2031838.89</v>
      </c>
      <c r="EK70" s="79">
        <v>1225</v>
      </c>
      <c r="EL70" s="78">
        <v>75810.25</v>
      </c>
      <c r="EM70" s="77">
        <v>2</v>
      </c>
      <c r="EN70" s="78">
        <v>13.4</v>
      </c>
      <c r="EU70" s="77">
        <v>14</v>
      </c>
      <c r="EV70" s="78">
        <v>30.48</v>
      </c>
      <c r="EW70" s="79">
        <v>25083</v>
      </c>
      <c r="EX70" s="78">
        <v>1226736.03</v>
      </c>
      <c r="EY70" s="79">
        <v>15379</v>
      </c>
      <c r="EZ70" s="78">
        <v>706562.63</v>
      </c>
      <c r="FA70" s="77">
        <v>18</v>
      </c>
      <c r="FB70" s="78">
        <v>279.44</v>
      </c>
      <c r="FC70" s="77">
        <v>2</v>
      </c>
      <c r="FD70" s="78">
        <v>17.579999999999998</v>
      </c>
      <c r="FE70" s="77">
        <v>5</v>
      </c>
      <c r="FF70" s="78">
        <v>18.98</v>
      </c>
      <c r="FG70" s="79">
        <v>2402</v>
      </c>
      <c r="FH70" s="78">
        <v>351409.91</v>
      </c>
      <c r="FI70" s="77">
        <v>2</v>
      </c>
      <c r="FJ70" s="78">
        <v>3</v>
      </c>
      <c r="FK70" s="79">
        <v>3924</v>
      </c>
      <c r="FL70" s="78">
        <v>101536.17</v>
      </c>
      <c r="FM70" s="77">
        <v>618</v>
      </c>
      <c r="FN70" s="78">
        <v>24266.400000000001</v>
      </c>
      <c r="FO70" s="79">
        <v>45964</v>
      </c>
      <c r="FP70" s="78">
        <v>4835877.72</v>
      </c>
      <c r="FW70" s="77">
        <v>107</v>
      </c>
      <c r="FX70" s="78">
        <v>8684.77</v>
      </c>
      <c r="GC70" s="79">
        <v>2742</v>
      </c>
      <c r="GD70" s="78">
        <v>374322.72</v>
      </c>
      <c r="GK70" s="77">
        <v>1</v>
      </c>
      <c r="GL70" s="78">
        <v>3.36</v>
      </c>
      <c r="GO70" s="77">
        <v>303</v>
      </c>
      <c r="GP70" s="78">
        <v>25002.37</v>
      </c>
      <c r="GQ70" s="77">
        <v>28</v>
      </c>
      <c r="GR70" s="78">
        <v>1051.6500000000001</v>
      </c>
      <c r="GU70" s="77">
        <v>18</v>
      </c>
      <c r="GV70" s="78">
        <v>87.84</v>
      </c>
      <c r="GY70" s="77">
        <v>150</v>
      </c>
      <c r="GZ70" s="78">
        <v>5509.96</v>
      </c>
      <c r="HA70" s="77">
        <v>672</v>
      </c>
      <c r="HB70" s="78">
        <v>88307.91</v>
      </c>
      <c r="HC70" s="77">
        <v>427</v>
      </c>
      <c r="HD70" s="78">
        <v>70876.5</v>
      </c>
      <c r="HE70" s="77">
        <v>766</v>
      </c>
      <c r="HF70" s="78">
        <v>104450.89</v>
      </c>
      <c r="HI70" s="77">
        <v>76</v>
      </c>
      <c r="HJ70" s="78">
        <v>23796.74</v>
      </c>
      <c r="HK70" s="77">
        <v>603</v>
      </c>
      <c r="HL70" s="78">
        <v>23751.34</v>
      </c>
      <c r="HM70" s="77">
        <v>31</v>
      </c>
      <c r="HN70" s="78">
        <v>1796.17</v>
      </c>
      <c r="HO70" s="79">
        <v>89589</v>
      </c>
      <c r="HP70" s="78">
        <v>8685150.1500000004</v>
      </c>
      <c r="HQ70" s="77">
        <v>1</v>
      </c>
      <c r="HR70" s="78">
        <v>284.62</v>
      </c>
      <c r="HU70" s="79">
        <v>6925</v>
      </c>
      <c r="HV70" s="78">
        <v>505315.64</v>
      </c>
      <c r="HW70" s="77">
        <v>27</v>
      </c>
      <c r="HX70" s="78">
        <v>7915.95</v>
      </c>
      <c r="HY70" s="77">
        <v>244</v>
      </c>
      <c r="HZ70" s="78">
        <v>54438.34</v>
      </c>
      <c r="IG70" s="79">
        <v>2227</v>
      </c>
      <c r="IH70" s="78">
        <v>103673.18</v>
      </c>
      <c r="II70" s="77">
        <v>6</v>
      </c>
      <c r="IJ70" s="78">
        <v>24.56</v>
      </c>
      <c r="IK70" s="77">
        <v>3</v>
      </c>
      <c r="IL70" s="78">
        <v>8.02</v>
      </c>
      <c r="IM70" s="77">
        <v>2</v>
      </c>
      <c r="IN70" s="78">
        <v>27</v>
      </c>
      <c r="IQ70" s="77">
        <v>1</v>
      </c>
      <c r="IR70" s="78">
        <v>1.08</v>
      </c>
      <c r="IS70" s="79">
        <v>4087</v>
      </c>
      <c r="IT70" s="78">
        <v>162660.82999999999</v>
      </c>
      <c r="IW70" s="77">
        <v>2</v>
      </c>
      <c r="IX70" s="78">
        <v>7.26</v>
      </c>
      <c r="JA70" s="79">
        <v>10206</v>
      </c>
      <c r="JB70" s="78">
        <v>1359875.22</v>
      </c>
      <c r="JC70" s="79">
        <v>2608</v>
      </c>
      <c r="JD70" s="78">
        <v>327224.65999999997</v>
      </c>
      <c r="JG70" s="77">
        <v>689</v>
      </c>
      <c r="JH70" s="78">
        <v>85573.62</v>
      </c>
      <c r="JI70" s="79">
        <v>3646</v>
      </c>
      <c r="JJ70" s="78">
        <v>280526.59999999998</v>
      </c>
      <c r="JK70" s="77">
        <v>33</v>
      </c>
      <c r="JL70" s="78">
        <v>1993.35</v>
      </c>
      <c r="JQ70" s="77">
        <v>269</v>
      </c>
      <c r="JR70" s="78">
        <v>20110.22</v>
      </c>
      <c r="JS70" s="79">
        <v>2754</v>
      </c>
      <c r="JT70" s="78">
        <v>224434.61</v>
      </c>
      <c r="JU70" s="79">
        <v>6634</v>
      </c>
      <c r="JV70" s="78">
        <v>444121.75</v>
      </c>
      <c r="JW70" s="77">
        <v>217</v>
      </c>
      <c r="JX70" s="78">
        <v>19624.310000000001</v>
      </c>
      <c r="JY70" s="77">
        <v>486</v>
      </c>
      <c r="JZ70" s="78">
        <v>9331.18</v>
      </c>
      <c r="KA70" s="79">
        <v>8513</v>
      </c>
      <c r="KB70" s="78">
        <v>324283.12</v>
      </c>
      <c r="KC70" s="77">
        <v>5</v>
      </c>
      <c r="KD70" s="78">
        <v>77.73</v>
      </c>
      <c r="KE70" s="77">
        <v>445</v>
      </c>
      <c r="KF70" s="78">
        <v>48534.62</v>
      </c>
      <c r="KG70" s="79">
        <v>17188</v>
      </c>
      <c r="KH70" s="78">
        <v>617129.17000000004</v>
      </c>
      <c r="KI70" s="77">
        <v>1</v>
      </c>
      <c r="KJ70" s="78">
        <v>7.85</v>
      </c>
      <c r="KK70" s="77">
        <v>1</v>
      </c>
      <c r="KL70" s="78">
        <v>8.09</v>
      </c>
      <c r="KM70" s="79">
        <v>1291</v>
      </c>
      <c r="KN70" s="78">
        <v>692565.13</v>
      </c>
      <c r="KQ70" s="79">
        <v>5114</v>
      </c>
      <c r="KR70" s="78">
        <v>392330.02</v>
      </c>
      <c r="KU70" s="79">
        <v>3281</v>
      </c>
      <c r="KV70" s="78">
        <v>1397117.15</v>
      </c>
      <c r="LA70" s="77">
        <v>12</v>
      </c>
      <c r="LB70" s="78">
        <v>4947.6000000000004</v>
      </c>
      <c r="LC70" s="77">
        <v>7</v>
      </c>
      <c r="LD70" s="78">
        <v>18.989999999999998</v>
      </c>
      <c r="LE70" s="79">
        <v>1098</v>
      </c>
      <c r="LF70" s="78">
        <v>100955.31</v>
      </c>
      <c r="LG70" s="77">
        <v>428</v>
      </c>
      <c r="LH70" s="78">
        <v>68108.929999999993</v>
      </c>
      <c r="LI70" s="77">
        <v>475</v>
      </c>
      <c r="LJ70" s="78">
        <v>123328.85</v>
      </c>
      <c r="LS70" s="77">
        <v>5</v>
      </c>
      <c r="LT70" s="78">
        <v>4.01</v>
      </c>
      <c r="LU70" s="79">
        <v>8215</v>
      </c>
      <c r="LV70" s="78">
        <v>360915.76</v>
      </c>
      <c r="LW70" s="77">
        <v>74</v>
      </c>
      <c r="LX70" s="78">
        <v>416.66</v>
      </c>
      <c r="LY70" s="77">
        <v>5</v>
      </c>
      <c r="LZ70" s="78">
        <v>2591.88</v>
      </c>
      <c r="MC70" s="79">
        <v>5583</v>
      </c>
      <c r="MD70" s="78">
        <v>244448.02</v>
      </c>
      <c r="MG70" s="77">
        <v>8</v>
      </c>
      <c r="MH70" s="78">
        <v>419.64</v>
      </c>
      <c r="MO70" s="77">
        <v>4</v>
      </c>
      <c r="MP70" s="78">
        <v>42.28</v>
      </c>
      <c r="MQ70" s="79">
        <v>4440</v>
      </c>
      <c r="MR70" s="78">
        <v>318569.56</v>
      </c>
      <c r="MS70" s="79">
        <v>43672</v>
      </c>
      <c r="MT70" s="78">
        <v>4112412.39</v>
      </c>
      <c r="MU70" s="79">
        <v>1641</v>
      </c>
      <c r="MV70" s="78">
        <v>45682.15</v>
      </c>
      <c r="MW70" s="77">
        <v>1</v>
      </c>
      <c r="MX70" s="78">
        <v>1.82</v>
      </c>
      <c r="MY70" s="77">
        <v>2</v>
      </c>
      <c r="MZ70" s="78">
        <v>10.08</v>
      </c>
      <c r="NA70" s="77">
        <v>2</v>
      </c>
      <c r="NB70" s="78">
        <v>18.8</v>
      </c>
      <c r="NG70" s="79">
        <v>315718</v>
      </c>
      <c r="NH70" s="78">
        <v>37953587.219999999</v>
      </c>
      <c r="NI70" s="79">
        <v>266964</v>
      </c>
      <c r="NJ70" s="78">
        <v>36769757.710000001</v>
      </c>
      <c r="NK70" s="79">
        <v>14128</v>
      </c>
      <c r="NL70" s="78">
        <v>43919.89</v>
      </c>
      <c r="NM70" s="77">
        <v>82</v>
      </c>
      <c r="NN70" s="78">
        <v>1657.85</v>
      </c>
      <c r="NU70" s="79">
        <v>4635</v>
      </c>
      <c r="NV70" s="78">
        <v>719832.6</v>
      </c>
      <c r="NW70" s="77">
        <v>9</v>
      </c>
      <c r="NX70" s="78">
        <v>17.350000000000001</v>
      </c>
      <c r="NY70" s="77">
        <v>3</v>
      </c>
      <c r="NZ70" s="78">
        <v>10.17</v>
      </c>
      <c r="OA70" s="77">
        <v>121</v>
      </c>
      <c r="OB70" s="78">
        <v>353.67</v>
      </c>
      <c r="OC70" s="79">
        <v>1217</v>
      </c>
      <c r="OD70" s="78">
        <v>147061.91</v>
      </c>
      <c r="OE70" s="77">
        <v>4</v>
      </c>
      <c r="OF70" s="78">
        <v>162.33000000000001</v>
      </c>
      <c r="OG70" s="77">
        <v>7</v>
      </c>
      <c r="OH70" s="78">
        <v>283.45999999999998</v>
      </c>
      <c r="OM70" s="77">
        <v>312</v>
      </c>
      <c r="ON70" s="78">
        <v>23483.42</v>
      </c>
      <c r="OO70" s="77">
        <v>562</v>
      </c>
      <c r="OP70" s="78">
        <v>31905.54</v>
      </c>
      <c r="OQ70" s="77">
        <v>129</v>
      </c>
      <c r="OR70" s="78">
        <v>791.99</v>
      </c>
      <c r="OW70" s="79">
        <v>14450</v>
      </c>
      <c r="OX70" s="78">
        <v>2445423.5699999998</v>
      </c>
      <c r="OY70" s="79">
        <v>27663</v>
      </c>
      <c r="OZ70" s="78">
        <v>5203162.09</v>
      </c>
      <c r="PA70" s="77">
        <v>206</v>
      </c>
      <c r="PB70" s="78">
        <v>6645.33</v>
      </c>
      <c r="PC70" s="79">
        <v>4098</v>
      </c>
      <c r="PD70" s="78">
        <v>188530.77</v>
      </c>
      <c r="PE70" s="77">
        <v>100</v>
      </c>
      <c r="PF70" s="78">
        <v>5778.8</v>
      </c>
      <c r="PI70" s="79">
        <v>4434</v>
      </c>
      <c r="PJ70" s="78">
        <v>409360.96</v>
      </c>
      <c r="PM70" s="77">
        <v>1</v>
      </c>
      <c r="PN70" s="78">
        <v>6.91</v>
      </c>
      <c r="PS70" s="79">
        <v>3667</v>
      </c>
      <c r="PT70" s="78">
        <v>326070.92</v>
      </c>
      <c r="PU70" s="77">
        <v>113</v>
      </c>
      <c r="PV70" s="78">
        <v>1101.5</v>
      </c>
      <c r="PW70" s="77">
        <v>61</v>
      </c>
      <c r="PX70" s="78">
        <v>8222.2000000000007</v>
      </c>
      <c r="PY70" s="79">
        <v>9582</v>
      </c>
      <c r="PZ70" s="78">
        <v>625638.25</v>
      </c>
      <c r="QA70" s="77">
        <v>38</v>
      </c>
      <c r="QB70" s="78">
        <v>204.06</v>
      </c>
      <c r="QC70" s="77">
        <v>10</v>
      </c>
      <c r="QD70" s="78">
        <v>89.61</v>
      </c>
      <c r="QI70" s="77">
        <v>10</v>
      </c>
      <c r="QJ70" s="78">
        <v>53.28</v>
      </c>
      <c r="QM70" s="79">
        <v>23051</v>
      </c>
      <c r="QN70" s="78">
        <v>6257391.3799999999</v>
      </c>
      <c r="QO70" s="79">
        <v>42985</v>
      </c>
      <c r="QP70" s="78">
        <v>6167109.71</v>
      </c>
      <c r="QS70" s="77">
        <v>458</v>
      </c>
      <c r="QT70" s="78">
        <v>1736672.46</v>
      </c>
      <c r="QW70" s="77">
        <v>34</v>
      </c>
      <c r="QX70" s="78">
        <v>378.67</v>
      </c>
      <c r="QY70" s="77">
        <v>2</v>
      </c>
      <c r="QZ70" s="78">
        <v>201.56</v>
      </c>
      <c r="RA70" s="77">
        <v>688</v>
      </c>
      <c r="RB70" s="78">
        <v>247026.26</v>
      </c>
      <c r="RE70" s="79">
        <v>23850</v>
      </c>
      <c r="RF70" s="78">
        <v>12120800.07</v>
      </c>
      <c r="RI70" s="79">
        <v>11971</v>
      </c>
      <c r="RJ70" s="78">
        <v>3802863.24</v>
      </c>
      <c r="RM70" s="77">
        <v>7</v>
      </c>
      <c r="RN70" s="78">
        <v>14.7</v>
      </c>
      <c r="RO70" s="77">
        <v>52</v>
      </c>
      <c r="RP70" s="78">
        <v>44.38</v>
      </c>
      <c r="RQ70" s="77">
        <v>2</v>
      </c>
      <c r="RR70" s="78">
        <v>47.1</v>
      </c>
      <c r="SE70" s="77">
        <v>10</v>
      </c>
      <c r="SF70" s="78">
        <v>248.32</v>
      </c>
      <c r="SG70" s="77">
        <v>10</v>
      </c>
      <c r="SH70" s="78">
        <v>3107.8</v>
      </c>
      <c r="SM70" s="77">
        <v>2</v>
      </c>
      <c r="SN70" s="78">
        <v>45.72</v>
      </c>
      <c r="SO70" s="79">
        <v>123298</v>
      </c>
      <c r="SP70" s="78">
        <v>17337809.829999998</v>
      </c>
      <c r="SQ70" s="79">
        <v>2025</v>
      </c>
      <c r="SR70" s="78">
        <v>93848.8</v>
      </c>
      <c r="SW70" s="77">
        <v>169</v>
      </c>
      <c r="SX70" s="78">
        <v>29339.57</v>
      </c>
      <c r="SY70" s="77">
        <v>329</v>
      </c>
      <c r="SZ70" s="78">
        <v>16718.18</v>
      </c>
      <c r="TA70" s="77">
        <v>413</v>
      </c>
      <c r="TB70" s="78">
        <v>12358.63</v>
      </c>
      <c r="TC70" s="77">
        <v>602</v>
      </c>
      <c r="TD70" s="78">
        <v>64697.39</v>
      </c>
      <c r="TG70" s="79">
        <v>5962</v>
      </c>
      <c r="TH70" s="78">
        <v>420032.71</v>
      </c>
      <c r="TI70" s="79">
        <v>49571</v>
      </c>
      <c r="TJ70" s="78">
        <v>8431238.4900000002</v>
      </c>
      <c r="TM70" s="79">
        <v>1321</v>
      </c>
      <c r="TN70" s="78">
        <v>51228.800000000003</v>
      </c>
      <c r="TO70" s="79">
        <v>3212</v>
      </c>
      <c r="TP70" s="78">
        <v>246213.5</v>
      </c>
      <c r="TQ70" s="79">
        <v>8430</v>
      </c>
      <c r="TR70" s="78">
        <v>260810.85</v>
      </c>
      <c r="TS70" s="77">
        <v>7</v>
      </c>
      <c r="TT70" s="78">
        <v>905.76</v>
      </c>
      <c r="TU70" s="79">
        <v>88097</v>
      </c>
      <c r="TV70" s="78">
        <v>550478.02</v>
      </c>
      <c r="TW70" s="79">
        <v>3973</v>
      </c>
      <c r="TX70" s="78">
        <v>363128.43</v>
      </c>
      <c r="TY70" s="77">
        <v>77</v>
      </c>
      <c r="TZ70" s="78">
        <v>506.82</v>
      </c>
      <c r="UC70" s="77">
        <v>2</v>
      </c>
      <c r="UD70" s="78">
        <v>17</v>
      </c>
      <c r="UG70" s="77">
        <v>770</v>
      </c>
      <c r="UH70" s="78">
        <v>8045.11</v>
      </c>
      <c r="UI70" s="79">
        <v>2935</v>
      </c>
      <c r="UJ70" s="78">
        <v>12708641.33</v>
      </c>
      <c r="UK70" s="79">
        <v>2394</v>
      </c>
      <c r="UL70" s="78">
        <v>93078.61</v>
      </c>
      <c r="UM70" s="79">
        <v>26876</v>
      </c>
      <c r="UN70" s="78">
        <v>717029.52</v>
      </c>
      <c r="UO70" s="79">
        <v>2099</v>
      </c>
      <c r="UP70" s="78">
        <v>233490.54</v>
      </c>
      <c r="UQ70" s="79">
        <v>45369</v>
      </c>
      <c r="UR70" s="78">
        <v>2167764.25</v>
      </c>
      <c r="US70" s="79">
        <v>5211</v>
      </c>
      <c r="UT70" s="78">
        <v>422377.14</v>
      </c>
      <c r="UU70" s="77">
        <v>2</v>
      </c>
      <c r="UV70" s="78">
        <v>6.18</v>
      </c>
      <c r="VG70" s="79">
        <v>8039</v>
      </c>
      <c r="VH70" s="78">
        <v>358650.55</v>
      </c>
      <c r="VK70" s="77">
        <v>1</v>
      </c>
      <c r="VL70" s="78">
        <v>19.87</v>
      </c>
      <c r="VM70" s="77">
        <v>6</v>
      </c>
      <c r="VN70" s="78">
        <v>74.84</v>
      </c>
      <c r="VU70" s="77">
        <v>5</v>
      </c>
      <c r="VV70" s="78">
        <v>3.18</v>
      </c>
      <c r="VW70" s="77">
        <v>1</v>
      </c>
      <c r="VX70" s="78">
        <v>2.0499999999999998</v>
      </c>
      <c r="WA70" s="77">
        <v>7</v>
      </c>
      <c r="WB70" s="78">
        <v>38.909999999999997</v>
      </c>
      <c r="WE70" s="77">
        <v>3</v>
      </c>
      <c r="WF70" s="78">
        <v>17.88</v>
      </c>
      <c r="WG70" s="77">
        <v>59</v>
      </c>
      <c r="WH70" s="78">
        <v>1270.27</v>
      </c>
      <c r="WI70" s="79">
        <v>19745</v>
      </c>
      <c r="WJ70" s="78">
        <v>1129781.3899999999</v>
      </c>
      <c r="WK70" s="77">
        <v>6</v>
      </c>
      <c r="WL70" s="78">
        <v>37.14</v>
      </c>
      <c r="WM70" s="79">
        <v>35260</v>
      </c>
      <c r="WN70" s="78">
        <v>566201.28</v>
      </c>
      <c r="WO70" s="77">
        <v>168</v>
      </c>
      <c r="WP70" s="78">
        <v>1683.84</v>
      </c>
      <c r="WS70" s="77">
        <v>6</v>
      </c>
      <c r="WT70" s="78">
        <v>42.8</v>
      </c>
      <c r="WU70" s="79">
        <v>12549</v>
      </c>
      <c r="WV70" s="78">
        <v>677368.23</v>
      </c>
      <c r="WW70" s="79">
        <v>16579</v>
      </c>
      <c r="WX70" s="78">
        <v>1496857.94</v>
      </c>
      <c r="XG70" s="79">
        <v>14239</v>
      </c>
      <c r="XH70" s="78">
        <v>1999293.33</v>
      </c>
      <c r="XI70" s="77">
        <v>21</v>
      </c>
      <c r="XJ70" s="78">
        <v>38073.4</v>
      </c>
      <c r="XM70" s="79">
        <v>2763</v>
      </c>
      <c r="XN70" s="78">
        <v>11705.92</v>
      </c>
      <c r="XO70" s="79">
        <v>6984</v>
      </c>
      <c r="XP70" s="78">
        <v>108547.75</v>
      </c>
      <c r="XQ70" s="77">
        <v>186</v>
      </c>
      <c r="XR70" s="78">
        <v>20388</v>
      </c>
      <c r="XS70" s="79">
        <v>2221</v>
      </c>
      <c r="XT70" s="78">
        <v>901084.24</v>
      </c>
      <c r="XW70" s="79">
        <v>6282</v>
      </c>
      <c r="XX70" s="78">
        <v>181079.66</v>
      </c>
      <c r="YA70" s="77">
        <v>1</v>
      </c>
      <c r="YB70" s="78">
        <v>29.38</v>
      </c>
      <c r="YC70" s="77">
        <v>7</v>
      </c>
      <c r="YD70" s="78">
        <v>41.36</v>
      </c>
      <c r="YE70" s="77">
        <v>10</v>
      </c>
      <c r="YF70" s="78">
        <v>96.05</v>
      </c>
      <c r="YI70" s="79">
        <v>38320</v>
      </c>
      <c r="YJ70" s="78">
        <v>2185634.79</v>
      </c>
      <c r="YK70" s="77">
        <v>1</v>
      </c>
      <c r="YL70" s="78">
        <v>26.47</v>
      </c>
      <c r="YM70" s="77">
        <v>506</v>
      </c>
      <c r="YN70" s="78">
        <v>220338.28</v>
      </c>
      <c r="YO70" s="77">
        <v>456</v>
      </c>
      <c r="YP70" s="78">
        <v>5489.87</v>
      </c>
      <c r="YU70" s="79">
        <v>2717</v>
      </c>
      <c r="YV70" s="78">
        <v>1412439.12</v>
      </c>
      <c r="YW70" s="79">
        <v>6790</v>
      </c>
      <c r="YX70" s="78">
        <v>873943.06</v>
      </c>
      <c r="YY70" s="79">
        <v>15824</v>
      </c>
      <c r="YZ70" s="78">
        <v>2660335.54</v>
      </c>
      <c r="ZA70" s="79">
        <v>1241</v>
      </c>
      <c r="ZB70" s="78">
        <v>314487.44</v>
      </c>
      <c r="ZC70" s="79">
        <v>2408</v>
      </c>
      <c r="ZD70" s="78">
        <v>509596.03</v>
      </c>
      <c r="ZE70" s="79">
        <v>82046</v>
      </c>
      <c r="ZF70" s="78">
        <v>899502.65</v>
      </c>
      <c r="ZG70" s="79">
        <v>1337</v>
      </c>
      <c r="ZH70" s="78">
        <v>70331.23</v>
      </c>
      <c r="ZI70" s="77">
        <v>3</v>
      </c>
      <c r="ZJ70" s="78">
        <v>34.53</v>
      </c>
      <c r="ZO70" s="77">
        <v>1</v>
      </c>
      <c r="ZP70" s="78">
        <v>26.35</v>
      </c>
      <c r="ZQ70" s="79">
        <v>159386</v>
      </c>
      <c r="ZR70" s="78">
        <v>9600955.1699999999</v>
      </c>
      <c r="ZS70" s="79">
        <v>14249</v>
      </c>
      <c r="ZT70" s="78">
        <v>990401.78</v>
      </c>
      <c r="AAA70" s="79">
        <v>7739</v>
      </c>
      <c r="AAB70" s="78">
        <v>184785.98</v>
      </c>
      <c r="AAE70" s="79">
        <v>2492</v>
      </c>
      <c r="AAF70" s="78">
        <v>306107.40999999997</v>
      </c>
      <c r="AAG70" s="77">
        <v>146</v>
      </c>
      <c r="AAH70" s="78">
        <v>13620.14</v>
      </c>
      <c r="AAI70" s="79">
        <v>118259</v>
      </c>
      <c r="AAJ70" s="78">
        <v>2988492.28</v>
      </c>
      <c r="AAK70" s="79">
        <v>28911</v>
      </c>
      <c r="AAL70" s="78">
        <v>1373491.64</v>
      </c>
      <c r="AAQ70" s="79">
        <v>1488</v>
      </c>
      <c r="AAR70" s="78">
        <v>125108.1</v>
      </c>
      <c r="AAS70" s="77">
        <v>664</v>
      </c>
      <c r="AAT70" s="78">
        <v>47708.47</v>
      </c>
      <c r="AAU70" s="79">
        <v>55578</v>
      </c>
      <c r="AAV70" s="78">
        <v>9745622.8399999999</v>
      </c>
      <c r="AAW70" s="79">
        <v>48476</v>
      </c>
      <c r="AAX70" s="78">
        <v>5743593.0199999996</v>
      </c>
      <c r="ABA70" s="77">
        <v>1</v>
      </c>
      <c r="ABB70" s="78">
        <v>18.690000000000001</v>
      </c>
      <c r="ABC70" s="77">
        <v>124</v>
      </c>
      <c r="ABD70" s="78">
        <v>851.4</v>
      </c>
      <c r="ABE70" s="77">
        <v>212</v>
      </c>
      <c r="ABF70" s="78">
        <v>1022.62</v>
      </c>
      <c r="ABM70" s="77">
        <v>108</v>
      </c>
      <c r="ABN70" s="78">
        <v>974.38</v>
      </c>
      <c r="ABO70" s="77">
        <v>5</v>
      </c>
      <c r="ABP70" s="78">
        <v>9.2899999999999991</v>
      </c>
      <c r="ABQ70" s="77">
        <v>69</v>
      </c>
      <c r="ABR70" s="78">
        <v>953.82</v>
      </c>
      <c r="ABS70" s="77">
        <v>117</v>
      </c>
      <c r="ABT70" s="78">
        <v>756.49</v>
      </c>
      <c r="ABU70" s="77">
        <v>1</v>
      </c>
      <c r="ABV70" s="78">
        <v>10.08</v>
      </c>
      <c r="ABY70" s="77">
        <v>14</v>
      </c>
      <c r="ABZ70" s="78">
        <v>778.2</v>
      </c>
      <c r="ACA70" s="79">
        <v>1636</v>
      </c>
      <c r="ACB70" s="78">
        <v>7415.36</v>
      </c>
      <c r="ACG70" s="79">
        <v>1692</v>
      </c>
      <c r="ACH70" s="78">
        <v>98367.02</v>
      </c>
      <c r="ACM70" s="77">
        <v>1</v>
      </c>
      <c r="ACN70" s="78">
        <v>14.27</v>
      </c>
      <c r="ACO70" s="79">
        <v>1869</v>
      </c>
      <c r="ACP70" s="78">
        <v>280743.40999999997</v>
      </c>
      <c r="ACS70" s="77">
        <v>2</v>
      </c>
      <c r="ACT70" s="78">
        <v>22.5</v>
      </c>
      <c r="ADA70" s="79">
        <v>182405</v>
      </c>
      <c r="ADB70" s="78">
        <v>16646619.779999999</v>
      </c>
      <c r="ADC70" s="79">
        <v>4078</v>
      </c>
      <c r="ADD70" s="78">
        <v>249514.94</v>
      </c>
      <c r="ADE70" s="79">
        <v>1782</v>
      </c>
      <c r="ADF70" s="78">
        <v>80012.11</v>
      </c>
      <c r="ADG70" s="79">
        <v>5108</v>
      </c>
      <c r="ADH70" s="78">
        <v>77631.149999999994</v>
      </c>
      <c r="ADI70" s="79">
        <v>5837</v>
      </c>
      <c r="ADJ70" s="78">
        <v>145547.74</v>
      </c>
      <c r="ADK70" s="77">
        <v>730</v>
      </c>
      <c r="ADL70" s="78">
        <v>23677.45</v>
      </c>
      <c r="ADQ70" s="77">
        <v>152</v>
      </c>
      <c r="ADR70" s="78">
        <v>7782.07</v>
      </c>
      <c r="ADS70" s="79">
        <v>20287</v>
      </c>
      <c r="ADT70" s="78">
        <v>686128.16</v>
      </c>
      <c r="ADU70" s="79">
        <v>4739</v>
      </c>
      <c r="ADV70" s="78">
        <v>246062.18</v>
      </c>
      <c r="ADW70" s="79">
        <v>22836</v>
      </c>
      <c r="ADX70" s="78">
        <v>286704.90999999997</v>
      </c>
      <c r="AEA70" s="77">
        <v>3</v>
      </c>
      <c r="AEB70" s="78">
        <v>22.04</v>
      </c>
      <c r="AEC70" s="79">
        <v>11807</v>
      </c>
      <c r="AED70" s="78">
        <v>483551.68</v>
      </c>
      <c r="AEI70" s="79">
        <v>7403</v>
      </c>
      <c r="AEJ70" s="78">
        <v>236774.5</v>
      </c>
      <c r="AEK70" s="79">
        <v>39677</v>
      </c>
      <c r="AEL70" s="78">
        <v>1531125.15</v>
      </c>
      <c r="AEM70" s="77">
        <v>143</v>
      </c>
      <c r="AEN70" s="78">
        <v>6681.77</v>
      </c>
      <c r="AEO70" s="79">
        <v>15148</v>
      </c>
      <c r="AEP70" s="78">
        <v>978081.43</v>
      </c>
      <c r="AEQ70" s="77">
        <v>3</v>
      </c>
      <c r="AER70" s="78">
        <v>190.31</v>
      </c>
      <c r="AES70" s="79">
        <v>4004</v>
      </c>
      <c r="AET70" s="78">
        <v>621734.81000000006</v>
      </c>
      <c r="AEY70" s="79">
        <v>1081</v>
      </c>
      <c r="AEZ70" s="78">
        <v>176267.4</v>
      </c>
      <c r="AFG70" s="77">
        <v>1</v>
      </c>
      <c r="AFH70" s="78">
        <v>50.56</v>
      </c>
      <c r="AFK70" s="79">
        <v>4081</v>
      </c>
      <c r="AFL70" s="78">
        <v>285437.59000000003</v>
      </c>
      <c r="AFM70" s="79">
        <v>1232</v>
      </c>
      <c r="AFN70" s="78">
        <v>43548.46</v>
      </c>
      <c r="AFO70" s="77">
        <v>6</v>
      </c>
      <c r="AFP70" s="78">
        <v>131.06</v>
      </c>
      <c r="AFQ70" s="77">
        <v>7</v>
      </c>
      <c r="AFR70" s="78">
        <v>627.02</v>
      </c>
      <c r="AFU70" s="79">
        <v>2586</v>
      </c>
      <c r="AFV70" s="78">
        <v>1850647.68</v>
      </c>
      <c r="AGA70" s="77">
        <v>88</v>
      </c>
      <c r="AGB70" s="78">
        <v>690.64</v>
      </c>
      <c r="AGC70" s="77">
        <v>2</v>
      </c>
      <c r="AGD70" s="78">
        <v>60.64</v>
      </c>
      <c r="AGG70" s="79">
        <v>17286</v>
      </c>
      <c r="AGH70" s="78">
        <v>897481.28</v>
      </c>
      <c r="AGI70" s="79">
        <v>3768</v>
      </c>
      <c r="AGJ70" s="78">
        <v>129897.44</v>
      </c>
      <c r="AGK70" s="77">
        <v>11</v>
      </c>
      <c r="AGL70" s="78">
        <v>2783.88</v>
      </c>
      <c r="AGO70" s="77">
        <v>56</v>
      </c>
      <c r="AGP70" s="78">
        <v>6457.09</v>
      </c>
      <c r="AGQ70" s="79">
        <v>9311</v>
      </c>
      <c r="AGR70" s="78">
        <v>515575.37</v>
      </c>
      <c r="AGS70" s="77">
        <v>13</v>
      </c>
      <c r="AGT70" s="78">
        <v>387.78</v>
      </c>
      <c r="AGW70" s="77">
        <v>8</v>
      </c>
      <c r="AGX70" s="78">
        <v>731.53</v>
      </c>
      <c r="AHC70" s="79">
        <v>3419</v>
      </c>
      <c r="AHD70" s="78">
        <v>1197555.43</v>
      </c>
      <c r="AHE70" s="77">
        <v>1</v>
      </c>
      <c r="AHF70" s="78">
        <v>1.77</v>
      </c>
      <c r="AHG70" s="77">
        <v>189</v>
      </c>
      <c r="AHH70" s="78">
        <v>9204.61</v>
      </c>
      <c r="AHK70" s="77">
        <v>3</v>
      </c>
      <c r="AHL70" s="78">
        <v>19.920000000000002</v>
      </c>
      <c r="AHM70" s="79">
        <v>45359</v>
      </c>
      <c r="AHN70" s="78">
        <v>1479294.91</v>
      </c>
      <c r="AHO70" s="79">
        <v>4313</v>
      </c>
      <c r="AHP70" s="78">
        <v>127001.4</v>
      </c>
      <c r="AHQ70" s="77">
        <v>495</v>
      </c>
      <c r="AHR70" s="78">
        <v>52416.79</v>
      </c>
      <c r="AHS70" s="77">
        <v>6</v>
      </c>
      <c r="AHT70" s="78">
        <v>460.98</v>
      </c>
      <c r="AHU70" s="77">
        <v>1</v>
      </c>
      <c r="AHV70" s="78">
        <v>9.08</v>
      </c>
      <c r="AHW70" s="77">
        <v>175</v>
      </c>
      <c r="AHX70" s="78">
        <v>1204.04</v>
      </c>
      <c r="AIC70" s="77">
        <v>22</v>
      </c>
      <c r="AID70" s="78">
        <v>18827.68</v>
      </c>
      <c r="AIG70" s="79">
        <v>165183</v>
      </c>
      <c r="AIH70" s="78">
        <v>31779422.48</v>
      </c>
      <c r="AII70" s="77">
        <v>153</v>
      </c>
      <c r="AIJ70" s="78">
        <v>125275.66</v>
      </c>
      <c r="AIK70" s="79">
        <v>9847</v>
      </c>
      <c r="AIL70" s="78">
        <v>5351663.1399999997</v>
      </c>
      <c r="AIM70" s="79">
        <v>9866</v>
      </c>
      <c r="AIN70" s="78">
        <v>3407792.99</v>
      </c>
      <c r="AIO70" s="79">
        <v>1504</v>
      </c>
      <c r="AIP70" s="78">
        <v>105011.95</v>
      </c>
      <c r="AIQ70" s="77">
        <v>176</v>
      </c>
      <c r="AIR70" s="78">
        <v>17919.689999999999</v>
      </c>
      <c r="AIS70" s="79">
        <v>1101</v>
      </c>
      <c r="AIT70" s="78">
        <v>147354.74</v>
      </c>
      <c r="AIW70" s="77">
        <v>9</v>
      </c>
      <c r="AIX70" s="78">
        <v>3496.38</v>
      </c>
      <c r="AIY70" s="77">
        <v>69</v>
      </c>
      <c r="AIZ70" s="78">
        <v>44961.11</v>
      </c>
      <c r="AJA70" s="79">
        <v>4197</v>
      </c>
      <c r="AJB70" s="78">
        <v>382480.29</v>
      </c>
      <c r="AJC70" s="79">
        <v>3982</v>
      </c>
      <c r="AJD70" s="78">
        <v>247840.68</v>
      </c>
      <c r="AJE70" s="77">
        <v>1</v>
      </c>
      <c r="AJF70" s="78">
        <v>19.68</v>
      </c>
      <c r="AJK70" s="77">
        <v>2</v>
      </c>
      <c r="AJL70" s="78">
        <v>223.9</v>
      </c>
      <c r="AJM70" s="77">
        <v>969</v>
      </c>
      <c r="AJN70" s="78">
        <v>118166.28</v>
      </c>
      <c r="AJQ70" s="77">
        <v>109</v>
      </c>
      <c r="AJR70" s="78">
        <v>41457.1</v>
      </c>
      <c r="AKC70" s="77">
        <v>2</v>
      </c>
      <c r="AKD70" s="78">
        <v>320.52</v>
      </c>
      <c r="AKG70" s="79">
        <v>57050</v>
      </c>
      <c r="AKH70" s="78">
        <v>507329.52</v>
      </c>
      <c r="AKK70" s="77">
        <v>18</v>
      </c>
      <c r="AKL70" s="78">
        <v>186.25</v>
      </c>
      <c r="AKO70" s="79">
        <v>7057</v>
      </c>
      <c r="AKP70" s="78">
        <v>523311.3</v>
      </c>
      <c r="AKQ70" s="77">
        <v>3</v>
      </c>
      <c r="AKR70" s="78">
        <v>19.329999999999998</v>
      </c>
      <c r="AKS70" s="79">
        <v>9576</v>
      </c>
      <c r="AKT70" s="78">
        <v>192208.09</v>
      </c>
      <c r="AKU70" s="77">
        <v>5</v>
      </c>
      <c r="AKV70" s="78">
        <v>4.58</v>
      </c>
      <c r="AKW70" s="79">
        <v>11734</v>
      </c>
      <c r="AKX70" s="78">
        <v>542633.30000000005</v>
      </c>
      <c r="ALC70" s="77">
        <v>13</v>
      </c>
      <c r="ALD70" s="78">
        <v>161.32</v>
      </c>
      <c r="ALE70" s="79">
        <v>2029</v>
      </c>
      <c r="ALF70" s="78">
        <v>325144.28000000003</v>
      </c>
      <c r="ALO70" s="79">
        <v>65611</v>
      </c>
      <c r="ALP70" s="78">
        <v>820723.03</v>
      </c>
      <c r="ALQ70" s="77">
        <v>293</v>
      </c>
      <c r="ALR70" s="78">
        <v>34703.25</v>
      </c>
      <c r="ALS70" s="77">
        <v>1</v>
      </c>
      <c r="ALT70" s="78">
        <v>12.67</v>
      </c>
      <c r="ALW70" s="77">
        <v>5</v>
      </c>
      <c r="ALX70" s="78">
        <v>13.37</v>
      </c>
      <c r="AME70" s="77">
        <v>23</v>
      </c>
      <c r="AMF70" s="78">
        <v>290.08</v>
      </c>
      <c r="AMM70" s="79">
        <v>8505</v>
      </c>
      <c r="AMN70" s="78">
        <v>209131.94</v>
      </c>
      <c r="AMO70" s="77">
        <v>3</v>
      </c>
      <c r="AMP70" s="78">
        <v>8451.9</v>
      </c>
      <c r="AMQ70" s="79">
        <v>117745</v>
      </c>
      <c r="AMR70" s="78">
        <v>1601724.41</v>
      </c>
      <c r="AMY70" s="77">
        <v>2</v>
      </c>
      <c r="AMZ70" s="78">
        <v>7.7</v>
      </c>
      <c r="ANA70" s="77">
        <v>2</v>
      </c>
      <c r="ANB70" s="78">
        <v>15.4</v>
      </c>
      <c r="ANI70" s="77">
        <v>3</v>
      </c>
      <c r="ANJ70" s="78">
        <v>43.91</v>
      </c>
      <c r="ANO70" s="79">
        <v>6417</v>
      </c>
      <c r="ANP70" s="78">
        <v>310817.57</v>
      </c>
      <c r="ANQ70" s="77">
        <v>369</v>
      </c>
      <c r="ANR70" s="78">
        <v>974.47</v>
      </c>
      <c r="ANS70" s="79">
        <v>1347</v>
      </c>
      <c r="ANT70" s="78">
        <v>87923.82</v>
      </c>
      <c r="ANW70" s="77">
        <v>163</v>
      </c>
      <c r="ANX70" s="78">
        <v>4168.21</v>
      </c>
      <c r="ANY70" s="77">
        <v>17</v>
      </c>
      <c r="ANZ70" s="78">
        <v>6891.99</v>
      </c>
      <c r="AOA70" s="79">
        <v>1615</v>
      </c>
      <c r="AOB70" s="78">
        <v>119549.06</v>
      </c>
      <c r="AOC70" s="79">
        <v>12490</v>
      </c>
      <c r="AOD70" s="78">
        <v>1198184.67</v>
      </c>
      <c r="AOE70" s="77">
        <v>166</v>
      </c>
      <c r="AOF70" s="78">
        <v>187415.12</v>
      </c>
      <c r="AOQ70" s="77">
        <v>384</v>
      </c>
      <c r="AOR70" s="78">
        <v>15421.11</v>
      </c>
      <c r="AOS70" s="77">
        <v>1</v>
      </c>
      <c r="AOT70" s="78">
        <v>1.32</v>
      </c>
      <c r="AOW70" s="77">
        <v>2</v>
      </c>
      <c r="AOX70" s="78">
        <v>5.47</v>
      </c>
      <c r="AOY70" s="77">
        <v>926</v>
      </c>
      <c r="AOZ70" s="78">
        <v>1165601.3999999999</v>
      </c>
      <c r="APA70" s="79">
        <v>3296</v>
      </c>
      <c r="APB70" s="78">
        <v>245325.7</v>
      </c>
      <c r="APE70" s="79">
        <v>1134</v>
      </c>
      <c r="APF70" s="78">
        <v>25478.91</v>
      </c>
      <c r="API70" s="79">
        <v>2352</v>
      </c>
      <c r="APJ70" s="78">
        <v>290402.96000000002</v>
      </c>
      <c r="APK70" s="77">
        <v>339</v>
      </c>
      <c r="APL70" s="78">
        <v>60291.89</v>
      </c>
      <c r="APM70" s="79">
        <v>13657</v>
      </c>
      <c r="APN70" s="78">
        <v>2203631.9700000002</v>
      </c>
      <c r="APS70" s="77">
        <v>522</v>
      </c>
      <c r="APT70" s="78">
        <v>283742.17</v>
      </c>
      <c r="APU70" s="77">
        <v>62</v>
      </c>
      <c r="APV70" s="78">
        <v>126963.68</v>
      </c>
      <c r="APW70" s="77">
        <v>351</v>
      </c>
      <c r="APX70" s="78">
        <v>1101362.47</v>
      </c>
      <c r="AQI70" s="77">
        <v>53</v>
      </c>
      <c r="AQJ70" s="78">
        <v>4803.22</v>
      </c>
      <c r="AQK70" s="77">
        <v>7</v>
      </c>
      <c r="AQL70" s="78">
        <v>60.34</v>
      </c>
      <c r="AQO70" s="77">
        <v>939</v>
      </c>
      <c r="AQP70" s="78">
        <v>128130.08</v>
      </c>
      <c r="AQQ70" s="77">
        <v>357</v>
      </c>
      <c r="AQR70" s="78">
        <v>4046.18</v>
      </c>
      <c r="AQS70" s="77">
        <v>5</v>
      </c>
      <c r="AQT70" s="78">
        <v>86.88</v>
      </c>
      <c r="AQU70" s="77">
        <v>231</v>
      </c>
      <c r="AQV70" s="78">
        <v>2802.08</v>
      </c>
      <c r="ARA70" s="79">
        <v>13487</v>
      </c>
      <c r="ARB70" s="78">
        <v>3023046.03</v>
      </c>
      <c r="ARC70" s="79">
        <v>15673</v>
      </c>
      <c r="ARD70" s="78">
        <v>236062.76</v>
      </c>
      <c r="ARG70" s="77">
        <v>2</v>
      </c>
      <c r="ARH70" s="78">
        <v>17.559999999999999</v>
      </c>
      <c r="ARI70" s="79">
        <v>2643</v>
      </c>
      <c r="ARJ70" s="78">
        <v>1120963.05</v>
      </c>
      <c r="ARK70" s="77">
        <v>182</v>
      </c>
      <c r="ARL70" s="78">
        <v>90541.55</v>
      </c>
      <c r="ARM70" s="79">
        <v>2115</v>
      </c>
      <c r="ARN70" s="78">
        <v>953287.13</v>
      </c>
      <c r="ARO70" s="77">
        <v>649</v>
      </c>
      <c r="ARP70" s="78">
        <v>269797.68</v>
      </c>
      <c r="ARQ70" s="77">
        <v>685</v>
      </c>
      <c r="ARR70" s="78">
        <v>254688.04</v>
      </c>
      <c r="ARS70" s="77">
        <v>144</v>
      </c>
      <c r="ART70" s="78">
        <v>55571.8</v>
      </c>
      <c r="ARU70" s="79">
        <v>14129</v>
      </c>
      <c r="ARV70" s="78">
        <v>2831528.21</v>
      </c>
      <c r="ARW70" s="77">
        <v>12</v>
      </c>
      <c r="ARX70" s="78">
        <v>533.52</v>
      </c>
      <c r="ASA70" s="77">
        <v>152</v>
      </c>
      <c r="ASB70" s="78">
        <v>50611.13</v>
      </c>
      <c r="ASC70" s="79">
        <v>3410</v>
      </c>
      <c r="ASD70" s="78">
        <v>55477.04</v>
      </c>
      <c r="ASI70" s="79">
        <v>2847</v>
      </c>
      <c r="ASJ70" s="78">
        <v>706103.35</v>
      </c>
      <c r="ASK70" s="79">
        <v>2596</v>
      </c>
      <c r="ASL70" s="78">
        <v>1341027.82</v>
      </c>
      <c r="ASU70" s="77">
        <v>83</v>
      </c>
      <c r="ASV70" s="78">
        <v>525389.72</v>
      </c>
      <c r="ASY70" s="77">
        <v>2</v>
      </c>
      <c r="ASZ70" s="78">
        <v>41.4</v>
      </c>
      <c r="ATC70" s="77">
        <v>2</v>
      </c>
      <c r="ATD70" s="78">
        <v>30.92</v>
      </c>
      <c r="ATG70" s="79">
        <v>5486</v>
      </c>
      <c r="ATH70" s="78">
        <v>688044.55</v>
      </c>
      <c r="ATI70" s="79">
        <v>18225</v>
      </c>
      <c r="ATJ70" s="78">
        <v>2194846.41</v>
      </c>
      <c r="ATK70" s="79">
        <v>26244</v>
      </c>
      <c r="ATL70" s="78">
        <v>3234700.53</v>
      </c>
      <c r="ATM70" s="79">
        <v>5481</v>
      </c>
      <c r="ATN70" s="78">
        <v>664082.11</v>
      </c>
      <c r="ATO70" s="79">
        <v>18859</v>
      </c>
      <c r="ATP70" s="78">
        <v>419650.99</v>
      </c>
      <c r="ATS70" s="79">
        <v>48878</v>
      </c>
      <c r="ATT70" s="78">
        <v>3902849.11</v>
      </c>
      <c r="ATU70" s="77">
        <v>131</v>
      </c>
      <c r="ATV70" s="78">
        <v>49893.79</v>
      </c>
      <c r="ATY70" s="79">
        <v>3950</v>
      </c>
      <c r="ATZ70" s="78">
        <v>306957.59999999998</v>
      </c>
      <c r="AUS70" s="77">
        <v>13</v>
      </c>
      <c r="AUT70" s="78">
        <v>518</v>
      </c>
      <c r="AUU70" s="77">
        <v>999</v>
      </c>
      <c r="AUV70" s="78">
        <v>22795.759999999998</v>
      </c>
      <c r="AUW70" s="77">
        <v>112</v>
      </c>
      <c r="AUX70" s="78">
        <v>8393.3700000000008</v>
      </c>
      <c r="AVA70" s="79">
        <v>11352</v>
      </c>
      <c r="AVB70" s="78">
        <v>1030532.35</v>
      </c>
      <c r="AVC70" s="77">
        <v>877</v>
      </c>
      <c r="AVD70" s="78">
        <v>3557577.16</v>
      </c>
      <c r="AVE70" s="77">
        <v>1</v>
      </c>
      <c r="AVF70" s="78">
        <v>9.1</v>
      </c>
      <c r="AVM70" s="79">
        <v>1067</v>
      </c>
      <c r="AVN70" s="78">
        <v>56219.02</v>
      </c>
      <c r="AVO70" s="77">
        <v>55</v>
      </c>
      <c r="AVP70" s="78">
        <v>1969.37</v>
      </c>
      <c r="AVQ70" s="77">
        <v>2</v>
      </c>
      <c r="AVR70" s="78">
        <v>117.32</v>
      </c>
      <c r="AVS70" s="79">
        <v>14594</v>
      </c>
      <c r="AVT70" s="78">
        <v>641110.14</v>
      </c>
      <c r="AVU70" s="77">
        <v>14</v>
      </c>
      <c r="AVV70" s="78">
        <v>286.24</v>
      </c>
      <c r="AVW70" s="77">
        <v>14</v>
      </c>
      <c r="AVX70" s="78">
        <v>727.82</v>
      </c>
      <c r="AVY70" s="77">
        <v>3</v>
      </c>
      <c r="AVZ70" s="78">
        <v>377.33</v>
      </c>
      <c r="AWA70" s="77">
        <v>16</v>
      </c>
      <c r="AWB70" s="78">
        <v>96.96</v>
      </c>
      <c r="AWC70" s="77">
        <v>3</v>
      </c>
      <c r="AWD70" s="78">
        <v>14.16</v>
      </c>
      <c r="AWG70" s="77">
        <v>2</v>
      </c>
      <c r="AWH70" s="78">
        <v>5.62</v>
      </c>
      <c r="AWM70" s="79">
        <v>180643</v>
      </c>
      <c r="AWN70" s="78">
        <v>2891373.39</v>
      </c>
      <c r="AWO70" s="77">
        <v>5</v>
      </c>
      <c r="AWP70" s="78">
        <v>86.16</v>
      </c>
      <c r="AWQ70" s="79">
        <v>2010</v>
      </c>
      <c r="AWR70" s="78">
        <v>111818.23</v>
      </c>
      <c r="AWU70" s="79">
        <v>10935</v>
      </c>
      <c r="AWV70" s="78">
        <v>3715921.63</v>
      </c>
      <c r="AWW70" s="77">
        <v>46</v>
      </c>
      <c r="AWX70" s="78">
        <v>364.49</v>
      </c>
      <c r="AXC70" s="77">
        <v>235</v>
      </c>
      <c r="AXD70" s="78">
        <v>192702.9</v>
      </c>
      <c r="AXS70" s="77">
        <v>1</v>
      </c>
      <c r="AXT70" s="78">
        <v>18.16</v>
      </c>
      <c r="AYA70" s="77">
        <v>1</v>
      </c>
      <c r="AYB70" s="78">
        <v>15.03</v>
      </c>
      <c r="AYC70" s="77">
        <v>10</v>
      </c>
      <c r="AYD70" s="78">
        <v>81.3</v>
      </c>
      <c r="AYE70" s="77">
        <v>34</v>
      </c>
      <c r="AYF70" s="78">
        <v>387.1</v>
      </c>
      <c r="AYG70" s="77">
        <v>5</v>
      </c>
      <c r="AYH70" s="78">
        <v>55.66</v>
      </c>
      <c r="AYK70" s="77">
        <v>1</v>
      </c>
      <c r="AYL70" s="78">
        <v>15.36</v>
      </c>
      <c r="AYQ70" s="77">
        <v>10</v>
      </c>
      <c r="AYR70" s="78">
        <v>8.68</v>
      </c>
      <c r="AYS70" s="77">
        <v>2</v>
      </c>
      <c r="AYT70" s="78">
        <v>1.22</v>
      </c>
      <c r="AYU70" s="77">
        <v>2</v>
      </c>
      <c r="AYV70" s="78">
        <v>0.26</v>
      </c>
      <c r="AYW70" s="77">
        <v>7</v>
      </c>
      <c r="AYX70" s="78">
        <v>30.48</v>
      </c>
      <c r="AYY70" s="77">
        <v>107</v>
      </c>
      <c r="AYZ70" s="78">
        <v>8170.87</v>
      </c>
      <c r="AZA70" s="79">
        <v>57082</v>
      </c>
      <c r="AZB70" s="78">
        <v>4451731.92</v>
      </c>
      <c r="AZC70" s="77">
        <v>345</v>
      </c>
      <c r="AZD70" s="78">
        <v>63458.49</v>
      </c>
      <c r="AZE70" s="77">
        <v>149</v>
      </c>
      <c r="AZF70" s="78">
        <v>50311.98</v>
      </c>
      <c r="AZG70" s="77">
        <v>17</v>
      </c>
      <c r="AZH70" s="78">
        <v>402.1</v>
      </c>
      <c r="AZI70" s="77">
        <v>300</v>
      </c>
      <c r="AZJ70" s="78">
        <v>25141.37</v>
      </c>
      <c r="AZK70" s="77">
        <v>943</v>
      </c>
      <c r="AZL70" s="78">
        <v>13271.96</v>
      </c>
      <c r="AZO70" s="79">
        <v>13422</v>
      </c>
      <c r="AZP70" s="78">
        <v>1771567.42</v>
      </c>
      <c r="AZQ70" s="77">
        <v>173</v>
      </c>
      <c r="AZR70" s="78">
        <v>174186.85</v>
      </c>
      <c r="AZS70" s="77">
        <v>283</v>
      </c>
      <c r="AZT70" s="78">
        <v>119135.58</v>
      </c>
    </row>
    <row r="71" spans="1:1022 1027:1372" x14ac:dyDescent="0.25">
      <c r="A71" s="80">
        <v>39885</v>
      </c>
      <c r="B71" s="77" t="s">
        <v>346</v>
      </c>
      <c r="C71" s="77">
        <v>23</v>
      </c>
      <c r="D71" s="78">
        <v>47.51</v>
      </c>
      <c r="K71" s="77">
        <v>2</v>
      </c>
      <c r="L71" s="78">
        <v>337.44</v>
      </c>
      <c r="S71" s="77">
        <v>2</v>
      </c>
      <c r="T71" s="78">
        <v>51</v>
      </c>
      <c r="W71" s="77">
        <v>6</v>
      </c>
      <c r="X71" s="78">
        <v>81.56</v>
      </c>
      <c r="Y71" s="79">
        <v>207985</v>
      </c>
      <c r="Z71" s="78">
        <v>11710421.6</v>
      </c>
      <c r="AA71" s="77">
        <v>101</v>
      </c>
      <c r="AB71" s="78">
        <v>8887.75</v>
      </c>
      <c r="AC71" s="79">
        <v>12322</v>
      </c>
      <c r="AD71" s="78">
        <v>371367.85</v>
      </c>
      <c r="AE71" s="77">
        <v>2</v>
      </c>
      <c r="AF71" s="78">
        <v>7.4</v>
      </c>
      <c r="AG71" s="77">
        <v>1</v>
      </c>
      <c r="AH71" s="78">
        <v>4</v>
      </c>
      <c r="AK71" s="77">
        <v>1</v>
      </c>
      <c r="AL71" s="78">
        <v>3.22</v>
      </c>
      <c r="AQ71" s="79">
        <v>34644</v>
      </c>
      <c r="AR71" s="78">
        <v>4956592.1100000003</v>
      </c>
      <c r="AU71" s="79">
        <v>50823</v>
      </c>
      <c r="AV71" s="78">
        <v>1016835.92</v>
      </c>
      <c r="AY71" s="79">
        <v>78690</v>
      </c>
      <c r="AZ71" s="78">
        <v>8079000.0300000003</v>
      </c>
      <c r="BA71" s="79">
        <v>271329</v>
      </c>
      <c r="BB71" s="78">
        <v>22770063.59</v>
      </c>
      <c r="BE71" s="79">
        <v>276568</v>
      </c>
      <c r="BF71" s="78">
        <v>2483171</v>
      </c>
      <c r="BI71" s="79">
        <v>8771</v>
      </c>
      <c r="BJ71" s="78">
        <v>521906.71</v>
      </c>
      <c r="BK71" s="77">
        <v>8</v>
      </c>
      <c r="BL71" s="78">
        <v>923.04</v>
      </c>
      <c r="BM71" s="77">
        <v>2</v>
      </c>
      <c r="BN71" s="78">
        <v>23.36</v>
      </c>
      <c r="BO71" s="79">
        <v>6377</v>
      </c>
      <c r="BP71" s="78">
        <v>70787.14</v>
      </c>
      <c r="BS71" s="77">
        <v>15</v>
      </c>
      <c r="BT71" s="78">
        <v>9560.6200000000008</v>
      </c>
      <c r="BW71" s="77">
        <v>4</v>
      </c>
      <c r="BX71" s="78">
        <v>174</v>
      </c>
      <c r="BY71" s="77">
        <v>1</v>
      </c>
      <c r="BZ71" s="78">
        <v>3.31</v>
      </c>
      <c r="CM71" s="77">
        <v>1</v>
      </c>
      <c r="CN71" s="78">
        <v>874.58</v>
      </c>
      <c r="CO71" s="77">
        <v>1</v>
      </c>
      <c r="CP71" s="78">
        <v>65</v>
      </c>
      <c r="CQ71" s="77">
        <v>4</v>
      </c>
      <c r="CR71" s="78">
        <v>7.76</v>
      </c>
      <c r="CS71" s="77">
        <v>41</v>
      </c>
      <c r="CT71" s="78">
        <v>166.68</v>
      </c>
      <c r="CU71" s="77">
        <v>5</v>
      </c>
      <c r="CV71" s="78">
        <v>19.32</v>
      </c>
      <c r="CW71" s="77">
        <v>27</v>
      </c>
      <c r="CX71" s="78">
        <v>22.49</v>
      </c>
      <c r="CY71" s="77">
        <v>2</v>
      </c>
      <c r="CZ71" s="78">
        <v>1.76</v>
      </c>
      <c r="DA71" s="79">
        <v>173746</v>
      </c>
      <c r="DB71" s="78">
        <v>6219195.9400000004</v>
      </c>
      <c r="DK71" s="79">
        <v>11511</v>
      </c>
      <c r="DL71" s="78">
        <v>1036085.49</v>
      </c>
      <c r="DM71" s="79">
        <v>190225</v>
      </c>
      <c r="DN71" s="78">
        <v>7319683.5300000003</v>
      </c>
      <c r="DS71" s="77">
        <v>20</v>
      </c>
      <c r="DT71" s="78">
        <v>297.11</v>
      </c>
      <c r="DU71" s="77">
        <v>1</v>
      </c>
      <c r="DV71" s="78">
        <v>5.8</v>
      </c>
      <c r="EE71" s="79">
        <v>12958</v>
      </c>
      <c r="EF71" s="78">
        <v>505343.45</v>
      </c>
      <c r="EG71" s="79">
        <v>50503</v>
      </c>
      <c r="EH71" s="78">
        <v>2160574.7400000002</v>
      </c>
      <c r="EI71" s="77">
        <v>6</v>
      </c>
      <c r="EJ71" s="78">
        <v>30.24</v>
      </c>
      <c r="EK71" s="79">
        <v>1175</v>
      </c>
      <c r="EL71" s="78">
        <v>70812.44</v>
      </c>
      <c r="EM71" s="77">
        <v>1</v>
      </c>
      <c r="EN71" s="78">
        <v>6.7</v>
      </c>
      <c r="EQ71" s="77">
        <v>2</v>
      </c>
      <c r="ER71" s="78">
        <v>95.16</v>
      </c>
      <c r="EU71" s="77">
        <v>13</v>
      </c>
      <c r="EV71" s="78">
        <v>9.4600000000000009</v>
      </c>
      <c r="EW71" s="79">
        <v>25499</v>
      </c>
      <c r="EX71" s="78">
        <v>1246506.2</v>
      </c>
      <c r="EY71" s="79">
        <v>15235</v>
      </c>
      <c r="EZ71" s="78">
        <v>703816.24</v>
      </c>
      <c r="FA71" s="77">
        <v>12</v>
      </c>
      <c r="FB71" s="78">
        <v>219.96</v>
      </c>
      <c r="FC71" s="77">
        <v>4</v>
      </c>
      <c r="FD71" s="78">
        <v>25.94</v>
      </c>
      <c r="FE71" s="77">
        <v>20</v>
      </c>
      <c r="FF71" s="78">
        <v>95.45</v>
      </c>
      <c r="FG71" s="79">
        <v>2500</v>
      </c>
      <c r="FH71" s="78">
        <v>357922.3</v>
      </c>
      <c r="FI71" s="77">
        <v>7</v>
      </c>
      <c r="FJ71" s="78">
        <v>10.220000000000001</v>
      </c>
      <c r="FK71" s="79">
        <v>4279</v>
      </c>
      <c r="FL71" s="78">
        <v>111334.84</v>
      </c>
      <c r="FM71" s="77">
        <v>617</v>
      </c>
      <c r="FN71" s="78">
        <v>21594.97</v>
      </c>
      <c r="FO71" s="79">
        <v>46767</v>
      </c>
      <c r="FP71" s="78">
        <v>4881549.53</v>
      </c>
      <c r="FQ71" s="77">
        <v>1</v>
      </c>
      <c r="FR71" s="78">
        <v>2.13</v>
      </c>
      <c r="FW71" s="77">
        <v>86</v>
      </c>
      <c r="FX71" s="78">
        <v>6491</v>
      </c>
      <c r="GC71" s="79">
        <v>2837</v>
      </c>
      <c r="GD71" s="78">
        <v>384504.62</v>
      </c>
      <c r="GK71" s="77">
        <v>4</v>
      </c>
      <c r="GL71" s="78">
        <v>10.92</v>
      </c>
      <c r="GO71" s="77">
        <v>254</v>
      </c>
      <c r="GP71" s="78">
        <v>29582.87</v>
      </c>
      <c r="GQ71" s="77">
        <v>35</v>
      </c>
      <c r="GR71" s="78">
        <v>2127.2199999999998</v>
      </c>
      <c r="GU71" s="77">
        <v>14</v>
      </c>
      <c r="GV71" s="78">
        <v>44.94</v>
      </c>
      <c r="GY71" s="77">
        <v>139</v>
      </c>
      <c r="GZ71" s="78">
        <v>4046.92</v>
      </c>
      <c r="HA71" s="77">
        <v>662</v>
      </c>
      <c r="HB71" s="78">
        <v>81653.240000000005</v>
      </c>
      <c r="HC71" s="77">
        <v>473</v>
      </c>
      <c r="HD71" s="78">
        <v>77250.69</v>
      </c>
      <c r="HE71" s="77">
        <v>774</v>
      </c>
      <c r="HF71" s="78">
        <v>106819.76</v>
      </c>
      <c r="HI71" s="77">
        <v>82</v>
      </c>
      <c r="HJ71" s="78">
        <v>23528.11</v>
      </c>
      <c r="HK71" s="77">
        <v>536</v>
      </c>
      <c r="HL71" s="78">
        <v>23135.37</v>
      </c>
      <c r="HM71" s="77">
        <v>44</v>
      </c>
      <c r="HN71" s="78">
        <v>4775.3500000000004</v>
      </c>
      <c r="HO71" s="79">
        <v>95845</v>
      </c>
      <c r="HP71" s="78">
        <v>9399525.4900000002</v>
      </c>
      <c r="HU71" s="79">
        <v>7372</v>
      </c>
      <c r="HV71" s="78">
        <v>542645.46</v>
      </c>
      <c r="HW71" s="77">
        <v>27</v>
      </c>
      <c r="HX71" s="78">
        <v>5611.21</v>
      </c>
      <c r="HY71" s="77">
        <v>252</v>
      </c>
      <c r="HZ71" s="78">
        <v>46758.65</v>
      </c>
      <c r="IG71" s="79">
        <v>2233</v>
      </c>
      <c r="IH71" s="78">
        <v>105279.65</v>
      </c>
      <c r="II71" s="77">
        <v>10</v>
      </c>
      <c r="IJ71" s="78">
        <v>1.39</v>
      </c>
      <c r="IQ71" s="77">
        <v>11</v>
      </c>
      <c r="IR71" s="78">
        <v>42.32</v>
      </c>
      <c r="IS71" s="79">
        <v>4301</v>
      </c>
      <c r="IT71" s="78">
        <v>172888.54</v>
      </c>
      <c r="JA71" s="79">
        <v>10051</v>
      </c>
      <c r="JB71" s="78">
        <v>1323679.6399999999</v>
      </c>
      <c r="JC71" s="79">
        <v>2614</v>
      </c>
      <c r="JD71" s="78">
        <v>314110.12</v>
      </c>
      <c r="JG71" s="77">
        <v>712</v>
      </c>
      <c r="JH71" s="78">
        <v>89490.14</v>
      </c>
      <c r="JI71" s="79">
        <v>3841</v>
      </c>
      <c r="JJ71" s="78">
        <v>296167.83</v>
      </c>
      <c r="JK71" s="77">
        <v>28</v>
      </c>
      <c r="JL71" s="78">
        <v>2345.37</v>
      </c>
      <c r="JQ71" s="77">
        <v>275</v>
      </c>
      <c r="JR71" s="78">
        <v>21194.04</v>
      </c>
      <c r="JS71" s="79">
        <v>3064</v>
      </c>
      <c r="JT71" s="78">
        <v>236664.92</v>
      </c>
      <c r="JU71" s="79">
        <v>7644</v>
      </c>
      <c r="JV71" s="78">
        <v>510339.43</v>
      </c>
      <c r="JW71" s="77">
        <v>247</v>
      </c>
      <c r="JX71" s="78">
        <v>21947.74</v>
      </c>
      <c r="JY71" s="77">
        <v>515</v>
      </c>
      <c r="JZ71" s="78">
        <v>9594.0300000000007</v>
      </c>
      <c r="KA71" s="79">
        <v>8668</v>
      </c>
      <c r="KB71" s="78">
        <v>314277.24</v>
      </c>
      <c r="KC71" s="77">
        <v>5</v>
      </c>
      <c r="KD71" s="78">
        <v>76.27</v>
      </c>
      <c r="KE71" s="77">
        <v>412</v>
      </c>
      <c r="KF71" s="78">
        <v>44393.79</v>
      </c>
      <c r="KG71" s="79">
        <v>18226</v>
      </c>
      <c r="KH71" s="78">
        <v>670190.84</v>
      </c>
      <c r="KM71" s="79">
        <v>1285</v>
      </c>
      <c r="KN71" s="78">
        <v>723181.03</v>
      </c>
      <c r="KQ71" s="79">
        <v>5205</v>
      </c>
      <c r="KR71" s="78">
        <v>393185.03</v>
      </c>
      <c r="KU71" s="79">
        <v>3230</v>
      </c>
      <c r="KV71" s="78">
        <v>1325592.78</v>
      </c>
      <c r="LA71" s="77">
        <v>9</v>
      </c>
      <c r="LB71" s="78">
        <v>2158.35</v>
      </c>
      <c r="LC71" s="77">
        <v>11</v>
      </c>
      <c r="LD71" s="78">
        <v>21.4</v>
      </c>
      <c r="LE71" s="79">
        <v>1012</v>
      </c>
      <c r="LF71" s="78">
        <v>100800.55</v>
      </c>
      <c r="LG71" s="77">
        <v>420</v>
      </c>
      <c r="LH71" s="78">
        <v>75579.990000000005</v>
      </c>
      <c r="LI71" s="77">
        <v>432</v>
      </c>
      <c r="LJ71" s="78">
        <v>95922.41</v>
      </c>
      <c r="LO71" s="77">
        <v>1</v>
      </c>
      <c r="LP71" s="78">
        <v>100.91</v>
      </c>
      <c r="LU71" s="79">
        <v>8031</v>
      </c>
      <c r="LV71" s="78">
        <v>361461.24</v>
      </c>
      <c r="LW71" s="77">
        <v>60</v>
      </c>
      <c r="LX71" s="78">
        <v>334.54</v>
      </c>
      <c r="LY71" s="77">
        <v>4</v>
      </c>
      <c r="LZ71" s="78">
        <v>1412.44</v>
      </c>
      <c r="MA71" s="77">
        <v>2</v>
      </c>
      <c r="MB71" s="78">
        <v>222.26</v>
      </c>
      <c r="MC71" s="79">
        <v>5438</v>
      </c>
      <c r="MD71" s="78">
        <v>238950.58</v>
      </c>
      <c r="MK71" s="77">
        <v>1</v>
      </c>
      <c r="ML71" s="78">
        <v>10.59</v>
      </c>
      <c r="MO71" s="77">
        <v>1</v>
      </c>
      <c r="MP71" s="78">
        <v>8.69</v>
      </c>
      <c r="MQ71" s="79">
        <v>4480</v>
      </c>
      <c r="MR71" s="78">
        <v>320166.11</v>
      </c>
      <c r="MS71" s="79">
        <v>46034</v>
      </c>
      <c r="MT71" s="78">
        <v>4342125.95</v>
      </c>
      <c r="MU71" s="79">
        <v>1520</v>
      </c>
      <c r="MV71" s="78">
        <v>42613.599999999999</v>
      </c>
      <c r="MY71" s="77">
        <v>2</v>
      </c>
      <c r="MZ71" s="78">
        <v>10.08</v>
      </c>
      <c r="NA71" s="77">
        <v>2</v>
      </c>
      <c r="NB71" s="78">
        <v>9.4</v>
      </c>
      <c r="NG71" s="79">
        <v>323434</v>
      </c>
      <c r="NH71" s="78">
        <v>38519694.869999997</v>
      </c>
      <c r="NI71" s="79">
        <v>271705</v>
      </c>
      <c r="NJ71" s="78">
        <v>37089469.390000001</v>
      </c>
      <c r="NK71" s="79">
        <v>14235</v>
      </c>
      <c r="NL71" s="78">
        <v>44562.31</v>
      </c>
      <c r="NM71" s="77">
        <v>83</v>
      </c>
      <c r="NN71" s="78">
        <v>1266.73</v>
      </c>
      <c r="NO71" s="77">
        <v>4</v>
      </c>
      <c r="NP71" s="78">
        <v>35.26</v>
      </c>
      <c r="NU71" s="79">
        <v>4842</v>
      </c>
      <c r="NV71" s="78">
        <v>741250.63</v>
      </c>
      <c r="NW71" s="77">
        <v>8</v>
      </c>
      <c r="NX71" s="78">
        <v>34.86</v>
      </c>
      <c r="NY71" s="77">
        <v>1</v>
      </c>
      <c r="NZ71" s="78">
        <v>1.7</v>
      </c>
      <c r="OA71" s="77">
        <v>91</v>
      </c>
      <c r="OB71" s="78">
        <v>253.89</v>
      </c>
      <c r="OC71" s="77">
        <v>997</v>
      </c>
      <c r="OD71" s="78">
        <v>127421.94</v>
      </c>
      <c r="OG71" s="77">
        <v>3</v>
      </c>
      <c r="OH71" s="78">
        <v>90.09</v>
      </c>
      <c r="OM71" s="77">
        <v>303</v>
      </c>
      <c r="ON71" s="78">
        <v>23905.439999999999</v>
      </c>
      <c r="OO71" s="77">
        <v>606</v>
      </c>
      <c r="OP71" s="78">
        <v>33629.42</v>
      </c>
      <c r="OQ71" s="77">
        <v>133</v>
      </c>
      <c r="OR71" s="78">
        <v>846.77</v>
      </c>
      <c r="OW71" s="79">
        <v>14335</v>
      </c>
      <c r="OX71" s="78">
        <v>2440761.0299999998</v>
      </c>
      <c r="OY71" s="79">
        <v>28884</v>
      </c>
      <c r="OZ71" s="78">
        <v>5426590.3799999999</v>
      </c>
      <c r="PA71" s="77">
        <v>256</v>
      </c>
      <c r="PB71" s="78">
        <v>10236.530000000001</v>
      </c>
      <c r="PC71" s="79">
        <v>4251</v>
      </c>
      <c r="PD71" s="78">
        <v>193008.15</v>
      </c>
      <c r="PE71" s="77">
        <v>71</v>
      </c>
      <c r="PF71" s="78">
        <v>3951.06</v>
      </c>
      <c r="PI71" s="79">
        <v>4301</v>
      </c>
      <c r="PJ71" s="78">
        <v>393405.55</v>
      </c>
      <c r="PQ71" s="77">
        <v>1</v>
      </c>
      <c r="PR71" s="78">
        <v>4.75</v>
      </c>
      <c r="PS71" s="79">
        <v>3703</v>
      </c>
      <c r="PT71" s="78">
        <v>321065.94</v>
      </c>
      <c r="PU71" s="77">
        <v>124</v>
      </c>
      <c r="PV71" s="78">
        <v>1051.1400000000001</v>
      </c>
      <c r="PW71" s="77">
        <v>84</v>
      </c>
      <c r="PX71" s="78">
        <v>12191.57</v>
      </c>
      <c r="PY71" s="79">
        <v>9505</v>
      </c>
      <c r="PZ71" s="78">
        <v>636242.9</v>
      </c>
      <c r="QA71" s="77">
        <v>46</v>
      </c>
      <c r="QB71" s="78">
        <v>320.69</v>
      </c>
      <c r="QC71" s="77">
        <v>22</v>
      </c>
      <c r="QD71" s="78">
        <v>212.26</v>
      </c>
      <c r="QI71" s="77">
        <v>18</v>
      </c>
      <c r="QJ71" s="78">
        <v>106.94</v>
      </c>
      <c r="QK71" s="77">
        <v>3</v>
      </c>
      <c r="QL71" s="78">
        <v>17.77</v>
      </c>
      <c r="QM71" s="79">
        <v>23137</v>
      </c>
      <c r="QN71" s="78">
        <v>6254477.1299999999</v>
      </c>
      <c r="QO71" s="79">
        <v>43618</v>
      </c>
      <c r="QP71" s="78">
        <v>6194165.75</v>
      </c>
      <c r="QS71" s="77">
        <v>348</v>
      </c>
      <c r="QT71" s="78">
        <v>1375092.87</v>
      </c>
      <c r="QW71" s="77">
        <v>41</v>
      </c>
      <c r="QX71" s="78">
        <v>435.5</v>
      </c>
      <c r="QY71" s="77">
        <v>3</v>
      </c>
      <c r="QZ71" s="78">
        <v>112.63</v>
      </c>
      <c r="RA71" s="77">
        <v>679</v>
      </c>
      <c r="RB71" s="78">
        <v>263177.59999999998</v>
      </c>
      <c r="RE71" s="79">
        <v>23726</v>
      </c>
      <c r="RF71" s="78">
        <v>11919560.699999999</v>
      </c>
      <c r="RI71" s="79">
        <v>12291</v>
      </c>
      <c r="RJ71" s="78">
        <v>3897078.44</v>
      </c>
      <c r="RK71" s="77">
        <v>1</v>
      </c>
      <c r="RL71" s="78">
        <v>2.48</v>
      </c>
      <c r="RM71" s="77">
        <v>9</v>
      </c>
      <c r="RN71" s="78">
        <v>8.24</v>
      </c>
      <c r="RO71" s="77">
        <v>44</v>
      </c>
      <c r="RP71" s="78">
        <v>56.68</v>
      </c>
      <c r="SE71" s="77">
        <v>4</v>
      </c>
      <c r="SF71" s="78">
        <v>235.52</v>
      </c>
      <c r="SG71" s="77">
        <v>5</v>
      </c>
      <c r="SH71" s="78">
        <v>3853.56</v>
      </c>
      <c r="SK71" s="77">
        <v>1</v>
      </c>
      <c r="SL71" s="78">
        <v>12.75</v>
      </c>
      <c r="SM71" s="77">
        <v>1</v>
      </c>
      <c r="SN71" s="78">
        <v>22.86</v>
      </c>
      <c r="SO71" s="79">
        <v>127071</v>
      </c>
      <c r="SP71" s="78">
        <v>17895865</v>
      </c>
      <c r="SQ71" s="79">
        <v>2047</v>
      </c>
      <c r="SR71" s="78">
        <v>93936.5</v>
      </c>
      <c r="SW71" s="77">
        <v>155</v>
      </c>
      <c r="SX71" s="78">
        <v>24578.83</v>
      </c>
      <c r="SY71" s="77">
        <v>330</v>
      </c>
      <c r="SZ71" s="78">
        <v>16628.900000000001</v>
      </c>
      <c r="TA71" s="77">
        <v>758</v>
      </c>
      <c r="TB71" s="78">
        <v>21759.9</v>
      </c>
      <c r="TC71" s="77">
        <v>688</v>
      </c>
      <c r="TD71" s="78">
        <v>70171.7</v>
      </c>
      <c r="TG71" s="79">
        <v>5965</v>
      </c>
      <c r="TH71" s="78">
        <v>419403.53</v>
      </c>
      <c r="TI71" s="79">
        <v>52045</v>
      </c>
      <c r="TJ71" s="78">
        <v>8886115.5999999996</v>
      </c>
      <c r="TK71" s="77">
        <v>3</v>
      </c>
      <c r="TL71" s="78">
        <v>23.9</v>
      </c>
      <c r="TM71" s="79">
        <v>1310</v>
      </c>
      <c r="TN71" s="78">
        <v>49344.01</v>
      </c>
      <c r="TO71" s="79">
        <v>3164</v>
      </c>
      <c r="TP71" s="78">
        <v>239107.04</v>
      </c>
      <c r="TQ71" s="79">
        <v>8678</v>
      </c>
      <c r="TR71" s="78">
        <v>264222.14</v>
      </c>
      <c r="TS71" s="77">
        <v>3</v>
      </c>
      <c r="TT71" s="78">
        <v>2544</v>
      </c>
      <c r="TU71" s="79">
        <v>89353</v>
      </c>
      <c r="TV71" s="78">
        <v>559135.47</v>
      </c>
      <c r="TW71" s="79">
        <v>4689</v>
      </c>
      <c r="TX71" s="78">
        <v>432084.23</v>
      </c>
      <c r="TY71" s="77">
        <v>80</v>
      </c>
      <c r="TZ71" s="78">
        <v>452.42</v>
      </c>
      <c r="UG71" s="77">
        <v>749</v>
      </c>
      <c r="UH71" s="78">
        <v>7239.33</v>
      </c>
      <c r="UI71" s="79">
        <v>3038</v>
      </c>
      <c r="UJ71" s="78">
        <v>13257015.539999999</v>
      </c>
      <c r="UK71" s="79">
        <v>2344</v>
      </c>
      <c r="UL71" s="78">
        <v>91540.17</v>
      </c>
      <c r="UM71" s="79">
        <v>30975</v>
      </c>
      <c r="UN71" s="78">
        <v>829361.06</v>
      </c>
      <c r="UO71" s="79">
        <v>2264</v>
      </c>
      <c r="UP71" s="78">
        <v>262923.23</v>
      </c>
      <c r="UQ71" s="79">
        <v>46085</v>
      </c>
      <c r="UR71" s="78">
        <v>2241354.44</v>
      </c>
      <c r="US71" s="79">
        <v>5798</v>
      </c>
      <c r="UT71" s="78">
        <v>463304.85</v>
      </c>
      <c r="VG71" s="79">
        <v>8430</v>
      </c>
      <c r="VH71" s="78">
        <v>382839.09</v>
      </c>
      <c r="VK71" s="77">
        <v>4</v>
      </c>
      <c r="VL71" s="78">
        <v>59.72</v>
      </c>
      <c r="VM71" s="77">
        <v>2</v>
      </c>
      <c r="VN71" s="78">
        <v>39.69</v>
      </c>
      <c r="VS71" s="77">
        <v>1</v>
      </c>
      <c r="VT71" s="78">
        <v>3.23</v>
      </c>
      <c r="VU71" s="77">
        <v>3</v>
      </c>
      <c r="VV71" s="78">
        <v>8.6999999999999993</v>
      </c>
      <c r="VY71" s="77">
        <v>2</v>
      </c>
      <c r="VZ71" s="78">
        <v>0.22</v>
      </c>
      <c r="WA71" s="77">
        <v>2</v>
      </c>
      <c r="WB71" s="78">
        <v>31.68</v>
      </c>
      <c r="WG71" s="77">
        <v>37</v>
      </c>
      <c r="WH71" s="78">
        <v>938.5</v>
      </c>
      <c r="WI71" s="79">
        <v>20228</v>
      </c>
      <c r="WJ71" s="78">
        <v>1174535.21</v>
      </c>
      <c r="WM71" s="79">
        <v>36102</v>
      </c>
      <c r="WN71" s="78">
        <v>578749.61</v>
      </c>
      <c r="WO71" s="77">
        <v>126</v>
      </c>
      <c r="WP71" s="78">
        <v>1255.77</v>
      </c>
      <c r="WS71" s="77">
        <v>11</v>
      </c>
      <c r="WT71" s="78">
        <v>54.6</v>
      </c>
      <c r="WU71" s="79">
        <v>12839</v>
      </c>
      <c r="WV71" s="78">
        <v>696065.6</v>
      </c>
      <c r="WW71" s="79">
        <v>16763</v>
      </c>
      <c r="WX71" s="78">
        <v>1497924.27</v>
      </c>
      <c r="XA71" s="77">
        <v>2</v>
      </c>
      <c r="XB71" s="78">
        <v>37.119999999999997</v>
      </c>
      <c r="XG71" s="79">
        <v>14361</v>
      </c>
      <c r="XH71" s="78">
        <v>2008250.27</v>
      </c>
      <c r="XI71" s="77">
        <v>30</v>
      </c>
      <c r="XJ71" s="78">
        <v>63343.16</v>
      </c>
      <c r="XM71" s="79">
        <v>2843</v>
      </c>
      <c r="XN71" s="78">
        <v>11902.68</v>
      </c>
      <c r="XO71" s="79">
        <v>7127</v>
      </c>
      <c r="XP71" s="78">
        <v>113581.65</v>
      </c>
      <c r="XQ71" s="77">
        <v>183</v>
      </c>
      <c r="XR71" s="78">
        <v>20497.55</v>
      </c>
      <c r="XS71" s="79">
        <v>2191</v>
      </c>
      <c r="XT71" s="78">
        <v>868040.62</v>
      </c>
      <c r="XW71" s="79">
        <v>6457</v>
      </c>
      <c r="XX71" s="78">
        <v>186939.12</v>
      </c>
      <c r="YC71" s="77">
        <v>3</v>
      </c>
      <c r="YD71" s="78">
        <v>20.010000000000002</v>
      </c>
      <c r="YE71" s="77">
        <v>9</v>
      </c>
      <c r="YF71" s="78">
        <v>71.88</v>
      </c>
      <c r="YI71" s="79">
        <v>37740</v>
      </c>
      <c r="YJ71" s="78">
        <v>2131195.0299999998</v>
      </c>
      <c r="YK71" s="77">
        <v>3</v>
      </c>
      <c r="YL71" s="78">
        <v>21.94</v>
      </c>
      <c r="YM71" s="77">
        <v>487</v>
      </c>
      <c r="YN71" s="78">
        <v>211040.39</v>
      </c>
      <c r="YO71" s="77">
        <v>488</v>
      </c>
      <c r="YP71" s="78">
        <v>6173.8</v>
      </c>
      <c r="YU71" s="79">
        <v>2883</v>
      </c>
      <c r="YV71" s="78">
        <v>1487376.91</v>
      </c>
      <c r="YW71" s="79">
        <v>6919</v>
      </c>
      <c r="YX71" s="78">
        <v>886665.6</v>
      </c>
      <c r="YY71" s="79">
        <v>16191</v>
      </c>
      <c r="YZ71" s="78">
        <v>2716530.7</v>
      </c>
      <c r="ZA71" s="79">
        <v>1272</v>
      </c>
      <c r="ZB71" s="78">
        <v>341777.86</v>
      </c>
      <c r="ZC71" s="79">
        <v>2156</v>
      </c>
      <c r="ZD71" s="78">
        <v>474931.61</v>
      </c>
      <c r="ZE71" s="79">
        <v>85131</v>
      </c>
      <c r="ZF71" s="78">
        <v>921151.84</v>
      </c>
      <c r="ZG71" s="79">
        <v>1500</v>
      </c>
      <c r="ZH71" s="78">
        <v>76138.06</v>
      </c>
      <c r="ZI71" s="77">
        <v>3</v>
      </c>
      <c r="ZJ71" s="78">
        <v>22.74</v>
      </c>
      <c r="ZM71" s="77">
        <v>1</v>
      </c>
      <c r="ZN71" s="78">
        <v>56.16</v>
      </c>
      <c r="ZO71" s="77">
        <v>2</v>
      </c>
      <c r="ZP71" s="78">
        <v>49</v>
      </c>
      <c r="ZQ71" s="79">
        <v>156975</v>
      </c>
      <c r="ZR71" s="78">
        <v>9253979</v>
      </c>
      <c r="ZS71" s="79">
        <v>12684</v>
      </c>
      <c r="ZT71" s="78">
        <v>862959.65</v>
      </c>
      <c r="AAA71" s="79">
        <v>8480</v>
      </c>
      <c r="AAB71" s="78">
        <v>199242.1</v>
      </c>
      <c r="AAE71" s="79">
        <v>2630</v>
      </c>
      <c r="AAF71" s="78">
        <v>327396.94</v>
      </c>
      <c r="AAG71" s="77">
        <v>145</v>
      </c>
      <c r="AAH71" s="78">
        <v>16180.25</v>
      </c>
      <c r="AAI71" s="79">
        <v>118625</v>
      </c>
      <c r="AAJ71" s="78">
        <v>2983779.98</v>
      </c>
      <c r="AAK71" s="79">
        <v>29916</v>
      </c>
      <c r="AAL71" s="78">
        <v>1443584.67</v>
      </c>
      <c r="AAQ71" s="79">
        <v>1535</v>
      </c>
      <c r="AAR71" s="78">
        <v>132932.66</v>
      </c>
      <c r="AAS71" s="77">
        <v>681</v>
      </c>
      <c r="AAT71" s="78">
        <v>52732.42</v>
      </c>
      <c r="AAU71" s="79">
        <v>57209</v>
      </c>
      <c r="AAV71" s="78">
        <v>9955146.7100000009</v>
      </c>
      <c r="AAW71" s="79">
        <v>51391</v>
      </c>
      <c r="AAX71" s="78">
        <v>6045478.9000000004</v>
      </c>
      <c r="ABC71" s="77">
        <v>76</v>
      </c>
      <c r="ABD71" s="78">
        <v>392.76</v>
      </c>
      <c r="ABE71" s="77">
        <v>219</v>
      </c>
      <c r="ABF71" s="78">
        <v>1046.81</v>
      </c>
      <c r="ABM71" s="77">
        <v>127</v>
      </c>
      <c r="ABN71" s="78">
        <v>1026.1099999999999</v>
      </c>
      <c r="ABO71" s="77">
        <v>2</v>
      </c>
      <c r="ABP71" s="78">
        <v>1.74</v>
      </c>
      <c r="ABQ71" s="77">
        <v>49</v>
      </c>
      <c r="ABR71" s="78">
        <v>555.92999999999995</v>
      </c>
      <c r="ABS71" s="77">
        <v>107</v>
      </c>
      <c r="ABT71" s="78">
        <v>734.94</v>
      </c>
      <c r="ABY71" s="77">
        <v>3</v>
      </c>
      <c r="ABZ71" s="78">
        <v>139.30000000000001</v>
      </c>
      <c r="ACA71" s="79">
        <v>1763</v>
      </c>
      <c r="ACB71" s="78">
        <v>7521.23</v>
      </c>
      <c r="ACG71" s="79">
        <v>1742</v>
      </c>
      <c r="ACH71" s="78">
        <v>102511.93</v>
      </c>
      <c r="ACM71" s="77">
        <v>4</v>
      </c>
      <c r="ACN71" s="78">
        <v>67.48</v>
      </c>
      <c r="ACO71" s="79">
        <v>3252</v>
      </c>
      <c r="ACP71" s="78">
        <v>535560.22</v>
      </c>
      <c r="ADA71" s="79">
        <v>195182</v>
      </c>
      <c r="ADB71" s="78">
        <v>17750027.469999999</v>
      </c>
      <c r="ADC71" s="79">
        <v>4111</v>
      </c>
      <c r="ADD71" s="78">
        <v>252064.16</v>
      </c>
      <c r="ADE71" s="79">
        <v>1858</v>
      </c>
      <c r="ADF71" s="78">
        <v>82028.77</v>
      </c>
      <c r="ADG71" s="79">
        <v>5646</v>
      </c>
      <c r="ADH71" s="78">
        <v>85261.7</v>
      </c>
      <c r="ADI71" s="79">
        <v>6159</v>
      </c>
      <c r="ADJ71" s="78">
        <v>149295.67000000001</v>
      </c>
      <c r="ADK71" s="77">
        <v>748</v>
      </c>
      <c r="ADL71" s="78">
        <v>23394.2</v>
      </c>
      <c r="ADO71" s="77">
        <v>1</v>
      </c>
      <c r="ADP71" s="78">
        <v>17.7</v>
      </c>
      <c r="ADQ71" s="77">
        <v>169</v>
      </c>
      <c r="ADR71" s="78">
        <v>10231.33</v>
      </c>
      <c r="ADS71" s="79">
        <v>18503</v>
      </c>
      <c r="ADT71" s="78">
        <v>619430.29</v>
      </c>
      <c r="ADU71" s="79">
        <v>5057</v>
      </c>
      <c r="ADV71" s="78">
        <v>264011.90000000002</v>
      </c>
      <c r="ADW71" s="79">
        <v>24498</v>
      </c>
      <c r="ADX71" s="78">
        <v>303469.96000000002</v>
      </c>
      <c r="AEA71" s="77">
        <v>11</v>
      </c>
      <c r="AEB71" s="78">
        <v>232.57</v>
      </c>
      <c r="AEC71" s="79">
        <v>12101</v>
      </c>
      <c r="AED71" s="78">
        <v>494083.77</v>
      </c>
      <c r="AEI71" s="79">
        <v>7224</v>
      </c>
      <c r="AEJ71" s="78">
        <v>229308.24</v>
      </c>
      <c r="AEK71" s="79">
        <v>47858</v>
      </c>
      <c r="AEL71" s="78">
        <v>1843814.37</v>
      </c>
      <c r="AEM71" s="77">
        <v>136</v>
      </c>
      <c r="AEN71" s="78">
        <v>7040.14</v>
      </c>
      <c r="AEO71" s="79">
        <v>15568</v>
      </c>
      <c r="AEP71" s="78">
        <v>1000834.65</v>
      </c>
      <c r="AEQ71" s="77">
        <v>1</v>
      </c>
      <c r="AER71" s="78">
        <v>41.95</v>
      </c>
      <c r="AES71" s="79">
        <v>4141</v>
      </c>
      <c r="AET71" s="78">
        <v>626130.51</v>
      </c>
      <c r="AEY71" s="79">
        <v>1048</v>
      </c>
      <c r="AEZ71" s="78">
        <v>170264.8</v>
      </c>
      <c r="AFA71" s="77">
        <v>2</v>
      </c>
      <c r="AFB71" s="78">
        <v>5.5</v>
      </c>
      <c r="AFK71" s="79">
        <v>4453</v>
      </c>
      <c r="AFL71" s="78">
        <v>316625.27</v>
      </c>
      <c r="AFM71" s="79">
        <v>1198</v>
      </c>
      <c r="AFN71" s="78">
        <v>41282.660000000003</v>
      </c>
      <c r="AFO71" s="77">
        <v>13</v>
      </c>
      <c r="AFP71" s="78">
        <v>869.26</v>
      </c>
      <c r="AFQ71" s="77">
        <v>2</v>
      </c>
      <c r="AFR71" s="78">
        <v>278.69</v>
      </c>
      <c r="AFU71" s="79">
        <v>2867</v>
      </c>
      <c r="AFV71" s="78">
        <v>2061521.57</v>
      </c>
      <c r="AGA71" s="77">
        <v>73</v>
      </c>
      <c r="AGB71" s="78">
        <v>647.54999999999995</v>
      </c>
      <c r="AGG71" s="79">
        <v>17953</v>
      </c>
      <c r="AGH71" s="78">
        <v>900618.36</v>
      </c>
      <c r="AGI71" s="79">
        <v>3632</v>
      </c>
      <c r="AGJ71" s="78">
        <v>128716.74</v>
      </c>
      <c r="AGK71" s="77">
        <v>8</v>
      </c>
      <c r="AGL71" s="78">
        <v>12607.14</v>
      </c>
      <c r="AGO71" s="77">
        <v>67</v>
      </c>
      <c r="AGP71" s="78">
        <v>8082.86</v>
      </c>
      <c r="AGQ71" s="79">
        <v>9782</v>
      </c>
      <c r="AGR71" s="78">
        <v>537600.44999999995</v>
      </c>
      <c r="AGS71" s="77">
        <v>15</v>
      </c>
      <c r="AGT71" s="78">
        <v>564.79999999999995</v>
      </c>
      <c r="AGW71" s="77">
        <v>11</v>
      </c>
      <c r="AGX71" s="78">
        <v>1065.83</v>
      </c>
      <c r="AHC71" s="79">
        <v>3270</v>
      </c>
      <c r="AHD71" s="78">
        <v>1122759.3600000001</v>
      </c>
      <c r="AHG71" s="77">
        <v>161</v>
      </c>
      <c r="AHH71" s="78">
        <v>7936.42</v>
      </c>
      <c r="AHK71" s="77">
        <v>8</v>
      </c>
      <c r="AHL71" s="78">
        <v>162.19999999999999</v>
      </c>
      <c r="AHM71" s="79">
        <v>42919</v>
      </c>
      <c r="AHN71" s="78">
        <v>1426233.6</v>
      </c>
      <c r="AHO71" s="79">
        <v>4041</v>
      </c>
      <c r="AHP71" s="78">
        <v>72885.06</v>
      </c>
      <c r="AHQ71" s="77">
        <v>463</v>
      </c>
      <c r="AHR71" s="78">
        <v>45045.32</v>
      </c>
      <c r="AHS71" s="77">
        <v>4</v>
      </c>
      <c r="AHT71" s="78">
        <v>234.04</v>
      </c>
      <c r="AHW71" s="77">
        <v>168</v>
      </c>
      <c r="AHX71" s="78">
        <v>1262.83</v>
      </c>
      <c r="AIC71" s="77">
        <v>28</v>
      </c>
      <c r="AID71" s="78">
        <v>25894.799999999999</v>
      </c>
      <c r="AIE71" s="77">
        <v>1</v>
      </c>
      <c r="AIF71" s="78">
        <v>51.84</v>
      </c>
      <c r="AIG71" s="79">
        <v>172771</v>
      </c>
      <c r="AIH71" s="78">
        <v>32927085.559999999</v>
      </c>
      <c r="AII71" s="77">
        <v>180</v>
      </c>
      <c r="AIJ71" s="78">
        <v>198500.06</v>
      </c>
      <c r="AIK71" s="79">
        <v>10242</v>
      </c>
      <c r="AIL71" s="78">
        <v>5652491.8200000003</v>
      </c>
      <c r="AIM71" s="79">
        <v>11507</v>
      </c>
      <c r="AIN71" s="78">
        <v>4020210.11</v>
      </c>
      <c r="AIO71" s="79">
        <v>1509</v>
      </c>
      <c r="AIP71" s="78">
        <v>99493.75</v>
      </c>
      <c r="AIQ71" s="77">
        <v>198</v>
      </c>
      <c r="AIR71" s="78">
        <v>20240.27</v>
      </c>
      <c r="AIS71" s="79">
        <v>1087</v>
      </c>
      <c r="AIT71" s="78">
        <v>146437.47</v>
      </c>
      <c r="AIW71" s="77">
        <v>2</v>
      </c>
      <c r="AIX71" s="78">
        <v>1200.9000000000001</v>
      </c>
      <c r="AIY71" s="77">
        <v>88</v>
      </c>
      <c r="AIZ71" s="78">
        <v>56163.19</v>
      </c>
      <c r="AJA71" s="79">
        <v>4280</v>
      </c>
      <c r="AJB71" s="78">
        <v>401327.57</v>
      </c>
      <c r="AJC71" s="79">
        <v>4065</v>
      </c>
      <c r="AJD71" s="78">
        <v>261681.18</v>
      </c>
      <c r="AJE71" s="77">
        <v>2</v>
      </c>
      <c r="AJF71" s="78">
        <v>73.44</v>
      </c>
      <c r="AJK71" s="77">
        <v>4</v>
      </c>
      <c r="AJL71" s="78">
        <v>2856.32</v>
      </c>
      <c r="AJM71" s="79">
        <v>1006</v>
      </c>
      <c r="AJN71" s="78">
        <v>127514.86</v>
      </c>
      <c r="AJO71" s="77">
        <v>1</v>
      </c>
      <c r="AJP71" s="78">
        <v>0.39</v>
      </c>
      <c r="AJQ71" s="77">
        <v>106</v>
      </c>
      <c r="AJR71" s="78">
        <v>32133.71</v>
      </c>
      <c r="AJS71" s="77">
        <v>1</v>
      </c>
      <c r="AJT71" s="78">
        <v>84.54</v>
      </c>
      <c r="AKG71" s="79">
        <v>59487</v>
      </c>
      <c r="AKH71" s="78">
        <v>530276.84</v>
      </c>
      <c r="AKK71" s="77">
        <v>16</v>
      </c>
      <c r="AKL71" s="78">
        <v>125.07</v>
      </c>
      <c r="AKO71" s="79">
        <v>7267</v>
      </c>
      <c r="AKP71" s="78">
        <v>538921.06999999995</v>
      </c>
      <c r="AKQ71" s="77">
        <v>3</v>
      </c>
      <c r="AKR71" s="78">
        <v>22.41</v>
      </c>
      <c r="AKS71" s="79">
        <v>9934</v>
      </c>
      <c r="AKT71" s="78">
        <v>198488.79</v>
      </c>
      <c r="AKU71" s="77">
        <v>3</v>
      </c>
      <c r="AKV71" s="78">
        <v>1.98</v>
      </c>
      <c r="AKW71" s="79">
        <v>12242</v>
      </c>
      <c r="AKX71" s="78">
        <v>563351.22</v>
      </c>
      <c r="ALC71" s="77">
        <v>6</v>
      </c>
      <c r="ALD71" s="78">
        <v>72.78</v>
      </c>
      <c r="ALE71" s="79">
        <v>2025</v>
      </c>
      <c r="ALF71" s="78">
        <v>332417.53000000003</v>
      </c>
      <c r="ALO71" s="79">
        <v>63345</v>
      </c>
      <c r="ALP71" s="78">
        <v>743870.79</v>
      </c>
      <c r="ALQ71" s="77">
        <v>308</v>
      </c>
      <c r="ALR71" s="78">
        <v>32616.720000000001</v>
      </c>
      <c r="ALW71" s="77">
        <v>2</v>
      </c>
      <c r="ALX71" s="78">
        <v>2.4500000000000002</v>
      </c>
      <c r="AME71" s="77">
        <v>17</v>
      </c>
      <c r="AMF71" s="78">
        <v>192.32</v>
      </c>
      <c r="AMM71" s="79">
        <v>9098</v>
      </c>
      <c r="AMN71" s="78">
        <v>227914.3</v>
      </c>
      <c r="AMQ71" s="79">
        <v>123920</v>
      </c>
      <c r="AMR71" s="78">
        <v>1670245.38</v>
      </c>
      <c r="AMW71" s="77">
        <v>1</v>
      </c>
      <c r="AMX71" s="78">
        <v>7.42</v>
      </c>
      <c r="AMY71" s="77">
        <v>2</v>
      </c>
      <c r="AMZ71" s="78">
        <v>7.7</v>
      </c>
      <c r="ANA71" s="77">
        <v>1</v>
      </c>
      <c r="ANB71" s="78">
        <v>4.6500000000000004</v>
      </c>
      <c r="ANI71" s="77">
        <v>5</v>
      </c>
      <c r="ANJ71" s="78">
        <v>22.36</v>
      </c>
      <c r="ANO71" s="79">
        <v>7420</v>
      </c>
      <c r="ANP71" s="78">
        <v>342692.39</v>
      </c>
      <c r="ANQ71" s="77">
        <v>431</v>
      </c>
      <c r="ANR71" s="78">
        <v>1171.19</v>
      </c>
      <c r="ANS71" s="79">
        <v>1421</v>
      </c>
      <c r="ANT71" s="78">
        <v>93567.43</v>
      </c>
      <c r="ANW71" s="77">
        <v>163</v>
      </c>
      <c r="ANX71" s="78">
        <v>4007.85</v>
      </c>
      <c r="ANY71" s="77">
        <v>13</v>
      </c>
      <c r="ANZ71" s="78">
        <v>4962.38</v>
      </c>
      <c r="AOA71" s="79">
        <v>1589</v>
      </c>
      <c r="AOB71" s="78">
        <v>108681.91</v>
      </c>
      <c r="AOC71" s="79">
        <v>12848</v>
      </c>
      <c r="AOD71" s="78">
        <v>1233032.25</v>
      </c>
      <c r="AOE71" s="77">
        <v>166</v>
      </c>
      <c r="AOF71" s="78">
        <v>183252.69</v>
      </c>
      <c r="AOQ71" s="77">
        <v>433</v>
      </c>
      <c r="AOR71" s="78">
        <v>16960.55</v>
      </c>
      <c r="AOS71" s="77">
        <v>1</v>
      </c>
      <c r="AOT71" s="78">
        <v>1.55</v>
      </c>
      <c r="AOY71" s="77">
        <v>975</v>
      </c>
      <c r="AOZ71" s="78">
        <v>1240843.5</v>
      </c>
      <c r="APA71" s="79">
        <v>3473</v>
      </c>
      <c r="APB71" s="78">
        <v>255913.51</v>
      </c>
      <c r="APC71" s="77">
        <v>2</v>
      </c>
      <c r="APD71" s="78">
        <v>96.66</v>
      </c>
      <c r="APE71" s="79">
        <v>1915</v>
      </c>
      <c r="APF71" s="78">
        <v>40831.1</v>
      </c>
      <c r="API71" s="79">
        <v>2409</v>
      </c>
      <c r="APJ71" s="78">
        <v>306593.14</v>
      </c>
      <c r="APK71" s="77">
        <v>310</v>
      </c>
      <c r="APL71" s="78">
        <v>55936.46</v>
      </c>
      <c r="APM71" s="79">
        <v>14160</v>
      </c>
      <c r="APN71" s="78">
        <v>2274680.5499999998</v>
      </c>
      <c r="APS71" s="77">
        <v>560</v>
      </c>
      <c r="APT71" s="78">
        <v>301844.78000000003</v>
      </c>
      <c r="APU71" s="77">
        <v>75</v>
      </c>
      <c r="APV71" s="78">
        <v>136635.62</v>
      </c>
      <c r="APW71" s="77">
        <v>385</v>
      </c>
      <c r="APX71" s="78">
        <v>1195658.58</v>
      </c>
      <c r="AQA71" s="77">
        <v>1</v>
      </c>
      <c r="AQB71" s="78">
        <v>170.36</v>
      </c>
      <c r="AQE71" s="77">
        <v>1</v>
      </c>
      <c r="AQF71" s="78">
        <v>17.86</v>
      </c>
      <c r="AQI71" s="77">
        <v>59</v>
      </c>
      <c r="AQJ71" s="78">
        <v>5027.8999999999996</v>
      </c>
      <c r="AQK71" s="77">
        <v>4</v>
      </c>
      <c r="AQL71" s="78">
        <v>34.479999999999997</v>
      </c>
      <c r="AQO71" s="79">
        <v>1004</v>
      </c>
      <c r="AQP71" s="78">
        <v>130539.44</v>
      </c>
      <c r="AQQ71" s="77">
        <v>374</v>
      </c>
      <c r="AQR71" s="78">
        <v>4311.2700000000004</v>
      </c>
      <c r="AQU71" s="77">
        <v>208</v>
      </c>
      <c r="AQV71" s="78">
        <v>2696.66</v>
      </c>
      <c r="ARA71" s="79">
        <v>13843</v>
      </c>
      <c r="ARB71" s="78">
        <v>3036464.67</v>
      </c>
      <c r="ARC71" s="79">
        <v>15994</v>
      </c>
      <c r="ARD71" s="78">
        <v>237372.45</v>
      </c>
      <c r="ARE71" s="77">
        <v>2</v>
      </c>
      <c r="ARF71" s="78">
        <v>5.58</v>
      </c>
      <c r="ARG71" s="77">
        <v>7</v>
      </c>
      <c r="ARH71" s="78">
        <v>114.14</v>
      </c>
      <c r="ARI71" s="79">
        <v>2645</v>
      </c>
      <c r="ARJ71" s="78">
        <v>1128271.52</v>
      </c>
      <c r="ARK71" s="77">
        <v>151</v>
      </c>
      <c r="ARL71" s="78">
        <v>65743.48</v>
      </c>
      <c r="ARM71" s="79">
        <v>2208</v>
      </c>
      <c r="ARN71" s="78">
        <v>985813.65</v>
      </c>
      <c r="ARO71" s="77">
        <v>635</v>
      </c>
      <c r="ARP71" s="78">
        <v>280327.59999999998</v>
      </c>
      <c r="ARQ71" s="77">
        <v>713</v>
      </c>
      <c r="ARR71" s="78">
        <v>262922.69</v>
      </c>
      <c r="ARS71" s="77">
        <v>132</v>
      </c>
      <c r="ART71" s="78">
        <v>45038.51</v>
      </c>
      <c r="ARU71" s="79">
        <v>14694</v>
      </c>
      <c r="ARV71" s="78">
        <v>2920281.95</v>
      </c>
      <c r="ARW71" s="77">
        <v>9</v>
      </c>
      <c r="ARX71" s="78">
        <v>569.22</v>
      </c>
      <c r="ASA71" s="77">
        <v>148</v>
      </c>
      <c r="ASB71" s="78">
        <v>42760.52</v>
      </c>
      <c r="ASC71" s="79">
        <v>3278</v>
      </c>
      <c r="ASD71" s="78">
        <v>54418.27</v>
      </c>
      <c r="ASI71" s="79">
        <v>2660</v>
      </c>
      <c r="ASJ71" s="78">
        <v>666801.15</v>
      </c>
      <c r="ASK71" s="79">
        <v>2516</v>
      </c>
      <c r="ASL71" s="78">
        <v>1291237.69</v>
      </c>
      <c r="ASU71" s="77">
        <v>85</v>
      </c>
      <c r="ASV71" s="78">
        <v>543957.56999999995</v>
      </c>
      <c r="ASY71" s="77">
        <v>2</v>
      </c>
      <c r="ASZ71" s="78">
        <v>34.83</v>
      </c>
      <c r="ATC71" s="77">
        <v>1</v>
      </c>
      <c r="ATD71" s="78">
        <v>18.36</v>
      </c>
      <c r="ATE71" s="77">
        <v>2</v>
      </c>
      <c r="ATF71" s="78">
        <v>18.78</v>
      </c>
      <c r="ATG71" s="79">
        <v>5504</v>
      </c>
      <c r="ATH71" s="78">
        <v>675843.1</v>
      </c>
      <c r="ATI71" s="79">
        <v>18473</v>
      </c>
      <c r="ATJ71" s="78">
        <v>2201945.52</v>
      </c>
      <c r="ATK71" s="79">
        <v>26790</v>
      </c>
      <c r="ATL71" s="78">
        <v>3312063.9</v>
      </c>
      <c r="ATM71" s="79">
        <v>5644</v>
      </c>
      <c r="ATN71" s="78">
        <v>671442.19</v>
      </c>
      <c r="ATO71" s="79">
        <v>19462</v>
      </c>
      <c r="ATP71" s="78">
        <v>440429.5</v>
      </c>
      <c r="ATS71" s="79">
        <v>50668</v>
      </c>
      <c r="ATT71" s="78">
        <v>4013819.27</v>
      </c>
      <c r="ATU71" s="77">
        <v>158</v>
      </c>
      <c r="ATV71" s="78">
        <v>52445.29</v>
      </c>
      <c r="ATY71" s="79">
        <v>4131</v>
      </c>
      <c r="ATZ71" s="78">
        <v>323507.34000000003</v>
      </c>
      <c r="AUE71" s="77">
        <v>6</v>
      </c>
      <c r="AUF71" s="78">
        <v>1769.38</v>
      </c>
      <c r="AUI71" s="77">
        <v>1</v>
      </c>
      <c r="AUJ71" s="78">
        <v>5.94</v>
      </c>
      <c r="AUO71" s="77">
        <v>1</v>
      </c>
      <c r="AUP71" s="78">
        <v>7.32</v>
      </c>
      <c r="AUQ71" s="77">
        <v>1</v>
      </c>
      <c r="AUR71" s="78">
        <v>0.89</v>
      </c>
      <c r="AUS71" s="77">
        <v>16</v>
      </c>
      <c r="AUT71" s="78">
        <v>582.16</v>
      </c>
      <c r="AUU71" s="77">
        <v>919</v>
      </c>
      <c r="AUV71" s="78">
        <v>18127.830000000002</v>
      </c>
      <c r="AUW71" s="77">
        <v>98</v>
      </c>
      <c r="AUX71" s="78">
        <v>7752.3</v>
      </c>
      <c r="AVA71" s="79">
        <v>12268</v>
      </c>
      <c r="AVB71" s="78">
        <v>1089653.43</v>
      </c>
      <c r="AVC71" s="77">
        <v>830</v>
      </c>
      <c r="AVD71" s="78">
        <v>3266541.73</v>
      </c>
      <c r="AVM71" s="79">
        <v>1111</v>
      </c>
      <c r="AVN71" s="78">
        <v>60093.42</v>
      </c>
      <c r="AVO71" s="77">
        <v>60</v>
      </c>
      <c r="AVP71" s="78">
        <v>2106.92</v>
      </c>
      <c r="AVS71" s="79">
        <v>14987</v>
      </c>
      <c r="AVT71" s="78">
        <v>665022.81999999995</v>
      </c>
      <c r="AVU71" s="77">
        <v>6</v>
      </c>
      <c r="AVV71" s="78">
        <v>251.58</v>
      </c>
      <c r="AVW71" s="77">
        <v>24</v>
      </c>
      <c r="AVX71" s="78">
        <v>929.22</v>
      </c>
      <c r="AVY71" s="77">
        <v>3</v>
      </c>
      <c r="AVZ71" s="78">
        <v>91.25</v>
      </c>
      <c r="AWA71" s="77">
        <v>20</v>
      </c>
      <c r="AWB71" s="78">
        <v>121.21</v>
      </c>
      <c r="AWC71" s="77">
        <v>4</v>
      </c>
      <c r="AWD71" s="78">
        <v>9.7799999999999994</v>
      </c>
      <c r="AWM71" s="79">
        <v>185104</v>
      </c>
      <c r="AWN71" s="78">
        <v>2977539.35</v>
      </c>
      <c r="AWO71" s="77">
        <v>14</v>
      </c>
      <c r="AWP71" s="78">
        <v>220.77</v>
      </c>
      <c r="AWQ71" s="79">
        <v>2153</v>
      </c>
      <c r="AWR71" s="78">
        <v>123899.25</v>
      </c>
      <c r="AWU71" s="79">
        <v>11183</v>
      </c>
      <c r="AWV71" s="78">
        <v>3648004.3</v>
      </c>
      <c r="AWW71" s="77">
        <v>43</v>
      </c>
      <c r="AWX71" s="78">
        <v>336.87</v>
      </c>
      <c r="AXA71" s="77">
        <v>3</v>
      </c>
      <c r="AXB71" s="78">
        <v>8.07</v>
      </c>
      <c r="AXC71" s="77">
        <v>232</v>
      </c>
      <c r="AXD71" s="78">
        <v>201959.11</v>
      </c>
      <c r="AXM71" s="77">
        <v>1</v>
      </c>
      <c r="AXN71" s="78">
        <v>36.1</v>
      </c>
      <c r="AYC71" s="77">
        <v>6</v>
      </c>
      <c r="AYD71" s="78">
        <v>48.78</v>
      </c>
      <c r="AYE71" s="77">
        <v>36</v>
      </c>
      <c r="AYF71" s="78">
        <v>379.51</v>
      </c>
      <c r="AYG71" s="77">
        <v>5</v>
      </c>
      <c r="AYH71" s="78">
        <v>74.7</v>
      </c>
      <c r="AYQ71" s="77">
        <v>4</v>
      </c>
      <c r="AYR71" s="78">
        <v>3.55</v>
      </c>
      <c r="AYS71" s="77">
        <v>2</v>
      </c>
      <c r="AYT71" s="78">
        <v>4.68</v>
      </c>
      <c r="AYW71" s="77">
        <v>8</v>
      </c>
      <c r="AYX71" s="78">
        <v>35.520000000000003</v>
      </c>
      <c r="AYY71" s="77">
        <v>132</v>
      </c>
      <c r="AYZ71" s="78">
        <v>9080.39</v>
      </c>
      <c r="AZA71" s="79">
        <v>58001</v>
      </c>
      <c r="AZB71" s="78">
        <v>4507837.76</v>
      </c>
      <c r="AZC71" s="77">
        <v>311</v>
      </c>
      <c r="AZD71" s="78">
        <v>50129.7</v>
      </c>
      <c r="AZE71" s="77">
        <v>183</v>
      </c>
      <c r="AZF71" s="78">
        <v>61547.32</v>
      </c>
      <c r="AZG71" s="77">
        <v>26</v>
      </c>
      <c r="AZH71" s="78">
        <v>394.39</v>
      </c>
      <c r="AZI71" s="77">
        <v>322</v>
      </c>
      <c r="AZJ71" s="78">
        <v>26642.3</v>
      </c>
      <c r="AZK71" s="77">
        <v>846</v>
      </c>
      <c r="AZL71" s="78">
        <v>11652.88</v>
      </c>
      <c r="AZO71" s="79">
        <v>13836</v>
      </c>
      <c r="AZP71" s="78">
        <v>1851359.23</v>
      </c>
      <c r="AZQ71" s="77">
        <v>195</v>
      </c>
      <c r="AZR71" s="78">
        <v>190983.08</v>
      </c>
      <c r="AZS71" s="77">
        <v>62</v>
      </c>
      <c r="AZT71" s="78">
        <v>10268.540000000001</v>
      </c>
    </row>
    <row r="72" spans="1:1022 1027:1372" x14ac:dyDescent="0.25">
      <c r="A72" s="80">
        <v>39878</v>
      </c>
      <c r="B72" s="77" t="s">
        <v>346</v>
      </c>
      <c r="C72" s="77">
        <v>32</v>
      </c>
      <c r="D72" s="78">
        <v>63.78</v>
      </c>
      <c r="K72" s="77">
        <v>3</v>
      </c>
      <c r="L72" s="78">
        <v>377.9</v>
      </c>
      <c r="W72" s="77">
        <v>3</v>
      </c>
      <c r="X72" s="78">
        <v>32.369999999999997</v>
      </c>
      <c r="Y72" s="79">
        <v>238636</v>
      </c>
      <c r="Z72" s="78">
        <v>13710221.890000001</v>
      </c>
      <c r="AA72" s="77">
        <v>104</v>
      </c>
      <c r="AB72" s="78">
        <v>11415.31</v>
      </c>
      <c r="AC72" s="79">
        <v>13375</v>
      </c>
      <c r="AD72" s="78">
        <v>370398.97</v>
      </c>
      <c r="AQ72" s="79">
        <v>36691</v>
      </c>
      <c r="AR72" s="78">
        <v>5161388.8499999996</v>
      </c>
      <c r="AU72" s="79">
        <v>54650</v>
      </c>
      <c r="AV72" s="78">
        <v>1092354.29</v>
      </c>
      <c r="AY72" s="79">
        <v>81333</v>
      </c>
      <c r="AZ72" s="78">
        <v>8249686.7300000004</v>
      </c>
      <c r="BA72" s="79">
        <v>281872</v>
      </c>
      <c r="BB72" s="78">
        <v>23713477.420000002</v>
      </c>
      <c r="BE72" s="79">
        <v>280716</v>
      </c>
      <c r="BF72" s="78">
        <v>2495002.88</v>
      </c>
      <c r="BI72" s="79">
        <v>8936</v>
      </c>
      <c r="BJ72" s="78">
        <v>532888.92000000004</v>
      </c>
      <c r="BK72" s="77">
        <v>9</v>
      </c>
      <c r="BL72" s="78">
        <v>983.68</v>
      </c>
      <c r="BM72" s="77">
        <v>11</v>
      </c>
      <c r="BN72" s="78">
        <v>432.41</v>
      </c>
      <c r="BO72" s="79">
        <v>6292</v>
      </c>
      <c r="BP72" s="78">
        <v>68799.39</v>
      </c>
      <c r="BS72" s="77">
        <v>10</v>
      </c>
      <c r="BT72" s="78">
        <v>7210.47</v>
      </c>
      <c r="BW72" s="77">
        <v>6</v>
      </c>
      <c r="BX72" s="78">
        <v>110.98</v>
      </c>
      <c r="BY72" s="77">
        <v>1</v>
      </c>
      <c r="BZ72" s="78">
        <v>2.4500000000000002</v>
      </c>
      <c r="CG72" s="77">
        <v>2</v>
      </c>
      <c r="CH72" s="78">
        <v>279.39999999999998</v>
      </c>
      <c r="CM72" s="77">
        <v>4</v>
      </c>
      <c r="CN72" s="78">
        <v>2746.2</v>
      </c>
      <c r="CO72" s="77">
        <v>4</v>
      </c>
      <c r="CP72" s="78">
        <v>535.72</v>
      </c>
      <c r="CQ72" s="77">
        <v>10</v>
      </c>
      <c r="CR72" s="78">
        <v>14.18</v>
      </c>
      <c r="CS72" s="77">
        <v>68</v>
      </c>
      <c r="CT72" s="78">
        <v>242.98</v>
      </c>
      <c r="CU72" s="77">
        <v>2</v>
      </c>
      <c r="CV72" s="78">
        <v>11.38</v>
      </c>
      <c r="CW72" s="77">
        <v>41</v>
      </c>
      <c r="CX72" s="78">
        <v>44.82</v>
      </c>
      <c r="DA72" s="79">
        <v>187646</v>
      </c>
      <c r="DB72" s="78">
        <v>6691901.8700000001</v>
      </c>
      <c r="DK72" s="79">
        <v>12059</v>
      </c>
      <c r="DL72" s="78">
        <v>1081909.55</v>
      </c>
      <c r="DM72" s="79">
        <v>194447</v>
      </c>
      <c r="DN72" s="78">
        <v>7443592.0300000003</v>
      </c>
      <c r="DQ72" s="77">
        <v>2</v>
      </c>
      <c r="DR72" s="78">
        <v>2.2400000000000002</v>
      </c>
      <c r="DS72" s="77">
        <v>15</v>
      </c>
      <c r="DT72" s="78">
        <v>90.68</v>
      </c>
      <c r="DU72" s="77">
        <v>1</v>
      </c>
      <c r="DV72" s="78">
        <v>1.23</v>
      </c>
      <c r="DY72" s="77">
        <v>2</v>
      </c>
      <c r="DZ72" s="78">
        <v>11.4</v>
      </c>
      <c r="EE72" s="79">
        <v>13863</v>
      </c>
      <c r="EF72" s="78">
        <v>512487.32</v>
      </c>
      <c r="EG72" s="79">
        <v>50789</v>
      </c>
      <c r="EH72" s="78">
        <v>2159668.98</v>
      </c>
      <c r="EK72" s="79">
        <v>1199</v>
      </c>
      <c r="EL72" s="78">
        <v>73112.850000000006</v>
      </c>
      <c r="EM72" s="77">
        <v>1</v>
      </c>
      <c r="EN72" s="78">
        <v>12.5</v>
      </c>
      <c r="EU72" s="77">
        <v>11</v>
      </c>
      <c r="EV72" s="78">
        <v>6.63</v>
      </c>
      <c r="EW72" s="79">
        <v>26774</v>
      </c>
      <c r="EX72" s="78">
        <v>1292494.26</v>
      </c>
      <c r="EY72" s="79">
        <v>16702</v>
      </c>
      <c r="EZ72" s="78">
        <v>770274.88</v>
      </c>
      <c r="FA72" s="77">
        <v>11</v>
      </c>
      <c r="FB72" s="78">
        <v>149.1</v>
      </c>
      <c r="FC72" s="77">
        <v>3</v>
      </c>
      <c r="FD72" s="78">
        <v>7.78</v>
      </c>
      <c r="FE72" s="77">
        <v>4</v>
      </c>
      <c r="FF72" s="78">
        <v>1.92</v>
      </c>
      <c r="FG72" s="79">
        <v>2469</v>
      </c>
      <c r="FH72" s="78">
        <v>361246.14</v>
      </c>
      <c r="FI72" s="77">
        <v>2</v>
      </c>
      <c r="FJ72" s="78">
        <v>6</v>
      </c>
      <c r="FK72" s="79">
        <v>4613</v>
      </c>
      <c r="FL72" s="78">
        <v>116040.14</v>
      </c>
      <c r="FM72" s="77">
        <v>650</v>
      </c>
      <c r="FN72" s="78">
        <v>24784.400000000001</v>
      </c>
      <c r="FO72" s="79">
        <v>48290</v>
      </c>
      <c r="FP72" s="78">
        <v>5117375.4000000004</v>
      </c>
      <c r="FQ72" s="77">
        <v>1</v>
      </c>
      <c r="FR72" s="78">
        <v>3.55</v>
      </c>
      <c r="FW72" s="77">
        <v>112</v>
      </c>
      <c r="FX72" s="78">
        <v>8801.4500000000007</v>
      </c>
      <c r="GC72" s="79">
        <v>2953</v>
      </c>
      <c r="GD72" s="78">
        <v>407386.92</v>
      </c>
      <c r="GM72" s="77">
        <v>1</v>
      </c>
      <c r="GN72" s="78">
        <v>2.4</v>
      </c>
      <c r="GO72" s="77">
        <v>365</v>
      </c>
      <c r="GP72" s="78">
        <v>29908.12</v>
      </c>
      <c r="GQ72" s="77">
        <v>28</v>
      </c>
      <c r="GR72" s="78">
        <v>1148.31</v>
      </c>
      <c r="GU72" s="77">
        <v>16</v>
      </c>
      <c r="GV72" s="78">
        <v>67.75</v>
      </c>
      <c r="GY72" s="77">
        <v>156</v>
      </c>
      <c r="GZ72" s="78">
        <v>4991.38</v>
      </c>
      <c r="HA72" s="77">
        <v>742</v>
      </c>
      <c r="HB72" s="78">
        <v>95508.38</v>
      </c>
      <c r="HC72" s="77">
        <v>489</v>
      </c>
      <c r="HD72" s="78">
        <v>91008.86</v>
      </c>
      <c r="HE72" s="77">
        <v>795</v>
      </c>
      <c r="HF72" s="78">
        <v>110607.82</v>
      </c>
      <c r="HI72" s="77">
        <v>113</v>
      </c>
      <c r="HJ72" s="78">
        <v>46940.959999999999</v>
      </c>
      <c r="HK72" s="77">
        <v>520</v>
      </c>
      <c r="HL72" s="78">
        <v>18828.39</v>
      </c>
      <c r="HM72" s="77">
        <v>41</v>
      </c>
      <c r="HN72" s="78">
        <v>4977.3500000000004</v>
      </c>
      <c r="HO72" s="79">
        <v>99313</v>
      </c>
      <c r="HP72" s="78">
        <v>9709444.6500000004</v>
      </c>
      <c r="HQ72" s="77">
        <v>2</v>
      </c>
      <c r="HR72" s="78">
        <v>666.82</v>
      </c>
      <c r="HU72" s="79">
        <v>7630</v>
      </c>
      <c r="HV72" s="78">
        <v>554440.56999999995</v>
      </c>
      <c r="HW72" s="77">
        <v>34</v>
      </c>
      <c r="HX72" s="78">
        <v>9299.19</v>
      </c>
      <c r="HY72" s="77">
        <v>235</v>
      </c>
      <c r="HZ72" s="78">
        <v>40939.379999999997</v>
      </c>
      <c r="IG72" s="79">
        <v>2281</v>
      </c>
      <c r="IH72" s="78">
        <v>103186.31</v>
      </c>
      <c r="II72" s="77">
        <v>4</v>
      </c>
      <c r="IJ72" s="78">
        <v>7.59</v>
      </c>
      <c r="IK72" s="77">
        <v>1</v>
      </c>
      <c r="IL72" s="78">
        <v>0.54</v>
      </c>
      <c r="IM72" s="77">
        <v>5</v>
      </c>
      <c r="IN72" s="78">
        <v>12.85</v>
      </c>
      <c r="IQ72" s="77">
        <v>6</v>
      </c>
      <c r="IR72" s="78">
        <v>14.63</v>
      </c>
      <c r="IS72" s="79">
        <v>4593</v>
      </c>
      <c r="IT72" s="78">
        <v>187199.99</v>
      </c>
      <c r="IY72" s="77">
        <v>1</v>
      </c>
      <c r="IZ72" s="78">
        <v>12.35</v>
      </c>
      <c r="JA72" s="79">
        <v>10325</v>
      </c>
      <c r="JB72" s="78">
        <v>1360177.3</v>
      </c>
      <c r="JC72" s="79">
        <v>2763</v>
      </c>
      <c r="JD72" s="78">
        <v>333337.51</v>
      </c>
      <c r="JG72" s="77">
        <v>723</v>
      </c>
      <c r="JH72" s="78">
        <v>88465.91</v>
      </c>
      <c r="JI72" s="79">
        <v>4148</v>
      </c>
      <c r="JJ72" s="78">
        <v>323708.81</v>
      </c>
      <c r="JK72" s="77">
        <v>37</v>
      </c>
      <c r="JL72" s="78">
        <v>2765.27</v>
      </c>
      <c r="JO72" s="77">
        <v>1</v>
      </c>
      <c r="JP72" s="78">
        <v>390</v>
      </c>
      <c r="JQ72" s="77">
        <v>293</v>
      </c>
      <c r="JR72" s="78">
        <v>23989.9</v>
      </c>
      <c r="JS72" s="79">
        <v>3074</v>
      </c>
      <c r="JT72" s="78">
        <v>246038.98</v>
      </c>
      <c r="JU72" s="79">
        <v>8077</v>
      </c>
      <c r="JV72" s="78">
        <v>540663.14</v>
      </c>
      <c r="JW72" s="77">
        <v>228</v>
      </c>
      <c r="JX72" s="78">
        <v>18939.38</v>
      </c>
      <c r="JY72" s="77">
        <v>552</v>
      </c>
      <c r="JZ72" s="78">
        <v>9995.6</v>
      </c>
      <c r="KA72" s="79">
        <v>8639</v>
      </c>
      <c r="KB72" s="78">
        <v>312264.63</v>
      </c>
      <c r="KC72" s="77">
        <v>1</v>
      </c>
      <c r="KD72" s="78">
        <v>30</v>
      </c>
      <c r="KE72" s="77">
        <v>489</v>
      </c>
      <c r="KF72" s="78">
        <v>47614.78</v>
      </c>
      <c r="KG72" s="79">
        <v>19469</v>
      </c>
      <c r="KH72" s="78">
        <v>715722.57</v>
      </c>
      <c r="KI72" s="77">
        <v>2</v>
      </c>
      <c r="KJ72" s="78">
        <v>23.56</v>
      </c>
      <c r="KM72" s="79">
        <v>1418</v>
      </c>
      <c r="KN72" s="78">
        <v>753891.25</v>
      </c>
      <c r="KQ72" s="79">
        <v>5088</v>
      </c>
      <c r="KR72" s="78">
        <v>382235.87</v>
      </c>
      <c r="KU72" s="79">
        <v>3583</v>
      </c>
      <c r="KV72" s="78">
        <v>1469733.07</v>
      </c>
      <c r="LA72" s="77">
        <v>10</v>
      </c>
      <c r="LB72" s="78">
        <v>2278.29</v>
      </c>
      <c r="LC72" s="77">
        <v>2</v>
      </c>
      <c r="LD72" s="78">
        <v>3.12</v>
      </c>
      <c r="LE72" s="79">
        <v>1133</v>
      </c>
      <c r="LF72" s="78">
        <v>107922.71</v>
      </c>
      <c r="LG72" s="77">
        <v>445</v>
      </c>
      <c r="LH72" s="78">
        <v>77466.039999999994</v>
      </c>
      <c r="LI72" s="77">
        <v>457</v>
      </c>
      <c r="LJ72" s="78">
        <v>114629.75999999999</v>
      </c>
      <c r="LS72" s="77">
        <v>4</v>
      </c>
      <c r="LT72" s="78">
        <v>3.58</v>
      </c>
      <c r="LU72" s="79">
        <v>8428</v>
      </c>
      <c r="LV72" s="78">
        <v>360674.94</v>
      </c>
      <c r="LW72" s="77">
        <v>61</v>
      </c>
      <c r="LX72" s="78">
        <v>320.85000000000002</v>
      </c>
      <c r="LY72" s="77">
        <v>5</v>
      </c>
      <c r="LZ72" s="78">
        <v>1894.58</v>
      </c>
      <c r="MA72" s="77">
        <v>1</v>
      </c>
      <c r="MB72" s="78">
        <v>173.62</v>
      </c>
      <c r="MC72" s="79">
        <v>5807</v>
      </c>
      <c r="MD72" s="78">
        <v>261151.21</v>
      </c>
      <c r="MG72" s="77">
        <v>2</v>
      </c>
      <c r="MH72" s="78">
        <v>104.91</v>
      </c>
      <c r="MO72" s="77">
        <v>6</v>
      </c>
      <c r="MP72" s="78">
        <v>62.21</v>
      </c>
      <c r="MQ72" s="79">
        <v>4637</v>
      </c>
      <c r="MR72" s="78">
        <v>335033.96000000002</v>
      </c>
      <c r="MS72" s="79">
        <v>45581</v>
      </c>
      <c r="MT72" s="78">
        <v>4273895.6100000003</v>
      </c>
      <c r="MU72" s="79">
        <v>1514</v>
      </c>
      <c r="MV72" s="78">
        <v>43766.65</v>
      </c>
      <c r="MY72" s="77">
        <v>6</v>
      </c>
      <c r="MZ72" s="78">
        <v>23.52</v>
      </c>
      <c r="NG72" s="79">
        <v>341865</v>
      </c>
      <c r="NH72" s="78">
        <v>40204467.840000004</v>
      </c>
      <c r="NI72" s="79">
        <v>287713</v>
      </c>
      <c r="NJ72" s="78">
        <v>38959403.310000002</v>
      </c>
      <c r="NK72" s="79">
        <v>14760</v>
      </c>
      <c r="NL72" s="78">
        <v>46195.29</v>
      </c>
      <c r="NM72" s="77">
        <v>71</v>
      </c>
      <c r="NN72" s="78">
        <v>1332.48</v>
      </c>
      <c r="NU72" s="79">
        <v>4903</v>
      </c>
      <c r="NV72" s="78">
        <v>741481.18</v>
      </c>
      <c r="NW72" s="77">
        <v>14</v>
      </c>
      <c r="NX72" s="78">
        <v>53.57</v>
      </c>
      <c r="OA72" s="77">
        <v>126</v>
      </c>
      <c r="OB72" s="78">
        <v>319.76</v>
      </c>
      <c r="OC72" s="77">
        <v>516</v>
      </c>
      <c r="OD72" s="78">
        <v>61265.45</v>
      </c>
      <c r="OG72" s="77">
        <v>6</v>
      </c>
      <c r="OH72" s="78">
        <v>167.34</v>
      </c>
      <c r="OI72" s="77">
        <v>1</v>
      </c>
      <c r="OJ72" s="78">
        <v>9</v>
      </c>
      <c r="OM72" s="77">
        <v>309</v>
      </c>
      <c r="ON72" s="78">
        <v>22742.99</v>
      </c>
      <c r="OO72" s="77">
        <v>588</v>
      </c>
      <c r="OP72" s="78">
        <v>34194.449999999997</v>
      </c>
      <c r="OQ72" s="77">
        <v>135</v>
      </c>
      <c r="OR72" s="78">
        <v>698.21</v>
      </c>
      <c r="OU72" s="77">
        <v>1</v>
      </c>
      <c r="OV72" s="78">
        <v>25.32</v>
      </c>
      <c r="OW72" s="79">
        <v>14447</v>
      </c>
      <c r="OX72" s="78">
        <v>2486196.91</v>
      </c>
      <c r="OY72" s="79">
        <v>30340</v>
      </c>
      <c r="OZ72" s="78">
        <v>5623534.8700000001</v>
      </c>
      <c r="PA72" s="77">
        <v>245</v>
      </c>
      <c r="PB72" s="78">
        <v>8253.1299999999992</v>
      </c>
      <c r="PC72" s="79">
        <v>4429</v>
      </c>
      <c r="PD72" s="78">
        <v>206904.39</v>
      </c>
      <c r="PE72" s="77">
        <v>60</v>
      </c>
      <c r="PF72" s="78">
        <v>4024.29</v>
      </c>
      <c r="PI72" s="79">
        <v>4231</v>
      </c>
      <c r="PJ72" s="78">
        <v>393358.65</v>
      </c>
      <c r="PQ72" s="77">
        <v>1</v>
      </c>
      <c r="PR72" s="78">
        <v>14.26</v>
      </c>
      <c r="PS72" s="79">
        <v>3746</v>
      </c>
      <c r="PT72" s="78">
        <v>318839.56</v>
      </c>
      <c r="PU72" s="77">
        <v>166</v>
      </c>
      <c r="PV72" s="78">
        <v>2021.77</v>
      </c>
      <c r="PW72" s="77">
        <v>76</v>
      </c>
      <c r="PX72" s="78">
        <v>14945.54</v>
      </c>
      <c r="PY72" s="79">
        <v>9507</v>
      </c>
      <c r="PZ72" s="78">
        <v>626961.54</v>
      </c>
      <c r="QA72" s="77">
        <v>26</v>
      </c>
      <c r="QB72" s="78">
        <v>142.62</v>
      </c>
      <c r="QC72" s="77">
        <v>12</v>
      </c>
      <c r="QD72" s="78">
        <v>163.19999999999999</v>
      </c>
      <c r="QI72" s="77">
        <v>14</v>
      </c>
      <c r="QJ72" s="78">
        <v>90.53</v>
      </c>
      <c r="QM72" s="79">
        <v>23819</v>
      </c>
      <c r="QN72" s="78">
        <v>6382206.4400000004</v>
      </c>
      <c r="QO72" s="79">
        <v>44330</v>
      </c>
      <c r="QP72" s="78">
        <v>6278111.8899999997</v>
      </c>
      <c r="QS72" s="77">
        <v>333</v>
      </c>
      <c r="QT72" s="78">
        <v>1252036.6399999999</v>
      </c>
      <c r="QW72" s="77">
        <v>25</v>
      </c>
      <c r="QX72" s="78">
        <v>250.12</v>
      </c>
      <c r="QY72" s="77">
        <v>1</v>
      </c>
      <c r="QZ72" s="78">
        <v>17.38</v>
      </c>
      <c r="RA72" s="77">
        <v>716</v>
      </c>
      <c r="RB72" s="78">
        <v>264332.78000000003</v>
      </c>
      <c r="RE72" s="79">
        <v>25368</v>
      </c>
      <c r="RF72" s="78">
        <v>12701157.85</v>
      </c>
      <c r="RI72" s="79">
        <v>12918</v>
      </c>
      <c r="RJ72" s="78">
        <v>4146995.23</v>
      </c>
      <c r="RM72" s="77">
        <v>2</v>
      </c>
      <c r="RN72" s="78">
        <v>4.8</v>
      </c>
      <c r="RO72" s="77">
        <v>43</v>
      </c>
      <c r="RP72" s="78">
        <v>37.35</v>
      </c>
      <c r="RQ72" s="77">
        <v>3</v>
      </c>
      <c r="RR72" s="78">
        <v>223.74</v>
      </c>
      <c r="SE72" s="77">
        <v>6</v>
      </c>
      <c r="SF72" s="78">
        <v>647.6</v>
      </c>
      <c r="SG72" s="77">
        <v>7</v>
      </c>
      <c r="SH72" s="78">
        <v>2984.02</v>
      </c>
      <c r="SK72" s="77">
        <v>1</v>
      </c>
      <c r="SL72" s="78">
        <v>12.45</v>
      </c>
      <c r="SO72" s="79">
        <v>133390</v>
      </c>
      <c r="SP72" s="78">
        <v>18641051</v>
      </c>
      <c r="SQ72" s="79">
        <v>2259</v>
      </c>
      <c r="SR72" s="78">
        <v>103340.05</v>
      </c>
      <c r="SS72" s="77">
        <v>2</v>
      </c>
      <c r="ST72" s="78">
        <v>13.96</v>
      </c>
      <c r="SU72" s="77">
        <v>1</v>
      </c>
      <c r="SV72" s="78">
        <v>11.25</v>
      </c>
      <c r="SW72" s="77">
        <v>168</v>
      </c>
      <c r="SX72" s="78">
        <v>28911.7</v>
      </c>
      <c r="SY72" s="77">
        <v>249</v>
      </c>
      <c r="SZ72" s="78">
        <v>12456.91</v>
      </c>
      <c r="TA72" s="79">
        <v>1051</v>
      </c>
      <c r="TB72" s="78">
        <v>30198.19</v>
      </c>
      <c r="TC72" s="77">
        <v>661</v>
      </c>
      <c r="TD72" s="78">
        <v>66828.460000000006</v>
      </c>
      <c r="TG72" s="79">
        <v>5519</v>
      </c>
      <c r="TH72" s="78">
        <v>389331.19</v>
      </c>
      <c r="TI72" s="79">
        <v>51126</v>
      </c>
      <c r="TJ72" s="78">
        <v>8719392.0600000005</v>
      </c>
      <c r="TK72" s="77">
        <v>4</v>
      </c>
      <c r="TL72" s="78">
        <v>2.2400000000000002</v>
      </c>
      <c r="TM72" s="79">
        <v>1300</v>
      </c>
      <c r="TN72" s="78">
        <v>50075.11</v>
      </c>
      <c r="TO72" s="79">
        <v>3387</v>
      </c>
      <c r="TP72" s="78">
        <v>247589.55</v>
      </c>
      <c r="TQ72" s="79">
        <v>9909</v>
      </c>
      <c r="TR72" s="78">
        <v>299045.81</v>
      </c>
      <c r="TS72" s="77">
        <v>4</v>
      </c>
      <c r="TT72" s="78">
        <v>812.88</v>
      </c>
      <c r="TU72" s="79">
        <v>97233</v>
      </c>
      <c r="TV72" s="78">
        <v>618535.28</v>
      </c>
      <c r="TW72" s="79">
        <v>6039</v>
      </c>
      <c r="TX72" s="78">
        <v>560079.86</v>
      </c>
      <c r="TY72" s="77">
        <v>99</v>
      </c>
      <c r="TZ72" s="78">
        <v>582.28</v>
      </c>
      <c r="UA72" s="77">
        <v>1</v>
      </c>
      <c r="UB72" s="78">
        <v>57.09</v>
      </c>
      <c r="UG72" s="77">
        <v>786</v>
      </c>
      <c r="UH72" s="78">
        <v>7561.47</v>
      </c>
      <c r="UI72" s="79">
        <v>3147</v>
      </c>
      <c r="UJ72" s="78">
        <v>13831743.43</v>
      </c>
      <c r="UK72" s="79">
        <v>2410</v>
      </c>
      <c r="UL72" s="78">
        <v>90883.47</v>
      </c>
      <c r="UM72" s="79">
        <v>36975</v>
      </c>
      <c r="UN72" s="78">
        <v>1010052.2</v>
      </c>
      <c r="UO72" s="79">
        <v>2262</v>
      </c>
      <c r="UP72" s="78">
        <v>244191.32</v>
      </c>
      <c r="UQ72" s="79">
        <v>49071</v>
      </c>
      <c r="UR72" s="78">
        <v>2356346.41</v>
      </c>
      <c r="US72" s="79">
        <v>5616</v>
      </c>
      <c r="UT72" s="78">
        <v>441680.74</v>
      </c>
      <c r="UW72" s="77">
        <v>1</v>
      </c>
      <c r="UX72" s="78">
        <v>17.5</v>
      </c>
      <c r="VG72" s="79">
        <v>9011</v>
      </c>
      <c r="VH72" s="78">
        <v>409994.62</v>
      </c>
      <c r="VK72" s="77">
        <v>3</v>
      </c>
      <c r="VL72" s="78">
        <v>34.81</v>
      </c>
      <c r="VM72" s="77">
        <v>5</v>
      </c>
      <c r="VN72" s="78">
        <v>88.77</v>
      </c>
      <c r="VU72" s="77">
        <v>8</v>
      </c>
      <c r="VV72" s="78">
        <v>26.62</v>
      </c>
      <c r="WA72" s="77">
        <v>2</v>
      </c>
      <c r="WB72" s="78">
        <v>20.6</v>
      </c>
      <c r="WE72" s="77">
        <v>4</v>
      </c>
      <c r="WF72" s="78">
        <v>18.489999999999998</v>
      </c>
      <c r="WG72" s="77">
        <v>28</v>
      </c>
      <c r="WH72" s="78">
        <v>607.29</v>
      </c>
      <c r="WI72" s="79">
        <v>20308</v>
      </c>
      <c r="WJ72" s="78">
        <v>1128541.49</v>
      </c>
      <c r="WK72" s="77">
        <v>2</v>
      </c>
      <c r="WL72" s="78">
        <v>5.98</v>
      </c>
      <c r="WM72" s="79">
        <v>37654</v>
      </c>
      <c r="WN72" s="78">
        <v>616352.80000000005</v>
      </c>
      <c r="WO72" s="77">
        <v>143</v>
      </c>
      <c r="WP72" s="78">
        <v>1520.74</v>
      </c>
      <c r="WS72" s="77">
        <v>9</v>
      </c>
      <c r="WT72" s="78">
        <v>77.17</v>
      </c>
      <c r="WU72" s="79">
        <v>13385</v>
      </c>
      <c r="WV72" s="78">
        <v>716449.88</v>
      </c>
      <c r="WW72" s="79">
        <v>17109</v>
      </c>
      <c r="WX72" s="78">
        <v>1536752.63</v>
      </c>
      <c r="XG72" s="79">
        <v>15306</v>
      </c>
      <c r="XH72" s="78">
        <v>2151876.98</v>
      </c>
      <c r="XI72" s="77">
        <v>19</v>
      </c>
      <c r="XJ72" s="78">
        <v>41104.980000000003</v>
      </c>
      <c r="XM72" s="79">
        <v>2792</v>
      </c>
      <c r="XN72" s="78">
        <v>11977.53</v>
      </c>
      <c r="XO72" s="79">
        <v>7607</v>
      </c>
      <c r="XP72" s="78">
        <v>120640.15</v>
      </c>
      <c r="XQ72" s="77">
        <v>219</v>
      </c>
      <c r="XR72" s="78">
        <v>21988.66</v>
      </c>
      <c r="XS72" s="79">
        <v>2314</v>
      </c>
      <c r="XT72" s="78">
        <v>904095.57</v>
      </c>
      <c r="XW72" s="79">
        <v>6486</v>
      </c>
      <c r="XX72" s="78">
        <v>185090.15</v>
      </c>
      <c r="YC72" s="77">
        <v>14</v>
      </c>
      <c r="YD72" s="78">
        <v>90.84</v>
      </c>
      <c r="YE72" s="77">
        <v>9</v>
      </c>
      <c r="YF72" s="78">
        <v>94.02</v>
      </c>
      <c r="YI72" s="79">
        <v>39284</v>
      </c>
      <c r="YJ72" s="78">
        <v>2214183.2000000002</v>
      </c>
      <c r="YM72" s="77">
        <v>497</v>
      </c>
      <c r="YN72" s="78">
        <v>210634.12</v>
      </c>
      <c r="YO72" s="77">
        <v>455</v>
      </c>
      <c r="YP72" s="78">
        <v>5560.56</v>
      </c>
      <c r="YU72" s="79">
        <v>2863</v>
      </c>
      <c r="YV72" s="78">
        <v>1455516.04</v>
      </c>
      <c r="YW72" s="79">
        <v>7662</v>
      </c>
      <c r="YX72" s="78">
        <v>973789.15</v>
      </c>
      <c r="YY72" s="79">
        <v>17562</v>
      </c>
      <c r="YZ72" s="78">
        <v>2962253.95</v>
      </c>
      <c r="ZA72" s="79">
        <v>1302</v>
      </c>
      <c r="ZB72" s="78">
        <v>336587</v>
      </c>
      <c r="ZC72" s="79">
        <v>1016</v>
      </c>
      <c r="ZD72" s="78">
        <v>254623.66</v>
      </c>
      <c r="ZE72" s="79">
        <v>89394</v>
      </c>
      <c r="ZF72" s="78">
        <v>946905.68</v>
      </c>
      <c r="ZG72" s="79">
        <v>1324</v>
      </c>
      <c r="ZH72" s="78">
        <v>68907.34</v>
      </c>
      <c r="ZI72" s="77">
        <v>2</v>
      </c>
      <c r="ZJ72" s="78">
        <v>11.45</v>
      </c>
      <c r="ZO72" s="77">
        <v>1</v>
      </c>
      <c r="ZP72" s="78">
        <v>17.399999999999999</v>
      </c>
      <c r="ZQ72" s="79">
        <v>173814</v>
      </c>
      <c r="ZR72" s="78">
        <v>9808315.4299999997</v>
      </c>
      <c r="ZS72" s="79">
        <v>12757</v>
      </c>
      <c r="ZT72" s="78">
        <v>868157.02</v>
      </c>
      <c r="AAA72" s="79">
        <v>9973</v>
      </c>
      <c r="AAB72" s="78">
        <v>236294.16</v>
      </c>
      <c r="AAE72" s="79">
        <v>2858</v>
      </c>
      <c r="AAF72" s="78">
        <v>351996.41</v>
      </c>
      <c r="AAG72" s="77">
        <v>164</v>
      </c>
      <c r="AAH72" s="78">
        <v>17328.07</v>
      </c>
      <c r="AAI72" s="79">
        <v>119764</v>
      </c>
      <c r="AAJ72" s="78">
        <v>3001925.02</v>
      </c>
      <c r="AAK72" s="79">
        <v>32269</v>
      </c>
      <c r="AAL72" s="78">
        <v>1533768.71</v>
      </c>
      <c r="AAQ72" s="79">
        <v>1733</v>
      </c>
      <c r="AAR72" s="78">
        <v>138737.29</v>
      </c>
      <c r="AAS72" s="77">
        <v>700</v>
      </c>
      <c r="AAT72" s="78">
        <v>53440.95</v>
      </c>
      <c r="AAU72" s="79">
        <v>61113</v>
      </c>
      <c r="AAV72" s="78">
        <v>10617658.99</v>
      </c>
      <c r="AAW72" s="79">
        <v>55664</v>
      </c>
      <c r="AAX72" s="78">
        <v>6409090.71</v>
      </c>
      <c r="ABC72" s="77">
        <v>113</v>
      </c>
      <c r="ABD72" s="78">
        <v>589.71</v>
      </c>
      <c r="ABE72" s="77">
        <v>209</v>
      </c>
      <c r="ABF72" s="78">
        <v>1063.47</v>
      </c>
      <c r="ABM72" s="77">
        <v>149</v>
      </c>
      <c r="ABN72" s="78">
        <v>1564.11</v>
      </c>
      <c r="ABQ72" s="77">
        <v>74</v>
      </c>
      <c r="ABR72" s="78">
        <v>981.18</v>
      </c>
      <c r="ABS72" s="77">
        <v>149</v>
      </c>
      <c r="ABT72" s="78">
        <v>930.61</v>
      </c>
      <c r="ABU72" s="77">
        <v>3</v>
      </c>
      <c r="ABV72" s="78">
        <v>17.68</v>
      </c>
      <c r="ABY72" s="77">
        <v>12</v>
      </c>
      <c r="ABZ72" s="78">
        <v>483.92</v>
      </c>
      <c r="ACA72" s="79">
        <v>1859</v>
      </c>
      <c r="ACB72" s="78">
        <v>8393.25</v>
      </c>
      <c r="ACG72" s="79">
        <v>1911</v>
      </c>
      <c r="ACH72" s="78">
        <v>112422.54</v>
      </c>
      <c r="ACM72" s="77">
        <v>2</v>
      </c>
      <c r="ACN72" s="78">
        <v>17.12</v>
      </c>
      <c r="ACO72" s="79">
        <v>3327</v>
      </c>
      <c r="ACP72" s="78">
        <v>568064.02</v>
      </c>
      <c r="ADA72" s="79">
        <v>189451</v>
      </c>
      <c r="ADB72" s="78">
        <v>17232969.16</v>
      </c>
      <c r="ADC72" s="79">
        <v>4261</v>
      </c>
      <c r="ADD72" s="78">
        <v>255839.04</v>
      </c>
      <c r="ADE72" s="79">
        <v>1970</v>
      </c>
      <c r="ADF72" s="78">
        <v>86944.43</v>
      </c>
      <c r="ADG72" s="79">
        <v>5616</v>
      </c>
      <c r="ADH72" s="78">
        <v>82952.490000000005</v>
      </c>
      <c r="ADI72" s="79">
        <v>6328</v>
      </c>
      <c r="ADJ72" s="78">
        <v>157219.72</v>
      </c>
      <c r="ADK72" s="77">
        <v>575</v>
      </c>
      <c r="ADL72" s="78">
        <v>18305.490000000002</v>
      </c>
      <c r="ADQ72" s="77">
        <v>199</v>
      </c>
      <c r="ADR72" s="78">
        <v>9988.91</v>
      </c>
      <c r="ADS72" s="79">
        <v>16782</v>
      </c>
      <c r="ADT72" s="78">
        <v>571786.21</v>
      </c>
      <c r="ADU72" s="79">
        <v>5056</v>
      </c>
      <c r="ADV72" s="78">
        <v>268249.28999999998</v>
      </c>
      <c r="ADW72" s="79">
        <v>24948</v>
      </c>
      <c r="ADX72" s="78">
        <v>311607.19</v>
      </c>
      <c r="AEA72" s="77">
        <v>2</v>
      </c>
      <c r="AEB72" s="78">
        <v>39.700000000000003</v>
      </c>
      <c r="AEC72" s="79">
        <v>12955</v>
      </c>
      <c r="AED72" s="78">
        <v>534483.96</v>
      </c>
      <c r="AEI72" s="79">
        <v>9116</v>
      </c>
      <c r="AEJ72" s="78">
        <v>282938.63</v>
      </c>
      <c r="AEK72" s="79">
        <v>58115</v>
      </c>
      <c r="AEL72" s="78">
        <v>2253566.75</v>
      </c>
      <c r="AEM72" s="77">
        <v>136</v>
      </c>
      <c r="AEN72" s="78">
        <v>6391.23</v>
      </c>
      <c r="AEO72" s="79">
        <v>15250</v>
      </c>
      <c r="AEP72" s="78">
        <v>981034.78</v>
      </c>
      <c r="AES72" s="79">
        <v>4733</v>
      </c>
      <c r="AET72" s="78">
        <v>693755.03</v>
      </c>
      <c r="AEW72" s="77">
        <v>1</v>
      </c>
      <c r="AEX72" s="78">
        <v>72.39</v>
      </c>
      <c r="AEY72" s="79">
        <v>1210</v>
      </c>
      <c r="AEZ72" s="78">
        <v>195366.96</v>
      </c>
      <c r="AFE72" s="77">
        <v>1</v>
      </c>
      <c r="AFF72" s="78">
        <v>14.84</v>
      </c>
      <c r="AFK72" s="79">
        <v>4864</v>
      </c>
      <c r="AFL72" s="78">
        <v>340498.85</v>
      </c>
      <c r="AFM72" s="79">
        <v>1295</v>
      </c>
      <c r="AFN72" s="78">
        <v>44309.36</v>
      </c>
      <c r="AFO72" s="77">
        <v>19</v>
      </c>
      <c r="AFP72" s="78">
        <v>924.24</v>
      </c>
      <c r="AFQ72" s="77">
        <v>5</v>
      </c>
      <c r="AFR72" s="78">
        <v>418.02</v>
      </c>
      <c r="AFU72" s="79">
        <v>2962</v>
      </c>
      <c r="AFV72" s="78">
        <v>2067981.87</v>
      </c>
      <c r="AGA72" s="77">
        <v>78</v>
      </c>
      <c r="AGB72" s="78">
        <v>627.62</v>
      </c>
      <c r="AGG72" s="79">
        <v>19281</v>
      </c>
      <c r="AGH72" s="78">
        <v>997939.84</v>
      </c>
      <c r="AGI72" s="79">
        <v>3848</v>
      </c>
      <c r="AGJ72" s="78">
        <v>129026.7</v>
      </c>
      <c r="AGK72" s="77">
        <v>7</v>
      </c>
      <c r="AGL72" s="78">
        <v>2846.56</v>
      </c>
      <c r="AGO72" s="77">
        <v>61</v>
      </c>
      <c r="AGP72" s="78">
        <v>6667.43</v>
      </c>
      <c r="AGQ72" s="79">
        <v>9563</v>
      </c>
      <c r="AGR72" s="78">
        <v>535155.46</v>
      </c>
      <c r="AGS72" s="77">
        <v>29</v>
      </c>
      <c r="AGT72" s="78">
        <v>1196.99</v>
      </c>
      <c r="AGW72" s="77">
        <v>11</v>
      </c>
      <c r="AGX72" s="78">
        <v>1056.3499999999999</v>
      </c>
      <c r="AHC72" s="79">
        <v>3674</v>
      </c>
      <c r="AHD72" s="78">
        <v>1234650.6399999999</v>
      </c>
      <c r="AHE72" s="77">
        <v>1</v>
      </c>
      <c r="AHF72" s="78">
        <v>3.53</v>
      </c>
      <c r="AHG72" s="77">
        <v>120</v>
      </c>
      <c r="AHH72" s="78">
        <v>5869.12</v>
      </c>
      <c r="AHK72" s="77">
        <v>1</v>
      </c>
      <c r="AHL72" s="78">
        <v>22.73</v>
      </c>
      <c r="AHM72" s="79">
        <v>41697</v>
      </c>
      <c r="AHN72" s="78">
        <v>1367218.54</v>
      </c>
      <c r="AHO72" s="79">
        <v>4652</v>
      </c>
      <c r="AHP72" s="78">
        <v>75878.039999999994</v>
      </c>
      <c r="AHQ72" s="77">
        <v>635</v>
      </c>
      <c r="AHR72" s="78">
        <v>60196.67</v>
      </c>
      <c r="AHS72" s="77">
        <v>2</v>
      </c>
      <c r="AHT72" s="78">
        <v>16.440000000000001</v>
      </c>
      <c r="AHW72" s="77">
        <v>158</v>
      </c>
      <c r="AHX72" s="78">
        <v>1099.8800000000001</v>
      </c>
      <c r="AIA72" s="77">
        <v>5</v>
      </c>
      <c r="AIB72" s="78">
        <v>106.23</v>
      </c>
      <c r="AIC72" s="77">
        <v>22</v>
      </c>
      <c r="AID72" s="78">
        <v>21577.96</v>
      </c>
      <c r="AIG72" s="79">
        <v>178372</v>
      </c>
      <c r="AIH72" s="78">
        <v>34077696.479999997</v>
      </c>
      <c r="AII72" s="77">
        <v>173</v>
      </c>
      <c r="AIJ72" s="78">
        <v>132582.95000000001</v>
      </c>
      <c r="AIK72" s="79">
        <v>9538</v>
      </c>
      <c r="AIL72" s="78">
        <v>5379358.5300000003</v>
      </c>
      <c r="AIM72" s="79">
        <v>10544</v>
      </c>
      <c r="AIN72" s="78">
        <v>3747247.85</v>
      </c>
      <c r="AIO72" s="79">
        <v>1648</v>
      </c>
      <c r="AIP72" s="78">
        <v>114074.08</v>
      </c>
      <c r="AIQ72" s="77">
        <v>155</v>
      </c>
      <c r="AIR72" s="78">
        <v>14625.73</v>
      </c>
      <c r="AIS72" s="79">
        <v>1128</v>
      </c>
      <c r="AIT72" s="78">
        <v>158685.82</v>
      </c>
      <c r="AIW72" s="77">
        <v>2</v>
      </c>
      <c r="AIX72" s="78">
        <v>2638.8</v>
      </c>
      <c r="AIY72" s="77">
        <v>106</v>
      </c>
      <c r="AIZ72" s="78">
        <v>96396.1</v>
      </c>
      <c r="AJA72" s="79">
        <v>4559</v>
      </c>
      <c r="AJB72" s="78">
        <v>414211.44</v>
      </c>
      <c r="AJC72" s="79">
        <v>4151</v>
      </c>
      <c r="AJD72" s="78">
        <v>261380.76</v>
      </c>
      <c r="AJM72" s="79">
        <v>1017</v>
      </c>
      <c r="AJN72" s="78">
        <v>122325.04</v>
      </c>
      <c r="AJQ72" s="77">
        <v>123</v>
      </c>
      <c r="AJR72" s="78">
        <v>40594.54</v>
      </c>
      <c r="AJS72" s="77">
        <v>2</v>
      </c>
      <c r="AJT72" s="78">
        <v>43.77</v>
      </c>
      <c r="AKE72" s="77">
        <v>2</v>
      </c>
      <c r="AKF72" s="78">
        <v>526.97</v>
      </c>
      <c r="AKG72" s="79">
        <v>57917</v>
      </c>
      <c r="AKH72" s="78">
        <v>513366.27</v>
      </c>
      <c r="AKK72" s="77">
        <v>22</v>
      </c>
      <c r="AKL72" s="78">
        <v>214.94</v>
      </c>
      <c r="AKO72" s="79">
        <v>7844</v>
      </c>
      <c r="AKP72" s="78">
        <v>576106.09</v>
      </c>
      <c r="AKQ72" s="77">
        <v>2</v>
      </c>
      <c r="AKR72" s="78">
        <v>9.8800000000000008</v>
      </c>
      <c r="AKS72" s="79">
        <v>9921</v>
      </c>
      <c r="AKT72" s="78">
        <v>203321.64</v>
      </c>
      <c r="AKU72" s="77">
        <v>8</v>
      </c>
      <c r="AKV72" s="78">
        <v>9.5299999999999994</v>
      </c>
      <c r="AKW72" s="79">
        <v>12296</v>
      </c>
      <c r="AKX72" s="78">
        <v>565591.91</v>
      </c>
      <c r="AKY72" s="77">
        <v>1</v>
      </c>
      <c r="AKZ72" s="78">
        <v>13.77</v>
      </c>
      <c r="ALC72" s="77">
        <v>3</v>
      </c>
      <c r="ALD72" s="78">
        <v>39.44</v>
      </c>
      <c r="ALE72" s="79">
        <v>2196</v>
      </c>
      <c r="ALF72" s="78">
        <v>354620.41</v>
      </c>
      <c r="ALO72" s="79">
        <v>64251</v>
      </c>
      <c r="ALP72" s="78">
        <v>722129.72</v>
      </c>
      <c r="ALQ72" s="77">
        <v>316</v>
      </c>
      <c r="ALR72" s="78">
        <v>35219.68</v>
      </c>
      <c r="ALW72" s="77">
        <v>4</v>
      </c>
      <c r="ALX72" s="78">
        <v>3.55</v>
      </c>
      <c r="ALY72" s="77">
        <v>1</v>
      </c>
      <c r="ALZ72" s="78">
        <v>1.96</v>
      </c>
      <c r="AME72" s="77">
        <v>13</v>
      </c>
      <c r="AMF72" s="78">
        <v>255.38</v>
      </c>
      <c r="AMG72" s="77">
        <v>1</v>
      </c>
      <c r="AMH72" s="78">
        <v>7.65</v>
      </c>
      <c r="AMM72" s="79">
        <v>8801</v>
      </c>
      <c r="AMN72" s="78">
        <v>217753.31</v>
      </c>
      <c r="AMQ72" s="79">
        <v>128890</v>
      </c>
      <c r="AMR72" s="78">
        <v>1772744.89</v>
      </c>
      <c r="AMY72" s="77">
        <v>2</v>
      </c>
      <c r="AMZ72" s="78">
        <v>1.9</v>
      </c>
      <c r="ANC72" s="77">
        <v>1</v>
      </c>
      <c r="AND72" s="78">
        <v>33.49</v>
      </c>
      <c r="ANI72" s="77">
        <v>6</v>
      </c>
      <c r="ANJ72" s="78">
        <v>63.44</v>
      </c>
      <c r="ANO72" s="79">
        <v>8319</v>
      </c>
      <c r="ANP72" s="78">
        <v>379339.9</v>
      </c>
      <c r="ANQ72" s="77">
        <v>443</v>
      </c>
      <c r="ANR72" s="78">
        <v>1173.46</v>
      </c>
      <c r="ANS72" s="79">
        <v>1458</v>
      </c>
      <c r="ANT72" s="78">
        <v>93932.15</v>
      </c>
      <c r="ANW72" s="77">
        <v>145</v>
      </c>
      <c r="ANX72" s="78">
        <v>3507.23</v>
      </c>
      <c r="ANY72" s="77">
        <v>3</v>
      </c>
      <c r="ANZ72" s="78">
        <v>983.07</v>
      </c>
      <c r="AOA72" s="79">
        <v>1682</v>
      </c>
      <c r="AOB72" s="78">
        <v>114493.61</v>
      </c>
      <c r="AOC72" s="79">
        <v>13822</v>
      </c>
      <c r="AOD72" s="78">
        <v>1300141.6299999999</v>
      </c>
      <c r="AOE72" s="77">
        <v>179</v>
      </c>
      <c r="AOF72" s="78">
        <v>191491.36</v>
      </c>
      <c r="AOI72" s="77">
        <v>1</v>
      </c>
      <c r="AOJ72" s="78">
        <v>226.6</v>
      </c>
      <c r="AOQ72" s="77">
        <v>428</v>
      </c>
      <c r="AOR72" s="78">
        <v>17545.490000000002</v>
      </c>
      <c r="AOS72" s="77">
        <v>1</v>
      </c>
      <c r="AOT72" s="78">
        <v>0.01</v>
      </c>
      <c r="AOY72" s="77">
        <v>927</v>
      </c>
      <c r="AOZ72" s="78">
        <v>1160451.7</v>
      </c>
      <c r="APA72" s="79">
        <v>3380</v>
      </c>
      <c r="APB72" s="78">
        <v>265199.78999999998</v>
      </c>
      <c r="APC72" s="77">
        <v>2</v>
      </c>
      <c r="APD72" s="78">
        <v>116</v>
      </c>
      <c r="APE72" s="79">
        <v>2592</v>
      </c>
      <c r="APF72" s="78">
        <v>55875.02</v>
      </c>
      <c r="API72" s="79">
        <v>2446</v>
      </c>
      <c r="APJ72" s="78">
        <v>306742.71000000002</v>
      </c>
      <c r="APK72" s="77">
        <v>349</v>
      </c>
      <c r="APL72" s="78">
        <v>56340.26</v>
      </c>
      <c r="APM72" s="79">
        <v>14229</v>
      </c>
      <c r="APN72" s="78">
        <v>2299248.37</v>
      </c>
      <c r="APS72" s="77">
        <v>588</v>
      </c>
      <c r="APT72" s="78">
        <v>315159.77</v>
      </c>
      <c r="APU72" s="77">
        <v>82</v>
      </c>
      <c r="APV72" s="78">
        <v>96599.41</v>
      </c>
      <c r="APW72" s="77">
        <v>365</v>
      </c>
      <c r="APX72" s="78">
        <v>1161650</v>
      </c>
      <c r="APY72" s="77">
        <v>2</v>
      </c>
      <c r="APZ72" s="78">
        <v>308.5</v>
      </c>
      <c r="AQA72" s="77">
        <v>1</v>
      </c>
      <c r="AQB72" s="78">
        <v>170.36</v>
      </c>
      <c r="AQE72" s="77">
        <v>1</v>
      </c>
      <c r="AQF72" s="78">
        <v>17.86</v>
      </c>
      <c r="AQI72" s="77">
        <v>71</v>
      </c>
      <c r="AQJ72" s="78">
        <v>7670.02</v>
      </c>
      <c r="AQK72" s="77">
        <v>11</v>
      </c>
      <c r="AQL72" s="78">
        <v>92.6</v>
      </c>
      <c r="AQO72" s="79">
        <v>1101</v>
      </c>
      <c r="AQP72" s="78">
        <v>148211.16</v>
      </c>
      <c r="AQQ72" s="77">
        <v>387</v>
      </c>
      <c r="AQR72" s="78">
        <v>4377.8599999999997</v>
      </c>
      <c r="AQU72" s="77">
        <v>254</v>
      </c>
      <c r="AQV72" s="78">
        <v>3059.54</v>
      </c>
      <c r="ARA72" s="79">
        <v>14403</v>
      </c>
      <c r="ARB72" s="78">
        <v>3141235.61</v>
      </c>
      <c r="ARC72" s="79">
        <v>17449</v>
      </c>
      <c r="ARD72" s="78">
        <v>253972.99</v>
      </c>
      <c r="ARG72" s="77">
        <v>2</v>
      </c>
      <c r="ARH72" s="78">
        <v>52.68</v>
      </c>
      <c r="ARI72" s="79">
        <v>2767</v>
      </c>
      <c r="ARJ72" s="78">
        <v>1178046.54</v>
      </c>
      <c r="ARK72" s="77">
        <v>165</v>
      </c>
      <c r="ARL72" s="78">
        <v>73319.070000000007</v>
      </c>
      <c r="ARM72" s="79">
        <v>2248</v>
      </c>
      <c r="ARN72" s="78">
        <v>971913.87</v>
      </c>
      <c r="ARO72" s="77">
        <v>701</v>
      </c>
      <c r="ARP72" s="78">
        <v>308368.34000000003</v>
      </c>
      <c r="ARQ72" s="77">
        <v>783</v>
      </c>
      <c r="ARR72" s="78">
        <v>290736.15999999997</v>
      </c>
      <c r="ARS72" s="77">
        <v>148</v>
      </c>
      <c r="ART72" s="78">
        <v>61106.83</v>
      </c>
      <c r="ARU72" s="79">
        <v>15595</v>
      </c>
      <c r="ARV72" s="78">
        <v>3024287.69</v>
      </c>
      <c r="ARW72" s="77">
        <v>18</v>
      </c>
      <c r="ARX72" s="78">
        <v>907.16</v>
      </c>
      <c r="ASA72" s="77">
        <v>192</v>
      </c>
      <c r="ASB72" s="78">
        <v>53752</v>
      </c>
      <c r="ASC72" s="79">
        <v>3265</v>
      </c>
      <c r="ASD72" s="78">
        <v>53778.45</v>
      </c>
      <c r="ASI72" s="79">
        <v>2551</v>
      </c>
      <c r="ASJ72" s="78">
        <v>635116.56999999995</v>
      </c>
      <c r="ASK72" s="79">
        <v>2629</v>
      </c>
      <c r="ASL72" s="78">
        <v>1326873.01</v>
      </c>
      <c r="ASU72" s="77">
        <v>99</v>
      </c>
      <c r="ASV72" s="78">
        <v>663745.55000000005</v>
      </c>
      <c r="ASY72" s="77">
        <v>4</v>
      </c>
      <c r="ASZ72" s="78">
        <v>357.91</v>
      </c>
      <c r="ATC72" s="77">
        <v>1</v>
      </c>
      <c r="ATD72" s="78">
        <v>18.36</v>
      </c>
      <c r="ATE72" s="77">
        <v>3</v>
      </c>
      <c r="ATF72" s="78">
        <v>28.17</v>
      </c>
      <c r="ATG72" s="79">
        <v>6044</v>
      </c>
      <c r="ATH72" s="78">
        <v>753063.55</v>
      </c>
      <c r="ATI72" s="79">
        <v>19698</v>
      </c>
      <c r="ATJ72" s="78">
        <v>2393010.79</v>
      </c>
      <c r="ATK72" s="79">
        <v>26967</v>
      </c>
      <c r="ATL72" s="78">
        <v>3287085.78</v>
      </c>
      <c r="ATM72" s="79">
        <v>5728</v>
      </c>
      <c r="ATN72" s="78">
        <v>685469.86</v>
      </c>
      <c r="ATO72" s="79">
        <v>20957</v>
      </c>
      <c r="ATP72" s="78">
        <v>468795.93</v>
      </c>
      <c r="ATS72" s="79">
        <v>53711</v>
      </c>
      <c r="ATT72" s="78">
        <v>4165582.85</v>
      </c>
      <c r="ATU72" s="77">
        <v>148</v>
      </c>
      <c r="ATV72" s="78">
        <v>58289.64</v>
      </c>
      <c r="ATW72" s="77">
        <v>2</v>
      </c>
      <c r="ATX72" s="78">
        <v>20.7</v>
      </c>
      <c r="ATY72" s="79">
        <v>4063</v>
      </c>
      <c r="ATZ72" s="78">
        <v>314831.39</v>
      </c>
      <c r="AUE72" s="77">
        <v>2</v>
      </c>
      <c r="AUF72" s="78">
        <v>566.02</v>
      </c>
      <c r="AUO72" s="77">
        <v>2</v>
      </c>
      <c r="AUP72" s="78">
        <v>7.8</v>
      </c>
      <c r="AUS72" s="77">
        <v>19</v>
      </c>
      <c r="AUT72" s="78">
        <v>594.34</v>
      </c>
      <c r="AUU72" s="79">
        <v>1160</v>
      </c>
      <c r="AUV72" s="78">
        <v>26025.48</v>
      </c>
      <c r="AUW72" s="77">
        <v>129</v>
      </c>
      <c r="AUX72" s="78">
        <v>9482.42</v>
      </c>
      <c r="AVA72" s="79">
        <v>12997</v>
      </c>
      <c r="AVB72" s="78">
        <v>1179509.73</v>
      </c>
      <c r="AVC72" s="77">
        <v>933</v>
      </c>
      <c r="AVD72" s="78">
        <v>3748567.28</v>
      </c>
      <c r="AVM72" s="79">
        <v>1116</v>
      </c>
      <c r="AVN72" s="78">
        <v>61416.87</v>
      </c>
      <c r="AVO72" s="77">
        <v>52</v>
      </c>
      <c r="AVP72" s="78">
        <v>1537.12</v>
      </c>
      <c r="AVS72" s="79">
        <v>14261</v>
      </c>
      <c r="AVT72" s="78">
        <v>629556.23</v>
      </c>
      <c r="AVU72" s="77">
        <v>10</v>
      </c>
      <c r="AVV72" s="78">
        <v>162.96</v>
      </c>
      <c r="AVW72" s="77">
        <v>16</v>
      </c>
      <c r="AVX72" s="78">
        <v>871.85</v>
      </c>
      <c r="AVY72" s="77">
        <v>4</v>
      </c>
      <c r="AVZ72" s="78">
        <v>201.18</v>
      </c>
      <c r="AWA72" s="77">
        <v>17</v>
      </c>
      <c r="AWB72" s="78">
        <v>101.65</v>
      </c>
      <c r="AWC72" s="77">
        <v>2</v>
      </c>
      <c r="AWD72" s="78">
        <v>9.6199999999999992</v>
      </c>
      <c r="AWM72" s="79">
        <v>191155</v>
      </c>
      <c r="AWN72" s="78">
        <v>3037986.01</v>
      </c>
      <c r="AWO72" s="77">
        <v>5</v>
      </c>
      <c r="AWP72" s="78">
        <v>160.37</v>
      </c>
      <c r="AWQ72" s="79">
        <v>2309</v>
      </c>
      <c r="AWR72" s="78">
        <v>119165.3</v>
      </c>
      <c r="AWU72" s="79">
        <v>11556</v>
      </c>
      <c r="AWV72" s="78">
        <v>3817170.28</v>
      </c>
      <c r="AWW72" s="77">
        <v>42</v>
      </c>
      <c r="AWX72" s="78">
        <v>332.51</v>
      </c>
      <c r="AXC72" s="77">
        <v>261</v>
      </c>
      <c r="AXD72" s="78">
        <v>220085.39</v>
      </c>
      <c r="AYC72" s="77">
        <v>5</v>
      </c>
      <c r="AYD72" s="78">
        <v>40.65</v>
      </c>
      <c r="AYE72" s="77">
        <v>13</v>
      </c>
      <c r="AYF72" s="78">
        <v>97.89</v>
      </c>
      <c r="AYG72" s="77">
        <v>4</v>
      </c>
      <c r="AYH72" s="78">
        <v>98.38</v>
      </c>
      <c r="AYQ72" s="77">
        <v>12</v>
      </c>
      <c r="AYR72" s="78">
        <v>9.5</v>
      </c>
      <c r="AYW72" s="77">
        <v>10</v>
      </c>
      <c r="AYX72" s="78">
        <v>39.74</v>
      </c>
      <c r="AYY72" s="77">
        <v>123</v>
      </c>
      <c r="AYZ72" s="78">
        <v>7615.97</v>
      </c>
      <c r="AZA72" s="79">
        <v>58792</v>
      </c>
      <c r="AZB72" s="78">
        <v>4565329.47</v>
      </c>
      <c r="AZC72" s="77">
        <v>367</v>
      </c>
      <c r="AZD72" s="78">
        <v>60930.12</v>
      </c>
      <c r="AZE72" s="77">
        <v>181</v>
      </c>
      <c r="AZF72" s="78">
        <v>67137.19</v>
      </c>
      <c r="AZG72" s="77">
        <v>25</v>
      </c>
      <c r="AZH72" s="78">
        <v>529.61</v>
      </c>
      <c r="AZI72" s="77">
        <v>342</v>
      </c>
      <c r="AZJ72" s="78">
        <v>27005.23</v>
      </c>
      <c r="AZK72" s="77">
        <v>660</v>
      </c>
      <c r="AZL72" s="78">
        <v>8829.4</v>
      </c>
      <c r="AZO72" s="79">
        <v>13996</v>
      </c>
      <c r="AZP72" s="78">
        <v>1877751.75</v>
      </c>
      <c r="AZQ72" s="77">
        <v>222</v>
      </c>
      <c r="AZR72" s="78">
        <v>219395.5</v>
      </c>
      <c r="AZS72" s="77">
        <v>92</v>
      </c>
      <c r="AZT72" s="78">
        <v>11363.96</v>
      </c>
    </row>
    <row r="73" spans="1:1022 1027:1372" x14ac:dyDescent="0.25">
      <c r="A73" s="80">
        <v>39871</v>
      </c>
      <c r="C73" s="77">
        <v>31</v>
      </c>
      <c r="D73" s="78">
        <v>49.82</v>
      </c>
      <c r="K73" s="77">
        <v>2</v>
      </c>
      <c r="L73" s="78">
        <v>201.56</v>
      </c>
      <c r="W73" s="77">
        <v>2</v>
      </c>
      <c r="X73" s="78">
        <v>21.58</v>
      </c>
      <c r="Y73" s="79">
        <v>222457</v>
      </c>
      <c r="Z73" s="78">
        <v>12313843.619999999</v>
      </c>
      <c r="AA73" s="77">
        <v>147</v>
      </c>
      <c r="AB73" s="78">
        <v>14524.91</v>
      </c>
      <c r="AC73" s="79">
        <v>13014</v>
      </c>
      <c r="AD73" s="78">
        <v>381453.31</v>
      </c>
      <c r="AE73" s="77">
        <v>1</v>
      </c>
      <c r="AF73" s="78">
        <v>3.52</v>
      </c>
      <c r="AG73" s="77">
        <v>1</v>
      </c>
      <c r="AH73" s="78">
        <v>3.7</v>
      </c>
      <c r="AK73" s="77">
        <v>1</v>
      </c>
      <c r="AL73" s="78">
        <v>3.69</v>
      </c>
      <c r="AQ73" s="79">
        <v>34745</v>
      </c>
      <c r="AR73" s="78">
        <v>5013135.09</v>
      </c>
      <c r="AU73" s="79">
        <v>50452</v>
      </c>
      <c r="AV73" s="78">
        <v>1023703.53</v>
      </c>
      <c r="AW73" s="77">
        <v>1</v>
      </c>
      <c r="AX73" s="78">
        <v>14.91</v>
      </c>
      <c r="AY73" s="79">
        <v>75986</v>
      </c>
      <c r="AZ73" s="78">
        <v>7739717.0300000003</v>
      </c>
      <c r="BA73" s="79">
        <v>297929</v>
      </c>
      <c r="BB73" s="78">
        <v>24943816.379999999</v>
      </c>
      <c r="BE73" s="79">
        <v>295188</v>
      </c>
      <c r="BF73" s="78">
        <v>2623941.9500000002</v>
      </c>
      <c r="BI73" s="79">
        <v>8150</v>
      </c>
      <c r="BJ73" s="78">
        <v>479167.86</v>
      </c>
      <c r="BK73" s="77">
        <v>11</v>
      </c>
      <c r="BL73" s="78">
        <v>1173.6099999999999</v>
      </c>
      <c r="BM73" s="77">
        <v>13</v>
      </c>
      <c r="BN73" s="78">
        <v>3659.74</v>
      </c>
      <c r="BO73" s="79">
        <v>6563</v>
      </c>
      <c r="BP73" s="78">
        <v>72430.03</v>
      </c>
      <c r="BS73" s="77">
        <v>12</v>
      </c>
      <c r="BT73" s="78">
        <v>5340.95</v>
      </c>
      <c r="BW73" s="77">
        <v>7</v>
      </c>
      <c r="BX73" s="78">
        <v>124.7</v>
      </c>
      <c r="BY73" s="77">
        <v>1</v>
      </c>
      <c r="BZ73" s="78">
        <v>0.47</v>
      </c>
      <c r="CO73" s="77">
        <v>2</v>
      </c>
      <c r="CP73" s="78">
        <v>71.180000000000007</v>
      </c>
      <c r="CS73" s="77">
        <v>60</v>
      </c>
      <c r="CT73" s="78">
        <v>228.73</v>
      </c>
      <c r="CU73" s="77">
        <v>5</v>
      </c>
      <c r="CV73" s="78">
        <v>16.21</v>
      </c>
      <c r="CW73" s="77">
        <v>34</v>
      </c>
      <c r="CX73" s="78">
        <v>29.31</v>
      </c>
      <c r="CY73" s="77">
        <v>1</v>
      </c>
      <c r="CZ73" s="78">
        <v>0.6</v>
      </c>
      <c r="DA73" s="79">
        <v>171878</v>
      </c>
      <c r="DB73" s="78">
        <v>6163923.1500000004</v>
      </c>
      <c r="DK73" s="79">
        <v>11745</v>
      </c>
      <c r="DL73" s="78">
        <v>1081611.8600000001</v>
      </c>
      <c r="DM73" s="79">
        <v>208597</v>
      </c>
      <c r="DN73" s="78">
        <v>7826111.4900000002</v>
      </c>
      <c r="DS73" s="77">
        <v>38</v>
      </c>
      <c r="DT73" s="78">
        <v>539.44000000000005</v>
      </c>
      <c r="DU73" s="77">
        <v>3</v>
      </c>
      <c r="DV73" s="78">
        <v>5.78</v>
      </c>
      <c r="DY73" s="77">
        <v>2</v>
      </c>
      <c r="DZ73" s="78">
        <v>36.44</v>
      </c>
      <c r="EE73" s="79">
        <v>13070</v>
      </c>
      <c r="EF73" s="78">
        <v>496836.64</v>
      </c>
      <c r="EG73" s="79">
        <v>47668</v>
      </c>
      <c r="EH73" s="78">
        <v>2035862.1</v>
      </c>
      <c r="EI73" s="77">
        <v>6</v>
      </c>
      <c r="EJ73" s="78">
        <v>21.58</v>
      </c>
      <c r="EK73" s="79">
        <v>1256</v>
      </c>
      <c r="EL73" s="78">
        <v>72296.69</v>
      </c>
      <c r="EQ73" s="77">
        <v>1</v>
      </c>
      <c r="ER73" s="78">
        <v>50.01</v>
      </c>
      <c r="EU73" s="77">
        <v>13</v>
      </c>
      <c r="EV73" s="78">
        <v>7.54</v>
      </c>
      <c r="EW73" s="79">
        <v>25881</v>
      </c>
      <c r="EX73" s="78">
        <v>1293416.6200000001</v>
      </c>
      <c r="EY73" s="79">
        <v>15287</v>
      </c>
      <c r="EZ73" s="78">
        <v>713022.76</v>
      </c>
      <c r="FA73" s="77">
        <v>16</v>
      </c>
      <c r="FB73" s="78">
        <v>202.83</v>
      </c>
      <c r="FC73" s="77">
        <v>4</v>
      </c>
      <c r="FD73" s="78">
        <v>22.91</v>
      </c>
      <c r="FE73" s="77">
        <v>6</v>
      </c>
      <c r="FF73" s="78">
        <v>2.88</v>
      </c>
      <c r="FG73" s="79">
        <v>2468</v>
      </c>
      <c r="FH73" s="78">
        <v>332597.8</v>
      </c>
      <c r="FI73" s="77">
        <v>3</v>
      </c>
      <c r="FJ73" s="78">
        <v>10.5</v>
      </c>
      <c r="FK73" s="79">
        <v>4423</v>
      </c>
      <c r="FL73" s="78">
        <v>110432.12</v>
      </c>
      <c r="FM73" s="77">
        <v>556</v>
      </c>
      <c r="FN73" s="78">
        <v>21408.46</v>
      </c>
      <c r="FO73" s="79">
        <v>46453</v>
      </c>
      <c r="FP73" s="78">
        <v>4902672.29</v>
      </c>
      <c r="FW73" s="77">
        <v>112</v>
      </c>
      <c r="FX73" s="78">
        <v>8838.06</v>
      </c>
      <c r="GC73" s="79">
        <v>2792</v>
      </c>
      <c r="GD73" s="78">
        <v>390911.41</v>
      </c>
      <c r="GG73" s="77">
        <v>1</v>
      </c>
      <c r="GH73" s="78">
        <v>2.9</v>
      </c>
      <c r="GK73" s="77">
        <v>1</v>
      </c>
      <c r="GL73" s="78">
        <v>3.36</v>
      </c>
      <c r="GO73" s="77">
        <v>340</v>
      </c>
      <c r="GP73" s="78">
        <v>26024.09</v>
      </c>
      <c r="GQ73" s="77">
        <v>37</v>
      </c>
      <c r="GR73" s="78">
        <v>1254.82</v>
      </c>
      <c r="GU73" s="77">
        <v>11</v>
      </c>
      <c r="GV73" s="78">
        <v>54.75</v>
      </c>
      <c r="GY73" s="77">
        <v>108</v>
      </c>
      <c r="GZ73" s="78">
        <v>4099.96</v>
      </c>
      <c r="HA73" s="77">
        <v>658</v>
      </c>
      <c r="HB73" s="78">
        <v>85155.74</v>
      </c>
      <c r="HC73" s="77">
        <v>496</v>
      </c>
      <c r="HD73" s="78">
        <v>81776.710000000006</v>
      </c>
      <c r="HE73" s="77">
        <v>720</v>
      </c>
      <c r="HF73" s="78">
        <v>95455.63</v>
      </c>
      <c r="HI73" s="77">
        <v>96</v>
      </c>
      <c r="HJ73" s="78">
        <v>30893.37</v>
      </c>
      <c r="HK73" s="77">
        <v>481</v>
      </c>
      <c r="HL73" s="78">
        <v>19540.55</v>
      </c>
      <c r="HM73" s="77">
        <v>19</v>
      </c>
      <c r="HN73" s="78">
        <v>2291.85</v>
      </c>
      <c r="HO73" s="79">
        <v>102246</v>
      </c>
      <c r="HP73" s="78">
        <v>9979904.3300000001</v>
      </c>
      <c r="HU73" s="79">
        <v>8020</v>
      </c>
      <c r="HV73" s="78">
        <v>589467.86</v>
      </c>
      <c r="HW73" s="77">
        <v>24</v>
      </c>
      <c r="HX73" s="78">
        <v>3685.59</v>
      </c>
      <c r="HY73" s="77">
        <v>253</v>
      </c>
      <c r="HZ73" s="78">
        <v>39381.35</v>
      </c>
      <c r="IG73" s="79">
        <v>2297</v>
      </c>
      <c r="IH73" s="78">
        <v>102945.12</v>
      </c>
      <c r="II73" s="77">
        <v>3</v>
      </c>
      <c r="IJ73" s="78">
        <v>0.96</v>
      </c>
      <c r="IK73" s="77">
        <v>3</v>
      </c>
      <c r="IL73" s="78">
        <v>18.690000000000001</v>
      </c>
      <c r="IQ73" s="77">
        <v>10</v>
      </c>
      <c r="IR73" s="78">
        <v>19.28</v>
      </c>
      <c r="IS73" s="79">
        <v>4186</v>
      </c>
      <c r="IT73" s="78">
        <v>165671.79999999999</v>
      </c>
      <c r="IW73" s="77">
        <v>4</v>
      </c>
      <c r="IX73" s="78">
        <v>31.12</v>
      </c>
      <c r="JA73" s="79">
        <v>9981</v>
      </c>
      <c r="JB73" s="78">
        <v>1317784.75</v>
      </c>
      <c r="JC73" s="79">
        <v>2710</v>
      </c>
      <c r="JD73" s="78">
        <v>326012.34999999998</v>
      </c>
      <c r="JG73" s="77">
        <v>684</v>
      </c>
      <c r="JH73" s="78">
        <v>84252.96</v>
      </c>
      <c r="JI73" s="79">
        <v>3962</v>
      </c>
      <c r="JJ73" s="78">
        <v>309344.58</v>
      </c>
      <c r="JK73" s="77">
        <v>21</v>
      </c>
      <c r="JL73" s="78">
        <v>1384.24</v>
      </c>
      <c r="JQ73" s="77">
        <v>267</v>
      </c>
      <c r="JR73" s="78">
        <v>20744.62</v>
      </c>
      <c r="JS73" s="79">
        <v>2922</v>
      </c>
      <c r="JT73" s="78">
        <v>226894.24</v>
      </c>
      <c r="JU73" s="79">
        <v>8483</v>
      </c>
      <c r="JV73" s="78">
        <v>574891.44999999995</v>
      </c>
      <c r="JW73" s="77">
        <v>245</v>
      </c>
      <c r="JX73" s="78">
        <v>19905.18</v>
      </c>
      <c r="JY73" s="77">
        <v>482</v>
      </c>
      <c r="JZ73" s="78">
        <v>10332.66</v>
      </c>
      <c r="KA73" s="79">
        <v>8970</v>
      </c>
      <c r="KB73" s="78">
        <v>318245.33</v>
      </c>
      <c r="KC73" s="77">
        <v>1</v>
      </c>
      <c r="KD73" s="78">
        <v>21.45</v>
      </c>
      <c r="KE73" s="77">
        <v>393</v>
      </c>
      <c r="KF73" s="78">
        <v>37367.57</v>
      </c>
      <c r="KG73" s="79">
        <v>16750</v>
      </c>
      <c r="KH73" s="78">
        <v>610115.53</v>
      </c>
      <c r="KI73" s="77">
        <v>3</v>
      </c>
      <c r="KJ73" s="78">
        <v>10.74</v>
      </c>
      <c r="KM73" s="79">
        <v>1208</v>
      </c>
      <c r="KN73" s="78">
        <v>637725.18000000005</v>
      </c>
      <c r="KQ73" s="79">
        <v>5024</v>
      </c>
      <c r="KR73" s="78">
        <v>379496.7</v>
      </c>
      <c r="KU73" s="79">
        <v>3230</v>
      </c>
      <c r="KV73" s="78">
        <v>1361969.05</v>
      </c>
      <c r="LA73" s="77">
        <v>8</v>
      </c>
      <c r="LB73" s="78">
        <v>959.28</v>
      </c>
      <c r="LC73" s="77">
        <v>4</v>
      </c>
      <c r="LD73" s="78">
        <v>8.6</v>
      </c>
      <c r="LE73" s="79">
        <v>1060</v>
      </c>
      <c r="LF73" s="78">
        <v>103996.31</v>
      </c>
      <c r="LG73" s="77">
        <v>472</v>
      </c>
      <c r="LH73" s="78">
        <v>75510.8</v>
      </c>
      <c r="LI73" s="77">
        <v>495</v>
      </c>
      <c r="LJ73" s="78">
        <v>123885.24</v>
      </c>
      <c r="LM73" s="77">
        <v>2</v>
      </c>
      <c r="LN73" s="78">
        <v>43.44</v>
      </c>
      <c r="LS73" s="77">
        <v>14</v>
      </c>
      <c r="LT73" s="78">
        <v>14.63</v>
      </c>
      <c r="LU73" s="79">
        <v>9120</v>
      </c>
      <c r="LV73" s="78">
        <v>399246.52</v>
      </c>
      <c r="LW73" s="77">
        <v>83</v>
      </c>
      <c r="LX73" s="78">
        <v>478.1</v>
      </c>
      <c r="LY73" s="77">
        <v>1</v>
      </c>
      <c r="LZ73" s="78">
        <v>3239.85</v>
      </c>
      <c r="MA73" s="77">
        <v>5</v>
      </c>
      <c r="MB73" s="78">
        <v>5223.1099999999997</v>
      </c>
      <c r="MC73" s="79">
        <v>5589</v>
      </c>
      <c r="MD73" s="78">
        <v>252139.91</v>
      </c>
      <c r="MG73" s="77">
        <v>7</v>
      </c>
      <c r="MH73" s="78">
        <v>244.79</v>
      </c>
      <c r="MO73" s="77">
        <v>2</v>
      </c>
      <c r="MP73" s="78">
        <v>31.3</v>
      </c>
      <c r="MQ73" s="79">
        <v>4531</v>
      </c>
      <c r="MR73" s="78">
        <v>325313.34000000003</v>
      </c>
      <c r="MS73" s="79">
        <v>44188</v>
      </c>
      <c r="MT73" s="78">
        <v>4162557.59</v>
      </c>
      <c r="MU73" s="79">
        <v>1511</v>
      </c>
      <c r="MV73" s="78">
        <v>41733.17</v>
      </c>
      <c r="MY73" s="77">
        <v>2</v>
      </c>
      <c r="MZ73" s="78">
        <v>2.36</v>
      </c>
      <c r="NA73" s="77">
        <v>4</v>
      </c>
      <c r="NB73" s="78">
        <v>63.36</v>
      </c>
      <c r="NG73" s="79">
        <v>318966</v>
      </c>
      <c r="NH73" s="78">
        <v>38266322.549999997</v>
      </c>
      <c r="NI73" s="79">
        <v>269693</v>
      </c>
      <c r="NJ73" s="78">
        <v>37003747.770000003</v>
      </c>
      <c r="NK73" s="79">
        <v>14146</v>
      </c>
      <c r="NL73" s="78">
        <v>43817.35</v>
      </c>
      <c r="NM73" s="77">
        <v>78</v>
      </c>
      <c r="NN73" s="78">
        <v>1503.55</v>
      </c>
      <c r="NO73" s="77">
        <v>1</v>
      </c>
      <c r="NP73" s="78">
        <v>5.77</v>
      </c>
      <c r="NU73" s="79">
        <v>4615</v>
      </c>
      <c r="NV73" s="78">
        <v>701507.84</v>
      </c>
      <c r="NW73" s="77">
        <v>5</v>
      </c>
      <c r="NX73" s="78">
        <v>28.45</v>
      </c>
      <c r="NY73" s="77">
        <v>3</v>
      </c>
      <c r="NZ73" s="78">
        <v>9.0500000000000007</v>
      </c>
      <c r="OA73" s="77">
        <v>116</v>
      </c>
      <c r="OB73" s="78">
        <v>306.51</v>
      </c>
      <c r="OC73" s="77">
        <v>92</v>
      </c>
      <c r="OD73" s="78">
        <v>11511.97</v>
      </c>
      <c r="OG73" s="77">
        <v>1</v>
      </c>
      <c r="OH73" s="78">
        <v>26.32</v>
      </c>
      <c r="OI73" s="77">
        <v>3</v>
      </c>
      <c r="OJ73" s="78">
        <v>32.46</v>
      </c>
      <c r="OK73" s="77">
        <v>2</v>
      </c>
      <c r="OL73" s="78">
        <v>42.84</v>
      </c>
      <c r="OM73" s="77">
        <v>292</v>
      </c>
      <c r="ON73" s="78">
        <v>19779.79</v>
      </c>
      <c r="OO73" s="77">
        <v>642</v>
      </c>
      <c r="OP73" s="78">
        <v>37831.25</v>
      </c>
      <c r="OQ73" s="77">
        <v>136</v>
      </c>
      <c r="OR73" s="78">
        <v>634.79</v>
      </c>
      <c r="OU73" s="77">
        <v>2</v>
      </c>
      <c r="OV73" s="78">
        <v>32.86</v>
      </c>
      <c r="OW73" s="79">
        <v>15319</v>
      </c>
      <c r="OX73" s="78">
        <v>2607588.6</v>
      </c>
      <c r="OY73" s="79">
        <v>28325</v>
      </c>
      <c r="OZ73" s="78">
        <v>5358325.42</v>
      </c>
      <c r="PA73" s="77">
        <v>234</v>
      </c>
      <c r="PB73" s="78">
        <v>8699.91</v>
      </c>
      <c r="PC73" s="79">
        <v>4069</v>
      </c>
      <c r="PD73" s="78">
        <v>188574.06</v>
      </c>
      <c r="PE73" s="77">
        <v>45</v>
      </c>
      <c r="PF73" s="78">
        <v>2763.3</v>
      </c>
      <c r="PI73" s="79">
        <v>4403</v>
      </c>
      <c r="PJ73" s="78">
        <v>406519.48</v>
      </c>
      <c r="PO73" s="77">
        <v>1</v>
      </c>
      <c r="PP73" s="78">
        <v>24.5</v>
      </c>
      <c r="PS73" s="79">
        <v>3455</v>
      </c>
      <c r="PT73" s="78">
        <v>287533.34000000003</v>
      </c>
      <c r="PU73" s="77">
        <v>161</v>
      </c>
      <c r="PV73" s="78">
        <v>1598.44</v>
      </c>
      <c r="PW73" s="77">
        <v>74</v>
      </c>
      <c r="PX73" s="78">
        <v>10437.81</v>
      </c>
      <c r="PY73" s="79">
        <v>9076</v>
      </c>
      <c r="PZ73" s="78">
        <v>603315.37</v>
      </c>
      <c r="QA73" s="77">
        <v>42</v>
      </c>
      <c r="QB73" s="78">
        <v>224.33</v>
      </c>
      <c r="QC73" s="77">
        <v>17</v>
      </c>
      <c r="QD73" s="78">
        <v>105.08</v>
      </c>
      <c r="QG73" s="77">
        <v>2</v>
      </c>
      <c r="QH73" s="78">
        <v>6.12</v>
      </c>
      <c r="QI73" s="77">
        <v>25</v>
      </c>
      <c r="QJ73" s="78">
        <v>129.77000000000001</v>
      </c>
      <c r="QK73" s="77">
        <v>1</v>
      </c>
      <c r="QL73" s="78">
        <v>1.77</v>
      </c>
      <c r="QM73" s="79">
        <v>22512</v>
      </c>
      <c r="QN73" s="78">
        <v>6117222.2400000002</v>
      </c>
      <c r="QO73" s="79">
        <v>42051</v>
      </c>
      <c r="QP73" s="78">
        <v>6009140.9699999997</v>
      </c>
      <c r="QS73" s="77">
        <v>437</v>
      </c>
      <c r="QT73" s="78">
        <v>1752649.06</v>
      </c>
      <c r="QW73" s="77">
        <v>35</v>
      </c>
      <c r="QX73" s="78">
        <v>424.78</v>
      </c>
      <c r="QY73" s="77">
        <v>1</v>
      </c>
      <c r="QZ73" s="78">
        <v>201.55</v>
      </c>
      <c r="RA73" s="77">
        <v>746</v>
      </c>
      <c r="RB73" s="78">
        <v>263976.43</v>
      </c>
      <c r="RE73" s="79">
        <v>23572</v>
      </c>
      <c r="RF73" s="78">
        <v>11868177.380000001</v>
      </c>
      <c r="RI73" s="79">
        <v>11696</v>
      </c>
      <c r="RJ73" s="78">
        <v>3782279.76</v>
      </c>
      <c r="RK73" s="77">
        <v>2</v>
      </c>
      <c r="RL73" s="78">
        <v>29.12</v>
      </c>
      <c r="RM73" s="77">
        <v>4</v>
      </c>
      <c r="RN73" s="78">
        <v>5.89</v>
      </c>
      <c r="RO73" s="77">
        <v>25</v>
      </c>
      <c r="RP73" s="78">
        <v>31.58</v>
      </c>
      <c r="RQ73" s="77">
        <v>6</v>
      </c>
      <c r="RR73" s="78">
        <v>213.19</v>
      </c>
      <c r="SE73" s="77">
        <v>8</v>
      </c>
      <c r="SF73" s="78">
        <v>639.71</v>
      </c>
      <c r="SG73" s="77">
        <v>10</v>
      </c>
      <c r="SH73" s="78">
        <v>8145.06</v>
      </c>
      <c r="SM73" s="77">
        <v>2</v>
      </c>
      <c r="SN73" s="78">
        <v>25.26</v>
      </c>
      <c r="SO73" s="79">
        <v>126369</v>
      </c>
      <c r="SP73" s="78">
        <v>17771961.59</v>
      </c>
      <c r="SQ73" s="79">
        <v>1970</v>
      </c>
      <c r="SR73" s="78">
        <v>94285.75</v>
      </c>
      <c r="SW73" s="77">
        <v>175</v>
      </c>
      <c r="SX73" s="78">
        <v>35337.25</v>
      </c>
      <c r="SY73" s="77">
        <v>280</v>
      </c>
      <c r="SZ73" s="78">
        <v>13146.49</v>
      </c>
      <c r="TA73" s="79">
        <v>1976</v>
      </c>
      <c r="TB73" s="78">
        <v>58825.2</v>
      </c>
      <c r="TC73" s="77">
        <v>617</v>
      </c>
      <c r="TD73" s="78">
        <v>64638.38</v>
      </c>
      <c r="TG73" s="79">
        <v>4954</v>
      </c>
      <c r="TH73" s="78">
        <v>363113.92</v>
      </c>
      <c r="TI73" s="79">
        <v>50906</v>
      </c>
      <c r="TJ73" s="78">
        <v>8717980.4399999995</v>
      </c>
      <c r="TK73" s="77">
        <v>2</v>
      </c>
      <c r="TL73" s="78">
        <v>0.34</v>
      </c>
      <c r="TM73" s="79">
        <v>1134</v>
      </c>
      <c r="TN73" s="78">
        <v>42511.92</v>
      </c>
      <c r="TO73" s="79">
        <v>3121</v>
      </c>
      <c r="TP73" s="78">
        <v>228465.11</v>
      </c>
      <c r="TQ73" s="79">
        <v>9106</v>
      </c>
      <c r="TR73" s="78">
        <v>269663.23</v>
      </c>
      <c r="TU73" s="79">
        <v>92913</v>
      </c>
      <c r="TV73" s="78">
        <v>589663.06000000006</v>
      </c>
      <c r="TW73" s="79">
        <v>6279</v>
      </c>
      <c r="TX73" s="78">
        <v>581363.41</v>
      </c>
      <c r="TY73" s="77">
        <v>100</v>
      </c>
      <c r="TZ73" s="78">
        <v>726.75</v>
      </c>
      <c r="UC73" s="77">
        <v>2</v>
      </c>
      <c r="UD73" s="78">
        <v>19.239999999999998</v>
      </c>
      <c r="UE73" s="77">
        <v>2</v>
      </c>
      <c r="UF73" s="78">
        <v>30.32</v>
      </c>
      <c r="UG73" s="77">
        <v>744</v>
      </c>
      <c r="UH73" s="78">
        <v>7104.62</v>
      </c>
      <c r="UI73" s="79">
        <v>3008</v>
      </c>
      <c r="UJ73" s="78">
        <v>12862119</v>
      </c>
      <c r="UK73" s="79">
        <v>2332</v>
      </c>
      <c r="UL73" s="78">
        <v>88198.99</v>
      </c>
      <c r="UM73" s="79">
        <v>38219</v>
      </c>
      <c r="UN73" s="78">
        <v>1089450.76</v>
      </c>
      <c r="UO73" s="79">
        <v>2129</v>
      </c>
      <c r="UP73" s="78">
        <v>243996.09</v>
      </c>
      <c r="UQ73" s="79">
        <v>45129</v>
      </c>
      <c r="UR73" s="78">
        <v>2167639.4</v>
      </c>
      <c r="US73" s="79">
        <v>5338</v>
      </c>
      <c r="UT73" s="78">
        <v>431129.89</v>
      </c>
      <c r="VE73" s="77">
        <v>1</v>
      </c>
      <c r="VF73" s="78">
        <v>146.43</v>
      </c>
      <c r="VG73" s="79">
        <v>8074</v>
      </c>
      <c r="VH73" s="78">
        <v>360224.97</v>
      </c>
      <c r="VM73" s="77">
        <v>9</v>
      </c>
      <c r="VN73" s="78">
        <v>108.98</v>
      </c>
      <c r="VO73" s="77">
        <v>1</v>
      </c>
      <c r="VP73" s="78">
        <v>87.3</v>
      </c>
      <c r="VU73" s="77">
        <v>9</v>
      </c>
      <c r="VV73" s="78">
        <v>9.18</v>
      </c>
      <c r="WA73" s="77">
        <v>6</v>
      </c>
      <c r="WB73" s="78">
        <v>75.88</v>
      </c>
      <c r="WG73" s="77">
        <v>57</v>
      </c>
      <c r="WH73" s="78">
        <v>1474.02</v>
      </c>
      <c r="WI73" s="79">
        <v>19294</v>
      </c>
      <c r="WJ73" s="78">
        <v>1082791.27</v>
      </c>
      <c r="WK73" s="77">
        <v>5</v>
      </c>
      <c r="WL73" s="78">
        <v>40.21</v>
      </c>
      <c r="WM73" s="79">
        <v>35351</v>
      </c>
      <c r="WN73" s="78">
        <v>572049.81000000006</v>
      </c>
      <c r="WO73" s="77">
        <v>174</v>
      </c>
      <c r="WP73" s="78">
        <v>1788.71</v>
      </c>
      <c r="WS73" s="77">
        <v>6</v>
      </c>
      <c r="WT73" s="78">
        <v>64.17</v>
      </c>
      <c r="WU73" s="79">
        <v>12763</v>
      </c>
      <c r="WV73" s="78">
        <v>683661.46</v>
      </c>
      <c r="WW73" s="79">
        <v>16710</v>
      </c>
      <c r="WX73" s="78">
        <v>1502175.65</v>
      </c>
      <c r="XA73" s="77">
        <v>1</v>
      </c>
      <c r="XB73" s="78">
        <v>18.559999999999999</v>
      </c>
      <c r="XG73" s="79">
        <v>14549</v>
      </c>
      <c r="XH73" s="78">
        <v>2046278.73</v>
      </c>
      <c r="XI73" s="77">
        <v>13</v>
      </c>
      <c r="XJ73" s="78">
        <v>26425.37</v>
      </c>
      <c r="XM73" s="79">
        <v>2839</v>
      </c>
      <c r="XN73" s="78">
        <v>12121.94</v>
      </c>
      <c r="XO73" s="79">
        <v>6639</v>
      </c>
      <c r="XP73" s="78">
        <v>105266.72</v>
      </c>
      <c r="XQ73" s="77">
        <v>194</v>
      </c>
      <c r="XR73" s="78">
        <v>21175.46</v>
      </c>
      <c r="XS73" s="79">
        <v>2174</v>
      </c>
      <c r="XT73" s="78">
        <v>846590.3</v>
      </c>
      <c r="XW73" s="79">
        <v>6363</v>
      </c>
      <c r="XX73" s="78">
        <v>180431.35</v>
      </c>
      <c r="YC73" s="77">
        <v>3</v>
      </c>
      <c r="YD73" s="78">
        <v>17.329999999999998</v>
      </c>
      <c r="YE73" s="77">
        <v>5</v>
      </c>
      <c r="YF73" s="78">
        <v>46.8</v>
      </c>
      <c r="YI73" s="79">
        <v>37386</v>
      </c>
      <c r="YJ73" s="78">
        <v>2120313.7400000002</v>
      </c>
      <c r="YM73" s="77">
        <v>484</v>
      </c>
      <c r="YN73" s="78">
        <v>211095.39</v>
      </c>
      <c r="YO73" s="77">
        <v>588</v>
      </c>
      <c r="YP73" s="78">
        <v>7305.15</v>
      </c>
      <c r="YU73" s="79">
        <v>2658</v>
      </c>
      <c r="YV73" s="78">
        <v>1376738.84</v>
      </c>
      <c r="YW73" s="79">
        <v>7020</v>
      </c>
      <c r="YX73" s="78">
        <v>909698.42</v>
      </c>
      <c r="YY73" s="79">
        <v>16529</v>
      </c>
      <c r="YZ73" s="78">
        <v>2743353.49</v>
      </c>
      <c r="ZA73" s="79">
        <v>1416</v>
      </c>
      <c r="ZB73" s="78">
        <v>363209.69</v>
      </c>
      <c r="ZC73" s="77">
        <v>821</v>
      </c>
      <c r="ZD73" s="78">
        <v>177616.19</v>
      </c>
      <c r="ZE73" s="79">
        <v>88289</v>
      </c>
      <c r="ZF73" s="78">
        <v>922245.43</v>
      </c>
      <c r="ZG73" s="79">
        <v>1323</v>
      </c>
      <c r="ZH73" s="78">
        <v>68518.98</v>
      </c>
      <c r="ZI73" s="77">
        <v>10</v>
      </c>
      <c r="ZJ73" s="78">
        <v>82.9</v>
      </c>
      <c r="ZM73" s="77">
        <v>1</v>
      </c>
      <c r="ZN73" s="78">
        <v>149.76</v>
      </c>
      <c r="ZQ73" s="79">
        <v>168369</v>
      </c>
      <c r="ZR73" s="78">
        <v>9639266.6500000004</v>
      </c>
      <c r="ZS73" s="79">
        <v>18420</v>
      </c>
      <c r="ZT73" s="78">
        <v>1560072.49</v>
      </c>
      <c r="AAA73" s="79">
        <v>9783</v>
      </c>
      <c r="AAB73" s="78">
        <v>231930.8</v>
      </c>
      <c r="AAE73" s="79">
        <v>2543</v>
      </c>
      <c r="AAF73" s="78">
        <v>302411.67</v>
      </c>
      <c r="AAG73" s="77">
        <v>179</v>
      </c>
      <c r="AAH73" s="78">
        <v>18419.02</v>
      </c>
      <c r="AAI73" s="79">
        <v>112095</v>
      </c>
      <c r="AAJ73" s="78">
        <v>2803924.8</v>
      </c>
      <c r="AAK73" s="79">
        <v>30490</v>
      </c>
      <c r="AAL73" s="78">
        <v>1461933.61</v>
      </c>
      <c r="AAQ73" s="79">
        <v>1539</v>
      </c>
      <c r="AAR73" s="78">
        <v>129151.39</v>
      </c>
      <c r="AAS73" s="77">
        <v>666</v>
      </c>
      <c r="AAT73" s="78">
        <v>51662.93</v>
      </c>
      <c r="AAU73" s="79">
        <v>56289</v>
      </c>
      <c r="AAV73" s="78">
        <v>9861977.5299999993</v>
      </c>
      <c r="AAW73" s="79">
        <v>50814</v>
      </c>
      <c r="AAX73" s="78">
        <v>6034122.8799999999</v>
      </c>
      <c r="ABC73" s="77">
        <v>124</v>
      </c>
      <c r="ABD73" s="78">
        <v>875.48</v>
      </c>
      <c r="ABE73" s="77">
        <v>257</v>
      </c>
      <c r="ABF73" s="78">
        <v>1324.29</v>
      </c>
      <c r="ABI73" s="77">
        <v>2</v>
      </c>
      <c r="ABJ73" s="78">
        <v>11.5</v>
      </c>
      <c r="ABM73" s="77">
        <v>154</v>
      </c>
      <c r="ABN73" s="78">
        <v>1210.56</v>
      </c>
      <c r="ABQ73" s="77">
        <v>76</v>
      </c>
      <c r="ABR73" s="78">
        <v>800.9</v>
      </c>
      <c r="ABS73" s="77">
        <v>116</v>
      </c>
      <c r="ABT73" s="78">
        <v>799.8</v>
      </c>
      <c r="ABU73" s="77">
        <v>3</v>
      </c>
      <c r="ABV73" s="78">
        <v>24.8</v>
      </c>
      <c r="ABY73" s="77">
        <v>7</v>
      </c>
      <c r="ABZ73" s="78">
        <v>282.10000000000002</v>
      </c>
      <c r="ACA73" s="79">
        <v>1881</v>
      </c>
      <c r="ACB73" s="78">
        <v>8218.64</v>
      </c>
      <c r="ACG73" s="79">
        <v>1873</v>
      </c>
      <c r="ACH73" s="78">
        <v>111031.66</v>
      </c>
      <c r="ACM73" s="77">
        <v>3</v>
      </c>
      <c r="ACN73" s="78">
        <v>86.07</v>
      </c>
      <c r="ACO73" s="79">
        <v>1659</v>
      </c>
      <c r="ACP73" s="78">
        <v>253827.68</v>
      </c>
      <c r="ADA73" s="79">
        <v>182376</v>
      </c>
      <c r="ADB73" s="78">
        <v>16725396.470000001</v>
      </c>
      <c r="ADC73" s="79">
        <v>4117</v>
      </c>
      <c r="ADD73" s="78">
        <v>253727.49</v>
      </c>
      <c r="ADE73" s="79">
        <v>1830</v>
      </c>
      <c r="ADF73" s="78">
        <v>82940.63</v>
      </c>
      <c r="ADG73" s="79">
        <v>5845</v>
      </c>
      <c r="ADH73" s="78">
        <v>86531.79</v>
      </c>
      <c r="ADI73" s="79">
        <v>6419</v>
      </c>
      <c r="ADJ73" s="78">
        <v>158962.76</v>
      </c>
      <c r="ADK73" s="77">
        <v>538</v>
      </c>
      <c r="ADL73" s="78">
        <v>18597.2</v>
      </c>
      <c r="ADQ73" s="77">
        <v>182</v>
      </c>
      <c r="ADR73" s="78">
        <v>9627.77</v>
      </c>
      <c r="ADS73" s="79">
        <v>15521</v>
      </c>
      <c r="ADT73" s="78">
        <v>532642.43000000005</v>
      </c>
      <c r="ADU73" s="79">
        <v>4594</v>
      </c>
      <c r="ADV73" s="78">
        <v>236194.84</v>
      </c>
      <c r="ADW73" s="79">
        <v>24818</v>
      </c>
      <c r="ADX73" s="78">
        <v>306034.68</v>
      </c>
      <c r="AEA73" s="77">
        <v>9</v>
      </c>
      <c r="AEB73" s="78">
        <v>55.9</v>
      </c>
      <c r="AEC73" s="79">
        <v>11849</v>
      </c>
      <c r="AED73" s="78">
        <v>482392.15</v>
      </c>
      <c r="AEI73" s="79">
        <v>7994</v>
      </c>
      <c r="AEJ73" s="78">
        <v>255239.01</v>
      </c>
      <c r="AEK73" s="79">
        <v>60131</v>
      </c>
      <c r="AEL73" s="78">
        <v>2343481.61</v>
      </c>
      <c r="AEM73" s="77">
        <v>149</v>
      </c>
      <c r="AEN73" s="78">
        <v>7135.36</v>
      </c>
      <c r="AEO73" s="79">
        <v>15548</v>
      </c>
      <c r="AEP73" s="78">
        <v>1000737.26</v>
      </c>
      <c r="AES73" s="79">
        <v>4346</v>
      </c>
      <c r="AET73" s="78">
        <v>648964.13</v>
      </c>
      <c r="AEW73" s="77">
        <v>1</v>
      </c>
      <c r="AEX73" s="78">
        <v>14.19</v>
      </c>
      <c r="AEY73" s="79">
        <v>1050</v>
      </c>
      <c r="AEZ73" s="78">
        <v>178199.83</v>
      </c>
      <c r="AFA73" s="77">
        <v>2</v>
      </c>
      <c r="AFB73" s="78">
        <v>8.76</v>
      </c>
      <c r="AFG73" s="77">
        <v>2</v>
      </c>
      <c r="AFH73" s="78">
        <v>606.72</v>
      </c>
      <c r="AFK73" s="79">
        <v>4309</v>
      </c>
      <c r="AFL73" s="78">
        <v>303219.11</v>
      </c>
      <c r="AFM73" s="79">
        <v>1331</v>
      </c>
      <c r="AFN73" s="78">
        <v>46948.51</v>
      </c>
      <c r="AFO73" s="77">
        <v>20</v>
      </c>
      <c r="AFP73" s="78">
        <v>2613.2800000000002</v>
      </c>
      <c r="AFQ73" s="77">
        <v>10</v>
      </c>
      <c r="AFR73" s="78">
        <v>574.32000000000005</v>
      </c>
      <c r="AFU73" s="79">
        <v>2573</v>
      </c>
      <c r="AFV73" s="78">
        <v>1848681.17</v>
      </c>
      <c r="AGA73" s="77">
        <v>77</v>
      </c>
      <c r="AGB73" s="78">
        <v>617.76</v>
      </c>
      <c r="AGC73" s="77">
        <v>2</v>
      </c>
      <c r="AGD73" s="78">
        <v>69.3</v>
      </c>
      <c r="AGG73" s="79">
        <v>18096</v>
      </c>
      <c r="AGH73" s="78">
        <v>912875.1</v>
      </c>
      <c r="AGI73" s="79">
        <v>3345</v>
      </c>
      <c r="AGJ73" s="78">
        <v>120186.9</v>
      </c>
      <c r="AGK73" s="77">
        <v>4</v>
      </c>
      <c r="AGL73" s="78">
        <v>4657.1400000000003</v>
      </c>
      <c r="AGO73" s="77">
        <v>42</v>
      </c>
      <c r="AGP73" s="78">
        <v>5103.42</v>
      </c>
      <c r="AGQ73" s="79">
        <v>9570</v>
      </c>
      <c r="AGR73" s="78">
        <v>527799.05000000005</v>
      </c>
      <c r="AGS73" s="77">
        <v>14</v>
      </c>
      <c r="AGT73" s="78">
        <v>576.35</v>
      </c>
      <c r="AGW73" s="77">
        <v>9</v>
      </c>
      <c r="AGX73" s="78">
        <v>489.82</v>
      </c>
      <c r="AHC73" s="79">
        <v>3364</v>
      </c>
      <c r="AHD73" s="78">
        <v>1172789.3999999999</v>
      </c>
      <c r="AHG73" s="77">
        <v>125</v>
      </c>
      <c r="AHH73" s="78">
        <v>6117.77</v>
      </c>
      <c r="AHK73" s="77">
        <v>6</v>
      </c>
      <c r="AHL73" s="78">
        <v>103.83</v>
      </c>
      <c r="AHM73" s="79">
        <v>42727</v>
      </c>
      <c r="AHN73" s="78">
        <v>1334075.2</v>
      </c>
      <c r="AHO73" s="79">
        <v>4256</v>
      </c>
      <c r="AHP73" s="78">
        <v>71577.36</v>
      </c>
      <c r="AHQ73" s="77">
        <v>550</v>
      </c>
      <c r="AHR73" s="78">
        <v>51995.73</v>
      </c>
      <c r="AHS73" s="77">
        <v>10</v>
      </c>
      <c r="AHT73" s="78">
        <v>284.14</v>
      </c>
      <c r="AHW73" s="77">
        <v>172</v>
      </c>
      <c r="AHX73" s="78">
        <v>1147.46</v>
      </c>
      <c r="AIA73" s="77">
        <v>1</v>
      </c>
      <c r="AIB73" s="78">
        <v>1.1299999999999999</v>
      </c>
      <c r="AIC73" s="77">
        <v>16</v>
      </c>
      <c r="AID73" s="78">
        <v>15168.32</v>
      </c>
      <c r="AIG73" s="79">
        <v>165342</v>
      </c>
      <c r="AIH73" s="78">
        <v>31711674.02</v>
      </c>
      <c r="AII73" s="77">
        <v>176</v>
      </c>
      <c r="AIJ73" s="78">
        <v>138876.73000000001</v>
      </c>
      <c r="AIK73" s="79">
        <v>9939</v>
      </c>
      <c r="AIL73" s="78">
        <v>5601184.5999999996</v>
      </c>
      <c r="AIM73" s="79">
        <v>10362</v>
      </c>
      <c r="AIN73" s="78">
        <v>3599374.73</v>
      </c>
      <c r="AIO73" s="79">
        <v>1636</v>
      </c>
      <c r="AIP73" s="78">
        <v>115995.86</v>
      </c>
      <c r="AIQ73" s="77">
        <v>172</v>
      </c>
      <c r="AIR73" s="78">
        <v>19984.080000000002</v>
      </c>
      <c r="AIS73" s="79">
        <v>1171</v>
      </c>
      <c r="AIT73" s="78">
        <v>152382.57999999999</v>
      </c>
      <c r="AIW73" s="77">
        <v>8</v>
      </c>
      <c r="AIX73" s="78">
        <v>5324.16</v>
      </c>
      <c r="AIY73" s="77">
        <v>89</v>
      </c>
      <c r="AIZ73" s="78">
        <v>70625.39</v>
      </c>
      <c r="AJA73" s="79">
        <v>3868</v>
      </c>
      <c r="AJB73" s="78">
        <v>340477.09</v>
      </c>
      <c r="AJC73" s="79">
        <v>3904</v>
      </c>
      <c r="AJD73" s="78">
        <v>243449.77</v>
      </c>
      <c r="AJK73" s="77">
        <v>5</v>
      </c>
      <c r="AJL73" s="78">
        <v>3415.5</v>
      </c>
      <c r="AJM73" s="77">
        <v>863</v>
      </c>
      <c r="AJN73" s="78">
        <v>105222.7</v>
      </c>
      <c r="AJQ73" s="77">
        <v>136</v>
      </c>
      <c r="AJR73" s="78">
        <v>45599.31</v>
      </c>
      <c r="AKC73" s="77">
        <v>1</v>
      </c>
      <c r="AKD73" s="78">
        <v>160.26</v>
      </c>
      <c r="AKE73" s="77">
        <v>3</v>
      </c>
      <c r="AKF73" s="78">
        <v>143.72999999999999</v>
      </c>
      <c r="AKG73" s="79">
        <v>60017</v>
      </c>
      <c r="AKH73" s="78">
        <v>533125.43999999994</v>
      </c>
      <c r="AKK73" s="77">
        <v>29</v>
      </c>
      <c r="AKL73" s="78">
        <v>310.48</v>
      </c>
      <c r="AKO73" s="79">
        <v>6876</v>
      </c>
      <c r="AKP73" s="78">
        <v>503337.59</v>
      </c>
      <c r="AKQ73" s="77">
        <v>7</v>
      </c>
      <c r="AKR73" s="78">
        <v>39.03</v>
      </c>
      <c r="AKS73" s="79">
        <v>9469</v>
      </c>
      <c r="AKT73" s="78">
        <v>186984.9</v>
      </c>
      <c r="AKU73" s="77">
        <v>15</v>
      </c>
      <c r="AKV73" s="78">
        <v>25.68</v>
      </c>
      <c r="AKW73" s="79">
        <v>12076</v>
      </c>
      <c r="AKX73" s="78">
        <v>559270.46</v>
      </c>
      <c r="ALC73" s="77">
        <v>2</v>
      </c>
      <c r="ALD73" s="78">
        <v>29.06</v>
      </c>
      <c r="ALE73" s="79">
        <v>1998</v>
      </c>
      <c r="ALF73" s="78">
        <v>326151.7</v>
      </c>
      <c r="ALO73" s="79">
        <v>53425</v>
      </c>
      <c r="ALP73" s="78">
        <v>586299.46</v>
      </c>
      <c r="ALQ73" s="77">
        <v>288</v>
      </c>
      <c r="ALR73" s="78">
        <v>35164.75</v>
      </c>
      <c r="AME73" s="77">
        <v>27</v>
      </c>
      <c r="AMF73" s="78">
        <v>324.11</v>
      </c>
      <c r="AMM73" s="79">
        <v>8830</v>
      </c>
      <c r="AMN73" s="78">
        <v>219363.18</v>
      </c>
      <c r="AMQ73" s="79">
        <v>128649</v>
      </c>
      <c r="AMR73" s="78">
        <v>1727420.18</v>
      </c>
      <c r="AMW73" s="77">
        <v>3</v>
      </c>
      <c r="AMX73" s="78">
        <v>18.8</v>
      </c>
      <c r="ANC73" s="77">
        <v>4</v>
      </c>
      <c r="AND73" s="78">
        <v>82.72</v>
      </c>
      <c r="ANI73" s="77">
        <v>4</v>
      </c>
      <c r="ANJ73" s="78">
        <v>18.12</v>
      </c>
      <c r="ANO73" s="79">
        <v>9113</v>
      </c>
      <c r="ANP73" s="78">
        <v>408590.43</v>
      </c>
      <c r="ANQ73" s="77">
        <v>405</v>
      </c>
      <c r="ANR73" s="78">
        <v>1201.42</v>
      </c>
      <c r="ANS73" s="79">
        <v>1366</v>
      </c>
      <c r="ANT73" s="78">
        <v>89248.86</v>
      </c>
      <c r="ANW73" s="77">
        <v>156</v>
      </c>
      <c r="ANX73" s="78">
        <v>5279.61</v>
      </c>
      <c r="ANY73" s="77">
        <v>21</v>
      </c>
      <c r="ANZ73" s="78">
        <v>10989.66</v>
      </c>
      <c r="AOA73" s="79">
        <v>1529</v>
      </c>
      <c r="AOB73" s="78">
        <v>115411.49</v>
      </c>
      <c r="AOC73" s="79">
        <v>12696</v>
      </c>
      <c r="AOD73" s="78">
        <v>1181586.4099999999</v>
      </c>
      <c r="AOE73" s="77">
        <v>194</v>
      </c>
      <c r="AOF73" s="78">
        <v>220613.93</v>
      </c>
      <c r="AOK73" s="77">
        <v>2</v>
      </c>
      <c r="AOL73" s="78">
        <v>0.96</v>
      </c>
      <c r="AOQ73" s="77">
        <v>405</v>
      </c>
      <c r="AOR73" s="78">
        <v>17760.8</v>
      </c>
      <c r="AOS73" s="77">
        <v>7</v>
      </c>
      <c r="AOT73" s="78">
        <v>15.46</v>
      </c>
      <c r="AOW73" s="77">
        <v>2</v>
      </c>
      <c r="AOX73" s="78">
        <v>0.02</v>
      </c>
      <c r="AOY73" s="77">
        <v>967</v>
      </c>
      <c r="AOZ73" s="78">
        <v>1200356.49</v>
      </c>
      <c r="APA73" s="79">
        <v>3507</v>
      </c>
      <c r="APB73" s="78">
        <v>273579.55</v>
      </c>
      <c r="APE73" s="79">
        <v>2774</v>
      </c>
      <c r="APF73" s="78">
        <v>58967.18</v>
      </c>
      <c r="API73" s="79">
        <v>2380</v>
      </c>
      <c r="APJ73" s="78">
        <v>295583.77</v>
      </c>
      <c r="APK73" s="77">
        <v>336</v>
      </c>
      <c r="APL73" s="78">
        <v>64005.53</v>
      </c>
      <c r="APM73" s="79">
        <v>14009</v>
      </c>
      <c r="APN73" s="78">
        <v>2248632.2999999998</v>
      </c>
      <c r="APS73" s="77">
        <v>566</v>
      </c>
      <c r="APT73" s="78">
        <v>317214.69</v>
      </c>
      <c r="APU73" s="77">
        <v>100</v>
      </c>
      <c r="APV73" s="78">
        <v>182121.06</v>
      </c>
      <c r="APW73" s="77">
        <v>459</v>
      </c>
      <c r="APX73" s="78">
        <v>1480695.94</v>
      </c>
      <c r="AQA73" s="77">
        <v>1</v>
      </c>
      <c r="AQB73" s="78">
        <v>85.18</v>
      </c>
      <c r="AQC73" s="77">
        <v>1</v>
      </c>
      <c r="AQD73" s="78">
        <v>2.33</v>
      </c>
      <c r="AQI73" s="77">
        <v>58</v>
      </c>
      <c r="AQJ73" s="78">
        <v>4795.47</v>
      </c>
      <c r="AQK73" s="77">
        <v>8</v>
      </c>
      <c r="AQL73" s="78">
        <v>68.959999999999994</v>
      </c>
      <c r="AQO73" s="77">
        <v>885</v>
      </c>
      <c r="AQP73" s="78">
        <v>121061.31</v>
      </c>
      <c r="AQQ73" s="77">
        <v>361</v>
      </c>
      <c r="AQR73" s="78">
        <v>4057.2</v>
      </c>
      <c r="AQS73" s="77">
        <v>2</v>
      </c>
      <c r="AQT73" s="78">
        <v>28.57</v>
      </c>
      <c r="AQU73" s="77">
        <v>256</v>
      </c>
      <c r="AQV73" s="78">
        <v>3401.82</v>
      </c>
      <c r="ARA73" s="79">
        <v>13930</v>
      </c>
      <c r="ARB73" s="78">
        <v>3028741.79</v>
      </c>
      <c r="ARC73" s="79">
        <v>16340</v>
      </c>
      <c r="ARD73" s="78">
        <v>245593.24</v>
      </c>
      <c r="ARG73" s="77">
        <v>3</v>
      </c>
      <c r="ARH73" s="78">
        <v>43.9</v>
      </c>
      <c r="ARI73" s="79">
        <v>2575</v>
      </c>
      <c r="ARJ73" s="78">
        <v>1081601.7</v>
      </c>
      <c r="ARK73" s="77">
        <v>171</v>
      </c>
      <c r="ARL73" s="78">
        <v>69872.070000000007</v>
      </c>
      <c r="ARM73" s="79">
        <v>2128</v>
      </c>
      <c r="ARN73" s="78">
        <v>923319.32</v>
      </c>
      <c r="ARO73" s="77">
        <v>604</v>
      </c>
      <c r="ARP73" s="78">
        <v>265359.25</v>
      </c>
      <c r="ARQ73" s="77">
        <v>695</v>
      </c>
      <c r="ARR73" s="78">
        <v>276532.01</v>
      </c>
      <c r="ARS73" s="77">
        <v>144</v>
      </c>
      <c r="ART73" s="78">
        <v>48800.52</v>
      </c>
      <c r="ARU73" s="79">
        <v>14145</v>
      </c>
      <c r="ARV73" s="78">
        <v>2880276.64</v>
      </c>
      <c r="ARW73" s="77">
        <v>6</v>
      </c>
      <c r="ARX73" s="78">
        <v>303.38</v>
      </c>
      <c r="ASA73" s="77">
        <v>156</v>
      </c>
      <c r="ASB73" s="78">
        <v>44266.89</v>
      </c>
      <c r="ASC73" s="79">
        <v>3277</v>
      </c>
      <c r="ASD73" s="78">
        <v>52590.52</v>
      </c>
      <c r="ASI73" s="79">
        <v>2412</v>
      </c>
      <c r="ASJ73" s="78">
        <v>608787.34</v>
      </c>
      <c r="ASK73" s="79">
        <v>2547</v>
      </c>
      <c r="ASL73" s="78">
        <v>1300358.26</v>
      </c>
      <c r="ASU73" s="77">
        <v>95</v>
      </c>
      <c r="ASV73" s="78">
        <v>613769.71</v>
      </c>
      <c r="ASY73" s="77">
        <v>4</v>
      </c>
      <c r="ASZ73" s="78">
        <v>644</v>
      </c>
      <c r="ATC73" s="77">
        <v>1</v>
      </c>
      <c r="ATD73" s="78">
        <v>23.19</v>
      </c>
      <c r="ATE73" s="77">
        <v>1</v>
      </c>
      <c r="ATF73" s="78">
        <v>9.39</v>
      </c>
      <c r="ATG73" s="79">
        <v>5788</v>
      </c>
      <c r="ATH73" s="78">
        <v>734495.17</v>
      </c>
      <c r="ATI73" s="79">
        <v>18636</v>
      </c>
      <c r="ATJ73" s="78">
        <v>2238390.7200000002</v>
      </c>
      <c r="ATK73" s="79">
        <v>25699</v>
      </c>
      <c r="ATL73" s="78">
        <v>3161672.88</v>
      </c>
      <c r="ATM73" s="79">
        <v>5174</v>
      </c>
      <c r="ATN73" s="78">
        <v>622110.5</v>
      </c>
      <c r="ATO73" s="79">
        <v>18958</v>
      </c>
      <c r="ATP73" s="78">
        <v>426024.7</v>
      </c>
      <c r="ATS73" s="79">
        <v>49655</v>
      </c>
      <c r="ATT73" s="78">
        <v>3952142.77</v>
      </c>
      <c r="ATU73" s="77">
        <v>145</v>
      </c>
      <c r="ATV73" s="78">
        <v>50591.22</v>
      </c>
      <c r="ATY73" s="79">
        <v>3900</v>
      </c>
      <c r="ATZ73" s="78">
        <v>307293.92</v>
      </c>
      <c r="AUS73" s="77">
        <v>15</v>
      </c>
      <c r="AUT73" s="78">
        <v>516.34</v>
      </c>
      <c r="AUU73" s="77">
        <v>991</v>
      </c>
      <c r="AUV73" s="78">
        <v>20603.57</v>
      </c>
      <c r="AUW73" s="77">
        <v>112</v>
      </c>
      <c r="AUX73" s="78">
        <v>8362.07</v>
      </c>
      <c r="AVA73" s="79">
        <v>11858</v>
      </c>
      <c r="AVB73" s="78">
        <v>1042407.06</v>
      </c>
      <c r="AVC73" s="77">
        <v>894</v>
      </c>
      <c r="AVD73" s="78">
        <v>3528210.53</v>
      </c>
      <c r="AVE73" s="77">
        <v>4</v>
      </c>
      <c r="AVF73" s="78">
        <v>223.12</v>
      </c>
      <c r="AVM73" s="79">
        <v>1086</v>
      </c>
      <c r="AVN73" s="78">
        <v>60934.57</v>
      </c>
      <c r="AVO73" s="77">
        <v>43</v>
      </c>
      <c r="AVP73" s="78">
        <v>2102</v>
      </c>
      <c r="AVS73" s="79">
        <v>13774</v>
      </c>
      <c r="AVT73" s="78">
        <v>590486.74</v>
      </c>
      <c r="AVU73" s="77">
        <v>12</v>
      </c>
      <c r="AVV73" s="78">
        <v>187.4</v>
      </c>
      <c r="AVW73" s="77">
        <v>17</v>
      </c>
      <c r="AVX73" s="78">
        <v>942.32</v>
      </c>
      <c r="AVY73" s="77">
        <v>4</v>
      </c>
      <c r="AVZ73" s="78">
        <v>41.94</v>
      </c>
      <c r="AWA73" s="77">
        <v>16</v>
      </c>
      <c r="AWB73" s="78">
        <v>83.04</v>
      </c>
      <c r="AWM73" s="79">
        <v>181188</v>
      </c>
      <c r="AWN73" s="78">
        <v>2911188.75</v>
      </c>
      <c r="AWO73" s="77">
        <v>9</v>
      </c>
      <c r="AWP73" s="78">
        <v>464.81</v>
      </c>
      <c r="AWQ73" s="79">
        <v>1971</v>
      </c>
      <c r="AWR73" s="78">
        <v>103987.95</v>
      </c>
      <c r="AWU73" s="79">
        <v>11350</v>
      </c>
      <c r="AWV73" s="78">
        <v>3757766.63</v>
      </c>
      <c r="AWW73" s="77">
        <v>29</v>
      </c>
      <c r="AWX73" s="78">
        <v>188.75</v>
      </c>
      <c r="AXC73" s="77">
        <v>243</v>
      </c>
      <c r="AXD73" s="78">
        <v>202455.91</v>
      </c>
      <c r="AXM73" s="77">
        <v>2</v>
      </c>
      <c r="AXN73" s="78">
        <v>18.440000000000001</v>
      </c>
      <c r="AYC73" s="77">
        <v>5</v>
      </c>
      <c r="AYD73" s="78">
        <v>45.84</v>
      </c>
      <c r="AYE73" s="77">
        <v>21</v>
      </c>
      <c r="AYF73" s="78">
        <v>193.26</v>
      </c>
      <c r="AYG73" s="77">
        <v>9</v>
      </c>
      <c r="AYH73" s="78">
        <v>152.47999999999999</v>
      </c>
      <c r="AYO73" s="77">
        <v>2</v>
      </c>
      <c r="AYP73" s="78">
        <v>3547.18</v>
      </c>
      <c r="AYQ73" s="77">
        <v>4</v>
      </c>
      <c r="AYR73" s="78">
        <v>3.25</v>
      </c>
      <c r="AYU73" s="77">
        <v>2</v>
      </c>
      <c r="AYV73" s="78">
        <v>5.0999999999999996</v>
      </c>
      <c r="AYW73" s="77">
        <v>4</v>
      </c>
      <c r="AYX73" s="78">
        <v>20.38</v>
      </c>
      <c r="AYY73" s="77">
        <v>96</v>
      </c>
      <c r="AYZ73" s="78">
        <v>6065.69</v>
      </c>
      <c r="AZA73" s="79">
        <v>57946</v>
      </c>
      <c r="AZB73" s="78">
        <v>4479407.3099999996</v>
      </c>
      <c r="AZC73" s="77">
        <v>382</v>
      </c>
      <c r="AZD73" s="78">
        <v>56717.9</v>
      </c>
      <c r="AZE73" s="77">
        <v>153</v>
      </c>
      <c r="AZF73" s="78">
        <v>56258.67</v>
      </c>
      <c r="AZG73" s="77">
        <v>29</v>
      </c>
      <c r="AZH73" s="78">
        <v>532.20000000000005</v>
      </c>
      <c r="AZI73" s="77">
        <v>327</v>
      </c>
      <c r="AZJ73" s="78">
        <v>27210.22</v>
      </c>
      <c r="AZK73" s="77">
        <v>649</v>
      </c>
      <c r="AZL73" s="78">
        <v>9813.33</v>
      </c>
      <c r="AZM73" s="77">
        <v>2</v>
      </c>
      <c r="AZN73" s="78">
        <v>226.94</v>
      </c>
      <c r="AZO73" s="79">
        <v>13097</v>
      </c>
      <c r="AZP73" s="78">
        <v>1738919.49</v>
      </c>
      <c r="AZQ73" s="77">
        <v>174</v>
      </c>
      <c r="AZR73" s="78">
        <v>168929.27</v>
      </c>
      <c r="AZS73" s="77">
        <v>133</v>
      </c>
      <c r="AZT73" s="78">
        <v>16661.73</v>
      </c>
    </row>
    <row r="74" spans="1:1022 1027:1372" x14ac:dyDescent="0.25">
      <c r="A74" s="80">
        <v>39864</v>
      </c>
      <c r="C74" s="77">
        <v>21</v>
      </c>
      <c r="D74" s="78">
        <v>28.28</v>
      </c>
      <c r="K74" s="77">
        <v>2</v>
      </c>
      <c r="L74" s="78">
        <v>188.92</v>
      </c>
      <c r="S74" s="77">
        <v>2</v>
      </c>
      <c r="T74" s="78">
        <v>25.5</v>
      </c>
      <c r="W74" s="77">
        <v>3</v>
      </c>
      <c r="X74" s="78">
        <v>32.369999999999997</v>
      </c>
      <c r="Y74" s="79">
        <v>223797</v>
      </c>
      <c r="Z74" s="78">
        <v>12430535.220000001</v>
      </c>
      <c r="AA74" s="77">
        <v>126</v>
      </c>
      <c r="AB74" s="78">
        <v>11939.37</v>
      </c>
      <c r="AC74" s="79">
        <v>12000</v>
      </c>
      <c r="AD74" s="78">
        <v>351790.72</v>
      </c>
      <c r="AQ74" s="79">
        <v>34379</v>
      </c>
      <c r="AR74" s="78">
        <v>4931191.37</v>
      </c>
      <c r="AU74" s="79">
        <v>49818</v>
      </c>
      <c r="AV74" s="78">
        <v>1012284.67</v>
      </c>
      <c r="AW74" s="77">
        <v>3</v>
      </c>
      <c r="AX74" s="78">
        <v>63.95</v>
      </c>
      <c r="AY74" s="79">
        <v>75948</v>
      </c>
      <c r="AZ74" s="78">
        <v>7778610.04</v>
      </c>
      <c r="BA74" s="79">
        <v>290004</v>
      </c>
      <c r="BB74" s="78">
        <v>24081174.91</v>
      </c>
      <c r="BE74" s="79">
        <v>286608</v>
      </c>
      <c r="BF74" s="78">
        <v>2533912.15</v>
      </c>
      <c r="BI74" s="79">
        <v>8081</v>
      </c>
      <c r="BJ74" s="78">
        <v>477343.05</v>
      </c>
      <c r="BK74" s="77">
        <v>20</v>
      </c>
      <c r="BL74" s="78">
        <v>2629.79</v>
      </c>
      <c r="BM74" s="77">
        <v>12</v>
      </c>
      <c r="BN74" s="78">
        <v>938.48</v>
      </c>
      <c r="BO74" s="79">
        <v>6670</v>
      </c>
      <c r="BP74" s="78">
        <v>73877.56</v>
      </c>
      <c r="BS74" s="77">
        <v>23</v>
      </c>
      <c r="BT74" s="78">
        <v>18071.240000000002</v>
      </c>
      <c r="BW74" s="77">
        <v>5</v>
      </c>
      <c r="BX74" s="78">
        <v>42.6</v>
      </c>
      <c r="BY74" s="77">
        <v>1</v>
      </c>
      <c r="BZ74" s="78">
        <v>2.48</v>
      </c>
      <c r="CM74" s="77">
        <v>2</v>
      </c>
      <c r="CN74" s="78">
        <v>1749.16</v>
      </c>
      <c r="CQ74" s="77">
        <v>5</v>
      </c>
      <c r="CR74" s="78">
        <v>13.14</v>
      </c>
      <c r="CS74" s="77">
        <v>62</v>
      </c>
      <c r="CT74" s="78">
        <v>368.12</v>
      </c>
      <c r="CU74" s="77">
        <v>1</v>
      </c>
      <c r="CV74" s="78">
        <v>3.8</v>
      </c>
      <c r="CW74" s="77">
        <v>47</v>
      </c>
      <c r="CX74" s="78">
        <v>53.81</v>
      </c>
      <c r="DA74" s="79">
        <v>171047</v>
      </c>
      <c r="DB74" s="78">
        <v>6113500.3700000001</v>
      </c>
      <c r="DK74" s="79">
        <v>11201</v>
      </c>
      <c r="DL74" s="78">
        <v>1003684.83</v>
      </c>
      <c r="DM74" s="79">
        <v>207223</v>
      </c>
      <c r="DN74" s="78">
        <v>7574394.4199999999</v>
      </c>
      <c r="DS74" s="77">
        <v>22</v>
      </c>
      <c r="DT74" s="78">
        <v>357.83</v>
      </c>
      <c r="DU74" s="77">
        <v>1</v>
      </c>
      <c r="DV74" s="78">
        <v>2.5299999999999998</v>
      </c>
      <c r="DY74" s="77">
        <v>2</v>
      </c>
      <c r="DZ74" s="78">
        <v>11.4</v>
      </c>
      <c r="EC74" s="77">
        <v>2</v>
      </c>
      <c r="ED74" s="78">
        <v>115.46</v>
      </c>
      <c r="EE74" s="79">
        <v>13245</v>
      </c>
      <c r="EF74" s="78">
        <v>505240.17</v>
      </c>
      <c r="EG74" s="79">
        <v>46908</v>
      </c>
      <c r="EH74" s="78">
        <v>2018742.67</v>
      </c>
      <c r="EI74" s="77">
        <v>3</v>
      </c>
      <c r="EJ74" s="78">
        <v>12.35</v>
      </c>
      <c r="EK74" s="79">
        <v>1126</v>
      </c>
      <c r="EL74" s="78">
        <v>73340.34</v>
      </c>
      <c r="EU74" s="77">
        <v>14</v>
      </c>
      <c r="EV74" s="78">
        <v>14.11</v>
      </c>
      <c r="EW74" s="79">
        <v>25180</v>
      </c>
      <c r="EX74" s="78">
        <v>1207845.3600000001</v>
      </c>
      <c r="EY74" s="79">
        <v>14926</v>
      </c>
      <c r="EZ74" s="78">
        <v>707026.79</v>
      </c>
      <c r="FA74" s="77">
        <v>11</v>
      </c>
      <c r="FB74" s="78">
        <v>31.9</v>
      </c>
      <c r="FC74" s="77">
        <v>2</v>
      </c>
      <c r="FD74" s="78">
        <v>8.64</v>
      </c>
      <c r="FE74" s="77">
        <v>9</v>
      </c>
      <c r="FF74" s="78">
        <v>65.88</v>
      </c>
      <c r="FG74" s="79">
        <v>2471</v>
      </c>
      <c r="FH74" s="78">
        <v>337772.38</v>
      </c>
      <c r="FI74" s="77">
        <v>4</v>
      </c>
      <c r="FJ74" s="78">
        <v>14</v>
      </c>
      <c r="FK74" s="79">
        <v>4115</v>
      </c>
      <c r="FL74" s="78">
        <v>104344.53</v>
      </c>
      <c r="FM74" s="77">
        <v>603</v>
      </c>
      <c r="FN74" s="78">
        <v>21770.14</v>
      </c>
      <c r="FO74" s="79">
        <v>45870</v>
      </c>
      <c r="FP74" s="78">
        <v>4869316.96</v>
      </c>
      <c r="FS74" s="77">
        <v>2</v>
      </c>
      <c r="FT74" s="78">
        <v>6.38</v>
      </c>
      <c r="FW74" s="77">
        <v>138</v>
      </c>
      <c r="FX74" s="78">
        <v>9649.4</v>
      </c>
      <c r="GC74" s="79">
        <v>2678</v>
      </c>
      <c r="GD74" s="78">
        <v>370734.92</v>
      </c>
      <c r="GK74" s="77">
        <v>1</v>
      </c>
      <c r="GL74" s="78">
        <v>3.36</v>
      </c>
      <c r="GO74" s="77">
        <v>318</v>
      </c>
      <c r="GP74" s="78">
        <v>26624.32</v>
      </c>
      <c r="GQ74" s="77">
        <v>34</v>
      </c>
      <c r="GR74" s="78">
        <v>1631.51</v>
      </c>
      <c r="GU74" s="77">
        <v>7</v>
      </c>
      <c r="GV74" s="78">
        <v>36.5</v>
      </c>
      <c r="GY74" s="77">
        <v>141</v>
      </c>
      <c r="GZ74" s="78">
        <v>4436.8900000000003</v>
      </c>
      <c r="HA74" s="77">
        <v>694</v>
      </c>
      <c r="HB74" s="78">
        <v>84948.35</v>
      </c>
      <c r="HC74" s="77">
        <v>521</v>
      </c>
      <c r="HD74" s="78">
        <v>82324.320000000007</v>
      </c>
      <c r="HE74" s="77">
        <v>628</v>
      </c>
      <c r="HF74" s="78">
        <v>87958.51</v>
      </c>
      <c r="HI74" s="77">
        <v>83</v>
      </c>
      <c r="HJ74" s="78">
        <v>28966.25</v>
      </c>
      <c r="HK74" s="77">
        <v>567</v>
      </c>
      <c r="HL74" s="78">
        <v>21349.86</v>
      </c>
      <c r="HM74" s="77">
        <v>19</v>
      </c>
      <c r="HN74" s="78">
        <v>2225.1799999999998</v>
      </c>
      <c r="HO74" s="79">
        <v>98418</v>
      </c>
      <c r="HP74" s="78">
        <v>9626807.7100000009</v>
      </c>
      <c r="HQ74" s="77">
        <v>8</v>
      </c>
      <c r="HR74" s="78">
        <v>6076.96</v>
      </c>
      <c r="HU74" s="79">
        <v>7615</v>
      </c>
      <c r="HV74" s="78">
        <v>550655.01</v>
      </c>
      <c r="HW74" s="77">
        <v>42</v>
      </c>
      <c r="HX74" s="78">
        <v>12587.17</v>
      </c>
      <c r="HY74" s="77">
        <v>229</v>
      </c>
      <c r="HZ74" s="78">
        <v>47769.51</v>
      </c>
      <c r="IE74" s="77">
        <v>3</v>
      </c>
      <c r="IF74" s="78">
        <v>72.150000000000006</v>
      </c>
      <c r="IG74" s="79">
        <v>2179</v>
      </c>
      <c r="IH74" s="78">
        <v>97763.98</v>
      </c>
      <c r="II74" s="77">
        <v>2</v>
      </c>
      <c r="IJ74" s="78">
        <v>19.12</v>
      </c>
      <c r="IK74" s="77">
        <v>4</v>
      </c>
      <c r="IL74" s="78">
        <v>12.24</v>
      </c>
      <c r="IQ74" s="77">
        <v>6</v>
      </c>
      <c r="IR74" s="78">
        <v>8.77</v>
      </c>
      <c r="IS74" s="79">
        <v>4070</v>
      </c>
      <c r="IT74" s="78">
        <v>164707.57</v>
      </c>
      <c r="IU74" s="77">
        <v>1</v>
      </c>
      <c r="IV74" s="78">
        <v>8.0399999999999991</v>
      </c>
      <c r="IW74" s="77">
        <v>1</v>
      </c>
      <c r="IX74" s="78">
        <v>1.8</v>
      </c>
      <c r="JA74" s="79">
        <v>9645</v>
      </c>
      <c r="JB74" s="78">
        <v>1258273.8700000001</v>
      </c>
      <c r="JC74" s="79">
        <v>2694</v>
      </c>
      <c r="JD74" s="78">
        <v>337399.22</v>
      </c>
      <c r="JE74" s="77">
        <v>1</v>
      </c>
      <c r="JF74" s="78">
        <v>37.22</v>
      </c>
      <c r="JG74" s="77">
        <v>641</v>
      </c>
      <c r="JH74" s="78">
        <v>77480.179999999993</v>
      </c>
      <c r="JI74" s="79">
        <v>3760</v>
      </c>
      <c r="JJ74" s="78">
        <v>291002.5</v>
      </c>
      <c r="JK74" s="77">
        <v>26</v>
      </c>
      <c r="JL74" s="78">
        <v>2065.0300000000002</v>
      </c>
      <c r="JQ74" s="77">
        <v>307</v>
      </c>
      <c r="JR74" s="78">
        <v>25165.93</v>
      </c>
      <c r="JS74" s="79">
        <v>2924</v>
      </c>
      <c r="JT74" s="78">
        <v>230443.47</v>
      </c>
      <c r="JU74" s="79">
        <v>8578</v>
      </c>
      <c r="JV74" s="78">
        <v>586124.56999999995</v>
      </c>
      <c r="JW74" s="77">
        <v>258</v>
      </c>
      <c r="JX74" s="78">
        <v>22804.49</v>
      </c>
      <c r="JY74" s="77">
        <v>525</v>
      </c>
      <c r="JZ74" s="78">
        <v>10028.530000000001</v>
      </c>
      <c r="KA74" s="79">
        <v>8725</v>
      </c>
      <c r="KB74" s="78">
        <v>324763.59000000003</v>
      </c>
      <c r="KC74" s="77">
        <v>2</v>
      </c>
      <c r="KD74" s="78">
        <v>22.86</v>
      </c>
      <c r="KE74" s="77">
        <v>439</v>
      </c>
      <c r="KF74" s="78">
        <v>46968.12</v>
      </c>
      <c r="KG74" s="79">
        <v>17175</v>
      </c>
      <c r="KH74" s="78">
        <v>630309.14</v>
      </c>
      <c r="KI74" s="77">
        <v>2</v>
      </c>
      <c r="KJ74" s="78">
        <v>7.2</v>
      </c>
      <c r="KM74" s="79">
        <v>1271</v>
      </c>
      <c r="KN74" s="78">
        <v>684956.8</v>
      </c>
      <c r="KQ74" s="79">
        <v>4818</v>
      </c>
      <c r="KR74" s="78">
        <v>367795.98</v>
      </c>
      <c r="KU74" s="79">
        <v>3208</v>
      </c>
      <c r="KV74" s="78">
        <v>1369735.68</v>
      </c>
      <c r="LA74" s="77">
        <v>14</v>
      </c>
      <c r="LB74" s="78">
        <v>1582.78</v>
      </c>
      <c r="LE74" s="79">
        <v>1103</v>
      </c>
      <c r="LF74" s="78">
        <v>101116.99</v>
      </c>
      <c r="LG74" s="77">
        <v>456</v>
      </c>
      <c r="LH74" s="78">
        <v>76599.38</v>
      </c>
      <c r="LI74" s="77">
        <v>465</v>
      </c>
      <c r="LJ74" s="78">
        <v>128014.75</v>
      </c>
      <c r="LS74" s="77">
        <v>3</v>
      </c>
      <c r="LT74" s="78">
        <v>5.89</v>
      </c>
      <c r="LU74" s="79">
        <v>8225</v>
      </c>
      <c r="LV74" s="78">
        <v>356252.55</v>
      </c>
      <c r="LW74" s="77">
        <v>88</v>
      </c>
      <c r="LX74" s="78">
        <v>488.14</v>
      </c>
      <c r="LY74" s="77">
        <v>4</v>
      </c>
      <c r="LZ74" s="78">
        <v>4871.66</v>
      </c>
      <c r="MA74" s="77">
        <v>2</v>
      </c>
      <c r="MB74" s="78">
        <v>222.26</v>
      </c>
      <c r="MC74" s="79">
        <v>5354</v>
      </c>
      <c r="MD74" s="78">
        <v>238175.79</v>
      </c>
      <c r="MG74" s="77">
        <v>9</v>
      </c>
      <c r="MH74" s="78">
        <v>384.67</v>
      </c>
      <c r="MO74" s="77">
        <v>7</v>
      </c>
      <c r="MP74" s="78">
        <v>53.49</v>
      </c>
      <c r="MQ74" s="79">
        <v>4270</v>
      </c>
      <c r="MR74" s="78">
        <v>307874.24</v>
      </c>
      <c r="MS74" s="79">
        <v>43840</v>
      </c>
      <c r="MT74" s="78">
        <v>4175702.51</v>
      </c>
      <c r="MU74" s="79">
        <v>1453</v>
      </c>
      <c r="MV74" s="78">
        <v>38885.660000000003</v>
      </c>
      <c r="MW74" s="77">
        <v>2</v>
      </c>
      <c r="MX74" s="78">
        <v>4.76</v>
      </c>
      <c r="MY74" s="77">
        <v>2</v>
      </c>
      <c r="MZ74" s="78">
        <v>6.72</v>
      </c>
      <c r="NE74" s="77">
        <v>1</v>
      </c>
      <c r="NF74" s="78">
        <v>1.0900000000000001</v>
      </c>
      <c r="NG74" s="79">
        <v>316153</v>
      </c>
      <c r="NH74" s="78">
        <v>37884892.880000003</v>
      </c>
      <c r="NI74" s="79">
        <v>268969</v>
      </c>
      <c r="NJ74" s="78">
        <v>36908037.25</v>
      </c>
      <c r="NK74" s="79">
        <v>13619</v>
      </c>
      <c r="NL74" s="78">
        <v>41739.64</v>
      </c>
      <c r="NM74" s="77">
        <v>87</v>
      </c>
      <c r="NN74" s="78">
        <v>1405.32</v>
      </c>
      <c r="NO74" s="77">
        <v>4</v>
      </c>
      <c r="NP74" s="78">
        <v>35.26</v>
      </c>
      <c r="NU74" s="79">
        <v>4407</v>
      </c>
      <c r="NV74" s="78">
        <v>683698.63</v>
      </c>
      <c r="NW74" s="77">
        <v>18</v>
      </c>
      <c r="NX74" s="78">
        <v>81.14</v>
      </c>
      <c r="NY74" s="77">
        <v>2</v>
      </c>
      <c r="NZ74" s="78">
        <v>6.78</v>
      </c>
      <c r="OA74" s="77">
        <v>192</v>
      </c>
      <c r="OB74" s="78">
        <v>645.97</v>
      </c>
      <c r="OC74" s="77">
        <v>15</v>
      </c>
      <c r="OD74" s="78">
        <v>1837.08</v>
      </c>
      <c r="OG74" s="77">
        <v>1</v>
      </c>
      <c r="OH74" s="78">
        <v>26.32</v>
      </c>
      <c r="OM74" s="77">
        <v>270</v>
      </c>
      <c r="ON74" s="78">
        <v>18786.41</v>
      </c>
      <c r="OO74" s="77">
        <v>674</v>
      </c>
      <c r="OP74" s="78">
        <v>37515.35</v>
      </c>
      <c r="OQ74" s="77">
        <v>180</v>
      </c>
      <c r="OR74" s="78">
        <v>682.19</v>
      </c>
      <c r="OU74" s="77">
        <v>1</v>
      </c>
      <c r="OV74" s="78">
        <v>16.43</v>
      </c>
      <c r="OW74" s="79">
        <v>14528</v>
      </c>
      <c r="OX74" s="78">
        <v>2490983.09</v>
      </c>
      <c r="OY74" s="79">
        <v>27645</v>
      </c>
      <c r="OZ74" s="78">
        <v>5247668.37</v>
      </c>
      <c r="PA74" s="77">
        <v>179</v>
      </c>
      <c r="PB74" s="78">
        <v>6872.11</v>
      </c>
      <c r="PC74" s="79">
        <v>4063</v>
      </c>
      <c r="PD74" s="78">
        <v>184760.81</v>
      </c>
      <c r="PE74" s="77">
        <v>52</v>
      </c>
      <c r="PF74" s="78">
        <v>3884.09</v>
      </c>
      <c r="PI74" s="79">
        <v>4366</v>
      </c>
      <c r="PJ74" s="78">
        <v>411550.05</v>
      </c>
      <c r="PS74" s="79">
        <v>3710</v>
      </c>
      <c r="PT74" s="78">
        <v>322457.18</v>
      </c>
      <c r="PU74" s="77">
        <v>148</v>
      </c>
      <c r="PV74" s="78">
        <v>1573.19</v>
      </c>
      <c r="PW74" s="77">
        <v>71</v>
      </c>
      <c r="PX74" s="78">
        <v>9254.2199999999993</v>
      </c>
      <c r="PY74" s="79">
        <v>8319</v>
      </c>
      <c r="PZ74" s="78">
        <v>541907.63</v>
      </c>
      <c r="QA74" s="77">
        <v>44</v>
      </c>
      <c r="QB74" s="78">
        <v>270.43</v>
      </c>
      <c r="QC74" s="77">
        <v>18</v>
      </c>
      <c r="QD74" s="78">
        <v>169.78</v>
      </c>
      <c r="QI74" s="77">
        <v>14</v>
      </c>
      <c r="QJ74" s="78">
        <v>95.39</v>
      </c>
      <c r="QM74" s="79">
        <v>22644</v>
      </c>
      <c r="QN74" s="78">
        <v>6141242.21</v>
      </c>
      <c r="QO74" s="79">
        <v>42057</v>
      </c>
      <c r="QP74" s="78">
        <v>5996518.3399999999</v>
      </c>
      <c r="QS74" s="77">
        <v>403</v>
      </c>
      <c r="QT74" s="78">
        <v>1472273.73</v>
      </c>
      <c r="QW74" s="77">
        <v>29</v>
      </c>
      <c r="QX74" s="78">
        <v>320.70999999999998</v>
      </c>
      <c r="QY74" s="77">
        <v>11</v>
      </c>
      <c r="QZ74" s="78">
        <v>677.29</v>
      </c>
      <c r="RA74" s="77">
        <v>812</v>
      </c>
      <c r="RB74" s="78">
        <v>274121.56</v>
      </c>
      <c r="RE74" s="79">
        <v>23574</v>
      </c>
      <c r="RF74" s="78">
        <v>11947199.779999999</v>
      </c>
      <c r="RI74" s="79">
        <v>11823</v>
      </c>
      <c r="RJ74" s="78">
        <v>3738612.24</v>
      </c>
      <c r="RM74" s="77">
        <v>6</v>
      </c>
      <c r="RN74" s="78">
        <v>11.34</v>
      </c>
      <c r="RO74" s="77">
        <v>39</v>
      </c>
      <c r="RP74" s="78">
        <v>33.26</v>
      </c>
      <c r="SE74" s="77">
        <v>7</v>
      </c>
      <c r="SF74" s="78">
        <v>122.82</v>
      </c>
      <c r="SG74" s="77">
        <v>4</v>
      </c>
      <c r="SH74" s="78">
        <v>370.07</v>
      </c>
      <c r="SM74" s="77">
        <v>3</v>
      </c>
      <c r="SN74" s="78">
        <v>46.15</v>
      </c>
      <c r="SO74" s="79">
        <v>125935</v>
      </c>
      <c r="SP74" s="78">
        <v>17600811.59</v>
      </c>
      <c r="SQ74" s="79">
        <v>1880</v>
      </c>
      <c r="SR74" s="78">
        <v>88476.62</v>
      </c>
      <c r="SW74" s="77">
        <v>168</v>
      </c>
      <c r="SX74" s="78">
        <v>29365.19</v>
      </c>
      <c r="SY74" s="77">
        <v>276</v>
      </c>
      <c r="SZ74" s="78">
        <v>12893.52</v>
      </c>
      <c r="TA74" s="79">
        <v>2610</v>
      </c>
      <c r="TB74" s="78">
        <v>74173.36</v>
      </c>
      <c r="TC74" s="77">
        <v>647</v>
      </c>
      <c r="TD74" s="78">
        <v>66077.23</v>
      </c>
      <c r="TG74" s="79">
        <v>4724</v>
      </c>
      <c r="TH74" s="78">
        <v>332272.89</v>
      </c>
      <c r="TI74" s="79">
        <v>49203</v>
      </c>
      <c r="TJ74" s="78">
        <v>8393632.9299999997</v>
      </c>
      <c r="TK74" s="77">
        <v>3</v>
      </c>
      <c r="TL74" s="78">
        <v>1.05</v>
      </c>
      <c r="TM74" s="79">
        <v>1202</v>
      </c>
      <c r="TN74" s="78">
        <v>43883.15</v>
      </c>
      <c r="TO74" s="79">
        <v>3065</v>
      </c>
      <c r="TP74" s="78">
        <v>235095.62</v>
      </c>
      <c r="TQ74" s="79">
        <v>9204</v>
      </c>
      <c r="TR74" s="78">
        <v>275686.64</v>
      </c>
      <c r="TS74" s="77">
        <v>5</v>
      </c>
      <c r="TT74" s="78">
        <v>450</v>
      </c>
      <c r="TU74" s="79">
        <v>89168</v>
      </c>
      <c r="TV74" s="78">
        <v>560395.77</v>
      </c>
      <c r="TW74" s="79">
        <v>6678</v>
      </c>
      <c r="TX74" s="78">
        <v>628859.14</v>
      </c>
      <c r="TY74" s="77">
        <v>93</v>
      </c>
      <c r="TZ74" s="78">
        <v>482.86</v>
      </c>
      <c r="UG74" s="77">
        <v>784</v>
      </c>
      <c r="UH74" s="78">
        <v>7379.37</v>
      </c>
      <c r="UI74" s="79">
        <v>3007</v>
      </c>
      <c r="UJ74" s="78">
        <v>13085207.98</v>
      </c>
      <c r="UK74" s="79">
        <v>2278</v>
      </c>
      <c r="UL74" s="78">
        <v>91772.23</v>
      </c>
      <c r="UM74" s="79">
        <v>44024</v>
      </c>
      <c r="UN74" s="78">
        <v>1299717.3899999999</v>
      </c>
      <c r="UO74" s="79">
        <v>2167</v>
      </c>
      <c r="UP74" s="78">
        <v>252420.98</v>
      </c>
      <c r="UQ74" s="79">
        <v>42276</v>
      </c>
      <c r="UR74" s="78">
        <v>2013786.95</v>
      </c>
      <c r="US74" s="79">
        <v>5275</v>
      </c>
      <c r="UT74" s="78">
        <v>418698.96</v>
      </c>
      <c r="VG74" s="79">
        <v>7825</v>
      </c>
      <c r="VH74" s="78">
        <v>346509.55</v>
      </c>
      <c r="VK74" s="77">
        <v>5</v>
      </c>
      <c r="VL74" s="78">
        <v>76.19</v>
      </c>
      <c r="VM74" s="77">
        <v>5</v>
      </c>
      <c r="VN74" s="78">
        <v>53.4</v>
      </c>
      <c r="VU74" s="77">
        <v>1</v>
      </c>
      <c r="VV74" s="78">
        <v>0.74</v>
      </c>
      <c r="VY74" s="77">
        <v>1</v>
      </c>
      <c r="VZ74" s="78">
        <v>3.58</v>
      </c>
      <c r="WA74" s="77">
        <v>5</v>
      </c>
      <c r="WB74" s="78">
        <v>49.82</v>
      </c>
      <c r="WE74" s="77">
        <v>2</v>
      </c>
      <c r="WF74" s="78">
        <v>11.6</v>
      </c>
      <c r="WG74" s="77">
        <v>49</v>
      </c>
      <c r="WH74" s="78">
        <v>1304.08</v>
      </c>
      <c r="WI74" s="79">
        <v>19207</v>
      </c>
      <c r="WJ74" s="78">
        <v>1076186.17</v>
      </c>
      <c r="WM74" s="79">
        <v>34824</v>
      </c>
      <c r="WN74" s="78">
        <v>552382.71999999997</v>
      </c>
      <c r="WO74" s="77">
        <v>172</v>
      </c>
      <c r="WP74" s="78">
        <v>1766.51</v>
      </c>
      <c r="WU74" s="79">
        <v>13014</v>
      </c>
      <c r="WV74" s="78">
        <v>689715.49</v>
      </c>
      <c r="WW74" s="79">
        <v>16975</v>
      </c>
      <c r="WX74" s="78">
        <v>1510358.56</v>
      </c>
      <c r="XG74" s="79">
        <v>14571</v>
      </c>
      <c r="XH74" s="78">
        <v>1985366.57</v>
      </c>
      <c r="XI74" s="77">
        <v>19</v>
      </c>
      <c r="XJ74" s="78">
        <v>48425.07</v>
      </c>
      <c r="XM74" s="79">
        <v>2753</v>
      </c>
      <c r="XN74" s="78">
        <v>11672.82</v>
      </c>
      <c r="XO74" s="79">
        <v>6326</v>
      </c>
      <c r="XP74" s="78">
        <v>98806.65</v>
      </c>
      <c r="XQ74" s="77">
        <v>185</v>
      </c>
      <c r="XR74" s="78">
        <v>19102.64</v>
      </c>
      <c r="XS74" s="79">
        <v>2137</v>
      </c>
      <c r="XT74" s="78">
        <v>802380.47</v>
      </c>
      <c r="XW74" s="79">
        <v>6328</v>
      </c>
      <c r="XX74" s="78">
        <v>179028.55</v>
      </c>
      <c r="YC74" s="77">
        <v>8</v>
      </c>
      <c r="YD74" s="78">
        <v>45.32</v>
      </c>
      <c r="YE74" s="77">
        <v>7</v>
      </c>
      <c r="YF74" s="78">
        <v>61.11</v>
      </c>
      <c r="YI74" s="79">
        <v>37015</v>
      </c>
      <c r="YJ74" s="78">
        <v>2093471.79</v>
      </c>
      <c r="YK74" s="77">
        <v>1</v>
      </c>
      <c r="YL74" s="78">
        <v>0.81</v>
      </c>
      <c r="YM74" s="77">
        <v>465</v>
      </c>
      <c r="YN74" s="78">
        <v>221504.32</v>
      </c>
      <c r="YO74" s="77">
        <v>491</v>
      </c>
      <c r="YP74" s="78">
        <v>6796.43</v>
      </c>
      <c r="YU74" s="79">
        <v>2683</v>
      </c>
      <c r="YV74" s="78">
        <v>1366971.96</v>
      </c>
      <c r="YW74" s="79">
        <v>6987</v>
      </c>
      <c r="YX74" s="78">
        <v>894155.16</v>
      </c>
      <c r="YY74" s="79">
        <v>16394</v>
      </c>
      <c r="YZ74" s="78">
        <v>2748177.97</v>
      </c>
      <c r="ZA74" s="79">
        <v>1486</v>
      </c>
      <c r="ZB74" s="78">
        <v>388981.41</v>
      </c>
      <c r="ZC74" s="77">
        <v>694</v>
      </c>
      <c r="ZD74" s="78">
        <v>141303</v>
      </c>
      <c r="ZE74" s="79">
        <v>89222</v>
      </c>
      <c r="ZF74" s="78">
        <v>921178.52</v>
      </c>
      <c r="ZG74" s="79">
        <v>1218</v>
      </c>
      <c r="ZH74" s="78">
        <v>64158.27</v>
      </c>
      <c r="ZI74" s="77">
        <v>4</v>
      </c>
      <c r="ZJ74" s="78">
        <v>40.04</v>
      </c>
      <c r="ZO74" s="77">
        <v>1</v>
      </c>
      <c r="ZP74" s="78">
        <v>17.55</v>
      </c>
      <c r="ZQ74" s="79">
        <v>175511</v>
      </c>
      <c r="ZR74" s="78">
        <v>9896497.0600000005</v>
      </c>
      <c r="ZS74" s="79">
        <v>24291</v>
      </c>
      <c r="ZT74" s="78">
        <v>2186921.9500000002</v>
      </c>
      <c r="ZU74" s="77">
        <v>1</v>
      </c>
      <c r="ZV74" s="78">
        <v>6.26</v>
      </c>
      <c r="ZW74" s="77">
        <v>1</v>
      </c>
      <c r="ZX74" s="78">
        <v>16.25</v>
      </c>
      <c r="AAA74" s="79">
        <v>10174</v>
      </c>
      <c r="AAB74" s="78">
        <v>239075.11</v>
      </c>
      <c r="AAE74" s="79">
        <v>2522</v>
      </c>
      <c r="AAF74" s="78">
        <v>328506.03999999998</v>
      </c>
      <c r="AAG74" s="77">
        <v>162</v>
      </c>
      <c r="AAH74" s="78">
        <v>16184.7</v>
      </c>
      <c r="AAI74" s="79">
        <v>105785</v>
      </c>
      <c r="AAJ74" s="78">
        <v>2638992.29</v>
      </c>
      <c r="AAK74" s="79">
        <v>32268</v>
      </c>
      <c r="AAL74" s="78">
        <v>1503577.93</v>
      </c>
      <c r="AAQ74" s="79">
        <v>1572</v>
      </c>
      <c r="AAR74" s="78">
        <v>134113.4</v>
      </c>
      <c r="AAS74" s="77">
        <v>648</v>
      </c>
      <c r="AAT74" s="78">
        <v>51727.1</v>
      </c>
      <c r="AAU74" s="79">
        <v>56929</v>
      </c>
      <c r="AAV74" s="78">
        <v>9891984.5199999996</v>
      </c>
      <c r="AAW74" s="79">
        <v>50392</v>
      </c>
      <c r="AAX74" s="78">
        <v>5943213.2199999997</v>
      </c>
      <c r="ABC74" s="77">
        <v>129</v>
      </c>
      <c r="ABD74" s="78">
        <v>851.53</v>
      </c>
      <c r="ABE74" s="77">
        <v>217</v>
      </c>
      <c r="ABF74" s="78">
        <v>1014.74</v>
      </c>
      <c r="ABI74" s="77">
        <v>1</v>
      </c>
      <c r="ABJ74" s="78">
        <v>4.0599999999999996</v>
      </c>
      <c r="ABM74" s="77">
        <v>91</v>
      </c>
      <c r="ABN74" s="78">
        <v>712.9</v>
      </c>
      <c r="ABQ74" s="77">
        <v>55</v>
      </c>
      <c r="ABR74" s="78">
        <v>610.6</v>
      </c>
      <c r="ABS74" s="77">
        <v>113</v>
      </c>
      <c r="ABT74" s="78">
        <v>699.27</v>
      </c>
      <c r="ABY74" s="77">
        <v>9</v>
      </c>
      <c r="ABZ74" s="78">
        <v>296.42</v>
      </c>
      <c r="ACA74" s="79">
        <v>1787</v>
      </c>
      <c r="ACB74" s="78">
        <v>7905.54</v>
      </c>
      <c r="ACG74" s="79">
        <v>1637</v>
      </c>
      <c r="ACH74" s="78">
        <v>94712.88</v>
      </c>
      <c r="ACO74" s="79">
        <v>1806</v>
      </c>
      <c r="ACP74" s="78">
        <v>267692.11</v>
      </c>
      <c r="ADA74" s="79">
        <v>182029</v>
      </c>
      <c r="ADB74" s="78">
        <v>16558453.300000001</v>
      </c>
      <c r="ADC74" s="79">
        <v>4251</v>
      </c>
      <c r="ADD74" s="78">
        <v>258633.24</v>
      </c>
      <c r="ADE74" s="79">
        <v>1870</v>
      </c>
      <c r="ADF74" s="78">
        <v>84863.29</v>
      </c>
      <c r="ADG74" s="79">
        <v>5609</v>
      </c>
      <c r="ADH74" s="78">
        <v>84529.85</v>
      </c>
      <c r="ADI74" s="79">
        <v>6418</v>
      </c>
      <c r="ADJ74" s="78">
        <v>162656.49</v>
      </c>
      <c r="ADK74" s="77">
        <v>507</v>
      </c>
      <c r="ADL74" s="78">
        <v>15945.44</v>
      </c>
      <c r="ADQ74" s="77">
        <v>172</v>
      </c>
      <c r="ADR74" s="78">
        <v>8338.57</v>
      </c>
      <c r="ADS74" s="79">
        <v>14829</v>
      </c>
      <c r="ADT74" s="78">
        <v>498769</v>
      </c>
      <c r="ADU74" s="79">
        <v>4506</v>
      </c>
      <c r="ADV74" s="78">
        <v>232559.83</v>
      </c>
      <c r="ADW74" s="79">
        <v>24939</v>
      </c>
      <c r="ADX74" s="78">
        <v>309435.83</v>
      </c>
      <c r="AEA74" s="77">
        <v>2</v>
      </c>
      <c r="AEB74" s="78">
        <v>71.459999999999994</v>
      </c>
      <c r="AEC74" s="79">
        <v>11638</v>
      </c>
      <c r="AED74" s="78">
        <v>478650.57</v>
      </c>
      <c r="AEI74" s="79">
        <v>10562</v>
      </c>
      <c r="AEJ74" s="78">
        <v>339274.68</v>
      </c>
      <c r="AEK74" s="79">
        <v>71580</v>
      </c>
      <c r="AEL74" s="78">
        <v>2835989.56</v>
      </c>
      <c r="AEM74" s="77">
        <v>120</v>
      </c>
      <c r="AEN74" s="78">
        <v>5380.55</v>
      </c>
      <c r="AEO74" s="79">
        <v>14729</v>
      </c>
      <c r="AEP74" s="78">
        <v>947737.35</v>
      </c>
      <c r="AEQ74" s="77">
        <v>2</v>
      </c>
      <c r="AER74" s="78">
        <v>116.13</v>
      </c>
      <c r="AES74" s="79">
        <v>4315</v>
      </c>
      <c r="AET74" s="78">
        <v>658227.68000000005</v>
      </c>
      <c r="AEU74" s="77">
        <v>1</v>
      </c>
      <c r="AEV74" s="78">
        <v>15.1</v>
      </c>
      <c r="AEW74" s="77">
        <v>1</v>
      </c>
      <c r="AEX74" s="78">
        <v>16.2</v>
      </c>
      <c r="AEY74" s="79">
        <v>1113</v>
      </c>
      <c r="AEZ74" s="78">
        <v>183097.63</v>
      </c>
      <c r="AFA74" s="77">
        <v>4</v>
      </c>
      <c r="AFB74" s="78">
        <v>9.6199999999999992</v>
      </c>
      <c r="AFG74" s="77">
        <v>2</v>
      </c>
      <c r="AFH74" s="78">
        <v>101.12</v>
      </c>
      <c r="AFK74" s="79">
        <v>4523</v>
      </c>
      <c r="AFL74" s="78">
        <v>314138.28999999998</v>
      </c>
      <c r="AFM74" s="79">
        <v>1263</v>
      </c>
      <c r="AFN74" s="78">
        <v>43378.51</v>
      </c>
      <c r="AFO74" s="77">
        <v>19</v>
      </c>
      <c r="AFP74" s="78">
        <v>1531.77</v>
      </c>
      <c r="AFQ74" s="77">
        <v>1</v>
      </c>
      <c r="AFR74" s="78">
        <v>52.25</v>
      </c>
      <c r="AFU74" s="79">
        <v>2598</v>
      </c>
      <c r="AFV74" s="78">
        <v>1787053.74</v>
      </c>
      <c r="AGA74" s="77">
        <v>78</v>
      </c>
      <c r="AGB74" s="78">
        <v>818.25</v>
      </c>
      <c r="AGG74" s="79">
        <v>18120</v>
      </c>
      <c r="AGH74" s="78">
        <v>927484.22</v>
      </c>
      <c r="AGI74" s="79">
        <v>3013</v>
      </c>
      <c r="AGJ74" s="78">
        <v>100271.06</v>
      </c>
      <c r="AGK74" s="77">
        <v>2</v>
      </c>
      <c r="AGL74" s="78">
        <v>1008.84</v>
      </c>
      <c r="AGO74" s="77">
        <v>49</v>
      </c>
      <c r="AGP74" s="78">
        <v>3811.64</v>
      </c>
      <c r="AGQ74" s="79">
        <v>9308</v>
      </c>
      <c r="AGR74" s="78">
        <v>520067.13</v>
      </c>
      <c r="AGS74" s="77">
        <v>20</v>
      </c>
      <c r="AGT74" s="78">
        <v>775</v>
      </c>
      <c r="AGU74" s="77">
        <v>2</v>
      </c>
      <c r="AGV74" s="78">
        <v>7.98</v>
      </c>
      <c r="AGW74" s="77">
        <v>15</v>
      </c>
      <c r="AGX74" s="78">
        <v>1281.77</v>
      </c>
      <c r="AHC74" s="79">
        <v>3446</v>
      </c>
      <c r="AHD74" s="78">
        <v>1194675</v>
      </c>
      <c r="AHE74" s="77">
        <v>2</v>
      </c>
      <c r="AHF74" s="78">
        <v>5.6</v>
      </c>
      <c r="AHG74" s="77">
        <v>125</v>
      </c>
      <c r="AHH74" s="78">
        <v>5807.9</v>
      </c>
      <c r="AHK74" s="77">
        <v>3</v>
      </c>
      <c r="AHL74" s="78">
        <v>75.55</v>
      </c>
      <c r="AHM74" s="79">
        <v>42334</v>
      </c>
      <c r="AHN74" s="78">
        <v>1314626.93</v>
      </c>
      <c r="AHO74" s="79">
        <v>4092</v>
      </c>
      <c r="AHP74" s="78">
        <v>69543.839999999997</v>
      </c>
      <c r="AHQ74" s="77">
        <v>544</v>
      </c>
      <c r="AHR74" s="78">
        <v>53216.95</v>
      </c>
      <c r="AHS74" s="77">
        <v>5</v>
      </c>
      <c r="AHT74" s="78">
        <v>549.15</v>
      </c>
      <c r="AHU74" s="77">
        <v>2</v>
      </c>
      <c r="AHV74" s="78">
        <v>18.16</v>
      </c>
      <c r="AHW74" s="77">
        <v>150</v>
      </c>
      <c r="AHX74" s="78">
        <v>1025.6300000000001</v>
      </c>
      <c r="AHY74" s="77">
        <v>1</v>
      </c>
      <c r="AHZ74" s="78">
        <v>3.52</v>
      </c>
      <c r="AIA74" s="77">
        <v>3</v>
      </c>
      <c r="AIB74" s="78">
        <v>67.44</v>
      </c>
      <c r="AIC74" s="77">
        <v>19</v>
      </c>
      <c r="AID74" s="78">
        <v>26513.68</v>
      </c>
      <c r="AIG74" s="79">
        <v>161973</v>
      </c>
      <c r="AIH74" s="78">
        <v>31043033.140000001</v>
      </c>
      <c r="AII74" s="77">
        <v>136</v>
      </c>
      <c r="AIJ74" s="78">
        <v>122685.19</v>
      </c>
      <c r="AIK74" s="79">
        <v>10045</v>
      </c>
      <c r="AIL74" s="78">
        <v>5507189.8700000001</v>
      </c>
      <c r="AIM74" s="79">
        <v>10737</v>
      </c>
      <c r="AIN74" s="78">
        <v>3735931.34</v>
      </c>
      <c r="AIO74" s="79">
        <v>1640</v>
      </c>
      <c r="AIP74" s="78">
        <v>109771.31</v>
      </c>
      <c r="AIQ74" s="77">
        <v>191</v>
      </c>
      <c r="AIR74" s="78">
        <v>20085.990000000002</v>
      </c>
      <c r="AIS74" s="79">
        <v>1103</v>
      </c>
      <c r="AIT74" s="78">
        <v>147104.12</v>
      </c>
      <c r="AIW74" s="77">
        <v>3</v>
      </c>
      <c r="AIX74" s="78">
        <v>5358.74</v>
      </c>
      <c r="AIY74" s="77">
        <v>104</v>
      </c>
      <c r="AIZ74" s="78">
        <v>70735.259999999995</v>
      </c>
      <c r="AJA74" s="79">
        <v>3993</v>
      </c>
      <c r="AJB74" s="78">
        <v>347986.19</v>
      </c>
      <c r="AJC74" s="79">
        <v>3856</v>
      </c>
      <c r="AJD74" s="78">
        <v>244722.62</v>
      </c>
      <c r="AJK74" s="77">
        <v>3</v>
      </c>
      <c r="AJL74" s="78">
        <v>1614.03</v>
      </c>
      <c r="AJM74" s="77">
        <v>940</v>
      </c>
      <c r="AJN74" s="78">
        <v>107934.57</v>
      </c>
      <c r="AJQ74" s="77">
        <v>124</v>
      </c>
      <c r="AJR74" s="78">
        <v>48889.02</v>
      </c>
      <c r="AKC74" s="77">
        <v>3</v>
      </c>
      <c r="AKD74" s="78">
        <v>126.54</v>
      </c>
      <c r="AKE74" s="77">
        <v>4</v>
      </c>
      <c r="AKF74" s="78">
        <v>1054.01</v>
      </c>
      <c r="AKG74" s="79">
        <v>59323</v>
      </c>
      <c r="AKH74" s="78">
        <v>526392.07999999996</v>
      </c>
      <c r="AKK74" s="77">
        <v>19</v>
      </c>
      <c r="AKL74" s="78">
        <v>231.09</v>
      </c>
      <c r="AKO74" s="79">
        <v>6801</v>
      </c>
      <c r="AKP74" s="78">
        <v>502360.82</v>
      </c>
      <c r="AKS74" s="79">
        <v>9571</v>
      </c>
      <c r="AKT74" s="78">
        <v>191163.66</v>
      </c>
      <c r="AKU74" s="77">
        <v>10</v>
      </c>
      <c r="AKV74" s="78">
        <v>11.63</v>
      </c>
      <c r="AKW74" s="79">
        <v>11815</v>
      </c>
      <c r="AKX74" s="78">
        <v>546476.71</v>
      </c>
      <c r="ALC74" s="77">
        <v>1</v>
      </c>
      <c r="ALD74" s="78">
        <v>12.25</v>
      </c>
      <c r="ALE74" s="79">
        <v>1994</v>
      </c>
      <c r="ALF74" s="78">
        <v>328318.57</v>
      </c>
      <c r="ALO74" s="79">
        <v>51240</v>
      </c>
      <c r="ALP74" s="78">
        <v>560839.87</v>
      </c>
      <c r="ALQ74" s="77">
        <v>326</v>
      </c>
      <c r="ALR74" s="78">
        <v>35137.26</v>
      </c>
      <c r="AME74" s="77">
        <v>25</v>
      </c>
      <c r="AMF74" s="78">
        <v>358.04</v>
      </c>
      <c r="AMM74" s="79">
        <v>8614</v>
      </c>
      <c r="AMN74" s="78">
        <v>209797.43</v>
      </c>
      <c r="AMO74" s="77">
        <v>3</v>
      </c>
      <c r="AMP74" s="78">
        <v>8451.9</v>
      </c>
      <c r="AMQ74" s="79">
        <v>126810</v>
      </c>
      <c r="AMR74" s="78">
        <v>1695506.62</v>
      </c>
      <c r="ANC74" s="77">
        <v>2</v>
      </c>
      <c r="AND74" s="78">
        <v>19.079999999999998</v>
      </c>
      <c r="ANI74" s="77">
        <v>1</v>
      </c>
      <c r="ANJ74" s="78">
        <v>2.68</v>
      </c>
      <c r="ANM74" s="77">
        <v>2</v>
      </c>
      <c r="ANN74" s="78">
        <v>8.32</v>
      </c>
      <c r="ANO74" s="79">
        <v>8660</v>
      </c>
      <c r="ANP74" s="78">
        <v>385845.84</v>
      </c>
      <c r="ANQ74" s="77">
        <v>401</v>
      </c>
      <c r="ANR74" s="78">
        <v>990.01</v>
      </c>
      <c r="ANS74" s="79">
        <v>1377</v>
      </c>
      <c r="ANT74" s="78">
        <v>94332.6</v>
      </c>
      <c r="ANW74" s="77">
        <v>161</v>
      </c>
      <c r="ANX74" s="78">
        <v>5123.24</v>
      </c>
      <c r="ANY74" s="77">
        <v>12</v>
      </c>
      <c r="ANZ74" s="78">
        <v>4274.29</v>
      </c>
      <c r="AOA74" s="79">
        <v>1452</v>
      </c>
      <c r="AOB74" s="78">
        <v>111460.45</v>
      </c>
      <c r="AOC74" s="79">
        <v>12206</v>
      </c>
      <c r="AOD74" s="78">
        <v>1139834.06</v>
      </c>
      <c r="AOE74" s="77">
        <v>196</v>
      </c>
      <c r="AOF74" s="78">
        <v>218438.12</v>
      </c>
      <c r="AOQ74" s="77">
        <v>374</v>
      </c>
      <c r="AOR74" s="78">
        <v>14525.25</v>
      </c>
      <c r="AOS74" s="77">
        <v>4</v>
      </c>
      <c r="AOT74" s="78">
        <v>5.94</v>
      </c>
      <c r="AOW74" s="77">
        <v>3</v>
      </c>
      <c r="AOX74" s="78">
        <v>7.32</v>
      </c>
      <c r="AOY74" s="77">
        <v>925</v>
      </c>
      <c r="AOZ74" s="78">
        <v>1190543.8700000001</v>
      </c>
      <c r="APA74" s="79">
        <v>3426</v>
      </c>
      <c r="APB74" s="78">
        <v>251712.17</v>
      </c>
      <c r="APE74" s="79">
        <v>2604</v>
      </c>
      <c r="APF74" s="78">
        <v>56467.95</v>
      </c>
      <c r="API74" s="79">
        <v>2308</v>
      </c>
      <c r="APJ74" s="78">
        <v>290629.74</v>
      </c>
      <c r="APK74" s="77">
        <v>314</v>
      </c>
      <c r="APL74" s="78">
        <v>51276.35</v>
      </c>
      <c r="APM74" s="79">
        <v>13446</v>
      </c>
      <c r="APN74" s="78">
        <v>2157063.67</v>
      </c>
      <c r="APS74" s="77">
        <v>521</v>
      </c>
      <c r="APT74" s="78">
        <v>273461.96000000002</v>
      </c>
      <c r="APU74" s="77">
        <v>79</v>
      </c>
      <c r="APV74" s="78">
        <v>120484.58</v>
      </c>
      <c r="APW74" s="77">
        <v>397</v>
      </c>
      <c r="APX74" s="78">
        <v>1272236.95</v>
      </c>
      <c r="AQA74" s="77">
        <v>2</v>
      </c>
      <c r="AQB74" s="78">
        <v>170.36</v>
      </c>
      <c r="AQI74" s="77">
        <v>50</v>
      </c>
      <c r="AQJ74" s="78">
        <v>4575.82</v>
      </c>
      <c r="AQK74" s="77">
        <v>4</v>
      </c>
      <c r="AQL74" s="78">
        <v>34.479999999999997</v>
      </c>
      <c r="AQM74" s="77">
        <v>1</v>
      </c>
      <c r="AQN74" s="78">
        <v>4509.46</v>
      </c>
      <c r="AQO74" s="77">
        <v>941</v>
      </c>
      <c r="AQP74" s="78">
        <v>127968.18</v>
      </c>
      <c r="AQQ74" s="77">
        <v>341</v>
      </c>
      <c r="AQR74" s="78">
        <v>3807.18</v>
      </c>
      <c r="AQU74" s="77">
        <v>272</v>
      </c>
      <c r="AQV74" s="78">
        <v>3702.65</v>
      </c>
      <c r="ARA74" s="79">
        <v>13232</v>
      </c>
      <c r="ARB74" s="78">
        <v>2832797.57</v>
      </c>
      <c r="ARC74" s="79">
        <v>15908</v>
      </c>
      <c r="ARD74" s="78">
        <v>238058.46</v>
      </c>
      <c r="ARG74" s="77">
        <v>2</v>
      </c>
      <c r="ARH74" s="78">
        <v>17.559999999999999</v>
      </c>
      <c r="ARI74" s="79">
        <v>2657</v>
      </c>
      <c r="ARJ74" s="78">
        <v>1137416.55</v>
      </c>
      <c r="ARK74" s="77">
        <v>156</v>
      </c>
      <c r="ARL74" s="78">
        <v>68897.34</v>
      </c>
      <c r="ARM74" s="79">
        <v>2157</v>
      </c>
      <c r="ARN74" s="78">
        <v>972354.17</v>
      </c>
      <c r="ARO74" s="77">
        <v>639</v>
      </c>
      <c r="ARP74" s="78">
        <v>267387.75</v>
      </c>
      <c r="ARQ74" s="77">
        <v>701</v>
      </c>
      <c r="ARR74" s="78">
        <v>256082.85</v>
      </c>
      <c r="ARS74" s="77">
        <v>111</v>
      </c>
      <c r="ART74" s="78">
        <v>42430.68</v>
      </c>
      <c r="ARU74" s="79">
        <v>14303</v>
      </c>
      <c r="ARV74" s="78">
        <v>2851297.39</v>
      </c>
      <c r="ARW74" s="77">
        <v>8</v>
      </c>
      <c r="ARX74" s="78">
        <v>278.54000000000002</v>
      </c>
      <c r="ASA74" s="77">
        <v>142</v>
      </c>
      <c r="ASB74" s="78">
        <v>35304.050000000003</v>
      </c>
      <c r="ASC74" s="79">
        <v>3140</v>
      </c>
      <c r="ASD74" s="78">
        <v>54674.35</v>
      </c>
      <c r="ASI74" s="79">
        <v>2239</v>
      </c>
      <c r="ASJ74" s="78">
        <v>561314.81999999995</v>
      </c>
      <c r="ASK74" s="79">
        <v>2449</v>
      </c>
      <c r="ASL74" s="78">
        <v>1226922.03</v>
      </c>
      <c r="ASU74" s="77">
        <v>77</v>
      </c>
      <c r="ASV74" s="78">
        <v>492722.61</v>
      </c>
      <c r="ASY74" s="77">
        <v>4</v>
      </c>
      <c r="ASZ74" s="78">
        <v>695.43</v>
      </c>
      <c r="ATE74" s="77">
        <v>1</v>
      </c>
      <c r="ATF74" s="78">
        <v>9.39</v>
      </c>
      <c r="ATG74" s="79">
        <v>5674</v>
      </c>
      <c r="ATH74" s="78">
        <v>722880.1</v>
      </c>
      <c r="ATI74" s="79">
        <v>18482</v>
      </c>
      <c r="ATJ74" s="78">
        <v>2245534.4900000002</v>
      </c>
      <c r="ATK74" s="79">
        <v>25427</v>
      </c>
      <c r="ATL74" s="78">
        <v>3148979.03</v>
      </c>
      <c r="ATM74" s="79">
        <v>5354</v>
      </c>
      <c r="ATN74" s="78">
        <v>637343.18999999994</v>
      </c>
      <c r="ATO74" s="79">
        <v>19128</v>
      </c>
      <c r="ATP74" s="78">
        <v>425678.67</v>
      </c>
      <c r="ATS74" s="79">
        <v>49473</v>
      </c>
      <c r="ATT74" s="78">
        <v>3895858.91</v>
      </c>
      <c r="ATU74" s="77">
        <v>104</v>
      </c>
      <c r="ATV74" s="78">
        <v>35656.589999999997</v>
      </c>
      <c r="ATY74" s="79">
        <v>3917</v>
      </c>
      <c r="ATZ74" s="78">
        <v>310984.87</v>
      </c>
      <c r="AUK74" s="77">
        <v>1</v>
      </c>
      <c r="AUL74" s="78">
        <v>1.75</v>
      </c>
      <c r="AUO74" s="77">
        <v>2</v>
      </c>
      <c r="AUP74" s="78">
        <v>7.8</v>
      </c>
      <c r="AUS74" s="77">
        <v>12</v>
      </c>
      <c r="AUT74" s="78">
        <v>491.45</v>
      </c>
      <c r="AUU74" s="77">
        <v>952</v>
      </c>
      <c r="AUV74" s="78">
        <v>20192.13</v>
      </c>
      <c r="AUW74" s="77">
        <v>113</v>
      </c>
      <c r="AUX74" s="78">
        <v>9689.61</v>
      </c>
      <c r="AVA74" s="79">
        <v>11581</v>
      </c>
      <c r="AVB74" s="78">
        <v>1032664.62</v>
      </c>
      <c r="AVC74" s="77">
        <v>844</v>
      </c>
      <c r="AVD74" s="78">
        <v>3365680.14</v>
      </c>
      <c r="AVE74" s="77">
        <v>2</v>
      </c>
      <c r="AVF74" s="78">
        <v>152.80000000000001</v>
      </c>
      <c r="AVM74" s="79">
        <v>1089</v>
      </c>
      <c r="AVN74" s="78">
        <v>61140.66</v>
      </c>
      <c r="AVO74" s="77">
        <v>42</v>
      </c>
      <c r="AVP74" s="78">
        <v>1183.8800000000001</v>
      </c>
      <c r="AVQ74" s="77">
        <v>2</v>
      </c>
      <c r="AVR74" s="78">
        <v>94.82</v>
      </c>
      <c r="AVS74" s="79">
        <v>13309</v>
      </c>
      <c r="AVT74" s="78">
        <v>556225.15</v>
      </c>
      <c r="AVU74" s="77">
        <v>17</v>
      </c>
      <c r="AVV74" s="78">
        <v>326.49</v>
      </c>
      <c r="AVW74" s="77">
        <v>21</v>
      </c>
      <c r="AVX74" s="78">
        <v>935.85</v>
      </c>
      <c r="AVY74" s="77">
        <v>2</v>
      </c>
      <c r="AVZ74" s="78">
        <v>43.88</v>
      </c>
      <c r="AWA74" s="77">
        <v>9</v>
      </c>
      <c r="AWB74" s="78">
        <v>56.81</v>
      </c>
      <c r="AWC74" s="77">
        <v>2</v>
      </c>
      <c r="AWD74" s="78">
        <v>9.6999999999999993</v>
      </c>
      <c r="AWM74" s="79">
        <v>180088</v>
      </c>
      <c r="AWN74" s="78">
        <v>2888667.13</v>
      </c>
      <c r="AWO74" s="77">
        <v>11</v>
      </c>
      <c r="AWP74" s="78">
        <v>232.02</v>
      </c>
      <c r="AWQ74" s="79">
        <v>2069</v>
      </c>
      <c r="AWR74" s="78">
        <v>116038.21</v>
      </c>
      <c r="AWU74" s="79">
        <v>11083</v>
      </c>
      <c r="AWV74" s="78">
        <v>3658384.95</v>
      </c>
      <c r="AWW74" s="77">
        <v>49</v>
      </c>
      <c r="AWX74" s="78">
        <v>293.89</v>
      </c>
      <c r="AXC74" s="77">
        <v>225</v>
      </c>
      <c r="AXD74" s="78">
        <v>193992.53</v>
      </c>
      <c r="AYC74" s="77">
        <v>3</v>
      </c>
      <c r="AYD74" s="78">
        <v>24.39</v>
      </c>
      <c r="AYE74" s="77">
        <v>25</v>
      </c>
      <c r="AYF74" s="78">
        <v>250.43</v>
      </c>
      <c r="AYG74" s="77">
        <v>6</v>
      </c>
      <c r="AYH74" s="78">
        <v>112.7</v>
      </c>
      <c r="AYQ74" s="77">
        <v>6</v>
      </c>
      <c r="AYR74" s="78">
        <v>6.2</v>
      </c>
      <c r="AYW74" s="77">
        <v>10</v>
      </c>
      <c r="AYX74" s="78">
        <v>46.1</v>
      </c>
      <c r="AYY74" s="77">
        <v>83</v>
      </c>
      <c r="AYZ74" s="78">
        <v>4573.57</v>
      </c>
      <c r="AZA74" s="79">
        <v>56990</v>
      </c>
      <c r="AZB74" s="78">
        <v>4449923.42</v>
      </c>
      <c r="AZC74" s="77">
        <v>333</v>
      </c>
      <c r="AZD74" s="78">
        <v>52100.72</v>
      </c>
      <c r="AZE74" s="77">
        <v>148</v>
      </c>
      <c r="AZF74" s="78">
        <v>48856.75</v>
      </c>
      <c r="AZG74" s="77">
        <v>10</v>
      </c>
      <c r="AZH74" s="78">
        <v>177.21</v>
      </c>
      <c r="AZI74" s="77">
        <v>348</v>
      </c>
      <c r="AZJ74" s="78">
        <v>28252.400000000001</v>
      </c>
      <c r="AZK74" s="77">
        <v>649</v>
      </c>
      <c r="AZL74" s="78">
        <v>9578.98</v>
      </c>
      <c r="AZM74" s="77">
        <v>1</v>
      </c>
      <c r="AZN74" s="78">
        <v>111.25</v>
      </c>
      <c r="AZO74" s="79">
        <v>12634</v>
      </c>
      <c r="AZP74" s="78">
        <v>1657025.4</v>
      </c>
      <c r="AZQ74" s="77">
        <v>174</v>
      </c>
      <c r="AZR74" s="78">
        <v>184526.66</v>
      </c>
      <c r="AZS74" s="77">
        <v>100</v>
      </c>
      <c r="AZT74" s="78">
        <v>20302.240000000002</v>
      </c>
    </row>
    <row r="75" spans="1:1022 1027:1372" x14ac:dyDescent="0.25">
      <c r="A75" s="80">
        <v>39857</v>
      </c>
      <c r="C75" s="77">
        <v>31</v>
      </c>
      <c r="D75" s="78">
        <v>61</v>
      </c>
      <c r="I75" s="77">
        <v>1</v>
      </c>
      <c r="J75" s="78">
        <v>10.63</v>
      </c>
      <c r="Q75" s="77">
        <v>1</v>
      </c>
      <c r="R75" s="78">
        <v>22.73</v>
      </c>
      <c r="U75" s="77">
        <v>1</v>
      </c>
      <c r="V75" s="78">
        <v>20.34</v>
      </c>
      <c r="W75" s="77">
        <v>2</v>
      </c>
      <c r="X75" s="78">
        <v>21.58</v>
      </c>
      <c r="Y75" s="79">
        <v>233609</v>
      </c>
      <c r="Z75" s="78">
        <v>13108507.4</v>
      </c>
      <c r="AA75" s="77">
        <v>116</v>
      </c>
      <c r="AB75" s="78">
        <v>11869.12</v>
      </c>
      <c r="AC75" s="79">
        <v>12049</v>
      </c>
      <c r="AD75" s="78">
        <v>337835.73</v>
      </c>
      <c r="AO75" s="77">
        <v>1</v>
      </c>
      <c r="AP75" s="78">
        <v>2.0699999999999998</v>
      </c>
      <c r="AQ75" s="79">
        <v>34283</v>
      </c>
      <c r="AR75" s="78">
        <v>4879863.76</v>
      </c>
      <c r="AU75" s="79">
        <v>52221</v>
      </c>
      <c r="AV75" s="78">
        <v>1046576.04</v>
      </c>
      <c r="AY75" s="79">
        <v>79041</v>
      </c>
      <c r="AZ75" s="78">
        <v>8024279.3099999996</v>
      </c>
      <c r="BA75" s="79">
        <v>288749</v>
      </c>
      <c r="BB75" s="78">
        <v>24056795.399999999</v>
      </c>
      <c r="BE75" s="79">
        <v>291950</v>
      </c>
      <c r="BF75" s="78">
        <v>2580913.77</v>
      </c>
      <c r="BI75" s="79">
        <v>8569</v>
      </c>
      <c r="BJ75" s="78">
        <v>510880.39</v>
      </c>
      <c r="BK75" s="77">
        <v>10</v>
      </c>
      <c r="BL75" s="78">
        <v>453.99</v>
      </c>
      <c r="BM75" s="77">
        <v>14</v>
      </c>
      <c r="BN75" s="78">
        <v>1890.54</v>
      </c>
      <c r="BO75" s="79">
        <v>6770</v>
      </c>
      <c r="BP75" s="78">
        <v>75863.86</v>
      </c>
      <c r="BS75" s="77">
        <v>24</v>
      </c>
      <c r="BT75" s="78">
        <v>17753.84</v>
      </c>
      <c r="BW75" s="77">
        <v>7</v>
      </c>
      <c r="BX75" s="78">
        <v>176.9</v>
      </c>
      <c r="BY75" s="77">
        <v>2</v>
      </c>
      <c r="BZ75" s="78">
        <v>10.73</v>
      </c>
      <c r="CM75" s="77">
        <v>1</v>
      </c>
      <c r="CN75" s="78">
        <v>696.17</v>
      </c>
      <c r="CQ75" s="77">
        <v>6</v>
      </c>
      <c r="CR75" s="78">
        <v>8.64</v>
      </c>
      <c r="CS75" s="77">
        <v>44</v>
      </c>
      <c r="CT75" s="78">
        <v>164.53</v>
      </c>
      <c r="CU75" s="77">
        <v>4</v>
      </c>
      <c r="CV75" s="78">
        <v>23.44</v>
      </c>
      <c r="CW75" s="77">
        <v>22</v>
      </c>
      <c r="CX75" s="78">
        <v>35.42</v>
      </c>
      <c r="DA75" s="79">
        <v>176909</v>
      </c>
      <c r="DB75" s="78">
        <v>6380416.0499999998</v>
      </c>
      <c r="DK75" s="79">
        <v>11704</v>
      </c>
      <c r="DL75" s="78">
        <v>1060841.1599999999</v>
      </c>
      <c r="DM75" s="79">
        <v>212200</v>
      </c>
      <c r="DN75" s="78">
        <v>7752918.6200000001</v>
      </c>
      <c r="DS75" s="77">
        <v>26</v>
      </c>
      <c r="DT75" s="78">
        <v>329.66</v>
      </c>
      <c r="DU75" s="77">
        <v>1</v>
      </c>
      <c r="DV75" s="78">
        <v>2.19</v>
      </c>
      <c r="EE75" s="79">
        <v>13864</v>
      </c>
      <c r="EF75" s="78">
        <v>503345.42</v>
      </c>
      <c r="EG75" s="79">
        <v>47522</v>
      </c>
      <c r="EH75" s="78">
        <v>2043964.43</v>
      </c>
      <c r="EK75" s="79">
        <v>1171</v>
      </c>
      <c r="EL75" s="78">
        <v>70059.47</v>
      </c>
      <c r="EQ75" s="77">
        <v>2</v>
      </c>
      <c r="ER75" s="78">
        <v>95.16</v>
      </c>
      <c r="EU75" s="77">
        <v>14</v>
      </c>
      <c r="EV75" s="78">
        <v>7.78</v>
      </c>
      <c r="EW75" s="79">
        <v>24872</v>
      </c>
      <c r="EX75" s="78">
        <v>1144542.23</v>
      </c>
      <c r="EY75" s="79">
        <v>15303</v>
      </c>
      <c r="EZ75" s="78">
        <v>715414.59</v>
      </c>
      <c r="FA75" s="77">
        <v>8</v>
      </c>
      <c r="FB75" s="78">
        <v>83.61</v>
      </c>
      <c r="FC75" s="77">
        <v>4</v>
      </c>
      <c r="FD75" s="78">
        <v>30.17</v>
      </c>
      <c r="FE75" s="77">
        <v>18</v>
      </c>
      <c r="FF75" s="78">
        <v>12.92</v>
      </c>
      <c r="FG75" s="79">
        <v>2342</v>
      </c>
      <c r="FH75" s="78">
        <v>322308.7</v>
      </c>
      <c r="FI75" s="77">
        <v>4</v>
      </c>
      <c r="FJ75" s="78">
        <v>7.16</v>
      </c>
      <c r="FK75" s="79">
        <v>4544</v>
      </c>
      <c r="FL75" s="78">
        <v>115695.21</v>
      </c>
      <c r="FM75" s="77">
        <v>673</v>
      </c>
      <c r="FN75" s="78">
        <v>29248.799999999999</v>
      </c>
      <c r="FO75" s="79">
        <v>46562</v>
      </c>
      <c r="FP75" s="78">
        <v>4871059.43</v>
      </c>
      <c r="FW75" s="77">
        <v>110</v>
      </c>
      <c r="FX75" s="78">
        <v>7939.47</v>
      </c>
      <c r="GC75" s="79">
        <v>2726</v>
      </c>
      <c r="GD75" s="78">
        <v>380930.82</v>
      </c>
      <c r="GK75" s="77">
        <v>1</v>
      </c>
      <c r="GL75" s="78">
        <v>3.35</v>
      </c>
      <c r="GO75" s="77">
        <v>277</v>
      </c>
      <c r="GP75" s="78">
        <v>23830.46</v>
      </c>
      <c r="GQ75" s="77">
        <v>30</v>
      </c>
      <c r="GR75" s="78">
        <v>1413.44</v>
      </c>
      <c r="GU75" s="77">
        <v>11</v>
      </c>
      <c r="GV75" s="78">
        <v>69.58</v>
      </c>
      <c r="GY75" s="77">
        <v>232</v>
      </c>
      <c r="GZ75" s="78">
        <v>6966.01</v>
      </c>
      <c r="HA75" s="77">
        <v>698</v>
      </c>
      <c r="HB75" s="78">
        <v>87036.82</v>
      </c>
      <c r="HC75" s="77">
        <v>449</v>
      </c>
      <c r="HD75" s="78">
        <v>71955.81</v>
      </c>
      <c r="HE75" s="77">
        <v>673</v>
      </c>
      <c r="HF75" s="78">
        <v>91513.2</v>
      </c>
      <c r="HI75" s="77">
        <v>87</v>
      </c>
      <c r="HJ75" s="78">
        <v>24710.19</v>
      </c>
      <c r="HK75" s="77">
        <v>537</v>
      </c>
      <c r="HL75" s="78">
        <v>21578.06</v>
      </c>
      <c r="HM75" s="77">
        <v>27</v>
      </c>
      <c r="HN75" s="78">
        <v>2501.5700000000002</v>
      </c>
      <c r="HO75" s="79">
        <v>93509</v>
      </c>
      <c r="HP75" s="78">
        <v>9156184.5</v>
      </c>
      <c r="HU75" s="79">
        <v>7783</v>
      </c>
      <c r="HV75" s="78">
        <v>570868.63</v>
      </c>
      <c r="HW75" s="77">
        <v>27</v>
      </c>
      <c r="HX75" s="78">
        <v>9449.7800000000007</v>
      </c>
      <c r="HY75" s="77">
        <v>205</v>
      </c>
      <c r="HZ75" s="78">
        <v>28670.19</v>
      </c>
      <c r="IA75" s="77">
        <v>1</v>
      </c>
      <c r="IB75" s="78">
        <v>168.09</v>
      </c>
      <c r="IE75" s="77">
        <v>1</v>
      </c>
      <c r="IF75" s="78">
        <v>13.84</v>
      </c>
      <c r="IG75" s="79">
        <v>2094</v>
      </c>
      <c r="IH75" s="78">
        <v>97566.71</v>
      </c>
      <c r="II75" s="77">
        <v>7</v>
      </c>
      <c r="IJ75" s="78">
        <v>1.41</v>
      </c>
      <c r="IK75" s="77">
        <v>1</v>
      </c>
      <c r="IL75" s="78">
        <v>0.16</v>
      </c>
      <c r="IM75" s="77">
        <v>4</v>
      </c>
      <c r="IN75" s="78">
        <v>5.5</v>
      </c>
      <c r="IQ75" s="77">
        <v>16</v>
      </c>
      <c r="IR75" s="78">
        <v>30.1</v>
      </c>
      <c r="IS75" s="79">
        <v>4138</v>
      </c>
      <c r="IT75" s="78">
        <v>166868.04999999999</v>
      </c>
      <c r="JA75" s="79">
        <v>10093</v>
      </c>
      <c r="JB75" s="78">
        <v>1293317.3</v>
      </c>
      <c r="JC75" s="79">
        <v>2586</v>
      </c>
      <c r="JD75" s="78">
        <v>312133.09000000003</v>
      </c>
      <c r="JG75" s="77">
        <v>710</v>
      </c>
      <c r="JH75" s="78">
        <v>90827.12</v>
      </c>
      <c r="JI75" s="79">
        <v>3697</v>
      </c>
      <c r="JJ75" s="78">
        <v>291095.49</v>
      </c>
      <c r="JK75" s="77">
        <v>41</v>
      </c>
      <c r="JL75" s="78">
        <v>2686.83</v>
      </c>
      <c r="JQ75" s="77">
        <v>260</v>
      </c>
      <c r="JR75" s="78">
        <v>21129.95</v>
      </c>
      <c r="JS75" s="79">
        <v>3065</v>
      </c>
      <c r="JT75" s="78">
        <v>245109.34</v>
      </c>
      <c r="JU75" s="79">
        <v>8574</v>
      </c>
      <c r="JV75" s="78">
        <v>592979.12</v>
      </c>
      <c r="JW75" s="77">
        <v>271</v>
      </c>
      <c r="JX75" s="78">
        <v>23008.18</v>
      </c>
      <c r="JY75" s="77">
        <v>514</v>
      </c>
      <c r="JZ75" s="78">
        <v>9025.2900000000009</v>
      </c>
      <c r="KA75" s="79">
        <v>9077</v>
      </c>
      <c r="KB75" s="78">
        <v>329929.24</v>
      </c>
      <c r="KC75" s="77">
        <v>2</v>
      </c>
      <c r="KD75" s="78">
        <v>42.9</v>
      </c>
      <c r="KE75" s="77">
        <v>418</v>
      </c>
      <c r="KF75" s="78">
        <v>40482.28</v>
      </c>
      <c r="KG75" s="79">
        <v>18380</v>
      </c>
      <c r="KH75" s="78">
        <v>679147.55</v>
      </c>
      <c r="KI75" s="77">
        <v>6</v>
      </c>
      <c r="KJ75" s="78">
        <v>35.06</v>
      </c>
      <c r="KM75" s="79">
        <v>1372</v>
      </c>
      <c r="KN75" s="78">
        <v>759926.81</v>
      </c>
      <c r="KQ75" s="79">
        <v>5105</v>
      </c>
      <c r="KR75" s="78">
        <v>384324.82</v>
      </c>
      <c r="KU75" s="79">
        <v>3220</v>
      </c>
      <c r="KV75" s="78">
        <v>1350903.65</v>
      </c>
      <c r="LA75" s="77">
        <v>10</v>
      </c>
      <c r="LB75" s="78">
        <v>2997.7</v>
      </c>
      <c r="LC75" s="77">
        <v>6</v>
      </c>
      <c r="LD75" s="78">
        <v>12.28</v>
      </c>
      <c r="LE75" s="79">
        <v>1055</v>
      </c>
      <c r="LF75" s="78">
        <v>100131.02</v>
      </c>
      <c r="LG75" s="77">
        <v>412</v>
      </c>
      <c r="LH75" s="78">
        <v>62826.97</v>
      </c>
      <c r="LI75" s="77">
        <v>530</v>
      </c>
      <c r="LJ75" s="78">
        <v>132186.47</v>
      </c>
      <c r="LS75" s="77">
        <v>4</v>
      </c>
      <c r="LT75" s="78">
        <v>10</v>
      </c>
      <c r="LU75" s="79">
        <v>8772</v>
      </c>
      <c r="LV75" s="78">
        <v>375564.89</v>
      </c>
      <c r="LW75" s="77">
        <v>48</v>
      </c>
      <c r="LX75" s="78">
        <v>256.97000000000003</v>
      </c>
      <c r="LY75" s="77">
        <v>9</v>
      </c>
      <c r="LZ75" s="78">
        <v>5480.88</v>
      </c>
      <c r="MA75" s="77">
        <v>2</v>
      </c>
      <c r="MB75" s="78">
        <v>222.26</v>
      </c>
      <c r="MC75" s="79">
        <v>5605</v>
      </c>
      <c r="MD75" s="78">
        <v>243651.44</v>
      </c>
      <c r="MG75" s="77">
        <v>2</v>
      </c>
      <c r="MH75" s="78">
        <v>116.56</v>
      </c>
      <c r="MO75" s="77">
        <v>4</v>
      </c>
      <c r="MP75" s="78">
        <v>60.1</v>
      </c>
      <c r="MQ75" s="79">
        <v>4489</v>
      </c>
      <c r="MR75" s="78">
        <v>316456.77</v>
      </c>
      <c r="MS75" s="79">
        <v>45396</v>
      </c>
      <c r="MT75" s="78">
        <v>4270994.8499999996</v>
      </c>
      <c r="MU75" s="79">
        <v>1603</v>
      </c>
      <c r="MV75" s="78">
        <v>44169.440000000002</v>
      </c>
      <c r="MW75" s="77">
        <v>1</v>
      </c>
      <c r="MX75" s="78">
        <v>1.82</v>
      </c>
      <c r="NA75" s="77">
        <v>4</v>
      </c>
      <c r="NB75" s="78">
        <v>59.94</v>
      </c>
      <c r="NG75" s="79">
        <v>323787</v>
      </c>
      <c r="NH75" s="78">
        <v>38347558.509999998</v>
      </c>
      <c r="NI75" s="79">
        <v>273144</v>
      </c>
      <c r="NJ75" s="78">
        <v>36936536.850000001</v>
      </c>
      <c r="NK75" s="79">
        <v>14160</v>
      </c>
      <c r="NL75" s="78">
        <v>44384.46</v>
      </c>
      <c r="NM75" s="77">
        <v>90</v>
      </c>
      <c r="NN75" s="78">
        <v>1101.5999999999999</v>
      </c>
      <c r="NU75" s="79">
        <v>4779</v>
      </c>
      <c r="NV75" s="78">
        <v>729595.53</v>
      </c>
      <c r="NW75" s="77">
        <v>2</v>
      </c>
      <c r="NX75" s="78">
        <v>3.08</v>
      </c>
      <c r="OA75" s="77">
        <v>150</v>
      </c>
      <c r="OB75" s="78">
        <v>483.36</v>
      </c>
      <c r="OG75" s="77">
        <v>1</v>
      </c>
      <c r="OH75" s="78">
        <v>25</v>
      </c>
      <c r="OM75" s="77">
        <v>288</v>
      </c>
      <c r="ON75" s="78">
        <v>21281.33</v>
      </c>
      <c r="OO75" s="77">
        <v>649</v>
      </c>
      <c r="OP75" s="78">
        <v>40792.300000000003</v>
      </c>
      <c r="OQ75" s="77">
        <v>133</v>
      </c>
      <c r="OR75" s="78">
        <v>577.47</v>
      </c>
      <c r="OW75" s="79">
        <v>15052</v>
      </c>
      <c r="OX75" s="78">
        <v>2563964.38</v>
      </c>
      <c r="OY75" s="79">
        <v>28800</v>
      </c>
      <c r="OZ75" s="78">
        <v>5348172.54</v>
      </c>
      <c r="PA75" s="77">
        <v>248</v>
      </c>
      <c r="PB75" s="78">
        <v>8351.4500000000007</v>
      </c>
      <c r="PC75" s="79">
        <v>4047</v>
      </c>
      <c r="PD75" s="78">
        <v>185220.43</v>
      </c>
      <c r="PE75" s="77">
        <v>51</v>
      </c>
      <c r="PF75" s="78">
        <v>2560.94</v>
      </c>
      <c r="PI75" s="79">
        <v>4069</v>
      </c>
      <c r="PJ75" s="78">
        <v>381644.97</v>
      </c>
      <c r="PS75" s="79">
        <v>3678</v>
      </c>
      <c r="PT75" s="78">
        <v>320504.03999999998</v>
      </c>
      <c r="PU75" s="77">
        <v>145</v>
      </c>
      <c r="PV75" s="78">
        <v>1338.23</v>
      </c>
      <c r="PW75" s="77">
        <v>92</v>
      </c>
      <c r="PX75" s="78">
        <v>12948.12</v>
      </c>
      <c r="PY75" s="79">
        <v>8280</v>
      </c>
      <c r="PZ75" s="78">
        <v>536183.6</v>
      </c>
      <c r="QA75" s="77">
        <v>31</v>
      </c>
      <c r="QB75" s="78">
        <v>252.46</v>
      </c>
      <c r="QC75" s="77">
        <v>18</v>
      </c>
      <c r="QD75" s="78">
        <v>166.22</v>
      </c>
      <c r="QE75" s="77">
        <v>1</v>
      </c>
      <c r="QF75" s="78">
        <v>9.65</v>
      </c>
      <c r="QI75" s="77">
        <v>10</v>
      </c>
      <c r="QJ75" s="78">
        <v>67.739999999999995</v>
      </c>
      <c r="QK75" s="77">
        <v>2</v>
      </c>
      <c r="QL75" s="78">
        <v>16</v>
      </c>
      <c r="QM75" s="79">
        <v>23184</v>
      </c>
      <c r="QN75" s="78">
        <v>6153159.2699999996</v>
      </c>
      <c r="QO75" s="79">
        <v>42553</v>
      </c>
      <c r="QP75" s="78">
        <v>6003064.3300000001</v>
      </c>
      <c r="QS75" s="77">
        <v>435</v>
      </c>
      <c r="QT75" s="78">
        <v>1629610.37</v>
      </c>
      <c r="QW75" s="77">
        <v>32</v>
      </c>
      <c r="QX75" s="78">
        <v>320.70999999999998</v>
      </c>
      <c r="RA75" s="77">
        <v>819</v>
      </c>
      <c r="RB75" s="78">
        <v>255947.93</v>
      </c>
      <c r="RE75" s="79">
        <v>23741</v>
      </c>
      <c r="RF75" s="78">
        <v>11916707.82</v>
      </c>
      <c r="RI75" s="79">
        <v>12490</v>
      </c>
      <c r="RJ75" s="78">
        <v>4159051.78</v>
      </c>
      <c r="RM75" s="77">
        <v>10</v>
      </c>
      <c r="RN75" s="78">
        <v>21.84</v>
      </c>
      <c r="RO75" s="77">
        <v>45</v>
      </c>
      <c r="RP75" s="78">
        <v>32.840000000000003</v>
      </c>
      <c r="SE75" s="77">
        <v>11</v>
      </c>
      <c r="SF75" s="78">
        <v>445.02</v>
      </c>
      <c r="SG75" s="77">
        <v>7</v>
      </c>
      <c r="SH75" s="78">
        <v>3355.98</v>
      </c>
      <c r="SM75" s="77">
        <v>2</v>
      </c>
      <c r="SN75" s="78">
        <v>45.72</v>
      </c>
      <c r="SO75" s="79">
        <v>129274</v>
      </c>
      <c r="SP75" s="78">
        <v>18047936.300000001</v>
      </c>
      <c r="SQ75" s="79">
        <v>1958</v>
      </c>
      <c r="SR75" s="78">
        <v>89434.45</v>
      </c>
      <c r="SW75" s="77">
        <v>177</v>
      </c>
      <c r="SX75" s="78">
        <v>30458.63</v>
      </c>
      <c r="SY75" s="77">
        <v>278</v>
      </c>
      <c r="SZ75" s="78">
        <v>11880.98</v>
      </c>
      <c r="TA75" s="79">
        <v>3161</v>
      </c>
      <c r="TB75" s="78">
        <v>89063.5</v>
      </c>
      <c r="TC75" s="77">
        <v>613</v>
      </c>
      <c r="TD75" s="78">
        <v>66532.45</v>
      </c>
      <c r="TG75" s="79">
        <v>4483</v>
      </c>
      <c r="TH75" s="78">
        <v>310803.40999999997</v>
      </c>
      <c r="TI75" s="79">
        <v>51684</v>
      </c>
      <c r="TJ75" s="78">
        <v>8771427.7899999991</v>
      </c>
      <c r="TK75" s="77">
        <v>2</v>
      </c>
      <c r="TL75" s="78">
        <v>1.1200000000000001</v>
      </c>
      <c r="TM75" s="79">
        <v>1172</v>
      </c>
      <c r="TN75" s="78">
        <v>45636.67</v>
      </c>
      <c r="TO75" s="79">
        <v>3014</v>
      </c>
      <c r="TP75" s="78">
        <v>227950.27</v>
      </c>
      <c r="TQ75" s="79">
        <v>9950</v>
      </c>
      <c r="TR75" s="78">
        <v>303388.90000000002</v>
      </c>
      <c r="TS75" s="77">
        <v>2</v>
      </c>
      <c r="TT75" s="78">
        <v>909.6</v>
      </c>
      <c r="TU75" s="79">
        <v>93232</v>
      </c>
      <c r="TV75" s="78">
        <v>572852.93999999994</v>
      </c>
      <c r="TW75" s="79">
        <v>7615</v>
      </c>
      <c r="TX75" s="78">
        <v>725731.03</v>
      </c>
      <c r="TY75" s="77">
        <v>85</v>
      </c>
      <c r="TZ75" s="78">
        <v>518.25</v>
      </c>
      <c r="UE75" s="77">
        <v>2</v>
      </c>
      <c r="UF75" s="78">
        <v>27.83</v>
      </c>
      <c r="UG75" s="77">
        <v>753</v>
      </c>
      <c r="UH75" s="78">
        <v>7069.67</v>
      </c>
      <c r="UI75" s="79">
        <v>2962</v>
      </c>
      <c r="UJ75" s="78">
        <v>12882557.199999999</v>
      </c>
      <c r="UK75" s="79">
        <v>2449</v>
      </c>
      <c r="UL75" s="78">
        <v>93944.44</v>
      </c>
      <c r="UM75" s="79">
        <v>51657</v>
      </c>
      <c r="UN75" s="78">
        <v>1590552.16</v>
      </c>
      <c r="UO75" s="79">
        <v>2223</v>
      </c>
      <c r="UP75" s="78">
        <v>255542.61</v>
      </c>
      <c r="UQ75" s="79">
        <v>41002</v>
      </c>
      <c r="UR75" s="78">
        <v>1947232.72</v>
      </c>
      <c r="US75" s="79">
        <v>5428</v>
      </c>
      <c r="UT75" s="78">
        <v>421993.99</v>
      </c>
      <c r="VG75" s="79">
        <v>8525</v>
      </c>
      <c r="VH75" s="78">
        <v>389733.56</v>
      </c>
      <c r="VK75" s="77">
        <v>4</v>
      </c>
      <c r="VL75" s="78">
        <v>56.58</v>
      </c>
      <c r="VM75" s="77">
        <v>4</v>
      </c>
      <c r="VN75" s="78">
        <v>50.8</v>
      </c>
      <c r="VO75" s="77">
        <v>3</v>
      </c>
      <c r="VP75" s="78">
        <v>394.88</v>
      </c>
      <c r="VU75" s="77">
        <v>4</v>
      </c>
      <c r="VV75" s="78">
        <v>2.5</v>
      </c>
      <c r="WA75" s="77">
        <v>3</v>
      </c>
      <c r="WB75" s="78">
        <v>35.979999999999997</v>
      </c>
      <c r="WG75" s="77">
        <v>63</v>
      </c>
      <c r="WH75" s="78">
        <v>1465.58</v>
      </c>
      <c r="WI75" s="79">
        <v>19939</v>
      </c>
      <c r="WJ75" s="78">
        <v>1110868.19</v>
      </c>
      <c r="WK75" s="77">
        <v>2</v>
      </c>
      <c r="WL75" s="78">
        <v>7.96</v>
      </c>
      <c r="WM75" s="79">
        <v>36165</v>
      </c>
      <c r="WN75" s="78">
        <v>584817.52</v>
      </c>
      <c r="WO75" s="77">
        <v>130</v>
      </c>
      <c r="WP75" s="78">
        <v>1390.22</v>
      </c>
      <c r="WQ75" s="77">
        <v>1</v>
      </c>
      <c r="WR75" s="78">
        <v>10.33</v>
      </c>
      <c r="WS75" s="77">
        <v>5</v>
      </c>
      <c r="WT75" s="78">
        <v>8.89</v>
      </c>
      <c r="WU75" s="79">
        <v>13192</v>
      </c>
      <c r="WV75" s="78">
        <v>702551.72</v>
      </c>
      <c r="WW75" s="79">
        <v>16893</v>
      </c>
      <c r="WX75" s="78">
        <v>1520974.14</v>
      </c>
      <c r="XA75" s="77">
        <v>1</v>
      </c>
      <c r="XB75" s="78">
        <v>18.559999999999999</v>
      </c>
      <c r="XG75" s="79">
        <v>14357</v>
      </c>
      <c r="XH75" s="78">
        <v>1988978.46</v>
      </c>
      <c r="XI75" s="77">
        <v>20</v>
      </c>
      <c r="XJ75" s="78">
        <v>45062.559999999998</v>
      </c>
      <c r="XM75" s="79">
        <v>2836</v>
      </c>
      <c r="XN75" s="78">
        <v>12201.01</v>
      </c>
      <c r="XO75" s="79">
        <v>6467</v>
      </c>
      <c r="XP75" s="78">
        <v>103823.19</v>
      </c>
      <c r="XQ75" s="77">
        <v>214</v>
      </c>
      <c r="XR75" s="78">
        <v>23450.01</v>
      </c>
      <c r="XS75" s="79">
        <v>2137</v>
      </c>
      <c r="XT75" s="78">
        <v>833086.07</v>
      </c>
      <c r="XW75" s="79">
        <v>6638</v>
      </c>
      <c r="XX75" s="78">
        <v>190720.16</v>
      </c>
      <c r="YA75" s="77">
        <v>1</v>
      </c>
      <c r="YB75" s="78">
        <v>58.76</v>
      </c>
      <c r="YC75" s="77">
        <v>11</v>
      </c>
      <c r="YD75" s="78">
        <v>59.88</v>
      </c>
      <c r="YE75" s="77">
        <v>13</v>
      </c>
      <c r="YF75" s="78">
        <v>113.53</v>
      </c>
      <c r="YG75" s="77">
        <v>1</v>
      </c>
      <c r="YH75" s="78">
        <v>3.81</v>
      </c>
      <c r="YI75" s="79">
        <v>38084</v>
      </c>
      <c r="YJ75" s="78">
        <v>2132960.9900000002</v>
      </c>
      <c r="YK75" s="77">
        <v>2</v>
      </c>
      <c r="YL75" s="78">
        <v>16.98</v>
      </c>
      <c r="YM75" s="77">
        <v>498</v>
      </c>
      <c r="YN75" s="78">
        <v>215312.1</v>
      </c>
      <c r="YO75" s="77">
        <v>552</v>
      </c>
      <c r="YP75" s="78">
        <v>7028.68</v>
      </c>
      <c r="YU75" s="79">
        <v>2878</v>
      </c>
      <c r="YV75" s="78">
        <v>1475859.72</v>
      </c>
      <c r="YW75" s="79">
        <v>7182</v>
      </c>
      <c r="YX75" s="78">
        <v>908240.05</v>
      </c>
      <c r="YY75" s="79">
        <v>16718</v>
      </c>
      <c r="YZ75" s="78">
        <v>2763506.51</v>
      </c>
      <c r="ZA75" s="79">
        <v>1330</v>
      </c>
      <c r="ZB75" s="78">
        <v>351540.19</v>
      </c>
      <c r="ZC75" s="77">
        <v>563</v>
      </c>
      <c r="ZD75" s="78">
        <v>121067.63</v>
      </c>
      <c r="ZE75" s="79">
        <v>94084</v>
      </c>
      <c r="ZF75" s="78">
        <v>959505.91</v>
      </c>
      <c r="ZG75" s="79">
        <v>1345</v>
      </c>
      <c r="ZH75" s="78">
        <v>73777.3</v>
      </c>
      <c r="ZI75" s="77">
        <v>7</v>
      </c>
      <c r="ZJ75" s="78">
        <v>37.090000000000003</v>
      </c>
      <c r="ZM75" s="77">
        <v>4</v>
      </c>
      <c r="ZN75" s="78">
        <v>486.72</v>
      </c>
      <c r="ZQ75" s="79">
        <v>177966</v>
      </c>
      <c r="ZR75" s="78">
        <v>9815733.4000000004</v>
      </c>
      <c r="ZS75" s="79">
        <v>24661</v>
      </c>
      <c r="ZT75" s="78">
        <v>2197408.7599999998</v>
      </c>
      <c r="AAA75" s="79">
        <v>11698</v>
      </c>
      <c r="AAB75" s="78">
        <v>283592.73</v>
      </c>
      <c r="AAC75" s="77">
        <v>1</v>
      </c>
      <c r="AAD75" s="78">
        <v>81.84</v>
      </c>
      <c r="AAE75" s="79">
        <v>2643</v>
      </c>
      <c r="AAF75" s="78">
        <v>314995.75</v>
      </c>
      <c r="AAG75" s="77">
        <v>161</v>
      </c>
      <c r="AAH75" s="78">
        <v>16465.2</v>
      </c>
      <c r="AAI75" s="79">
        <v>108608</v>
      </c>
      <c r="AAJ75" s="78">
        <v>2721736.82</v>
      </c>
      <c r="AAK75" s="79">
        <v>36654</v>
      </c>
      <c r="AAL75" s="78">
        <v>1684647.37</v>
      </c>
      <c r="AAQ75" s="79">
        <v>1542</v>
      </c>
      <c r="AAR75" s="78">
        <v>125969.03</v>
      </c>
      <c r="AAS75" s="77">
        <v>676</v>
      </c>
      <c r="AAT75" s="78">
        <v>48119.9</v>
      </c>
      <c r="AAU75" s="79">
        <v>58281</v>
      </c>
      <c r="AAV75" s="78">
        <v>10013418.91</v>
      </c>
      <c r="AAW75" s="79">
        <v>51907</v>
      </c>
      <c r="AAX75" s="78">
        <v>6127902.5099999998</v>
      </c>
      <c r="ABC75" s="77">
        <v>100</v>
      </c>
      <c r="ABD75" s="78">
        <v>533.28</v>
      </c>
      <c r="ABE75" s="77">
        <v>205</v>
      </c>
      <c r="ABF75" s="78">
        <v>910.12</v>
      </c>
      <c r="ABM75" s="77">
        <v>110</v>
      </c>
      <c r="ABN75" s="78">
        <v>923.31</v>
      </c>
      <c r="ABO75" s="77">
        <v>2</v>
      </c>
      <c r="ABP75" s="78">
        <v>10.15</v>
      </c>
      <c r="ABQ75" s="77">
        <v>58</v>
      </c>
      <c r="ABR75" s="78">
        <v>710.87</v>
      </c>
      <c r="ABS75" s="77">
        <v>129</v>
      </c>
      <c r="ABT75" s="78">
        <v>905.45</v>
      </c>
      <c r="ABU75" s="77">
        <v>1</v>
      </c>
      <c r="ABV75" s="78">
        <v>10.08</v>
      </c>
      <c r="ACA75" s="79">
        <v>2068</v>
      </c>
      <c r="ACB75" s="78">
        <v>8898.61</v>
      </c>
      <c r="ACG75" s="79">
        <v>1906</v>
      </c>
      <c r="ACH75" s="78">
        <v>109880.21</v>
      </c>
      <c r="ACO75" s="79">
        <v>1723</v>
      </c>
      <c r="ACP75" s="78">
        <v>255613.93</v>
      </c>
      <c r="ACS75" s="77">
        <v>4</v>
      </c>
      <c r="ACT75" s="78">
        <v>33.76</v>
      </c>
      <c r="ADA75" s="79">
        <v>186531</v>
      </c>
      <c r="ADB75" s="78">
        <v>16972330.940000001</v>
      </c>
      <c r="ADC75" s="79">
        <v>4292</v>
      </c>
      <c r="ADD75" s="78">
        <v>257104.48</v>
      </c>
      <c r="ADE75" s="79">
        <v>1922</v>
      </c>
      <c r="ADF75" s="78">
        <v>86071.03</v>
      </c>
      <c r="ADG75" s="79">
        <v>6061</v>
      </c>
      <c r="ADH75" s="78">
        <v>88826.77</v>
      </c>
      <c r="ADI75" s="79">
        <v>6758</v>
      </c>
      <c r="ADJ75" s="78">
        <v>164015.22</v>
      </c>
      <c r="ADK75" s="77">
        <v>524</v>
      </c>
      <c r="ADL75" s="78">
        <v>15586.44</v>
      </c>
      <c r="ADM75" s="77">
        <v>1</v>
      </c>
      <c r="ADN75" s="78">
        <v>8.94</v>
      </c>
      <c r="ADQ75" s="77">
        <v>185</v>
      </c>
      <c r="ADR75" s="78">
        <v>9454.16</v>
      </c>
      <c r="ADS75" s="79">
        <v>15385</v>
      </c>
      <c r="ADT75" s="78">
        <v>523442.32</v>
      </c>
      <c r="ADU75" s="79">
        <v>4870</v>
      </c>
      <c r="ADV75" s="78">
        <v>255507.45</v>
      </c>
      <c r="ADW75" s="79">
        <v>24929</v>
      </c>
      <c r="ADX75" s="78">
        <v>308230.25</v>
      </c>
      <c r="AEA75" s="77">
        <v>8</v>
      </c>
      <c r="AEB75" s="78">
        <v>208.1</v>
      </c>
      <c r="AEC75" s="79">
        <v>12009</v>
      </c>
      <c r="AED75" s="78">
        <v>485811.92</v>
      </c>
      <c r="AEI75" s="79">
        <v>11218</v>
      </c>
      <c r="AEJ75" s="78">
        <v>360965.12</v>
      </c>
      <c r="AEK75" s="79">
        <v>88098</v>
      </c>
      <c r="AEL75" s="78">
        <v>3525039.1</v>
      </c>
      <c r="AEM75" s="77">
        <v>156</v>
      </c>
      <c r="AEN75" s="78">
        <v>7386.22</v>
      </c>
      <c r="AEO75" s="79">
        <v>14976</v>
      </c>
      <c r="AEP75" s="78">
        <v>962638.43</v>
      </c>
      <c r="AES75" s="79">
        <v>4498</v>
      </c>
      <c r="AET75" s="78">
        <v>684438.39</v>
      </c>
      <c r="AEY75" s="79">
        <v>1086</v>
      </c>
      <c r="AEZ75" s="78">
        <v>180861.07</v>
      </c>
      <c r="AFA75" s="77">
        <v>2</v>
      </c>
      <c r="AFB75" s="78">
        <v>5.5</v>
      </c>
      <c r="AFG75" s="77">
        <v>2</v>
      </c>
      <c r="AFH75" s="78">
        <v>796</v>
      </c>
      <c r="AFK75" s="79">
        <v>5192</v>
      </c>
      <c r="AFL75" s="78">
        <v>366247.91</v>
      </c>
      <c r="AFM75" s="79">
        <v>1200</v>
      </c>
      <c r="AFN75" s="78">
        <v>41250.47</v>
      </c>
      <c r="AFO75" s="77">
        <v>13</v>
      </c>
      <c r="AFP75" s="78">
        <v>685.04</v>
      </c>
      <c r="AFQ75" s="77">
        <v>9</v>
      </c>
      <c r="AFR75" s="78">
        <v>539.79</v>
      </c>
      <c r="AFU75" s="79">
        <v>2698</v>
      </c>
      <c r="AFV75" s="78">
        <v>1892641.76</v>
      </c>
      <c r="AFY75" s="77">
        <v>2</v>
      </c>
      <c r="AFZ75" s="78">
        <v>4.9000000000000004</v>
      </c>
      <c r="AGA75" s="77">
        <v>60</v>
      </c>
      <c r="AGB75" s="78">
        <v>507.88</v>
      </c>
      <c r="AGG75" s="79">
        <v>18922</v>
      </c>
      <c r="AGH75" s="78">
        <v>966320.84</v>
      </c>
      <c r="AGI75" s="79">
        <v>2911</v>
      </c>
      <c r="AGJ75" s="78">
        <v>99185.86</v>
      </c>
      <c r="AGK75" s="77">
        <v>5</v>
      </c>
      <c r="AGL75" s="78">
        <v>1538.81</v>
      </c>
      <c r="AGO75" s="77">
        <v>69</v>
      </c>
      <c r="AGP75" s="78">
        <v>7999.02</v>
      </c>
      <c r="AGQ75" s="79">
        <v>9854</v>
      </c>
      <c r="AGR75" s="78">
        <v>552155.98</v>
      </c>
      <c r="AGS75" s="77">
        <v>15</v>
      </c>
      <c r="AGT75" s="78">
        <v>587.28</v>
      </c>
      <c r="AGW75" s="77">
        <v>15</v>
      </c>
      <c r="AGX75" s="78">
        <v>2659.3</v>
      </c>
      <c r="AHA75" s="77">
        <v>2</v>
      </c>
      <c r="AHB75" s="78">
        <v>2.86</v>
      </c>
      <c r="AHC75" s="79">
        <v>3438</v>
      </c>
      <c r="AHD75" s="78">
        <v>1187090.6399999999</v>
      </c>
      <c r="AHG75" s="77">
        <v>103</v>
      </c>
      <c r="AHH75" s="78">
        <v>4706.28</v>
      </c>
      <c r="AHI75" s="77">
        <v>1</v>
      </c>
      <c r="AHJ75" s="78">
        <v>4.8099999999999996</v>
      </c>
      <c r="AHK75" s="77">
        <v>2</v>
      </c>
      <c r="AHL75" s="78">
        <v>47.86</v>
      </c>
      <c r="AHM75" s="79">
        <v>39143</v>
      </c>
      <c r="AHN75" s="78">
        <v>1199180.1499999999</v>
      </c>
      <c r="AHO75" s="79">
        <v>4194</v>
      </c>
      <c r="AHP75" s="78">
        <v>72573.279999999999</v>
      </c>
      <c r="AHQ75" s="77">
        <v>566</v>
      </c>
      <c r="AHR75" s="78">
        <v>52231.86</v>
      </c>
      <c r="AHS75" s="77">
        <v>6</v>
      </c>
      <c r="AHT75" s="78">
        <v>287.91000000000003</v>
      </c>
      <c r="AHW75" s="77">
        <v>160</v>
      </c>
      <c r="AHX75" s="78">
        <v>1053.43</v>
      </c>
      <c r="AIA75" s="77">
        <v>5</v>
      </c>
      <c r="AIB75" s="78">
        <v>82.76</v>
      </c>
      <c r="AIC75" s="77">
        <v>14</v>
      </c>
      <c r="AID75" s="78">
        <v>24432.83</v>
      </c>
      <c r="AIG75" s="79">
        <v>167644</v>
      </c>
      <c r="AIH75" s="78">
        <v>32033881.379999999</v>
      </c>
      <c r="AII75" s="77">
        <v>156</v>
      </c>
      <c r="AIJ75" s="78">
        <v>127642.59</v>
      </c>
      <c r="AIK75" s="79">
        <v>10211</v>
      </c>
      <c r="AIL75" s="78">
        <v>5615097.0099999998</v>
      </c>
      <c r="AIM75" s="79">
        <v>10705</v>
      </c>
      <c r="AIN75" s="78">
        <v>3703005.87</v>
      </c>
      <c r="AIO75" s="79">
        <v>1731</v>
      </c>
      <c r="AIP75" s="78">
        <v>112226.2</v>
      </c>
      <c r="AIQ75" s="77">
        <v>175</v>
      </c>
      <c r="AIR75" s="78">
        <v>19809.009999999998</v>
      </c>
      <c r="AIS75" s="79">
        <v>1206</v>
      </c>
      <c r="AIT75" s="78">
        <v>168221.64</v>
      </c>
      <c r="AIW75" s="77">
        <v>4</v>
      </c>
      <c r="AIX75" s="78">
        <v>2157.2199999999998</v>
      </c>
      <c r="AIY75" s="77">
        <v>118</v>
      </c>
      <c r="AIZ75" s="78">
        <v>105338.3</v>
      </c>
      <c r="AJA75" s="79">
        <v>4246</v>
      </c>
      <c r="AJB75" s="78">
        <v>387707.25</v>
      </c>
      <c r="AJC75" s="79">
        <v>3957</v>
      </c>
      <c r="AJD75" s="78">
        <v>253307.33</v>
      </c>
      <c r="AJK75" s="77">
        <v>1</v>
      </c>
      <c r="AJL75" s="78">
        <v>755.64</v>
      </c>
      <c r="AJM75" s="77">
        <v>867</v>
      </c>
      <c r="AJN75" s="78">
        <v>103263.83</v>
      </c>
      <c r="AJQ75" s="77">
        <v>133</v>
      </c>
      <c r="AJR75" s="78">
        <v>45205.88</v>
      </c>
      <c r="AKC75" s="77">
        <v>4</v>
      </c>
      <c r="AKD75" s="78">
        <v>124.66</v>
      </c>
      <c r="AKE75" s="77">
        <v>4</v>
      </c>
      <c r="AKF75" s="78">
        <v>958.12</v>
      </c>
      <c r="AKG75" s="79">
        <v>59971</v>
      </c>
      <c r="AKH75" s="78">
        <v>530767.48</v>
      </c>
      <c r="AKK75" s="77">
        <v>10</v>
      </c>
      <c r="AKL75" s="78">
        <v>103.21</v>
      </c>
      <c r="AKO75" s="79">
        <v>7256</v>
      </c>
      <c r="AKP75" s="78">
        <v>537199.12</v>
      </c>
      <c r="AKS75" s="79">
        <v>9672</v>
      </c>
      <c r="AKT75" s="78">
        <v>193355.27</v>
      </c>
      <c r="AKW75" s="79">
        <v>12141</v>
      </c>
      <c r="AKX75" s="78">
        <v>561904.39</v>
      </c>
      <c r="ALC75" s="77">
        <v>6</v>
      </c>
      <c r="ALD75" s="78">
        <v>73.739999999999995</v>
      </c>
      <c r="ALE75" s="79">
        <v>2002</v>
      </c>
      <c r="ALF75" s="78">
        <v>325408.81</v>
      </c>
      <c r="ALG75" s="77">
        <v>2</v>
      </c>
      <c r="ALH75" s="78">
        <v>43.8</v>
      </c>
      <c r="ALO75" s="79">
        <v>52493</v>
      </c>
      <c r="ALP75" s="78">
        <v>574918.89</v>
      </c>
      <c r="ALQ75" s="77">
        <v>315</v>
      </c>
      <c r="ALR75" s="78">
        <v>36161.120000000003</v>
      </c>
      <c r="ALW75" s="77">
        <v>4</v>
      </c>
      <c r="ALX75" s="78">
        <v>5.52</v>
      </c>
      <c r="AME75" s="77">
        <v>23</v>
      </c>
      <c r="AMF75" s="78">
        <v>299.48</v>
      </c>
      <c r="AMM75" s="79">
        <v>8989</v>
      </c>
      <c r="AMN75" s="78">
        <v>221319.95</v>
      </c>
      <c r="AMQ75" s="79">
        <v>127242</v>
      </c>
      <c r="AMR75" s="78">
        <v>1695912.15</v>
      </c>
      <c r="AMW75" s="77">
        <v>4</v>
      </c>
      <c r="AMX75" s="78">
        <v>25.5</v>
      </c>
      <c r="AMY75" s="77">
        <v>2</v>
      </c>
      <c r="AMZ75" s="78">
        <v>7.7</v>
      </c>
      <c r="ANC75" s="77">
        <v>2</v>
      </c>
      <c r="AND75" s="78">
        <v>66.98</v>
      </c>
      <c r="ANI75" s="77">
        <v>6</v>
      </c>
      <c r="ANJ75" s="78">
        <v>41.79</v>
      </c>
      <c r="ANO75" s="79">
        <v>8641</v>
      </c>
      <c r="ANP75" s="78">
        <v>387714.24</v>
      </c>
      <c r="ANQ75" s="77">
        <v>391</v>
      </c>
      <c r="ANR75" s="78">
        <v>1000.12</v>
      </c>
      <c r="ANS75" s="79">
        <v>1447</v>
      </c>
      <c r="ANT75" s="78">
        <v>98178.51</v>
      </c>
      <c r="ANW75" s="77">
        <v>177</v>
      </c>
      <c r="ANX75" s="78">
        <v>4196.58</v>
      </c>
      <c r="ANY75" s="77">
        <v>15</v>
      </c>
      <c r="ANZ75" s="78">
        <v>14912.37</v>
      </c>
      <c r="AOA75" s="79">
        <v>1528</v>
      </c>
      <c r="AOB75" s="78">
        <v>122112.76</v>
      </c>
      <c r="AOC75" s="79">
        <v>13016</v>
      </c>
      <c r="AOD75" s="78">
        <v>1195174.3500000001</v>
      </c>
      <c r="AOE75" s="77">
        <v>159</v>
      </c>
      <c r="AOF75" s="78">
        <v>171037.16</v>
      </c>
      <c r="AOG75" s="77">
        <v>2</v>
      </c>
      <c r="AOH75" s="78">
        <v>121.7</v>
      </c>
      <c r="AOK75" s="77">
        <v>1</v>
      </c>
      <c r="AOL75" s="78">
        <v>0.45</v>
      </c>
      <c r="AOQ75" s="77">
        <v>352</v>
      </c>
      <c r="AOR75" s="78">
        <v>14343.16</v>
      </c>
      <c r="AOS75" s="77">
        <v>6</v>
      </c>
      <c r="AOT75" s="78">
        <v>12.43</v>
      </c>
      <c r="AOU75" s="77">
        <v>2</v>
      </c>
      <c r="AOV75" s="78">
        <v>0.72</v>
      </c>
      <c r="AOW75" s="77">
        <v>2</v>
      </c>
      <c r="AOX75" s="78">
        <v>5.35</v>
      </c>
      <c r="AOY75" s="77">
        <v>913</v>
      </c>
      <c r="AOZ75" s="78">
        <v>1156126.33</v>
      </c>
      <c r="APA75" s="79">
        <v>3756</v>
      </c>
      <c r="APB75" s="78">
        <v>287128.78999999998</v>
      </c>
      <c r="APC75" s="77">
        <v>2</v>
      </c>
      <c r="APD75" s="78">
        <v>54.12</v>
      </c>
      <c r="APE75" s="79">
        <v>3030</v>
      </c>
      <c r="APF75" s="78">
        <v>66925.820000000007</v>
      </c>
      <c r="API75" s="79">
        <v>2403</v>
      </c>
      <c r="APJ75" s="78">
        <v>288808.42</v>
      </c>
      <c r="APK75" s="77">
        <v>323</v>
      </c>
      <c r="APL75" s="78">
        <v>60463.58</v>
      </c>
      <c r="APM75" s="79">
        <v>14519</v>
      </c>
      <c r="APN75" s="78">
        <v>2361170.0499999998</v>
      </c>
      <c r="APQ75" s="77">
        <v>1</v>
      </c>
      <c r="APR75" s="78">
        <v>53.91</v>
      </c>
      <c r="APS75" s="77">
        <v>573</v>
      </c>
      <c r="APT75" s="78">
        <v>280545.28000000003</v>
      </c>
      <c r="APU75" s="77">
        <v>77</v>
      </c>
      <c r="APV75" s="78">
        <v>139395.57999999999</v>
      </c>
      <c r="APW75" s="77">
        <v>368</v>
      </c>
      <c r="APX75" s="78">
        <v>1145092.5</v>
      </c>
      <c r="AQI75" s="77">
        <v>60</v>
      </c>
      <c r="AQJ75" s="78">
        <v>5082.72</v>
      </c>
      <c r="AQK75" s="77">
        <v>12</v>
      </c>
      <c r="AQL75" s="78">
        <v>98.25</v>
      </c>
      <c r="AQO75" s="77">
        <v>948</v>
      </c>
      <c r="AQP75" s="78">
        <v>124157.68</v>
      </c>
      <c r="AQQ75" s="77">
        <v>399</v>
      </c>
      <c r="AQR75" s="78">
        <v>4393.7</v>
      </c>
      <c r="AQS75" s="77">
        <v>2</v>
      </c>
      <c r="AQT75" s="78">
        <v>100</v>
      </c>
      <c r="AQU75" s="77">
        <v>287</v>
      </c>
      <c r="AQV75" s="78">
        <v>3323.64</v>
      </c>
      <c r="ARA75" s="79">
        <v>12331</v>
      </c>
      <c r="ARB75" s="78">
        <v>2427300.29</v>
      </c>
      <c r="ARC75" s="79">
        <v>16040</v>
      </c>
      <c r="ARD75" s="78">
        <v>238636.03</v>
      </c>
      <c r="ARG75" s="77">
        <v>4</v>
      </c>
      <c r="ARH75" s="78">
        <v>61.46</v>
      </c>
      <c r="ARI75" s="79">
        <v>2619</v>
      </c>
      <c r="ARJ75" s="78">
        <v>1087536.28</v>
      </c>
      <c r="ARK75" s="77">
        <v>136</v>
      </c>
      <c r="ARL75" s="78">
        <v>55441.2</v>
      </c>
      <c r="ARM75" s="79">
        <v>2092</v>
      </c>
      <c r="ARN75" s="78">
        <v>945095.36</v>
      </c>
      <c r="ARO75" s="77">
        <v>598</v>
      </c>
      <c r="ARP75" s="78">
        <v>252132.36</v>
      </c>
      <c r="ARQ75" s="77">
        <v>728</v>
      </c>
      <c r="ARR75" s="78">
        <v>276015.46000000002</v>
      </c>
      <c r="ARS75" s="77">
        <v>125</v>
      </c>
      <c r="ART75" s="78">
        <v>53902.16</v>
      </c>
      <c r="ARU75" s="79">
        <v>14605</v>
      </c>
      <c r="ARV75" s="78">
        <v>2845798.44</v>
      </c>
      <c r="ARW75" s="77">
        <v>10</v>
      </c>
      <c r="ARX75" s="78">
        <v>468.21</v>
      </c>
      <c r="ASA75" s="77">
        <v>159</v>
      </c>
      <c r="ASB75" s="78">
        <v>46433.01</v>
      </c>
      <c r="ASC75" s="79">
        <v>3230</v>
      </c>
      <c r="ASD75" s="78">
        <v>54307.02</v>
      </c>
      <c r="ASI75" s="79">
        <v>2364</v>
      </c>
      <c r="ASJ75" s="78">
        <v>590246.53</v>
      </c>
      <c r="ASK75" s="79">
        <v>2473</v>
      </c>
      <c r="ASL75" s="78">
        <v>1243337.6299999999</v>
      </c>
      <c r="ASU75" s="77">
        <v>84</v>
      </c>
      <c r="ASV75" s="78">
        <v>556161.18999999994</v>
      </c>
      <c r="ASY75" s="77">
        <v>8</v>
      </c>
      <c r="ASZ75" s="78">
        <v>242.49</v>
      </c>
      <c r="ATC75" s="77">
        <v>1</v>
      </c>
      <c r="ATD75" s="78">
        <v>11.6</v>
      </c>
      <c r="ATE75" s="77">
        <v>1</v>
      </c>
      <c r="ATF75" s="78">
        <v>9.39</v>
      </c>
      <c r="ATG75" s="79">
        <v>5563</v>
      </c>
      <c r="ATH75" s="78">
        <v>698516.56</v>
      </c>
      <c r="ATI75" s="79">
        <v>18789</v>
      </c>
      <c r="ATJ75" s="78">
        <v>2240677.71</v>
      </c>
      <c r="ATK75" s="79">
        <v>26285</v>
      </c>
      <c r="ATL75" s="78">
        <v>3214820.78</v>
      </c>
      <c r="ATM75" s="79">
        <v>5233</v>
      </c>
      <c r="ATN75" s="78">
        <v>628535.5</v>
      </c>
      <c r="ATO75" s="79">
        <v>19483</v>
      </c>
      <c r="ATP75" s="78">
        <v>436637.11</v>
      </c>
      <c r="ATS75" s="79">
        <v>50768</v>
      </c>
      <c r="ATT75" s="78">
        <v>4006935.59</v>
      </c>
      <c r="ATU75" s="77">
        <v>121</v>
      </c>
      <c r="ATV75" s="78">
        <v>43761.4</v>
      </c>
      <c r="ATY75" s="79">
        <v>4154</v>
      </c>
      <c r="ATZ75" s="78">
        <v>331533.49</v>
      </c>
      <c r="AUE75" s="77">
        <v>4</v>
      </c>
      <c r="AUF75" s="78">
        <v>1132.22</v>
      </c>
      <c r="AUQ75" s="77">
        <v>1</v>
      </c>
      <c r="AUR75" s="78">
        <v>0.89</v>
      </c>
      <c r="AUS75" s="77">
        <v>13</v>
      </c>
      <c r="AUT75" s="78">
        <v>317.93</v>
      </c>
      <c r="AUU75" s="79">
        <v>1007</v>
      </c>
      <c r="AUV75" s="78">
        <v>20530.88</v>
      </c>
      <c r="AUW75" s="77">
        <v>125</v>
      </c>
      <c r="AUX75" s="78">
        <v>9879.99</v>
      </c>
      <c r="AVA75" s="79">
        <v>12379</v>
      </c>
      <c r="AVB75" s="78">
        <v>1093554.5</v>
      </c>
      <c r="AVC75" s="77">
        <v>847</v>
      </c>
      <c r="AVD75" s="78">
        <v>3359021.54</v>
      </c>
      <c r="AVE75" s="77">
        <v>2</v>
      </c>
      <c r="AVF75" s="78">
        <v>3.82</v>
      </c>
      <c r="AVM75" s="79">
        <v>1131</v>
      </c>
      <c r="AVN75" s="78">
        <v>63453.21</v>
      </c>
      <c r="AVO75" s="77">
        <v>50</v>
      </c>
      <c r="AVP75" s="78">
        <v>1273.48</v>
      </c>
      <c r="AVQ75" s="77">
        <v>3</v>
      </c>
      <c r="AVR75" s="78">
        <v>167.47</v>
      </c>
      <c r="AVS75" s="79">
        <v>13764</v>
      </c>
      <c r="AVT75" s="78">
        <v>573671.1</v>
      </c>
      <c r="AVU75" s="77">
        <v>11</v>
      </c>
      <c r="AVV75" s="78">
        <v>372.99</v>
      </c>
      <c r="AVW75" s="77">
        <v>24</v>
      </c>
      <c r="AVX75" s="78">
        <v>1076.69</v>
      </c>
      <c r="AVY75" s="77">
        <v>5</v>
      </c>
      <c r="AVZ75" s="78">
        <v>28.74</v>
      </c>
      <c r="AWA75" s="77">
        <v>21</v>
      </c>
      <c r="AWB75" s="78">
        <v>130.74</v>
      </c>
      <c r="AWG75" s="77">
        <v>1</v>
      </c>
      <c r="AWH75" s="78">
        <v>8</v>
      </c>
      <c r="AWM75" s="79">
        <v>186029</v>
      </c>
      <c r="AWN75" s="78">
        <v>2972937.21</v>
      </c>
      <c r="AWO75" s="77">
        <v>10</v>
      </c>
      <c r="AWP75" s="78">
        <v>149.15</v>
      </c>
      <c r="AWQ75" s="79">
        <v>2183</v>
      </c>
      <c r="AWR75" s="78">
        <v>124369.59</v>
      </c>
      <c r="AWU75" s="79">
        <v>11199</v>
      </c>
      <c r="AWV75" s="78">
        <v>3694597.55</v>
      </c>
      <c r="AWW75" s="77">
        <v>34</v>
      </c>
      <c r="AWX75" s="78">
        <v>307.08</v>
      </c>
      <c r="AXC75" s="77">
        <v>255</v>
      </c>
      <c r="AXD75" s="78">
        <v>229245.49</v>
      </c>
      <c r="AYC75" s="77">
        <v>3</v>
      </c>
      <c r="AYD75" s="78">
        <v>24.39</v>
      </c>
      <c r="AYE75" s="77">
        <v>15</v>
      </c>
      <c r="AYF75" s="78">
        <v>154.15</v>
      </c>
      <c r="AYG75" s="77">
        <v>9</v>
      </c>
      <c r="AYH75" s="78">
        <v>114.96</v>
      </c>
      <c r="AYK75" s="77">
        <v>2</v>
      </c>
      <c r="AYL75" s="78">
        <v>1.52</v>
      </c>
      <c r="AYQ75" s="77">
        <v>6</v>
      </c>
      <c r="AYR75" s="78">
        <v>5.16</v>
      </c>
      <c r="AYW75" s="77">
        <v>3</v>
      </c>
      <c r="AYX75" s="78">
        <v>15.46</v>
      </c>
      <c r="AYY75" s="77">
        <v>124</v>
      </c>
      <c r="AYZ75" s="78">
        <v>6909.6</v>
      </c>
      <c r="AZA75" s="79">
        <v>56826</v>
      </c>
      <c r="AZB75" s="78">
        <v>4340104.43</v>
      </c>
      <c r="AZC75" s="77">
        <v>369</v>
      </c>
      <c r="AZD75" s="78">
        <v>55932.27</v>
      </c>
      <c r="AZE75" s="77">
        <v>157</v>
      </c>
      <c r="AZF75" s="78">
        <v>45617.45</v>
      </c>
      <c r="AZG75" s="77">
        <v>18</v>
      </c>
      <c r="AZH75" s="78">
        <v>312.42</v>
      </c>
      <c r="AZI75" s="77">
        <v>302</v>
      </c>
      <c r="AZJ75" s="78">
        <v>24315.11</v>
      </c>
      <c r="AZK75" s="77">
        <v>698</v>
      </c>
      <c r="AZL75" s="78">
        <v>9454.84</v>
      </c>
      <c r="AZM75" s="77">
        <v>1</v>
      </c>
      <c r="AZN75" s="78">
        <v>89</v>
      </c>
      <c r="AZO75" s="79">
        <v>13269</v>
      </c>
      <c r="AZP75" s="78">
        <v>1765881.98</v>
      </c>
      <c r="AZQ75" s="77">
        <v>189</v>
      </c>
      <c r="AZR75" s="78">
        <v>187006.85</v>
      </c>
      <c r="AZS75" s="77">
        <v>120</v>
      </c>
      <c r="AZT75" s="78">
        <v>27909.19</v>
      </c>
    </row>
    <row r="76" spans="1:1022 1027:1372" x14ac:dyDescent="0.25">
      <c r="A76" s="80">
        <v>39850</v>
      </c>
      <c r="C76" s="77">
        <v>35</v>
      </c>
      <c r="D76" s="78">
        <v>75.290000000000006</v>
      </c>
      <c r="K76" s="77">
        <v>2</v>
      </c>
      <c r="L76" s="78">
        <v>302.32</v>
      </c>
      <c r="W76" s="77">
        <v>7</v>
      </c>
      <c r="X76" s="78">
        <v>64.61</v>
      </c>
      <c r="Y76" s="79">
        <v>239658</v>
      </c>
      <c r="Z76" s="78">
        <v>13589535.26</v>
      </c>
      <c r="AA76" s="77">
        <v>126</v>
      </c>
      <c r="AB76" s="78">
        <v>12820.94</v>
      </c>
      <c r="AC76" s="79">
        <v>11043</v>
      </c>
      <c r="AD76" s="78">
        <v>345925.62</v>
      </c>
      <c r="AK76" s="77">
        <v>1</v>
      </c>
      <c r="AL76" s="78">
        <v>3.69</v>
      </c>
      <c r="AQ76" s="79">
        <v>35374</v>
      </c>
      <c r="AR76" s="78">
        <v>5029502.83</v>
      </c>
      <c r="AU76" s="79">
        <v>54295</v>
      </c>
      <c r="AV76" s="78">
        <v>1097348.52</v>
      </c>
      <c r="AY76" s="79">
        <v>85216</v>
      </c>
      <c r="AZ76" s="78">
        <v>8641452.4399999995</v>
      </c>
      <c r="BA76" s="79">
        <v>280675</v>
      </c>
      <c r="BB76" s="78">
        <v>23511287.440000001</v>
      </c>
      <c r="BE76" s="79">
        <v>279855</v>
      </c>
      <c r="BF76" s="78">
        <v>2457928.0499999998</v>
      </c>
      <c r="BI76" s="79">
        <v>8173</v>
      </c>
      <c r="BJ76" s="78">
        <v>489968.57</v>
      </c>
      <c r="BK76" s="77">
        <v>4</v>
      </c>
      <c r="BL76" s="78">
        <v>244.24</v>
      </c>
      <c r="BM76" s="77">
        <v>13</v>
      </c>
      <c r="BN76" s="78">
        <v>822.24</v>
      </c>
      <c r="BO76" s="79">
        <v>6563</v>
      </c>
      <c r="BP76" s="78">
        <v>72105.600000000006</v>
      </c>
      <c r="BS76" s="77">
        <v>14</v>
      </c>
      <c r="BT76" s="78">
        <v>9145.9599999999991</v>
      </c>
      <c r="BW76" s="77">
        <v>4</v>
      </c>
      <c r="BX76" s="78">
        <v>104.16</v>
      </c>
      <c r="BY76" s="77">
        <v>2</v>
      </c>
      <c r="BZ76" s="78">
        <v>1.66</v>
      </c>
      <c r="CG76" s="77">
        <v>2</v>
      </c>
      <c r="CH76" s="78">
        <v>109.43</v>
      </c>
      <c r="CM76" s="77">
        <v>1</v>
      </c>
      <c r="CN76" s="78">
        <v>221.56</v>
      </c>
      <c r="CO76" s="77">
        <v>6</v>
      </c>
      <c r="CP76" s="78">
        <v>167.97</v>
      </c>
      <c r="CQ76" s="77">
        <v>6</v>
      </c>
      <c r="CR76" s="78">
        <v>7.08</v>
      </c>
      <c r="CS76" s="77">
        <v>80</v>
      </c>
      <c r="CT76" s="78">
        <v>392.05</v>
      </c>
      <c r="CU76" s="77">
        <v>3</v>
      </c>
      <c r="CV76" s="78">
        <v>34.89</v>
      </c>
      <c r="CW76" s="77">
        <v>27</v>
      </c>
      <c r="CX76" s="78">
        <v>22.07</v>
      </c>
      <c r="DA76" s="79">
        <v>185508</v>
      </c>
      <c r="DB76" s="78">
        <v>6631116.8099999996</v>
      </c>
      <c r="DK76" s="79">
        <v>12347</v>
      </c>
      <c r="DL76" s="78">
        <v>1115270.45</v>
      </c>
      <c r="DM76" s="79">
        <v>199450</v>
      </c>
      <c r="DN76" s="78">
        <v>7282620.7000000002</v>
      </c>
      <c r="DQ76" s="77">
        <v>1</v>
      </c>
      <c r="DR76" s="78">
        <v>1.1200000000000001</v>
      </c>
      <c r="DS76" s="77">
        <v>17</v>
      </c>
      <c r="DT76" s="78">
        <v>205.44</v>
      </c>
      <c r="DU76" s="77">
        <v>2</v>
      </c>
      <c r="DV76" s="78">
        <v>3.9</v>
      </c>
      <c r="DW76" s="77">
        <v>2</v>
      </c>
      <c r="DX76" s="78">
        <v>29</v>
      </c>
      <c r="EE76" s="79">
        <v>14712</v>
      </c>
      <c r="EF76" s="78">
        <v>547835.43000000005</v>
      </c>
      <c r="EG76" s="79">
        <v>49561</v>
      </c>
      <c r="EH76" s="78">
        <v>2100591.04</v>
      </c>
      <c r="EI76" s="77">
        <v>5</v>
      </c>
      <c r="EJ76" s="78">
        <v>33.15</v>
      </c>
      <c r="EK76" s="79">
        <v>1281</v>
      </c>
      <c r="EL76" s="78">
        <v>79616.47</v>
      </c>
      <c r="EU76" s="77">
        <v>14</v>
      </c>
      <c r="EV76" s="78">
        <v>5.8</v>
      </c>
      <c r="EW76" s="79">
        <v>26938</v>
      </c>
      <c r="EX76" s="78">
        <v>1281190.58</v>
      </c>
      <c r="EY76" s="79">
        <v>15817</v>
      </c>
      <c r="EZ76" s="78">
        <v>737470.91</v>
      </c>
      <c r="FA76" s="77">
        <v>12</v>
      </c>
      <c r="FB76" s="78">
        <v>160.63999999999999</v>
      </c>
      <c r="FC76" s="77">
        <v>2</v>
      </c>
      <c r="FD76" s="78">
        <v>3.46</v>
      </c>
      <c r="FE76" s="77">
        <v>4</v>
      </c>
      <c r="FF76" s="78">
        <v>20.86</v>
      </c>
      <c r="FG76" s="79">
        <v>2457</v>
      </c>
      <c r="FH76" s="78">
        <v>322395.05</v>
      </c>
      <c r="FI76" s="77">
        <v>1</v>
      </c>
      <c r="FJ76" s="78">
        <v>1.5</v>
      </c>
      <c r="FK76" s="79">
        <v>5041</v>
      </c>
      <c r="FL76" s="78">
        <v>121675.2</v>
      </c>
      <c r="FM76" s="77">
        <v>629</v>
      </c>
      <c r="FN76" s="78">
        <v>24766.15</v>
      </c>
      <c r="FO76" s="79">
        <v>48607</v>
      </c>
      <c r="FP76" s="78">
        <v>5056388.0199999996</v>
      </c>
      <c r="FW76" s="77">
        <v>115</v>
      </c>
      <c r="FX76" s="78">
        <v>7909.96</v>
      </c>
      <c r="GC76" s="79">
        <v>2851</v>
      </c>
      <c r="GD76" s="78">
        <v>402732.04</v>
      </c>
      <c r="GI76" s="77">
        <v>2</v>
      </c>
      <c r="GJ76" s="78">
        <v>6.5</v>
      </c>
      <c r="GO76" s="77">
        <v>392</v>
      </c>
      <c r="GP76" s="78">
        <v>33576.18</v>
      </c>
      <c r="GQ76" s="77">
        <v>43</v>
      </c>
      <c r="GR76" s="78">
        <v>3065.61</v>
      </c>
      <c r="GU76" s="77">
        <v>11</v>
      </c>
      <c r="GV76" s="78">
        <v>46.91</v>
      </c>
      <c r="GY76" s="77">
        <v>128</v>
      </c>
      <c r="GZ76" s="78">
        <v>4651.49</v>
      </c>
      <c r="HA76" s="77">
        <v>673</v>
      </c>
      <c r="HB76" s="78">
        <v>86458.03</v>
      </c>
      <c r="HC76" s="77">
        <v>467</v>
      </c>
      <c r="HD76" s="78">
        <v>77497.3</v>
      </c>
      <c r="HE76" s="77">
        <v>677</v>
      </c>
      <c r="HF76" s="78">
        <v>90177.73</v>
      </c>
      <c r="HI76" s="77">
        <v>70</v>
      </c>
      <c r="HJ76" s="78">
        <v>21746.22</v>
      </c>
      <c r="HK76" s="77">
        <v>542</v>
      </c>
      <c r="HL76" s="78">
        <v>21398.69</v>
      </c>
      <c r="HM76" s="77">
        <v>49</v>
      </c>
      <c r="HN76" s="78">
        <v>1820.59</v>
      </c>
      <c r="HO76" s="79">
        <v>88872</v>
      </c>
      <c r="HP76" s="78">
        <v>8695937.0800000001</v>
      </c>
      <c r="HQ76" s="77">
        <v>7</v>
      </c>
      <c r="HR76" s="78">
        <v>1542.37</v>
      </c>
      <c r="HU76" s="79">
        <v>7472</v>
      </c>
      <c r="HV76" s="78">
        <v>545982.6</v>
      </c>
      <c r="HW76" s="77">
        <v>36</v>
      </c>
      <c r="HX76" s="78">
        <v>11346.99</v>
      </c>
      <c r="HY76" s="77">
        <v>209</v>
      </c>
      <c r="HZ76" s="78">
        <v>25864.36</v>
      </c>
      <c r="IG76" s="79">
        <v>2303</v>
      </c>
      <c r="IH76" s="78">
        <v>109153.78</v>
      </c>
      <c r="II76" s="77">
        <v>7</v>
      </c>
      <c r="IJ76" s="78">
        <v>15.3</v>
      </c>
      <c r="IK76" s="77">
        <v>2</v>
      </c>
      <c r="IL76" s="78">
        <v>3.8</v>
      </c>
      <c r="IQ76" s="77">
        <v>8</v>
      </c>
      <c r="IR76" s="78">
        <v>12.77</v>
      </c>
      <c r="IS76" s="79">
        <v>4681</v>
      </c>
      <c r="IT76" s="78">
        <v>189915.18</v>
      </c>
      <c r="IU76" s="77">
        <v>2</v>
      </c>
      <c r="IV76" s="78">
        <v>16.079999999999998</v>
      </c>
      <c r="IW76" s="77">
        <v>1</v>
      </c>
      <c r="IX76" s="78">
        <v>3.63</v>
      </c>
      <c r="JA76" s="79">
        <v>9936</v>
      </c>
      <c r="JB76" s="78">
        <v>1304608.3799999999</v>
      </c>
      <c r="JC76" s="79">
        <v>2642</v>
      </c>
      <c r="JD76" s="78">
        <v>325059.34000000003</v>
      </c>
      <c r="JG76" s="77">
        <v>631</v>
      </c>
      <c r="JH76" s="78">
        <v>77860.149999999994</v>
      </c>
      <c r="JI76" s="79">
        <v>3978</v>
      </c>
      <c r="JJ76" s="78">
        <v>314189.53000000003</v>
      </c>
      <c r="JK76" s="77">
        <v>30</v>
      </c>
      <c r="JL76" s="78">
        <v>1754.92</v>
      </c>
      <c r="JO76" s="77">
        <v>1</v>
      </c>
      <c r="JP76" s="78">
        <v>510.8</v>
      </c>
      <c r="JQ76" s="77">
        <v>306</v>
      </c>
      <c r="JR76" s="78">
        <v>25553.93</v>
      </c>
      <c r="JS76" s="79">
        <v>3329</v>
      </c>
      <c r="JT76" s="78">
        <v>269255.15999999997</v>
      </c>
      <c r="JU76" s="79">
        <v>8116</v>
      </c>
      <c r="JV76" s="78">
        <v>563526.22</v>
      </c>
      <c r="JW76" s="77">
        <v>292</v>
      </c>
      <c r="JX76" s="78">
        <v>24870.03</v>
      </c>
      <c r="JY76" s="77">
        <v>560</v>
      </c>
      <c r="JZ76" s="78">
        <v>11209.54</v>
      </c>
      <c r="KA76" s="79">
        <v>8656</v>
      </c>
      <c r="KB76" s="78">
        <v>315266.08</v>
      </c>
      <c r="KC76" s="77">
        <v>2</v>
      </c>
      <c r="KD76" s="78">
        <v>48.96</v>
      </c>
      <c r="KE76" s="77">
        <v>427</v>
      </c>
      <c r="KF76" s="78">
        <v>45744.29</v>
      </c>
      <c r="KG76" s="79">
        <v>19875</v>
      </c>
      <c r="KH76" s="78">
        <v>735146.76</v>
      </c>
      <c r="KI76" s="77">
        <v>1</v>
      </c>
      <c r="KJ76" s="78">
        <v>2.75</v>
      </c>
      <c r="KM76" s="79">
        <v>1381</v>
      </c>
      <c r="KN76" s="78">
        <v>726637.32</v>
      </c>
      <c r="KQ76" s="79">
        <v>5133</v>
      </c>
      <c r="KR76" s="78">
        <v>388660.01</v>
      </c>
      <c r="KU76" s="79">
        <v>3597</v>
      </c>
      <c r="KV76" s="78">
        <v>1459521.66</v>
      </c>
      <c r="LA76" s="77">
        <v>7</v>
      </c>
      <c r="LB76" s="78">
        <v>2159.5500000000002</v>
      </c>
      <c r="LC76" s="77">
        <v>9</v>
      </c>
      <c r="LD76" s="78">
        <v>12.8</v>
      </c>
      <c r="LE76" s="79">
        <v>1045</v>
      </c>
      <c r="LF76" s="78">
        <v>100926.33</v>
      </c>
      <c r="LG76" s="77">
        <v>477</v>
      </c>
      <c r="LH76" s="78">
        <v>75314.8</v>
      </c>
      <c r="LI76" s="77">
        <v>508</v>
      </c>
      <c r="LJ76" s="78">
        <v>124428.79</v>
      </c>
      <c r="LS76" s="77">
        <v>5</v>
      </c>
      <c r="LT76" s="78">
        <v>7.67</v>
      </c>
      <c r="LU76" s="79">
        <v>9260</v>
      </c>
      <c r="LV76" s="78">
        <v>394329.85</v>
      </c>
      <c r="LW76" s="77">
        <v>64</v>
      </c>
      <c r="LX76" s="78">
        <v>377.62</v>
      </c>
      <c r="LY76" s="77">
        <v>8</v>
      </c>
      <c r="LZ76" s="78">
        <v>2981.46</v>
      </c>
      <c r="MA76" s="77">
        <v>1</v>
      </c>
      <c r="MB76" s="78">
        <v>222.26</v>
      </c>
      <c r="MC76" s="79">
        <v>5811</v>
      </c>
      <c r="MD76" s="78">
        <v>260362.56</v>
      </c>
      <c r="MK76" s="77">
        <v>1</v>
      </c>
      <c r="ML76" s="78">
        <v>9.25</v>
      </c>
      <c r="MO76" s="77">
        <v>1</v>
      </c>
      <c r="MP76" s="78">
        <v>19.760000000000002</v>
      </c>
      <c r="MQ76" s="79">
        <v>4684</v>
      </c>
      <c r="MR76" s="78">
        <v>332916.05</v>
      </c>
      <c r="MS76" s="79">
        <v>46752</v>
      </c>
      <c r="MT76" s="78">
        <v>4416011.13</v>
      </c>
      <c r="MU76" s="79">
        <v>1584</v>
      </c>
      <c r="MV76" s="78">
        <v>47575.040000000001</v>
      </c>
      <c r="NG76" s="79">
        <v>344846</v>
      </c>
      <c r="NH76" s="78">
        <v>40376044.5</v>
      </c>
      <c r="NI76" s="79">
        <v>290838</v>
      </c>
      <c r="NJ76" s="78">
        <v>39116126.939999998</v>
      </c>
      <c r="NK76" s="79">
        <v>14399</v>
      </c>
      <c r="NL76" s="78">
        <v>46062.080000000002</v>
      </c>
      <c r="NM76" s="77">
        <v>109</v>
      </c>
      <c r="NN76" s="78">
        <v>1853.43</v>
      </c>
      <c r="NQ76" s="77">
        <v>2</v>
      </c>
      <c r="NR76" s="78">
        <v>201.48</v>
      </c>
      <c r="NU76" s="79">
        <v>4852</v>
      </c>
      <c r="NV76" s="78">
        <v>762037.33</v>
      </c>
      <c r="NW76" s="77">
        <v>14</v>
      </c>
      <c r="NX76" s="78">
        <v>56.69</v>
      </c>
      <c r="NY76" s="77">
        <v>1</v>
      </c>
      <c r="NZ76" s="78">
        <v>0.85</v>
      </c>
      <c r="OA76" s="77">
        <v>139</v>
      </c>
      <c r="OB76" s="78">
        <v>410.09</v>
      </c>
      <c r="OG76" s="77">
        <v>4</v>
      </c>
      <c r="OH76" s="78">
        <v>67.400000000000006</v>
      </c>
      <c r="OI76" s="77">
        <v>1</v>
      </c>
      <c r="OJ76" s="78">
        <v>9</v>
      </c>
      <c r="OM76" s="77">
        <v>304</v>
      </c>
      <c r="ON76" s="78">
        <v>21596.76</v>
      </c>
      <c r="OO76" s="77">
        <v>665</v>
      </c>
      <c r="OP76" s="78">
        <v>39071.99</v>
      </c>
      <c r="OQ76" s="77">
        <v>138</v>
      </c>
      <c r="OR76" s="78">
        <v>594.29</v>
      </c>
      <c r="OU76" s="77">
        <v>1</v>
      </c>
      <c r="OV76" s="78">
        <v>22.03</v>
      </c>
      <c r="OW76" s="79">
        <v>15883</v>
      </c>
      <c r="OX76" s="78">
        <v>2688688.9</v>
      </c>
      <c r="OY76" s="79">
        <v>30588</v>
      </c>
      <c r="OZ76" s="78">
        <v>5664134.5700000003</v>
      </c>
      <c r="PA76" s="77">
        <v>248</v>
      </c>
      <c r="PB76" s="78">
        <v>9234.5400000000009</v>
      </c>
      <c r="PC76" s="79">
        <v>4410</v>
      </c>
      <c r="PD76" s="78">
        <v>202018.25</v>
      </c>
      <c r="PE76" s="77">
        <v>48</v>
      </c>
      <c r="PF76" s="78">
        <v>3521.63</v>
      </c>
      <c r="PI76" s="79">
        <v>4272</v>
      </c>
      <c r="PJ76" s="78">
        <v>402651.34</v>
      </c>
      <c r="PQ76" s="77">
        <v>1</v>
      </c>
      <c r="PR76" s="78">
        <v>4.75</v>
      </c>
      <c r="PS76" s="79">
        <v>3981</v>
      </c>
      <c r="PT76" s="78">
        <v>345120.39</v>
      </c>
      <c r="PU76" s="77">
        <v>125</v>
      </c>
      <c r="PV76" s="78">
        <v>1156.8</v>
      </c>
      <c r="PW76" s="77">
        <v>79</v>
      </c>
      <c r="PX76" s="78">
        <v>11372.57</v>
      </c>
      <c r="PY76" s="79">
        <v>7997</v>
      </c>
      <c r="PZ76" s="78">
        <v>531013.87</v>
      </c>
      <c r="QA76" s="77">
        <v>18</v>
      </c>
      <c r="QB76" s="78">
        <v>125.99</v>
      </c>
      <c r="QC76" s="77">
        <v>17</v>
      </c>
      <c r="QD76" s="78">
        <v>185.75</v>
      </c>
      <c r="QI76" s="77">
        <v>8</v>
      </c>
      <c r="QJ76" s="78">
        <v>46.93</v>
      </c>
      <c r="QM76" s="79">
        <v>23749</v>
      </c>
      <c r="QN76" s="78">
        <v>6258786.7699999996</v>
      </c>
      <c r="QO76" s="79">
        <v>44372</v>
      </c>
      <c r="QP76" s="78">
        <v>6209805.5300000003</v>
      </c>
      <c r="QS76" s="77">
        <v>346</v>
      </c>
      <c r="QT76" s="78">
        <v>1271499.48</v>
      </c>
      <c r="QW76" s="77">
        <v>28</v>
      </c>
      <c r="QX76" s="78">
        <v>341.3</v>
      </c>
      <c r="QY76" s="77">
        <v>9</v>
      </c>
      <c r="QZ76" s="78">
        <v>836.19</v>
      </c>
      <c r="RA76" s="77">
        <v>787</v>
      </c>
      <c r="RB76" s="78">
        <v>276522.84999999998</v>
      </c>
      <c r="RE76" s="79">
        <v>25902</v>
      </c>
      <c r="RF76" s="78">
        <v>12916082.84</v>
      </c>
      <c r="RI76" s="79">
        <v>12698</v>
      </c>
      <c r="RJ76" s="78">
        <v>4071253.73</v>
      </c>
      <c r="RM76" s="77">
        <v>8</v>
      </c>
      <c r="RN76" s="78">
        <v>11.19</v>
      </c>
      <c r="RO76" s="77">
        <v>41</v>
      </c>
      <c r="RP76" s="78">
        <v>38.81</v>
      </c>
      <c r="SE76" s="77">
        <v>13</v>
      </c>
      <c r="SF76" s="78">
        <v>1083.8699999999999</v>
      </c>
      <c r="SG76" s="77">
        <v>3</v>
      </c>
      <c r="SH76" s="78">
        <v>1305.0999999999999</v>
      </c>
      <c r="SM76" s="77">
        <v>2</v>
      </c>
      <c r="SN76" s="78">
        <v>56.32</v>
      </c>
      <c r="SO76" s="79">
        <v>132294</v>
      </c>
      <c r="SP76" s="78">
        <v>18542138.829999998</v>
      </c>
      <c r="SQ76" s="79">
        <v>2047</v>
      </c>
      <c r="SR76" s="78">
        <v>93490</v>
      </c>
      <c r="SW76" s="77">
        <v>153</v>
      </c>
      <c r="SX76" s="78">
        <v>29406.22</v>
      </c>
      <c r="SY76" s="77">
        <v>283</v>
      </c>
      <c r="SZ76" s="78">
        <v>13301.74</v>
      </c>
      <c r="TA76" s="79">
        <v>5039</v>
      </c>
      <c r="TB76" s="78">
        <v>140340.98000000001</v>
      </c>
      <c r="TC76" s="77">
        <v>681</v>
      </c>
      <c r="TD76" s="78">
        <v>68576.009999999995</v>
      </c>
      <c r="TG76" s="79">
        <v>4231</v>
      </c>
      <c r="TH76" s="78">
        <v>309692.88</v>
      </c>
      <c r="TI76" s="79">
        <v>50629</v>
      </c>
      <c r="TJ76" s="78">
        <v>8635508.8800000008</v>
      </c>
      <c r="TK76" s="77">
        <v>2</v>
      </c>
      <c r="TL76" s="78">
        <v>1.1200000000000001</v>
      </c>
      <c r="TM76" s="79">
        <v>1217</v>
      </c>
      <c r="TN76" s="78">
        <v>47489.91</v>
      </c>
      <c r="TO76" s="79">
        <v>3386</v>
      </c>
      <c r="TP76" s="78">
        <v>253848.59</v>
      </c>
      <c r="TQ76" s="79">
        <v>10687</v>
      </c>
      <c r="TR76" s="78">
        <v>329102.13</v>
      </c>
      <c r="TS76" s="77">
        <v>2</v>
      </c>
      <c r="TT76" s="78">
        <v>180</v>
      </c>
      <c r="TU76" s="79">
        <v>99501</v>
      </c>
      <c r="TV76" s="78">
        <v>605643.21</v>
      </c>
      <c r="TW76" s="79">
        <v>9609</v>
      </c>
      <c r="TX76" s="78">
        <v>937466.34</v>
      </c>
      <c r="TY76" s="77">
        <v>87</v>
      </c>
      <c r="TZ76" s="78">
        <v>464.33</v>
      </c>
      <c r="UE76" s="77">
        <v>1</v>
      </c>
      <c r="UF76" s="78">
        <v>12.31</v>
      </c>
      <c r="UG76" s="77">
        <v>766</v>
      </c>
      <c r="UH76" s="78">
        <v>7749.13</v>
      </c>
      <c r="UI76" s="79">
        <v>3307</v>
      </c>
      <c r="UJ76" s="78">
        <v>14420891.640000001</v>
      </c>
      <c r="UK76" s="79">
        <v>2416</v>
      </c>
      <c r="UL76" s="78">
        <v>89836.64</v>
      </c>
      <c r="UM76" s="79">
        <v>63832</v>
      </c>
      <c r="UN76" s="78">
        <v>2034421.28</v>
      </c>
      <c r="UO76" s="79">
        <v>2322</v>
      </c>
      <c r="UP76" s="78">
        <v>258213.36</v>
      </c>
      <c r="UQ76" s="79">
        <v>39876</v>
      </c>
      <c r="UR76" s="78">
        <v>1869199.5</v>
      </c>
      <c r="US76" s="79">
        <v>5865</v>
      </c>
      <c r="UT76" s="78">
        <v>468452.62</v>
      </c>
      <c r="VG76" s="79">
        <v>9049</v>
      </c>
      <c r="VH76" s="78">
        <v>413398.87</v>
      </c>
      <c r="VK76" s="77">
        <v>4</v>
      </c>
      <c r="VL76" s="78">
        <v>79.58</v>
      </c>
      <c r="VM76" s="77">
        <v>2</v>
      </c>
      <c r="VN76" s="78">
        <v>26.46</v>
      </c>
      <c r="VU76" s="77">
        <v>2</v>
      </c>
      <c r="VV76" s="78">
        <v>1.04</v>
      </c>
      <c r="WA76" s="77">
        <v>2</v>
      </c>
      <c r="WB76" s="78">
        <v>4.34</v>
      </c>
      <c r="WE76" s="77">
        <v>1</v>
      </c>
      <c r="WF76" s="78">
        <v>6.88</v>
      </c>
      <c r="WG76" s="77">
        <v>48</v>
      </c>
      <c r="WH76" s="78">
        <v>1408.9</v>
      </c>
      <c r="WI76" s="79">
        <v>20841</v>
      </c>
      <c r="WJ76" s="78">
        <v>1174405.71</v>
      </c>
      <c r="WK76" s="77">
        <v>2</v>
      </c>
      <c r="WL76" s="78">
        <v>13.26</v>
      </c>
      <c r="WM76" s="79">
        <v>38184</v>
      </c>
      <c r="WN76" s="78">
        <v>621449.64</v>
      </c>
      <c r="WO76" s="77">
        <v>151</v>
      </c>
      <c r="WP76" s="78">
        <v>1548.49</v>
      </c>
      <c r="WS76" s="77">
        <v>9</v>
      </c>
      <c r="WT76" s="78">
        <v>115.63</v>
      </c>
      <c r="WU76" s="79">
        <v>13483</v>
      </c>
      <c r="WV76" s="78">
        <v>719202.73</v>
      </c>
      <c r="WW76" s="79">
        <v>16956</v>
      </c>
      <c r="WX76" s="78">
        <v>1559787.61</v>
      </c>
      <c r="WY76" s="77">
        <v>2</v>
      </c>
      <c r="WZ76" s="78">
        <v>36.76</v>
      </c>
      <c r="XA76" s="77">
        <v>1</v>
      </c>
      <c r="XB76" s="78">
        <v>18.559999999999999</v>
      </c>
      <c r="XG76" s="79">
        <v>14599</v>
      </c>
      <c r="XH76" s="78">
        <v>2073238.54</v>
      </c>
      <c r="XI76" s="77">
        <v>13</v>
      </c>
      <c r="XJ76" s="78">
        <v>29564.22</v>
      </c>
      <c r="XM76" s="79">
        <v>2866</v>
      </c>
      <c r="XN76" s="78">
        <v>12089.17</v>
      </c>
      <c r="XO76" s="79">
        <v>7022</v>
      </c>
      <c r="XP76" s="78">
        <v>113416.5</v>
      </c>
      <c r="XQ76" s="77">
        <v>237</v>
      </c>
      <c r="XR76" s="78">
        <v>24150.66</v>
      </c>
      <c r="XS76" s="79">
        <v>2106</v>
      </c>
      <c r="XT76" s="78">
        <v>846804.74</v>
      </c>
      <c r="XW76" s="79">
        <v>6693</v>
      </c>
      <c r="XX76" s="78">
        <v>192943.54</v>
      </c>
      <c r="YA76" s="77">
        <v>1</v>
      </c>
      <c r="YB76" s="78">
        <v>29.38</v>
      </c>
      <c r="YC76" s="77">
        <v>6</v>
      </c>
      <c r="YD76" s="78">
        <v>43.45</v>
      </c>
      <c r="YE76" s="77">
        <v>4</v>
      </c>
      <c r="YF76" s="78">
        <v>33.380000000000003</v>
      </c>
      <c r="YG76" s="77">
        <v>2</v>
      </c>
      <c r="YH76" s="78">
        <v>7.36</v>
      </c>
      <c r="YI76" s="79">
        <v>40654</v>
      </c>
      <c r="YJ76" s="78">
        <v>2281871.09</v>
      </c>
      <c r="YM76" s="77">
        <v>541</v>
      </c>
      <c r="YN76" s="78">
        <v>247404.81</v>
      </c>
      <c r="YO76" s="77">
        <v>573</v>
      </c>
      <c r="YP76" s="78">
        <v>6866.17</v>
      </c>
      <c r="YU76" s="79">
        <v>2938</v>
      </c>
      <c r="YV76" s="78">
        <v>1506605.62</v>
      </c>
      <c r="YW76" s="79">
        <v>7833</v>
      </c>
      <c r="YX76" s="78">
        <v>982238.76</v>
      </c>
      <c r="YY76" s="79">
        <v>18254</v>
      </c>
      <c r="YZ76" s="78">
        <v>2977855.78</v>
      </c>
      <c r="ZA76" s="79">
        <v>1383</v>
      </c>
      <c r="ZB76" s="78">
        <v>376002.11</v>
      </c>
      <c r="ZC76" s="77">
        <v>442</v>
      </c>
      <c r="ZD76" s="78">
        <v>83815.94</v>
      </c>
      <c r="ZE76" s="79">
        <v>97275</v>
      </c>
      <c r="ZF76" s="78">
        <v>981143.12</v>
      </c>
      <c r="ZG76" s="79">
        <v>1325</v>
      </c>
      <c r="ZH76" s="78">
        <v>61534.82</v>
      </c>
      <c r="ZI76" s="77">
        <v>5</v>
      </c>
      <c r="ZJ76" s="78">
        <v>33.17</v>
      </c>
      <c r="ZO76" s="77">
        <v>3</v>
      </c>
      <c r="ZP76" s="78">
        <v>61.01</v>
      </c>
      <c r="ZQ76" s="79">
        <v>177005</v>
      </c>
      <c r="ZR76" s="78">
        <v>8860370.6400000006</v>
      </c>
      <c r="ZS76" s="79">
        <v>26370</v>
      </c>
      <c r="ZT76" s="78">
        <v>2252425.9500000002</v>
      </c>
      <c r="ZU76" s="77">
        <v>1</v>
      </c>
      <c r="ZV76" s="78">
        <v>4.53</v>
      </c>
      <c r="AAA76" s="79">
        <v>13254</v>
      </c>
      <c r="AAB76" s="78">
        <v>336206.54</v>
      </c>
      <c r="AAC76" s="77">
        <v>3</v>
      </c>
      <c r="AAD76" s="78">
        <v>53.61</v>
      </c>
      <c r="AAE76" s="79">
        <v>2886</v>
      </c>
      <c r="AAF76" s="78">
        <v>359081.81</v>
      </c>
      <c r="AAG76" s="77">
        <v>164</v>
      </c>
      <c r="AAH76" s="78">
        <v>16502.169999999998</v>
      </c>
      <c r="AAI76" s="79">
        <v>115820</v>
      </c>
      <c r="AAJ76" s="78">
        <v>2892190.48</v>
      </c>
      <c r="AAK76" s="79">
        <v>48244</v>
      </c>
      <c r="AAL76" s="78">
        <v>2167445.9</v>
      </c>
      <c r="AAQ76" s="79">
        <v>1691</v>
      </c>
      <c r="AAR76" s="78">
        <v>139413.09</v>
      </c>
      <c r="AAS76" s="77">
        <v>707</v>
      </c>
      <c r="AAT76" s="78">
        <v>50530.71</v>
      </c>
      <c r="AAU76" s="79">
        <v>62539</v>
      </c>
      <c r="AAV76" s="78">
        <v>10685685.869999999</v>
      </c>
      <c r="AAW76" s="79">
        <v>55939</v>
      </c>
      <c r="AAX76" s="78">
        <v>6489764.5099999998</v>
      </c>
      <c r="ABC76" s="77">
        <v>121</v>
      </c>
      <c r="ABD76" s="78">
        <v>761.21</v>
      </c>
      <c r="ABE76" s="77">
        <v>194</v>
      </c>
      <c r="ABF76" s="78">
        <v>1056.8399999999999</v>
      </c>
      <c r="ABI76" s="77">
        <v>2</v>
      </c>
      <c r="ABJ76" s="78">
        <v>9.1</v>
      </c>
      <c r="ABM76" s="77">
        <v>170</v>
      </c>
      <c r="ABN76" s="78">
        <v>1339.75</v>
      </c>
      <c r="ABO76" s="77">
        <v>8</v>
      </c>
      <c r="ABP76" s="78">
        <v>37.9</v>
      </c>
      <c r="ABQ76" s="77">
        <v>74</v>
      </c>
      <c r="ABR76" s="78">
        <v>822.92</v>
      </c>
      <c r="ABS76" s="77">
        <v>141</v>
      </c>
      <c r="ABT76" s="78">
        <v>863.67</v>
      </c>
      <c r="ABY76" s="77">
        <v>9</v>
      </c>
      <c r="ABZ76" s="78">
        <v>285.45999999999998</v>
      </c>
      <c r="ACA76" s="79">
        <v>2229</v>
      </c>
      <c r="ACB76" s="78">
        <v>10011.23</v>
      </c>
      <c r="ACG76" s="79">
        <v>2005</v>
      </c>
      <c r="ACH76" s="78">
        <v>112118.22</v>
      </c>
      <c r="ACO76" s="79">
        <v>1877</v>
      </c>
      <c r="ACP76" s="78">
        <v>274684.37</v>
      </c>
      <c r="ADA76" s="79">
        <v>201650</v>
      </c>
      <c r="ADB76" s="78">
        <v>18143631.949999999</v>
      </c>
      <c r="ADC76" s="79">
        <v>4363</v>
      </c>
      <c r="ADD76" s="78">
        <v>258777.3</v>
      </c>
      <c r="ADE76" s="79">
        <v>1941</v>
      </c>
      <c r="ADF76" s="78">
        <v>88572.3</v>
      </c>
      <c r="ADG76" s="79">
        <v>5909</v>
      </c>
      <c r="ADH76" s="78">
        <v>92051.36</v>
      </c>
      <c r="ADI76" s="79">
        <v>7141</v>
      </c>
      <c r="ADJ76" s="78">
        <v>172791.92</v>
      </c>
      <c r="ADK76" s="77">
        <v>555</v>
      </c>
      <c r="ADL76" s="78">
        <v>19880.419999999998</v>
      </c>
      <c r="ADQ76" s="77">
        <v>211</v>
      </c>
      <c r="ADR76" s="78">
        <v>10672.71</v>
      </c>
      <c r="ADS76" s="79">
        <v>14824</v>
      </c>
      <c r="ADT76" s="78">
        <v>505047.99</v>
      </c>
      <c r="ADU76" s="79">
        <v>4768</v>
      </c>
      <c r="ADV76" s="78">
        <v>250450.55</v>
      </c>
      <c r="ADW76" s="79">
        <v>23980</v>
      </c>
      <c r="ADX76" s="78">
        <v>303199.96000000002</v>
      </c>
      <c r="AEA76" s="77">
        <v>3</v>
      </c>
      <c r="AEB76" s="78">
        <v>107.18</v>
      </c>
      <c r="AEC76" s="79">
        <v>13213</v>
      </c>
      <c r="AED76" s="78">
        <v>532625.61</v>
      </c>
      <c r="AEI76" s="79">
        <v>14485</v>
      </c>
      <c r="AEJ76" s="78">
        <v>471190.07</v>
      </c>
      <c r="AEK76" s="79">
        <v>107922</v>
      </c>
      <c r="AEL76" s="78">
        <v>4371123.4000000004</v>
      </c>
      <c r="AEM76" s="77">
        <v>99</v>
      </c>
      <c r="AEN76" s="78">
        <v>4730.8100000000004</v>
      </c>
      <c r="AEO76" s="79">
        <v>13910</v>
      </c>
      <c r="AEP76" s="78">
        <v>897806.49</v>
      </c>
      <c r="AEQ76" s="77">
        <v>1</v>
      </c>
      <c r="AER76" s="78">
        <v>48.1</v>
      </c>
      <c r="AES76" s="79">
        <v>5095</v>
      </c>
      <c r="AET76" s="78">
        <v>745298.99</v>
      </c>
      <c r="AEY76" s="79">
        <v>1152</v>
      </c>
      <c r="AEZ76" s="78">
        <v>200280.16</v>
      </c>
      <c r="AFK76" s="79">
        <v>5115</v>
      </c>
      <c r="AFL76" s="78">
        <v>355546.75</v>
      </c>
      <c r="AFM76" s="79">
        <v>1350</v>
      </c>
      <c r="AFN76" s="78">
        <v>43902.44</v>
      </c>
      <c r="AFO76" s="77">
        <v>18</v>
      </c>
      <c r="AFP76" s="78">
        <v>816.94</v>
      </c>
      <c r="AFQ76" s="77">
        <v>8</v>
      </c>
      <c r="AFR76" s="78">
        <v>472.33</v>
      </c>
      <c r="AFU76" s="79">
        <v>2837</v>
      </c>
      <c r="AFV76" s="78">
        <v>2008052.09</v>
      </c>
      <c r="AGA76" s="77">
        <v>81</v>
      </c>
      <c r="AGB76" s="78">
        <v>892.06</v>
      </c>
      <c r="AGG76" s="79">
        <v>19801</v>
      </c>
      <c r="AGH76" s="78">
        <v>1025914.82</v>
      </c>
      <c r="AGI76" s="79">
        <v>2987</v>
      </c>
      <c r="AGJ76" s="78">
        <v>98122.82</v>
      </c>
      <c r="AGK76" s="77">
        <v>8</v>
      </c>
      <c r="AGL76" s="78">
        <v>6321.48</v>
      </c>
      <c r="AGO76" s="77">
        <v>66</v>
      </c>
      <c r="AGP76" s="78">
        <v>5139.4399999999996</v>
      </c>
      <c r="AGQ76" s="79">
        <v>9776</v>
      </c>
      <c r="AGR76" s="78">
        <v>554280.27</v>
      </c>
      <c r="AGS76" s="77">
        <v>18</v>
      </c>
      <c r="AGT76" s="78">
        <v>667.47</v>
      </c>
      <c r="AGW76" s="77">
        <v>8</v>
      </c>
      <c r="AGX76" s="78">
        <v>693.18</v>
      </c>
      <c r="AHC76" s="79">
        <v>3725</v>
      </c>
      <c r="AHD76" s="78">
        <v>1236493.05</v>
      </c>
      <c r="AHE76" s="77">
        <v>1</v>
      </c>
      <c r="AHF76" s="78">
        <v>3.53</v>
      </c>
      <c r="AHG76" s="77">
        <v>129</v>
      </c>
      <c r="AHH76" s="78">
        <v>5599.81</v>
      </c>
      <c r="AHM76" s="79">
        <v>41806</v>
      </c>
      <c r="AHN76" s="78">
        <v>1288978.19</v>
      </c>
      <c r="AHO76" s="79">
        <v>4723</v>
      </c>
      <c r="AHP76" s="78">
        <v>81249.759999999995</v>
      </c>
      <c r="AHQ76" s="77">
        <v>613</v>
      </c>
      <c r="AHR76" s="78">
        <v>56628.85</v>
      </c>
      <c r="AHW76" s="77">
        <v>219</v>
      </c>
      <c r="AHX76" s="78">
        <v>1390.45</v>
      </c>
      <c r="AIA76" s="77">
        <v>2</v>
      </c>
      <c r="AIB76" s="78">
        <v>81.760000000000005</v>
      </c>
      <c r="AIC76" s="77">
        <v>23</v>
      </c>
      <c r="AID76" s="78">
        <v>21404.61</v>
      </c>
      <c r="AIE76" s="77">
        <v>1</v>
      </c>
      <c r="AIF76" s="78">
        <v>32.75</v>
      </c>
      <c r="AIG76" s="79">
        <v>178913</v>
      </c>
      <c r="AIH76" s="78">
        <v>33872204.109999999</v>
      </c>
      <c r="AII76" s="77">
        <v>133</v>
      </c>
      <c r="AIJ76" s="78">
        <v>126131.34</v>
      </c>
      <c r="AIK76" s="79">
        <v>10269</v>
      </c>
      <c r="AIL76" s="78">
        <v>5700199.8099999996</v>
      </c>
      <c r="AIM76" s="79">
        <v>9864</v>
      </c>
      <c r="AIN76" s="78">
        <v>3455141.58</v>
      </c>
      <c r="AIO76" s="79">
        <v>1836</v>
      </c>
      <c r="AIP76" s="78">
        <v>127368.36</v>
      </c>
      <c r="AIQ76" s="77">
        <v>226</v>
      </c>
      <c r="AIR76" s="78">
        <v>24185.69</v>
      </c>
      <c r="AIS76" s="79">
        <v>1185</v>
      </c>
      <c r="AIT76" s="78">
        <v>154095.07</v>
      </c>
      <c r="AIW76" s="77">
        <v>4</v>
      </c>
      <c r="AIX76" s="78">
        <v>1755.1</v>
      </c>
      <c r="AIY76" s="77">
        <v>114</v>
      </c>
      <c r="AIZ76" s="78">
        <v>82307.69</v>
      </c>
      <c r="AJA76" s="79">
        <v>4314</v>
      </c>
      <c r="AJB76" s="78">
        <v>393313.08</v>
      </c>
      <c r="AJC76" s="79">
        <v>4021</v>
      </c>
      <c r="AJD76" s="78">
        <v>254651.58</v>
      </c>
      <c r="AJK76" s="77">
        <v>10</v>
      </c>
      <c r="AJL76" s="78">
        <v>8455.6</v>
      </c>
      <c r="AJM76" s="77">
        <v>978</v>
      </c>
      <c r="AJN76" s="78">
        <v>114332.86</v>
      </c>
      <c r="AJQ76" s="77">
        <v>123</v>
      </c>
      <c r="AJR76" s="78">
        <v>54391.78</v>
      </c>
      <c r="AKA76" s="77">
        <v>1</v>
      </c>
      <c r="AKB76" s="78">
        <v>16.97</v>
      </c>
      <c r="AKC76" s="77">
        <v>2</v>
      </c>
      <c r="AKD76" s="78">
        <v>371.14</v>
      </c>
      <c r="AKE76" s="77">
        <v>2</v>
      </c>
      <c r="AKF76" s="78">
        <v>958.12</v>
      </c>
      <c r="AKG76" s="79">
        <v>58144</v>
      </c>
      <c r="AKH76" s="78">
        <v>516456.19</v>
      </c>
      <c r="AKK76" s="77">
        <v>31</v>
      </c>
      <c r="AKL76" s="78">
        <v>282.72000000000003</v>
      </c>
      <c r="AKO76" s="79">
        <v>7697</v>
      </c>
      <c r="AKP76" s="78">
        <v>569035.38</v>
      </c>
      <c r="AKQ76" s="77">
        <v>5</v>
      </c>
      <c r="AKR76" s="78">
        <v>49.47</v>
      </c>
      <c r="AKS76" s="79">
        <v>9295</v>
      </c>
      <c r="AKT76" s="78">
        <v>189011.37</v>
      </c>
      <c r="AKU76" s="77">
        <v>11</v>
      </c>
      <c r="AKV76" s="78">
        <v>13.35</v>
      </c>
      <c r="AKW76" s="79">
        <v>11913</v>
      </c>
      <c r="AKX76" s="78">
        <v>551901.03</v>
      </c>
      <c r="ALC76" s="77">
        <v>4</v>
      </c>
      <c r="ALD76" s="78">
        <v>50.16</v>
      </c>
      <c r="ALE76" s="79">
        <v>2118</v>
      </c>
      <c r="ALF76" s="78">
        <v>352429.06</v>
      </c>
      <c r="ALO76" s="79">
        <v>53773</v>
      </c>
      <c r="ALP76" s="78">
        <v>584582.21</v>
      </c>
      <c r="ALQ76" s="77">
        <v>376</v>
      </c>
      <c r="ALR76" s="78">
        <v>43717.14</v>
      </c>
      <c r="ALW76" s="77">
        <v>2</v>
      </c>
      <c r="ALX76" s="78">
        <v>9.08</v>
      </c>
      <c r="ALY76" s="77">
        <v>2</v>
      </c>
      <c r="ALZ76" s="78">
        <v>3.54</v>
      </c>
      <c r="AME76" s="77">
        <v>30</v>
      </c>
      <c r="AMF76" s="78">
        <v>447.6</v>
      </c>
      <c r="AMM76" s="79">
        <v>9324</v>
      </c>
      <c r="AMN76" s="78">
        <v>233436.55</v>
      </c>
      <c r="AMQ76" s="79">
        <v>128366</v>
      </c>
      <c r="AMR76" s="78">
        <v>1761931.35</v>
      </c>
      <c r="AMS76" s="77">
        <v>2</v>
      </c>
      <c r="AMT76" s="78">
        <v>3.12</v>
      </c>
      <c r="AMU76" s="77">
        <v>4</v>
      </c>
      <c r="AMV76" s="78">
        <v>14.98</v>
      </c>
      <c r="ANI76" s="77">
        <v>3</v>
      </c>
      <c r="ANJ76" s="78">
        <v>93.31</v>
      </c>
      <c r="ANO76" s="79">
        <v>8137</v>
      </c>
      <c r="ANP76" s="78">
        <v>373055.81</v>
      </c>
      <c r="ANQ76" s="77">
        <v>459</v>
      </c>
      <c r="ANR76" s="78">
        <v>1255.94</v>
      </c>
      <c r="ANS76" s="79">
        <v>1424</v>
      </c>
      <c r="ANT76" s="78">
        <v>93248.76</v>
      </c>
      <c r="ANW76" s="77">
        <v>182</v>
      </c>
      <c r="ANX76" s="78">
        <v>5385.14</v>
      </c>
      <c r="ANY76" s="77">
        <v>16</v>
      </c>
      <c r="ANZ76" s="78">
        <v>5482.62</v>
      </c>
      <c r="AOA76" s="79">
        <v>1500</v>
      </c>
      <c r="AOB76" s="78">
        <v>117555.28</v>
      </c>
      <c r="AOC76" s="79">
        <v>13900</v>
      </c>
      <c r="AOD76" s="78">
        <v>1289583.81</v>
      </c>
      <c r="AOE76" s="77">
        <v>148</v>
      </c>
      <c r="AOF76" s="78">
        <v>187324.58</v>
      </c>
      <c r="AOG76" s="77">
        <v>1</v>
      </c>
      <c r="AOH76" s="78">
        <v>152.13</v>
      </c>
      <c r="AOQ76" s="77">
        <v>418</v>
      </c>
      <c r="AOR76" s="78">
        <v>15791.14</v>
      </c>
      <c r="AOS76" s="77">
        <v>11</v>
      </c>
      <c r="AOT76" s="78">
        <v>18.05</v>
      </c>
      <c r="AOU76" s="77">
        <v>2</v>
      </c>
      <c r="AOV76" s="78">
        <v>68</v>
      </c>
      <c r="AOW76" s="77">
        <v>2</v>
      </c>
      <c r="AOX76" s="78">
        <v>6.65</v>
      </c>
      <c r="AOY76" s="77">
        <v>899</v>
      </c>
      <c r="AOZ76" s="78">
        <v>1140237.6499999999</v>
      </c>
      <c r="APA76" s="79">
        <v>3486</v>
      </c>
      <c r="APB76" s="78">
        <v>266833.96999999997</v>
      </c>
      <c r="APE76" s="79">
        <v>2870</v>
      </c>
      <c r="APF76" s="78">
        <v>64313.89</v>
      </c>
      <c r="API76" s="79">
        <v>2378</v>
      </c>
      <c r="APJ76" s="78">
        <v>301257.52</v>
      </c>
      <c r="APK76" s="77">
        <v>317</v>
      </c>
      <c r="APL76" s="78">
        <v>59632.11</v>
      </c>
      <c r="APM76" s="79">
        <v>14505</v>
      </c>
      <c r="APN76" s="78">
        <v>2348424.79</v>
      </c>
      <c r="APS76" s="77">
        <v>545</v>
      </c>
      <c r="APT76" s="78">
        <v>292521.43</v>
      </c>
      <c r="APU76" s="77">
        <v>66</v>
      </c>
      <c r="APV76" s="78">
        <v>127942.81</v>
      </c>
      <c r="APW76" s="77">
        <v>374</v>
      </c>
      <c r="APX76" s="78">
        <v>1202617.74</v>
      </c>
      <c r="AQA76" s="77">
        <v>1</v>
      </c>
      <c r="AQB76" s="78">
        <v>255.54</v>
      </c>
      <c r="AQI76" s="77">
        <v>54</v>
      </c>
      <c r="AQJ76" s="78">
        <v>4383.84</v>
      </c>
      <c r="AQK76" s="77">
        <v>6</v>
      </c>
      <c r="AQL76" s="78">
        <v>58.12</v>
      </c>
      <c r="AQO76" s="79">
        <v>1055</v>
      </c>
      <c r="AQP76" s="78">
        <v>133464.4</v>
      </c>
      <c r="AQQ76" s="77">
        <v>337</v>
      </c>
      <c r="AQR76" s="78">
        <v>3675.12</v>
      </c>
      <c r="AQU76" s="77">
        <v>252</v>
      </c>
      <c r="AQV76" s="78">
        <v>2897.55</v>
      </c>
      <c r="AQW76" s="77">
        <v>1</v>
      </c>
      <c r="AQX76" s="78">
        <v>8.52</v>
      </c>
      <c r="AQY76" s="77">
        <v>2</v>
      </c>
      <c r="AQZ76" s="78">
        <v>7.1</v>
      </c>
      <c r="ARA76" s="79">
        <v>12823</v>
      </c>
      <c r="ARB76" s="78">
        <v>2480050.4700000002</v>
      </c>
      <c r="ARC76" s="79">
        <v>16395</v>
      </c>
      <c r="ARD76" s="78">
        <v>246868.47</v>
      </c>
      <c r="ARG76" s="77">
        <v>1</v>
      </c>
      <c r="ARH76" s="78">
        <v>87.8</v>
      </c>
      <c r="ARI76" s="79">
        <v>2738</v>
      </c>
      <c r="ARJ76" s="78">
        <v>1132203.78</v>
      </c>
      <c r="ARK76" s="77">
        <v>133</v>
      </c>
      <c r="ARL76" s="78">
        <v>54287.65</v>
      </c>
      <c r="ARM76" s="79">
        <v>2253</v>
      </c>
      <c r="ARN76" s="78">
        <v>1000164.01</v>
      </c>
      <c r="ARO76" s="77">
        <v>641</v>
      </c>
      <c r="ARP76" s="78">
        <v>274535.69</v>
      </c>
      <c r="ARQ76" s="77">
        <v>741</v>
      </c>
      <c r="ARR76" s="78">
        <v>260823.83</v>
      </c>
      <c r="ARS76" s="77">
        <v>124</v>
      </c>
      <c r="ART76" s="78">
        <v>48514.98</v>
      </c>
      <c r="ARU76" s="79">
        <v>16242</v>
      </c>
      <c r="ARV76" s="78">
        <v>3156614.67</v>
      </c>
      <c r="ARW76" s="77">
        <v>14</v>
      </c>
      <c r="ARX76" s="78">
        <v>593.55999999999995</v>
      </c>
      <c r="ASA76" s="77">
        <v>191</v>
      </c>
      <c r="ASB76" s="78">
        <v>53888.800000000003</v>
      </c>
      <c r="ASC76" s="79">
        <v>3226</v>
      </c>
      <c r="ASD76" s="78">
        <v>52878.05</v>
      </c>
      <c r="ASI76" s="79">
        <v>2177</v>
      </c>
      <c r="ASJ76" s="78">
        <v>540111.09</v>
      </c>
      <c r="ASK76" s="79">
        <v>2430</v>
      </c>
      <c r="ASL76" s="78">
        <v>1271228.04</v>
      </c>
      <c r="ASU76" s="77">
        <v>93</v>
      </c>
      <c r="ASV76" s="78">
        <v>585442.61</v>
      </c>
      <c r="ASY76" s="77">
        <v>1</v>
      </c>
      <c r="ASZ76" s="78">
        <v>18.399999999999999</v>
      </c>
      <c r="ATA76" s="77">
        <v>1</v>
      </c>
      <c r="ATB76" s="78">
        <v>5.89</v>
      </c>
      <c r="ATC76" s="77">
        <v>1</v>
      </c>
      <c r="ATD76" s="78">
        <v>18.36</v>
      </c>
      <c r="ATE76" s="77">
        <v>1</v>
      </c>
      <c r="ATF76" s="78">
        <v>9.39</v>
      </c>
      <c r="ATG76" s="79">
        <v>6033</v>
      </c>
      <c r="ATH76" s="78">
        <v>759343.02</v>
      </c>
      <c r="ATI76" s="79">
        <v>19617</v>
      </c>
      <c r="ATJ76" s="78">
        <v>2353284.5099999998</v>
      </c>
      <c r="ATK76" s="79">
        <v>26914</v>
      </c>
      <c r="ATL76" s="78">
        <v>3250132.26</v>
      </c>
      <c r="ATM76" s="79">
        <v>5366</v>
      </c>
      <c r="ATN76" s="78">
        <v>646871.87</v>
      </c>
      <c r="ATO76" s="79">
        <v>19851</v>
      </c>
      <c r="ATP76" s="78">
        <v>447794.67</v>
      </c>
      <c r="ATS76" s="79">
        <v>54077</v>
      </c>
      <c r="ATT76" s="78">
        <v>4211477.74</v>
      </c>
      <c r="ATU76" s="77">
        <v>115</v>
      </c>
      <c r="ATV76" s="78">
        <v>36703.550000000003</v>
      </c>
      <c r="ATY76" s="79">
        <v>4109</v>
      </c>
      <c r="ATZ76" s="78">
        <v>326737.48</v>
      </c>
      <c r="AUE76" s="77">
        <v>2</v>
      </c>
      <c r="AUF76" s="78">
        <v>283</v>
      </c>
      <c r="AUQ76" s="77">
        <v>1</v>
      </c>
      <c r="AUR76" s="78">
        <v>3.55</v>
      </c>
      <c r="AUS76" s="77">
        <v>11</v>
      </c>
      <c r="AUT76" s="78">
        <v>461.93</v>
      </c>
      <c r="AUU76" s="79">
        <v>1095</v>
      </c>
      <c r="AUV76" s="78">
        <v>23932.639999999999</v>
      </c>
      <c r="AUW76" s="77">
        <v>120</v>
      </c>
      <c r="AUX76" s="78">
        <v>8886.18</v>
      </c>
      <c r="AVA76" s="79">
        <v>13039</v>
      </c>
      <c r="AVB76" s="78">
        <v>1169317.06</v>
      </c>
      <c r="AVC76" s="77">
        <v>784</v>
      </c>
      <c r="AVD76" s="78">
        <v>3233054.8</v>
      </c>
      <c r="AVE76" s="77">
        <v>1</v>
      </c>
      <c r="AVF76" s="78">
        <v>191.2</v>
      </c>
      <c r="AVM76" s="79">
        <v>1158</v>
      </c>
      <c r="AVN76" s="78">
        <v>62429.65</v>
      </c>
      <c r="AVO76" s="77">
        <v>51</v>
      </c>
      <c r="AVP76" s="78">
        <v>1822.86</v>
      </c>
      <c r="AVS76" s="79">
        <v>13566</v>
      </c>
      <c r="AVT76" s="78">
        <v>559255.49</v>
      </c>
      <c r="AVU76" s="77">
        <v>13</v>
      </c>
      <c r="AVV76" s="78">
        <v>568.04</v>
      </c>
      <c r="AVW76" s="77">
        <v>31</v>
      </c>
      <c r="AVX76" s="78">
        <v>1674.63</v>
      </c>
      <c r="AVY76" s="77">
        <v>2</v>
      </c>
      <c r="AVZ76" s="78">
        <v>10.3</v>
      </c>
      <c r="AWA76" s="77">
        <v>17</v>
      </c>
      <c r="AWB76" s="78">
        <v>77.55</v>
      </c>
      <c r="AWG76" s="77">
        <v>3</v>
      </c>
      <c r="AWH76" s="78">
        <v>11.54</v>
      </c>
      <c r="AWM76" s="79">
        <v>196075</v>
      </c>
      <c r="AWN76" s="78">
        <v>3110725.99</v>
      </c>
      <c r="AWO76" s="77">
        <v>14</v>
      </c>
      <c r="AWP76" s="78">
        <v>277.02</v>
      </c>
      <c r="AWQ76" s="79">
        <v>2293</v>
      </c>
      <c r="AWR76" s="78">
        <v>116603.55</v>
      </c>
      <c r="AWU76" s="79">
        <v>11689</v>
      </c>
      <c r="AWV76" s="78">
        <v>3860012.16</v>
      </c>
      <c r="AWW76" s="77">
        <v>40</v>
      </c>
      <c r="AWX76" s="78">
        <v>350.36</v>
      </c>
      <c r="AXC76" s="77">
        <v>261</v>
      </c>
      <c r="AXD76" s="78">
        <v>206178.62</v>
      </c>
      <c r="AXE76" s="77">
        <v>1</v>
      </c>
      <c r="AXF76" s="78">
        <v>1.24</v>
      </c>
      <c r="AXS76" s="77">
        <v>2</v>
      </c>
      <c r="AXT76" s="78">
        <v>120.3</v>
      </c>
      <c r="AXY76" s="77">
        <v>1</v>
      </c>
      <c r="AXZ76" s="78">
        <v>9.73</v>
      </c>
      <c r="AYC76" s="77">
        <v>4</v>
      </c>
      <c r="AYD76" s="78">
        <v>32.520000000000003</v>
      </c>
      <c r="AYE76" s="77">
        <v>20</v>
      </c>
      <c r="AYF76" s="78">
        <v>190.13</v>
      </c>
      <c r="AYG76" s="77">
        <v>4</v>
      </c>
      <c r="AYH76" s="78">
        <v>56.44</v>
      </c>
      <c r="AYQ76" s="77">
        <v>9</v>
      </c>
      <c r="AYR76" s="78">
        <v>8.8800000000000008</v>
      </c>
      <c r="AYS76" s="77">
        <v>2</v>
      </c>
      <c r="AYT76" s="78">
        <v>1.6</v>
      </c>
      <c r="AYW76" s="77">
        <v>14</v>
      </c>
      <c r="AYX76" s="78">
        <v>73.41</v>
      </c>
      <c r="AYY76" s="77">
        <v>103</v>
      </c>
      <c r="AYZ76" s="78">
        <v>7718.55</v>
      </c>
      <c r="AZA76" s="79">
        <v>58901</v>
      </c>
      <c r="AZB76" s="78">
        <v>4538644.1900000004</v>
      </c>
      <c r="AZC76" s="77">
        <v>448</v>
      </c>
      <c r="AZD76" s="78">
        <v>73575.360000000001</v>
      </c>
      <c r="AZE76" s="77">
        <v>178</v>
      </c>
      <c r="AZF76" s="78">
        <v>64312.800000000003</v>
      </c>
      <c r="AZG76" s="77">
        <v>16</v>
      </c>
      <c r="AZH76" s="78">
        <v>359.89</v>
      </c>
      <c r="AZI76" s="77">
        <v>359</v>
      </c>
      <c r="AZJ76" s="78">
        <v>28138.7</v>
      </c>
      <c r="AZK76" s="77">
        <v>584</v>
      </c>
      <c r="AZL76" s="78">
        <v>8914.7900000000009</v>
      </c>
      <c r="AZM76" s="77">
        <v>2</v>
      </c>
      <c r="AZN76" s="78">
        <v>455.13</v>
      </c>
      <c r="AZO76" s="79">
        <v>13619</v>
      </c>
      <c r="AZP76" s="78">
        <v>1808459.21</v>
      </c>
      <c r="AZQ76" s="77">
        <v>195</v>
      </c>
      <c r="AZR76" s="78">
        <v>200398.68</v>
      </c>
      <c r="AZS76" s="77">
        <v>110</v>
      </c>
      <c r="AZT76" s="78">
        <v>18970.07</v>
      </c>
    </row>
    <row r="77" spans="1:1022 1027:1372" x14ac:dyDescent="0.25">
      <c r="A77" s="80">
        <v>39843</v>
      </c>
      <c r="C77" s="77">
        <v>31</v>
      </c>
      <c r="D77" s="78">
        <v>79.94</v>
      </c>
      <c r="I77" s="77">
        <v>1</v>
      </c>
      <c r="J77" s="78">
        <v>10.63</v>
      </c>
      <c r="Q77" s="77">
        <v>1</v>
      </c>
      <c r="R77" s="78">
        <v>22.73</v>
      </c>
      <c r="S77" s="77">
        <v>3</v>
      </c>
      <c r="T77" s="78">
        <v>20.190000000000001</v>
      </c>
      <c r="W77" s="77">
        <v>2</v>
      </c>
      <c r="X77" s="78">
        <v>21.58</v>
      </c>
      <c r="Y77" s="79">
        <v>208806</v>
      </c>
      <c r="Z77" s="78">
        <v>11469472.189999999</v>
      </c>
      <c r="AA77" s="77">
        <v>141</v>
      </c>
      <c r="AB77" s="78">
        <v>15022.21</v>
      </c>
      <c r="AC77" s="79">
        <v>8727</v>
      </c>
      <c r="AD77" s="78">
        <v>316146.01</v>
      </c>
      <c r="AQ77" s="79">
        <v>32168</v>
      </c>
      <c r="AR77" s="78">
        <v>4681002.04</v>
      </c>
      <c r="AU77" s="79">
        <v>48691</v>
      </c>
      <c r="AV77" s="78">
        <v>993904.7</v>
      </c>
      <c r="AY77" s="79">
        <v>74569</v>
      </c>
      <c r="AZ77" s="78">
        <v>7582717.04</v>
      </c>
      <c r="BA77" s="79">
        <v>252078</v>
      </c>
      <c r="BB77" s="78">
        <v>21110822.530000001</v>
      </c>
      <c r="BE77" s="79">
        <v>244915</v>
      </c>
      <c r="BF77" s="78">
        <v>2126437.86</v>
      </c>
      <c r="BI77" s="79">
        <v>7401</v>
      </c>
      <c r="BJ77" s="78">
        <v>459658.34</v>
      </c>
      <c r="BK77" s="77">
        <v>4</v>
      </c>
      <c r="BL77" s="78">
        <v>293.08</v>
      </c>
      <c r="BM77" s="77">
        <v>11</v>
      </c>
      <c r="BN77" s="78">
        <v>722.77</v>
      </c>
      <c r="BO77" s="79">
        <v>6311</v>
      </c>
      <c r="BP77" s="78">
        <v>68581.429999999993</v>
      </c>
      <c r="BS77" s="77">
        <v>22</v>
      </c>
      <c r="BT77" s="78">
        <v>11165.72</v>
      </c>
      <c r="BY77" s="77">
        <v>1</v>
      </c>
      <c r="BZ77" s="78">
        <v>4.97</v>
      </c>
      <c r="CO77" s="77">
        <v>2</v>
      </c>
      <c r="CP77" s="78">
        <v>71.180000000000007</v>
      </c>
      <c r="CQ77" s="77">
        <v>5</v>
      </c>
      <c r="CR77" s="78">
        <v>18.02</v>
      </c>
      <c r="CS77" s="77">
        <v>47</v>
      </c>
      <c r="CT77" s="78">
        <v>221.28</v>
      </c>
      <c r="CU77" s="77">
        <v>3</v>
      </c>
      <c r="CV77" s="78">
        <v>6.15</v>
      </c>
      <c r="CW77" s="77">
        <v>33</v>
      </c>
      <c r="CX77" s="78">
        <v>31.2</v>
      </c>
      <c r="CY77" s="77">
        <v>1</v>
      </c>
      <c r="CZ77" s="78">
        <v>2.95</v>
      </c>
      <c r="DA77" s="79">
        <v>167366</v>
      </c>
      <c r="DB77" s="78">
        <v>6051128.7300000004</v>
      </c>
      <c r="DK77" s="79">
        <v>11535</v>
      </c>
      <c r="DL77" s="78">
        <v>1063791.46</v>
      </c>
      <c r="DM77" s="79">
        <v>169786</v>
      </c>
      <c r="DN77" s="78">
        <v>6160607.2000000002</v>
      </c>
      <c r="DS77" s="77">
        <v>17</v>
      </c>
      <c r="DT77" s="78">
        <v>253.06</v>
      </c>
      <c r="DU77" s="77">
        <v>4</v>
      </c>
      <c r="DV77" s="78">
        <v>10.19</v>
      </c>
      <c r="DW77" s="77">
        <v>2</v>
      </c>
      <c r="DX77" s="78">
        <v>96.62</v>
      </c>
      <c r="EE77" s="79">
        <v>13972</v>
      </c>
      <c r="EF77" s="78">
        <v>547387.18999999994</v>
      </c>
      <c r="EG77" s="79">
        <v>43771</v>
      </c>
      <c r="EH77" s="78">
        <v>1861908.44</v>
      </c>
      <c r="EI77" s="77">
        <v>10</v>
      </c>
      <c r="EJ77" s="78">
        <v>65.83</v>
      </c>
      <c r="EK77" s="79">
        <v>1091</v>
      </c>
      <c r="EL77" s="78">
        <v>67294.490000000005</v>
      </c>
      <c r="EQ77" s="77">
        <v>1</v>
      </c>
      <c r="ER77" s="78">
        <v>17.600000000000001</v>
      </c>
      <c r="EU77" s="77">
        <v>14</v>
      </c>
      <c r="EV77" s="78">
        <v>3.26</v>
      </c>
      <c r="EW77" s="79">
        <v>24017</v>
      </c>
      <c r="EX77" s="78">
        <v>1143115.19</v>
      </c>
      <c r="EY77" s="79">
        <v>14671</v>
      </c>
      <c r="EZ77" s="78">
        <v>688075.1</v>
      </c>
      <c r="FA77" s="77">
        <v>18</v>
      </c>
      <c r="FB77" s="78">
        <v>209.96</v>
      </c>
      <c r="FC77" s="77">
        <v>8</v>
      </c>
      <c r="FD77" s="78">
        <v>34.56</v>
      </c>
      <c r="FE77" s="77">
        <v>9</v>
      </c>
      <c r="FF77" s="78">
        <v>48.81</v>
      </c>
      <c r="FG77" s="79">
        <v>2374</v>
      </c>
      <c r="FH77" s="78">
        <v>363767.55</v>
      </c>
      <c r="FK77" s="79">
        <v>4395</v>
      </c>
      <c r="FL77" s="78">
        <v>107269.34</v>
      </c>
      <c r="FM77" s="77">
        <v>669</v>
      </c>
      <c r="FN77" s="78">
        <v>26232.55</v>
      </c>
      <c r="FO77" s="79">
        <v>44783</v>
      </c>
      <c r="FP77" s="78">
        <v>4825363.1500000004</v>
      </c>
      <c r="FQ77" s="77">
        <v>1</v>
      </c>
      <c r="FR77" s="78">
        <v>2</v>
      </c>
      <c r="FW77" s="77">
        <v>132</v>
      </c>
      <c r="FX77" s="78">
        <v>10275.76</v>
      </c>
      <c r="GC77" s="79">
        <v>2570</v>
      </c>
      <c r="GD77" s="78">
        <v>361579.77</v>
      </c>
      <c r="GG77" s="77">
        <v>1</v>
      </c>
      <c r="GH77" s="78">
        <v>3.15</v>
      </c>
      <c r="GI77" s="77">
        <v>2</v>
      </c>
      <c r="GJ77" s="78">
        <v>4.16</v>
      </c>
      <c r="GK77" s="77">
        <v>4</v>
      </c>
      <c r="GL77" s="78">
        <v>28.5</v>
      </c>
      <c r="GO77" s="77">
        <v>337</v>
      </c>
      <c r="GP77" s="78">
        <v>26973.83</v>
      </c>
      <c r="GQ77" s="77">
        <v>35</v>
      </c>
      <c r="GR77" s="78">
        <v>1597</v>
      </c>
      <c r="GU77" s="77">
        <v>9</v>
      </c>
      <c r="GV77" s="78">
        <v>32.44</v>
      </c>
      <c r="GY77" s="77">
        <v>140</v>
      </c>
      <c r="GZ77" s="78">
        <v>4734.75</v>
      </c>
      <c r="HA77" s="77">
        <v>578</v>
      </c>
      <c r="HB77" s="78">
        <v>73277</v>
      </c>
      <c r="HC77" s="77">
        <v>460</v>
      </c>
      <c r="HD77" s="78">
        <v>74862.100000000006</v>
      </c>
      <c r="HE77" s="77">
        <v>643</v>
      </c>
      <c r="HF77" s="78">
        <v>84261.16</v>
      </c>
      <c r="HI77" s="77">
        <v>98</v>
      </c>
      <c r="HJ77" s="78">
        <v>36205.11</v>
      </c>
      <c r="HK77" s="77">
        <v>523</v>
      </c>
      <c r="HL77" s="78">
        <v>20494.79</v>
      </c>
      <c r="HM77" s="77">
        <v>28</v>
      </c>
      <c r="HN77" s="78">
        <v>1077.8599999999999</v>
      </c>
      <c r="HO77" s="79">
        <v>78500</v>
      </c>
      <c r="HP77" s="78">
        <v>7600489.5999999996</v>
      </c>
      <c r="HQ77" s="77">
        <v>2</v>
      </c>
      <c r="HR77" s="78">
        <v>445.97</v>
      </c>
      <c r="HU77" s="79">
        <v>6438</v>
      </c>
      <c r="HV77" s="78">
        <v>463778.2</v>
      </c>
      <c r="HW77" s="77">
        <v>27</v>
      </c>
      <c r="HX77" s="78">
        <v>4780.38</v>
      </c>
      <c r="HY77" s="77">
        <v>196</v>
      </c>
      <c r="HZ77" s="78">
        <v>34833.620000000003</v>
      </c>
      <c r="IG77" s="79">
        <v>1915</v>
      </c>
      <c r="IH77" s="78">
        <v>93110.11</v>
      </c>
      <c r="II77" s="77">
        <v>4</v>
      </c>
      <c r="IJ77" s="78">
        <v>0.54</v>
      </c>
      <c r="IQ77" s="77">
        <v>9</v>
      </c>
      <c r="IR77" s="78">
        <v>33.049999999999997</v>
      </c>
      <c r="IS77" s="79">
        <v>3969</v>
      </c>
      <c r="IT77" s="78">
        <v>154944.91</v>
      </c>
      <c r="JA77" s="79">
        <v>9598</v>
      </c>
      <c r="JB77" s="78">
        <v>1266107.22</v>
      </c>
      <c r="JC77" s="79">
        <v>2630</v>
      </c>
      <c r="JD77" s="78">
        <v>322370.24</v>
      </c>
      <c r="JG77" s="77">
        <v>639</v>
      </c>
      <c r="JH77" s="78">
        <v>87959.47</v>
      </c>
      <c r="JI77" s="79">
        <v>3504</v>
      </c>
      <c r="JJ77" s="78">
        <v>272078.51</v>
      </c>
      <c r="JK77" s="77">
        <v>29</v>
      </c>
      <c r="JL77" s="78">
        <v>2379.6799999999998</v>
      </c>
      <c r="JO77" s="77">
        <v>1</v>
      </c>
      <c r="JP77" s="78">
        <v>510.8</v>
      </c>
      <c r="JQ77" s="77">
        <v>288</v>
      </c>
      <c r="JR77" s="78">
        <v>21660.1</v>
      </c>
      <c r="JS77" s="79">
        <v>2947</v>
      </c>
      <c r="JT77" s="78">
        <v>232993.18</v>
      </c>
      <c r="JU77" s="79">
        <v>7530</v>
      </c>
      <c r="JV77" s="78">
        <v>523918.14</v>
      </c>
      <c r="JW77" s="77">
        <v>257</v>
      </c>
      <c r="JX77" s="78">
        <v>23022.15</v>
      </c>
      <c r="JY77" s="77">
        <v>470</v>
      </c>
      <c r="JZ77" s="78">
        <v>9405.5</v>
      </c>
      <c r="KA77" s="79">
        <v>8136</v>
      </c>
      <c r="KB77" s="78">
        <v>289774.25</v>
      </c>
      <c r="KC77" s="77">
        <v>1</v>
      </c>
      <c r="KD77" s="78">
        <v>9.69</v>
      </c>
      <c r="KE77" s="77">
        <v>403</v>
      </c>
      <c r="KF77" s="78">
        <v>44899.28</v>
      </c>
      <c r="KG77" s="79">
        <v>17690</v>
      </c>
      <c r="KH77" s="78">
        <v>646542.72</v>
      </c>
      <c r="KM77" s="79">
        <v>1194</v>
      </c>
      <c r="KN77" s="78">
        <v>606846.93999999994</v>
      </c>
      <c r="KQ77" s="79">
        <v>4829</v>
      </c>
      <c r="KR77" s="78">
        <v>372223.91</v>
      </c>
      <c r="KS77" s="77">
        <v>1</v>
      </c>
      <c r="KT77" s="78">
        <v>1.56</v>
      </c>
      <c r="KU77" s="79">
        <v>3266</v>
      </c>
      <c r="KV77" s="78">
        <v>1396418.18</v>
      </c>
      <c r="LA77" s="77">
        <v>3</v>
      </c>
      <c r="LB77" s="78">
        <v>335.75</v>
      </c>
      <c r="LC77" s="77">
        <v>8</v>
      </c>
      <c r="LD77" s="78">
        <v>19.25</v>
      </c>
      <c r="LE77" s="79">
        <v>1020</v>
      </c>
      <c r="LF77" s="78">
        <v>102337.78</v>
      </c>
      <c r="LG77" s="77">
        <v>379</v>
      </c>
      <c r="LH77" s="78">
        <v>62042.12</v>
      </c>
      <c r="LI77" s="77">
        <v>455</v>
      </c>
      <c r="LJ77" s="78">
        <v>114000.7</v>
      </c>
      <c r="LM77" s="77">
        <v>4</v>
      </c>
      <c r="LN77" s="78">
        <v>54.24</v>
      </c>
      <c r="LS77" s="77">
        <v>10</v>
      </c>
      <c r="LT77" s="78">
        <v>9.0399999999999991</v>
      </c>
      <c r="LU77" s="79">
        <v>8605</v>
      </c>
      <c r="LV77" s="78">
        <v>361484.79</v>
      </c>
      <c r="LW77" s="77">
        <v>62</v>
      </c>
      <c r="LX77" s="78">
        <v>369.49</v>
      </c>
      <c r="LY77" s="77">
        <v>1</v>
      </c>
      <c r="LZ77" s="78">
        <v>3239.85</v>
      </c>
      <c r="MA77" s="77">
        <v>3</v>
      </c>
      <c r="MB77" s="78">
        <v>1951.7</v>
      </c>
      <c r="MC77" s="79">
        <v>5307</v>
      </c>
      <c r="MD77" s="78">
        <v>237846.53</v>
      </c>
      <c r="MG77" s="77">
        <v>8</v>
      </c>
      <c r="MH77" s="78">
        <v>396.32</v>
      </c>
      <c r="MO77" s="77">
        <v>4</v>
      </c>
      <c r="MP77" s="78">
        <v>62.6</v>
      </c>
      <c r="MQ77" s="79">
        <v>4485</v>
      </c>
      <c r="MR77" s="78">
        <v>314845.55</v>
      </c>
      <c r="MS77" s="79">
        <v>41120</v>
      </c>
      <c r="MT77" s="78">
        <v>3900982.39</v>
      </c>
      <c r="MU77" s="79">
        <v>1522</v>
      </c>
      <c r="MV77" s="78">
        <v>44585.21</v>
      </c>
      <c r="MY77" s="77">
        <v>2</v>
      </c>
      <c r="MZ77" s="78">
        <v>3.14</v>
      </c>
      <c r="NA77" s="77">
        <v>2</v>
      </c>
      <c r="NB77" s="78">
        <v>54</v>
      </c>
      <c r="NE77" s="77">
        <v>3</v>
      </c>
      <c r="NF77" s="78">
        <v>3.42</v>
      </c>
      <c r="NG77" s="79">
        <v>318447</v>
      </c>
      <c r="NH77" s="78">
        <v>38164878.390000001</v>
      </c>
      <c r="NI77" s="79">
        <v>270268</v>
      </c>
      <c r="NJ77" s="78">
        <v>37012855.789999999</v>
      </c>
      <c r="NK77" s="79">
        <v>13387</v>
      </c>
      <c r="NL77" s="78">
        <v>42178.64</v>
      </c>
      <c r="NM77" s="77">
        <v>115</v>
      </c>
      <c r="NN77" s="78">
        <v>1740.9</v>
      </c>
      <c r="NO77" s="77">
        <v>1</v>
      </c>
      <c r="NP77" s="78">
        <v>7.9</v>
      </c>
      <c r="NU77" s="79">
        <v>4369</v>
      </c>
      <c r="NV77" s="78">
        <v>676090.7</v>
      </c>
      <c r="NW77" s="77">
        <v>13</v>
      </c>
      <c r="NX77" s="78">
        <v>58.73</v>
      </c>
      <c r="OA77" s="77">
        <v>142</v>
      </c>
      <c r="OB77" s="78">
        <v>347.99</v>
      </c>
      <c r="OG77" s="77">
        <v>2</v>
      </c>
      <c r="OH77" s="78">
        <v>56.85</v>
      </c>
      <c r="OI77" s="77">
        <v>2</v>
      </c>
      <c r="OJ77" s="78">
        <v>21.64</v>
      </c>
      <c r="OM77" s="77">
        <v>285</v>
      </c>
      <c r="ON77" s="78">
        <v>23417.040000000001</v>
      </c>
      <c r="OO77" s="77">
        <v>659</v>
      </c>
      <c r="OP77" s="78">
        <v>41169.79</v>
      </c>
      <c r="OQ77" s="77">
        <v>131</v>
      </c>
      <c r="OR77" s="78">
        <v>617.73</v>
      </c>
      <c r="OU77" s="77">
        <v>2</v>
      </c>
      <c r="OV77" s="78">
        <v>32.86</v>
      </c>
      <c r="OW77" s="79">
        <v>15389</v>
      </c>
      <c r="OX77" s="78">
        <v>2642226.0699999998</v>
      </c>
      <c r="OY77" s="79">
        <v>27911</v>
      </c>
      <c r="OZ77" s="78">
        <v>5295268.63</v>
      </c>
      <c r="PA77" s="77">
        <v>227</v>
      </c>
      <c r="PB77" s="78">
        <v>8821.41</v>
      </c>
      <c r="PC77" s="79">
        <v>4025</v>
      </c>
      <c r="PD77" s="78">
        <v>186729.82</v>
      </c>
      <c r="PE77" s="77">
        <v>36</v>
      </c>
      <c r="PF77" s="78">
        <v>3395.79</v>
      </c>
      <c r="PI77" s="79">
        <v>4136</v>
      </c>
      <c r="PJ77" s="78">
        <v>388869.43</v>
      </c>
      <c r="PS77" s="79">
        <v>3822</v>
      </c>
      <c r="PT77" s="78">
        <v>343700</v>
      </c>
      <c r="PU77" s="77">
        <v>136</v>
      </c>
      <c r="PV77" s="78">
        <v>1297.05</v>
      </c>
      <c r="PW77" s="77">
        <v>84</v>
      </c>
      <c r="PX77" s="78">
        <v>12846.05</v>
      </c>
      <c r="PY77" s="79">
        <v>7031</v>
      </c>
      <c r="PZ77" s="78">
        <v>455437.03</v>
      </c>
      <c r="QA77" s="77">
        <v>38</v>
      </c>
      <c r="QB77" s="78">
        <v>313.25</v>
      </c>
      <c r="QC77" s="77">
        <v>19</v>
      </c>
      <c r="QD77" s="78">
        <v>173.33</v>
      </c>
      <c r="QI77" s="77">
        <v>19</v>
      </c>
      <c r="QJ77" s="78">
        <v>133.16999999999999</v>
      </c>
      <c r="QM77" s="79">
        <v>21928</v>
      </c>
      <c r="QN77" s="78">
        <v>5819729.1699999999</v>
      </c>
      <c r="QO77" s="79">
        <v>40561</v>
      </c>
      <c r="QP77" s="78">
        <v>5793533.29</v>
      </c>
      <c r="QS77" s="77">
        <v>343</v>
      </c>
      <c r="QT77" s="78">
        <v>1277202.1599999999</v>
      </c>
      <c r="QW77" s="77">
        <v>28</v>
      </c>
      <c r="QX77" s="78">
        <v>289.8</v>
      </c>
      <c r="RA77" s="77">
        <v>754</v>
      </c>
      <c r="RB77" s="78">
        <v>271208.18</v>
      </c>
      <c r="RE77" s="79">
        <v>23857</v>
      </c>
      <c r="RF77" s="78">
        <v>12216040.15</v>
      </c>
      <c r="RI77" s="79">
        <v>11481</v>
      </c>
      <c r="RJ77" s="78">
        <v>3705617.36</v>
      </c>
      <c r="RM77" s="77">
        <v>5</v>
      </c>
      <c r="RN77" s="78">
        <v>3.56</v>
      </c>
      <c r="RO77" s="77">
        <v>36</v>
      </c>
      <c r="RP77" s="78">
        <v>30.03</v>
      </c>
      <c r="RQ77" s="77">
        <v>4</v>
      </c>
      <c r="RR77" s="78">
        <v>227.7</v>
      </c>
      <c r="SE77" s="77">
        <v>15</v>
      </c>
      <c r="SF77" s="78">
        <v>2040.13</v>
      </c>
      <c r="SG77" s="77">
        <v>7</v>
      </c>
      <c r="SH77" s="78">
        <v>2343.02</v>
      </c>
      <c r="SK77" s="77">
        <v>1</v>
      </c>
      <c r="SL77" s="78">
        <v>8.5500000000000007</v>
      </c>
      <c r="SM77" s="77">
        <v>2</v>
      </c>
      <c r="SN77" s="78">
        <v>45.72</v>
      </c>
      <c r="SO77" s="79">
        <v>123966</v>
      </c>
      <c r="SP77" s="78">
        <v>17487370.41</v>
      </c>
      <c r="SQ77" s="79">
        <v>1687</v>
      </c>
      <c r="SR77" s="78">
        <v>75867.839999999997</v>
      </c>
      <c r="SW77" s="77">
        <v>138</v>
      </c>
      <c r="SX77" s="78">
        <v>25324.7</v>
      </c>
      <c r="SY77" s="77">
        <v>220</v>
      </c>
      <c r="SZ77" s="78">
        <v>10539.39</v>
      </c>
      <c r="TA77" s="79">
        <v>5437</v>
      </c>
      <c r="TB77" s="78">
        <v>151375.23000000001</v>
      </c>
      <c r="TC77" s="77">
        <v>681</v>
      </c>
      <c r="TD77" s="78">
        <v>71869.399999999994</v>
      </c>
      <c r="TG77" s="79">
        <v>3523</v>
      </c>
      <c r="TH77" s="78">
        <v>255862.44</v>
      </c>
      <c r="TI77" s="79">
        <v>46168</v>
      </c>
      <c r="TJ77" s="78">
        <v>7938449.4500000002</v>
      </c>
      <c r="TK77" s="77">
        <v>1</v>
      </c>
      <c r="TL77" s="78">
        <v>11.93</v>
      </c>
      <c r="TM77" s="79">
        <v>1137</v>
      </c>
      <c r="TN77" s="78">
        <v>44938.37</v>
      </c>
      <c r="TO77" s="79">
        <v>3005</v>
      </c>
      <c r="TP77" s="78">
        <v>236309.01</v>
      </c>
      <c r="TQ77" s="79">
        <v>9819</v>
      </c>
      <c r="TR77" s="78">
        <v>304800.59999999998</v>
      </c>
      <c r="TS77" s="77">
        <v>6</v>
      </c>
      <c r="TT77" s="78">
        <v>634.79999999999995</v>
      </c>
      <c r="TU77" s="79">
        <v>88955</v>
      </c>
      <c r="TV77" s="78">
        <v>561940.44999999995</v>
      </c>
      <c r="TW77" s="79">
        <v>10081</v>
      </c>
      <c r="TX77" s="78">
        <v>1006488.53</v>
      </c>
      <c r="TY77" s="77">
        <v>84</v>
      </c>
      <c r="TZ77" s="78">
        <v>508.79</v>
      </c>
      <c r="UG77" s="77">
        <v>725</v>
      </c>
      <c r="UH77" s="78">
        <v>6670.61</v>
      </c>
      <c r="UI77" s="79">
        <v>2955</v>
      </c>
      <c r="UJ77" s="78">
        <v>12810386.039999999</v>
      </c>
      <c r="UK77" s="79">
        <v>2322</v>
      </c>
      <c r="UL77" s="78">
        <v>94999.77</v>
      </c>
      <c r="UM77" s="79">
        <v>57036</v>
      </c>
      <c r="UN77" s="78">
        <v>1842529.72</v>
      </c>
      <c r="UO77" s="79">
        <v>2119</v>
      </c>
      <c r="UP77" s="78">
        <v>245538.73</v>
      </c>
      <c r="UQ77" s="79">
        <v>31499</v>
      </c>
      <c r="UR77" s="78">
        <v>1412345.26</v>
      </c>
      <c r="US77" s="79">
        <v>5210</v>
      </c>
      <c r="UT77" s="78">
        <v>412072.88</v>
      </c>
      <c r="UU77" s="77">
        <v>1</v>
      </c>
      <c r="UV77" s="78">
        <v>3.1</v>
      </c>
      <c r="VG77" s="79">
        <v>7666</v>
      </c>
      <c r="VH77" s="78">
        <v>341219.99</v>
      </c>
      <c r="VK77" s="77">
        <v>2</v>
      </c>
      <c r="VL77" s="78">
        <v>19.88</v>
      </c>
      <c r="VM77" s="77">
        <v>8</v>
      </c>
      <c r="VN77" s="78">
        <v>101.88</v>
      </c>
      <c r="VU77" s="77">
        <v>4</v>
      </c>
      <c r="VV77" s="78">
        <v>4.67</v>
      </c>
      <c r="WA77" s="77">
        <v>5</v>
      </c>
      <c r="WB77" s="78">
        <v>260.85000000000002</v>
      </c>
      <c r="WE77" s="77">
        <v>1</v>
      </c>
      <c r="WF77" s="78">
        <v>0.91</v>
      </c>
      <c r="WG77" s="77">
        <v>35</v>
      </c>
      <c r="WH77" s="78">
        <v>708.63</v>
      </c>
      <c r="WI77" s="79">
        <v>18498</v>
      </c>
      <c r="WJ77" s="78">
        <v>1029227.17</v>
      </c>
      <c r="WK77" s="77">
        <v>6</v>
      </c>
      <c r="WL77" s="78">
        <v>42.63</v>
      </c>
      <c r="WM77" s="79">
        <v>34078</v>
      </c>
      <c r="WN77" s="78">
        <v>547426.19999999995</v>
      </c>
      <c r="WO77" s="77">
        <v>112</v>
      </c>
      <c r="WP77" s="78">
        <v>1234.73</v>
      </c>
      <c r="WS77" s="77">
        <v>11</v>
      </c>
      <c r="WT77" s="78">
        <v>70.48</v>
      </c>
      <c r="WU77" s="79">
        <v>12449</v>
      </c>
      <c r="WV77" s="78">
        <v>671744.22</v>
      </c>
      <c r="WW77" s="79">
        <v>16196</v>
      </c>
      <c r="WX77" s="78">
        <v>1506518.04</v>
      </c>
      <c r="XA77" s="77">
        <v>1</v>
      </c>
      <c r="XB77" s="78">
        <v>37.119999999999997</v>
      </c>
      <c r="XG77" s="79">
        <v>13360</v>
      </c>
      <c r="XH77" s="78">
        <v>1915299.75</v>
      </c>
      <c r="XI77" s="77">
        <v>28</v>
      </c>
      <c r="XJ77" s="78">
        <v>62641.760000000002</v>
      </c>
      <c r="XM77" s="79">
        <v>2739</v>
      </c>
      <c r="XN77" s="78">
        <v>11755.54</v>
      </c>
      <c r="XO77" s="79">
        <v>5751</v>
      </c>
      <c r="XP77" s="78">
        <v>92441.26</v>
      </c>
      <c r="XQ77" s="77">
        <v>192</v>
      </c>
      <c r="XR77" s="78">
        <v>19594.900000000001</v>
      </c>
      <c r="XS77" s="79">
        <v>2012</v>
      </c>
      <c r="XT77" s="78">
        <v>792661.12</v>
      </c>
      <c r="XW77" s="79">
        <v>5917</v>
      </c>
      <c r="XX77" s="78">
        <v>172007.35</v>
      </c>
      <c r="YA77" s="77">
        <v>2</v>
      </c>
      <c r="YB77" s="78">
        <v>117.52</v>
      </c>
      <c r="YC77" s="77">
        <v>4</v>
      </c>
      <c r="YD77" s="78">
        <v>26.6</v>
      </c>
      <c r="YE77" s="77">
        <v>9</v>
      </c>
      <c r="YF77" s="78">
        <v>56.94</v>
      </c>
      <c r="YI77" s="79">
        <v>37905</v>
      </c>
      <c r="YJ77" s="78">
        <v>2152904.4</v>
      </c>
      <c r="YK77" s="77">
        <v>2</v>
      </c>
      <c r="YL77" s="78">
        <v>31.96</v>
      </c>
      <c r="YM77" s="77">
        <v>478</v>
      </c>
      <c r="YN77" s="78">
        <v>206092.33</v>
      </c>
      <c r="YO77" s="77">
        <v>565</v>
      </c>
      <c r="YP77" s="78">
        <v>6907.87</v>
      </c>
      <c r="YU77" s="79">
        <v>2606</v>
      </c>
      <c r="YV77" s="78">
        <v>1345776.6</v>
      </c>
      <c r="YW77" s="79">
        <v>7574</v>
      </c>
      <c r="YX77" s="78">
        <v>962953.14</v>
      </c>
      <c r="YY77" s="79">
        <v>17012</v>
      </c>
      <c r="YZ77" s="78">
        <v>2812990.73</v>
      </c>
      <c r="ZA77" s="79">
        <v>1373</v>
      </c>
      <c r="ZB77" s="78">
        <v>357910.64</v>
      </c>
      <c r="ZC77" s="77">
        <v>293</v>
      </c>
      <c r="ZD77" s="78">
        <v>56268.5</v>
      </c>
      <c r="ZE77" s="79">
        <v>89059</v>
      </c>
      <c r="ZF77" s="78">
        <v>913454.63</v>
      </c>
      <c r="ZG77" s="79">
        <v>1324</v>
      </c>
      <c r="ZH77" s="78">
        <v>63703.66</v>
      </c>
      <c r="ZI77" s="77">
        <v>7</v>
      </c>
      <c r="ZJ77" s="78">
        <v>71.22</v>
      </c>
      <c r="ZO77" s="77">
        <v>5</v>
      </c>
      <c r="ZP77" s="78">
        <v>78.22</v>
      </c>
      <c r="ZQ77" s="79">
        <v>170871</v>
      </c>
      <c r="ZR77" s="78">
        <v>9584434.0600000005</v>
      </c>
      <c r="ZS77" s="79">
        <v>24792</v>
      </c>
      <c r="ZT77" s="78">
        <v>2226374.2400000002</v>
      </c>
      <c r="AAA77" s="79">
        <v>13497</v>
      </c>
      <c r="AAB77" s="78">
        <v>393834.42</v>
      </c>
      <c r="AAE77" s="79">
        <v>2619</v>
      </c>
      <c r="AAF77" s="78">
        <v>321564.57</v>
      </c>
      <c r="AAG77" s="77">
        <v>179</v>
      </c>
      <c r="AAH77" s="78">
        <v>16579.32</v>
      </c>
      <c r="AAI77" s="79">
        <v>100601</v>
      </c>
      <c r="AAJ77" s="78">
        <v>2533516.4300000002</v>
      </c>
      <c r="AAK77" s="79">
        <v>52494</v>
      </c>
      <c r="AAL77" s="78">
        <v>2359486.36</v>
      </c>
      <c r="AAQ77" s="79">
        <v>1588</v>
      </c>
      <c r="AAR77" s="78">
        <v>128176.67</v>
      </c>
      <c r="AAS77" s="77">
        <v>716</v>
      </c>
      <c r="AAT77" s="78">
        <v>52038.080000000002</v>
      </c>
      <c r="AAU77" s="79">
        <v>57386</v>
      </c>
      <c r="AAV77" s="78">
        <v>10046947.27</v>
      </c>
      <c r="AAW77" s="79">
        <v>48232</v>
      </c>
      <c r="AAX77" s="78">
        <v>5620470.5</v>
      </c>
      <c r="ABC77" s="77">
        <v>101</v>
      </c>
      <c r="ABD77" s="78">
        <v>508.98</v>
      </c>
      <c r="ABE77" s="77">
        <v>220</v>
      </c>
      <c r="ABF77" s="78">
        <v>1256.3800000000001</v>
      </c>
      <c r="ABM77" s="77">
        <v>134</v>
      </c>
      <c r="ABN77" s="78">
        <v>1184.49</v>
      </c>
      <c r="ABO77" s="77">
        <v>2</v>
      </c>
      <c r="ABP77" s="78">
        <v>9.1199999999999992</v>
      </c>
      <c r="ABQ77" s="77">
        <v>77</v>
      </c>
      <c r="ABR77" s="78">
        <v>1112.24</v>
      </c>
      <c r="ABS77" s="77">
        <v>92</v>
      </c>
      <c r="ABT77" s="78">
        <v>531.41999999999996</v>
      </c>
      <c r="ABY77" s="77">
        <v>7</v>
      </c>
      <c r="ABZ77" s="78">
        <v>530.6</v>
      </c>
      <c r="ACA77" s="79">
        <v>1997</v>
      </c>
      <c r="ACB77" s="78">
        <v>8704.89</v>
      </c>
      <c r="ACG77" s="79">
        <v>1849</v>
      </c>
      <c r="ACH77" s="78">
        <v>110193.60000000001</v>
      </c>
      <c r="ACO77" s="79">
        <v>1433</v>
      </c>
      <c r="ACP77" s="78">
        <v>205181.2</v>
      </c>
      <c r="ACS77" s="77">
        <v>1</v>
      </c>
      <c r="ACT77" s="78">
        <v>5.63</v>
      </c>
      <c r="ADA77" s="79">
        <v>176570</v>
      </c>
      <c r="ADB77" s="78">
        <v>16053261.57</v>
      </c>
      <c r="ADC77" s="79">
        <v>4286</v>
      </c>
      <c r="ADD77" s="78">
        <v>259519.15</v>
      </c>
      <c r="ADE77" s="79">
        <v>1833</v>
      </c>
      <c r="ADF77" s="78">
        <v>82488.100000000006</v>
      </c>
      <c r="ADG77" s="79">
        <v>5672</v>
      </c>
      <c r="ADH77" s="78">
        <v>85170.98</v>
      </c>
      <c r="ADI77" s="79">
        <v>6691</v>
      </c>
      <c r="ADJ77" s="78">
        <v>166165.26</v>
      </c>
      <c r="ADK77" s="77">
        <v>504</v>
      </c>
      <c r="ADL77" s="78">
        <v>17782.599999999999</v>
      </c>
      <c r="ADQ77" s="77">
        <v>153</v>
      </c>
      <c r="ADR77" s="78">
        <v>7507.97</v>
      </c>
      <c r="ADS77" s="79">
        <v>13237</v>
      </c>
      <c r="ADT77" s="78">
        <v>452108.77</v>
      </c>
      <c r="ADU77" s="79">
        <v>4069</v>
      </c>
      <c r="ADV77" s="78">
        <v>208144.56</v>
      </c>
      <c r="ADW77" s="79">
        <v>22669</v>
      </c>
      <c r="ADX77" s="78">
        <v>287004.96000000002</v>
      </c>
      <c r="AEA77" s="77">
        <v>6</v>
      </c>
      <c r="AEB77" s="78">
        <v>124</v>
      </c>
      <c r="AEC77" s="79">
        <v>11123</v>
      </c>
      <c r="AED77" s="78">
        <v>459625.55</v>
      </c>
      <c r="AEI77" s="79">
        <v>12024</v>
      </c>
      <c r="AEJ77" s="78">
        <v>393639.37</v>
      </c>
      <c r="AEK77" s="79">
        <v>98231</v>
      </c>
      <c r="AEL77" s="78">
        <v>4087487.13</v>
      </c>
      <c r="AEM77" s="77">
        <v>91</v>
      </c>
      <c r="AEN77" s="78">
        <v>4730.32</v>
      </c>
      <c r="AEO77" s="79">
        <v>13482</v>
      </c>
      <c r="AEP77" s="78">
        <v>866712.68</v>
      </c>
      <c r="AES77" s="79">
        <v>4568</v>
      </c>
      <c r="AET77" s="78">
        <v>682199.22</v>
      </c>
      <c r="AEW77" s="77">
        <v>3</v>
      </c>
      <c r="AEX77" s="78">
        <v>33.630000000000003</v>
      </c>
      <c r="AEY77" s="79">
        <v>1119</v>
      </c>
      <c r="AEZ77" s="78">
        <v>193815.74</v>
      </c>
      <c r="AFA77" s="77">
        <v>4</v>
      </c>
      <c r="AFB77" s="78">
        <v>14.26</v>
      </c>
      <c r="AFK77" s="79">
        <v>4563</v>
      </c>
      <c r="AFL77" s="78">
        <v>326832.57</v>
      </c>
      <c r="AFM77" s="79">
        <v>1155</v>
      </c>
      <c r="AFN77" s="78">
        <v>42872.51</v>
      </c>
      <c r="AFO77" s="77">
        <v>13</v>
      </c>
      <c r="AFP77" s="78">
        <v>618.36</v>
      </c>
      <c r="AFQ77" s="77">
        <v>10</v>
      </c>
      <c r="AFR77" s="78">
        <v>402.5</v>
      </c>
      <c r="AFU77" s="79">
        <v>2529</v>
      </c>
      <c r="AFV77" s="78">
        <v>1778330.51</v>
      </c>
      <c r="AGA77" s="77">
        <v>64</v>
      </c>
      <c r="AGB77" s="78">
        <v>472.82</v>
      </c>
      <c r="AGG77" s="79">
        <v>17857</v>
      </c>
      <c r="AGH77" s="78">
        <v>935616.79</v>
      </c>
      <c r="AGI77" s="79">
        <v>2445</v>
      </c>
      <c r="AGJ77" s="78">
        <v>81376.92</v>
      </c>
      <c r="AGK77" s="77">
        <v>2</v>
      </c>
      <c r="AGL77" s="78">
        <v>439.8</v>
      </c>
      <c r="AGO77" s="77">
        <v>44</v>
      </c>
      <c r="AGP77" s="78">
        <v>5757</v>
      </c>
      <c r="AGQ77" s="79">
        <v>9350</v>
      </c>
      <c r="AGR77" s="78">
        <v>523038.45</v>
      </c>
      <c r="AGS77" s="77">
        <v>22</v>
      </c>
      <c r="AGT77" s="78">
        <v>920.26</v>
      </c>
      <c r="AGW77" s="77">
        <v>21</v>
      </c>
      <c r="AGX77" s="78">
        <v>1256.3900000000001</v>
      </c>
      <c r="AHC77" s="79">
        <v>3424</v>
      </c>
      <c r="AHD77" s="78">
        <v>1166512.1299999999</v>
      </c>
      <c r="AHE77" s="77">
        <v>1</v>
      </c>
      <c r="AHF77" s="78">
        <v>0.72</v>
      </c>
      <c r="AHG77" s="77">
        <v>108</v>
      </c>
      <c r="AHH77" s="78">
        <v>5212.41</v>
      </c>
      <c r="AHM77" s="79">
        <v>45707</v>
      </c>
      <c r="AHN77" s="78">
        <v>1449751.53</v>
      </c>
      <c r="AHO77" s="79">
        <v>4345</v>
      </c>
      <c r="AHP77" s="78">
        <v>74980.38</v>
      </c>
      <c r="AHQ77" s="77">
        <v>559</v>
      </c>
      <c r="AHR77" s="78">
        <v>51054.879999999997</v>
      </c>
      <c r="AHS77" s="77">
        <v>3</v>
      </c>
      <c r="AHT77" s="78">
        <v>59.35</v>
      </c>
      <c r="AHW77" s="77">
        <v>195</v>
      </c>
      <c r="AHX77" s="78">
        <v>1329.51</v>
      </c>
      <c r="AIC77" s="77">
        <v>8</v>
      </c>
      <c r="AID77" s="78">
        <v>12431.13</v>
      </c>
      <c r="AIE77" s="77">
        <v>1</v>
      </c>
      <c r="AIF77" s="78">
        <v>123.42</v>
      </c>
      <c r="AIG77" s="79">
        <v>159037</v>
      </c>
      <c r="AIH77" s="78">
        <v>30383428.48</v>
      </c>
      <c r="AII77" s="77">
        <v>126</v>
      </c>
      <c r="AIJ77" s="78">
        <v>103138.03</v>
      </c>
      <c r="AIK77" s="79">
        <v>9752</v>
      </c>
      <c r="AIL77" s="78">
        <v>5417107.3200000003</v>
      </c>
      <c r="AIM77" s="79">
        <v>9595</v>
      </c>
      <c r="AIN77" s="78">
        <v>3362142.57</v>
      </c>
      <c r="AIO77" s="79">
        <v>1832</v>
      </c>
      <c r="AIP77" s="78">
        <v>123624.79</v>
      </c>
      <c r="AIQ77" s="77">
        <v>166</v>
      </c>
      <c r="AIR77" s="78">
        <v>17953.849999999999</v>
      </c>
      <c r="AIS77" s="79">
        <v>1134</v>
      </c>
      <c r="AIT77" s="78">
        <v>156484.98000000001</v>
      </c>
      <c r="AIW77" s="77">
        <v>5</v>
      </c>
      <c r="AIX77" s="78">
        <v>1170.8800000000001</v>
      </c>
      <c r="AIY77" s="77">
        <v>138</v>
      </c>
      <c r="AIZ77" s="78">
        <v>99341.63</v>
      </c>
      <c r="AJA77" s="79">
        <v>3699</v>
      </c>
      <c r="AJB77" s="78">
        <v>337397.91</v>
      </c>
      <c r="AJC77" s="79">
        <v>3749</v>
      </c>
      <c r="AJD77" s="78">
        <v>239789.89</v>
      </c>
      <c r="AJK77" s="77">
        <v>1</v>
      </c>
      <c r="AJL77" s="78">
        <v>755.64</v>
      </c>
      <c r="AJM77" s="77">
        <v>866</v>
      </c>
      <c r="AJN77" s="78">
        <v>99892.02</v>
      </c>
      <c r="AJQ77" s="77">
        <v>127</v>
      </c>
      <c r="AJR77" s="78">
        <v>41218.410000000003</v>
      </c>
      <c r="AJS77" s="77">
        <v>3</v>
      </c>
      <c r="AJT77" s="78">
        <v>114.59</v>
      </c>
      <c r="AKC77" s="77">
        <v>1</v>
      </c>
      <c r="AKD77" s="78">
        <v>927.96</v>
      </c>
      <c r="AKE77" s="77">
        <v>1</v>
      </c>
      <c r="AKF77" s="78">
        <v>479.06</v>
      </c>
      <c r="AKG77" s="79">
        <v>55491</v>
      </c>
      <c r="AKH77" s="78">
        <v>489167.84</v>
      </c>
      <c r="AKK77" s="77">
        <v>23</v>
      </c>
      <c r="AKL77" s="78">
        <v>389.32</v>
      </c>
      <c r="AKO77" s="79">
        <v>6657</v>
      </c>
      <c r="AKP77" s="78">
        <v>489494.29</v>
      </c>
      <c r="AKQ77" s="77">
        <v>7</v>
      </c>
      <c r="AKR77" s="78">
        <v>220.5</v>
      </c>
      <c r="AKS77" s="79">
        <v>8527</v>
      </c>
      <c r="AKT77" s="78">
        <v>171897.65</v>
      </c>
      <c r="AKU77" s="77">
        <v>12</v>
      </c>
      <c r="AKV77" s="78">
        <v>12.83</v>
      </c>
      <c r="AKW77" s="79">
        <v>10621</v>
      </c>
      <c r="AKX77" s="78">
        <v>493315.07</v>
      </c>
      <c r="ALC77" s="77">
        <v>9</v>
      </c>
      <c r="ALD77" s="78">
        <v>115.86</v>
      </c>
      <c r="ALE77" s="79">
        <v>1999</v>
      </c>
      <c r="ALF77" s="78">
        <v>329889.78000000003</v>
      </c>
      <c r="ALM77" s="77">
        <v>1</v>
      </c>
      <c r="ALN77" s="78">
        <v>0.8</v>
      </c>
      <c r="ALO77" s="79">
        <v>44925</v>
      </c>
      <c r="ALP77" s="78">
        <v>491347.6</v>
      </c>
      <c r="ALQ77" s="77">
        <v>322</v>
      </c>
      <c r="ALR77" s="78">
        <v>35138.980000000003</v>
      </c>
      <c r="AME77" s="77">
        <v>23</v>
      </c>
      <c r="AMF77" s="78">
        <v>260.82</v>
      </c>
      <c r="AMM77" s="79">
        <v>8515</v>
      </c>
      <c r="AMN77" s="78">
        <v>211713.89</v>
      </c>
      <c r="AMQ77" s="79">
        <v>118932</v>
      </c>
      <c r="AMR77" s="78">
        <v>1608176.57</v>
      </c>
      <c r="AMS77" s="77">
        <v>2</v>
      </c>
      <c r="AMT77" s="78">
        <v>12.38</v>
      </c>
      <c r="AMU77" s="77">
        <v>1</v>
      </c>
      <c r="AMV77" s="78">
        <v>6.13</v>
      </c>
      <c r="AMW77" s="77">
        <v>1</v>
      </c>
      <c r="AMX77" s="78">
        <v>3.9</v>
      </c>
      <c r="AMY77" s="77">
        <v>2</v>
      </c>
      <c r="AMZ77" s="78">
        <v>2.4</v>
      </c>
      <c r="ANC77" s="77">
        <v>2</v>
      </c>
      <c r="AND77" s="78">
        <v>63.64</v>
      </c>
      <c r="ANI77" s="77">
        <v>4</v>
      </c>
      <c r="ANJ77" s="78">
        <v>15.54</v>
      </c>
      <c r="ANO77" s="79">
        <v>6705</v>
      </c>
      <c r="ANP77" s="78">
        <v>318818.46999999997</v>
      </c>
      <c r="ANQ77" s="77">
        <v>414</v>
      </c>
      <c r="ANR77" s="78">
        <v>1103.24</v>
      </c>
      <c r="ANS77" s="79">
        <v>1328</v>
      </c>
      <c r="ANT77" s="78">
        <v>89358.69</v>
      </c>
      <c r="ANW77" s="77">
        <v>149</v>
      </c>
      <c r="ANX77" s="78">
        <v>3762.63</v>
      </c>
      <c r="ANY77" s="77">
        <v>14</v>
      </c>
      <c r="ANZ77" s="78">
        <v>5513.06</v>
      </c>
      <c r="AOA77" s="79">
        <v>1283</v>
      </c>
      <c r="AOB77" s="78">
        <v>99949.37</v>
      </c>
      <c r="AOC77" s="79">
        <v>12354</v>
      </c>
      <c r="AOD77" s="78">
        <v>1156884.8</v>
      </c>
      <c r="AOE77" s="77">
        <v>141</v>
      </c>
      <c r="AOF77" s="78">
        <v>150575.56</v>
      </c>
      <c r="AOK77" s="77">
        <v>1</v>
      </c>
      <c r="AOL77" s="78">
        <v>0.45</v>
      </c>
      <c r="AOQ77" s="77">
        <v>401</v>
      </c>
      <c r="AOR77" s="78">
        <v>18638.580000000002</v>
      </c>
      <c r="AOS77" s="77">
        <v>7</v>
      </c>
      <c r="AOT77" s="78">
        <v>10.49</v>
      </c>
      <c r="AOW77" s="77">
        <v>3</v>
      </c>
      <c r="AOX77" s="78">
        <v>9.02</v>
      </c>
      <c r="AOY77" s="77">
        <v>909</v>
      </c>
      <c r="AOZ77" s="78">
        <v>1148605.3500000001</v>
      </c>
      <c r="APA77" s="79">
        <v>3392</v>
      </c>
      <c r="APB77" s="78">
        <v>268301.39</v>
      </c>
      <c r="APC77" s="77">
        <v>2</v>
      </c>
      <c r="APD77" s="78">
        <v>116</v>
      </c>
      <c r="APE77" s="79">
        <v>1887</v>
      </c>
      <c r="APF77" s="78">
        <v>43645.760000000002</v>
      </c>
      <c r="API77" s="79">
        <v>2244</v>
      </c>
      <c r="APJ77" s="78">
        <v>287219.32</v>
      </c>
      <c r="APK77" s="77">
        <v>288</v>
      </c>
      <c r="APL77" s="78">
        <v>52222.45</v>
      </c>
      <c r="APM77" s="79">
        <v>13017</v>
      </c>
      <c r="APN77" s="78">
        <v>2118971.44</v>
      </c>
      <c r="APS77" s="77">
        <v>582</v>
      </c>
      <c r="APT77" s="78">
        <v>306091.57</v>
      </c>
      <c r="APU77" s="77">
        <v>94</v>
      </c>
      <c r="APV77" s="78">
        <v>164691.70000000001</v>
      </c>
      <c r="APW77" s="77">
        <v>411</v>
      </c>
      <c r="APX77" s="78">
        <v>1291361.8899999999</v>
      </c>
      <c r="AQC77" s="77">
        <v>2</v>
      </c>
      <c r="AQD77" s="78">
        <v>4.66</v>
      </c>
      <c r="AQI77" s="77">
        <v>55</v>
      </c>
      <c r="AQJ77" s="78">
        <v>3991.28</v>
      </c>
      <c r="AQK77" s="77">
        <v>7</v>
      </c>
      <c r="AQL77" s="78">
        <v>54.4</v>
      </c>
      <c r="AQO77" s="77">
        <v>912</v>
      </c>
      <c r="AQP77" s="78">
        <v>119783.5</v>
      </c>
      <c r="AQQ77" s="77">
        <v>345</v>
      </c>
      <c r="AQR77" s="78">
        <v>3679.99</v>
      </c>
      <c r="AQU77" s="77">
        <v>182</v>
      </c>
      <c r="AQV77" s="78">
        <v>2342.4</v>
      </c>
      <c r="AQW77" s="77">
        <v>3</v>
      </c>
      <c r="AQX77" s="78">
        <v>26.56</v>
      </c>
      <c r="ARA77" s="79">
        <v>13182</v>
      </c>
      <c r="ARB77" s="78">
        <v>2808878.78</v>
      </c>
      <c r="ARC77" s="79">
        <v>15495</v>
      </c>
      <c r="ARD77" s="78">
        <v>235406.45</v>
      </c>
      <c r="ARG77" s="77">
        <v>5</v>
      </c>
      <c r="ARH77" s="78">
        <v>43.9</v>
      </c>
      <c r="ARI77" s="79">
        <v>2730</v>
      </c>
      <c r="ARJ77" s="78">
        <v>1188107.1299999999</v>
      </c>
      <c r="ARK77" s="77">
        <v>131</v>
      </c>
      <c r="ARL77" s="78">
        <v>55375.78</v>
      </c>
      <c r="ARM77" s="79">
        <v>2228</v>
      </c>
      <c r="ARN77" s="78">
        <v>974234.93</v>
      </c>
      <c r="ARO77" s="77">
        <v>612</v>
      </c>
      <c r="ARP77" s="78">
        <v>271147.01</v>
      </c>
      <c r="ARQ77" s="77">
        <v>758</v>
      </c>
      <c r="ARR77" s="78">
        <v>300965.42</v>
      </c>
      <c r="ARS77" s="77">
        <v>95</v>
      </c>
      <c r="ART77" s="78">
        <v>31596.400000000001</v>
      </c>
      <c r="ARU77" s="79">
        <v>14447</v>
      </c>
      <c r="ARV77" s="78">
        <v>2894399.2</v>
      </c>
      <c r="ARW77" s="77">
        <v>12</v>
      </c>
      <c r="ARX77" s="78">
        <v>436.18</v>
      </c>
      <c r="ASA77" s="77">
        <v>151</v>
      </c>
      <c r="ASB77" s="78">
        <v>42688.22</v>
      </c>
      <c r="ASC77" s="79">
        <v>2917</v>
      </c>
      <c r="ASD77" s="78">
        <v>50691.41</v>
      </c>
      <c r="ASI77" s="79">
        <v>2004</v>
      </c>
      <c r="ASJ77" s="78">
        <v>498995.55</v>
      </c>
      <c r="ASK77" s="79">
        <v>2358</v>
      </c>
      <c r="ASL77" s="78">
        <v>1184661.8500000001</v>
      </c>
      <c r="ASU77" s="77">
        <v>90</v>
      </c>
      <c r="ASV77" s="78">
        <v>600954.31000000006</v>
      </c>
      <c r="ASY77" s="77">
        <v>5</v>
      </c>
      <c r="ASZ77" s="78">
        <v>87.42</v>
      </c>
      <c r="ATG77" s="79">
        <v>5648</v>
      </c>
      <c r="ATH77" s="78">
        <v>699463.66</v>
      </c>
      <c r="ATI77" s="79">
        <v>18233</v>
      </c>
      <c r="ATJ77" s="78">
        <v>2193854.42</v>
      </c>
      <c r="ATK77" s="79">
        <v>24757</v>
      </c>
      <c r="ATL77" s="78">
        <v>3077977.71</v>
      </c>
      <c r="ATM77" s="79">
        <v>4925</v>
      </c>
      <c r="ATN77" s="78">
        <v>606144.16</v>
      </c>
      <c r="ATO77" s="79">
        <v>17987</v>
      </c>
      <c r="ATP77" s="78">
        <v>405958.02</v>
      </c>
      <c r="ATS77" s="79">
        <v>48975</v>
      </c>
      <c r="ATT77" s="78">
        <v>3842569.44</v>
      </c>
      <c r="ATU77" s="77">
        <v>96</v>
      </c>
      <c r="ATV77" s="78">
        <v>33504.57</v>
      </c>
      <c r="ATY77" s="79">
        <v>3825</v>
      </c>
      <c r="ATZ77" s="78">
        <v>298681.25</v>
      </c>
      <c r="AUA77" s="77">
        <v>2</v>
      </c>
      <c r="AUB77" s="78">
        <v>42.66</v>
      </c>
      <c r="AUE77" s="77">
        <v>7</v>
      </c>
      <c r="AUF77" s="78">
        <v>1273.82</v>
      </c>
      <c r="AUG77" s="77">
        <v>1</v>
      </c>
      <c r="AUH77" s="78">
        <v>2.67</v>
      </c>
      <c r="AUO77" s="77">
        <v>7</v>
      </c>
      <c r="AUP77" s="78">
        <v>26.56</v>
      </c>
      <c r="AUS77" s="77">
        <v>12</v>
      </c>
      <c r="AUT77" s="78">
        <v>627.52</v>
      </c>
      <c r="AUU77" s="77">
        <v>937</v>
      </c>
      <c r="AUV77" s="78">
        <v>20245.099999999999</v>
      </c>
      <c r="AUW77" s="77">
        <v>118</v>
      </c>
      <c r="AUX77" s="78">
        <v>9272.4</v>
      </c>
      <c r="AVA77" s="79">
        <v>11091</v>
      </c>
      <c r="AVB77" s="78">
        <v>963358.94</v>
      </c>
      <c r="AVC77" s="77">
        <v>874</v>
      </c>
      <c r="AVD77" s="78">
        <v>3586771.52</v>
      </c>
      <c r="AVE77" s="77">
        <v>2</v>
      </c>
      <c r="AVF77" s="78">
        <v>4</v>
      </c>
      <c r="AVM77" s="79">
        <v>1075</v>
      </c>
      <c r="AVN77" s="78">
        <v>55790.46</v>
      </c>
      <c r="AVO77" s="77">
        <v>42</v>
      </c>
      <c r="AVP77" s="78">
        <v>1158.24</v>
      </c>
      <c r="AVS77" s="79">
        <v>12579</v>
      </c>
      <c r="AVT77" s="78">
        <v>517694.98</v>
      </c>
      <c r="AVU77" s="77">
        <v>23</v>
      </c>
      <c r="AVV77" s="78">
        <v>520.42999999999995</v>
      </c>
      <c r="AVW77" s="77">
        <v>12</v>
      </c>
      <c r="AVX77" s="78">
        <v>509.8</v>
      </c>
      <c r="AVY77" s="77">
        <v>3</v>
      </c>
      <c r="AVZ77" s="78">
        <v>24.74</v>
      </c>
      <c r="AWA77" s="77">
        <v>15</v>
      </c>
      <c r="AWB77" s="78">
        <v>71.599999999999994</v>
      </c>
      <c r="AWG77" s="77">
        <v>3</v>
      </c>
      <c r="AWH77" s="78">
        <v>11.91</v>
      </c>
      <c r="AWM77" s="79">
        <v>177713</v>
      </c>
      <c r="AWN77" s="78">
        <v>2837407.57</v>
      </c>
      <c r="AWO77" s="77">
        <v>4</v>
      </c>
      <c r="AWP77" s="78">
        <v>84.26</v>
      </c>
      <c r="AWQ77" s="79">
        <v>1938</v>
      </c>
      <c r="AWR77" s="78">
        <v>104651.13</v>
      </c>
      <c r="AWU77" s="79">
        <v>11280</v>
      </c>
      <c r="AWV77" s="78">
        <v>3681955.59</v>
      </c>
      <c r="AWW77" s="77">
        <v>52</v>
      </c>
      <c r="AWX77" s="78">
        <v>461.62</v>
      </c>
      <c r="AXC77" s="77">
        <v>244</v>
      </c>
      <c r="AXD77" s="78">
        <v>201917.63</v>
      </c>
      <c r="AXM77" s="77">
        <v>1</v>
      </c>
      <c r="AXN77" s="78">
        <v>9.2200000000000006</v>
      </c>
      <c r="AYC77" s="77">
        <v>5</v>
      </c>
      <c r="AYD77" s="78">
        <v>40.65</v>
      </c>
      <c r="AYE77" s="77">
        <v>11</v>
      </c>
      <c r="AYF77" s="78">
        <v>103.83</v>
      </c>
      <c r="AYG77" s="77">
        <v>7</v>
      </c>
      <c r="AYH77" s="78">
        <v>157.86000000000001</v>
      </c>
      <c r="AYQ77" s="77">
        <v>14</v>
      </c>
      <c r="AYR77" s="78">
        <v>10.57</v>
      </c>
      <c r="AYW77" s="77">
        <v>17</v>
      </c>
      <c r="AYX77" s="78">
        <v>79.98</v>
      </c>
      <c r="AYY77" s="77">
        <v>102</v>
      </c>
      <c r="AYZ77" s="78">
        <v>6520.27</v>
      </c>
      <c r="AZA77" s="79">
        <v>56062</v>
      </c>
      <c r="AZB77" s="78">
        <v>4332820.8600000003</v>
      </c>
      <c r="AZC77" s="77">
        <v>388</v>
      </c>
      <c r="AZD77" s="78">
        <v>60402.34</v>
      </c>
      <c r="AZE77" s="77">
        <v>170</v>
      </c>
      <c r="AZF77" s="78">
        <v>59402.35</v>
      </c>
      <c r="AZG77" s="77">
        <v>18</v>
      </c>
      <c r="AZH77" s="78">
        <v>373.81</v>
      </c>
      <c r="AZI77" s="77">
        <v>285</v>
      </c>
      <c r="AZJ77" s="78">
        <v>23891.65</v>
      </c>
      <c r="AZK77" s="77">
        <v>571</v>
      </c>
      <c r="AZL77" s="78">
        <v>8385.94</v>
      </c>
      <c r="AZM77" s="77">
        <v>2</v>
      </c>
      <c r="AZN77" s="78">
        <v>344.83</v>
      </c>
      <c r="AZO77" s="79">
        <v>12613</v>
      </c>
      <c r="AZP77" s="78">
        <v>1671740.96</v>
      </c>
      <c r="AZQ77" s="77">
        <v>176</v>
      </c>
      <c r="AZR77" s="78">
        <v>169730.63</v>
      </c>
      <c r="AZS77" s="77">
        <v>96</v>
      </c>
      <c r="AZT77" s="78">
        <v>13778.44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zoomScaleNormal="100" workbookViewId="0">
      <selection activeCell="F1" sqref="F1"/>
    </sheetView>
  </sheetViews>
  <sheetFormatPr defaultColWidth="9.140625" defaultRowHeight="12.75" x14ac:dyDescent="0.2"/>
  <cols>
    <col min="1" max="1" width="5" style="2" bestFit="1" customWidth="1"/>
    <col min="2" max="2" width="18.42578125" style="2" bestFit="1" customWidth="1"/>
    <col min="3" max="3" width="11.7109375" style="20" customWidth="1"/>
    <col min="4" max="16384" width="9.140625" style="2"/>
  </cols>
  <sheetData>
    <row r="1" spans="1:3" x14ac:dyDescent="0.2">
      <c r="A1" s="10" t="s">
        <v>113</v>
      </c>
    </row>
    <row r="2" spans="1:3" x14ac:dyDescent="0.2">
      <c r="B2" s="2" t="s">
        <v>7</v>
      </c>
      <c r="C2" s="49" t="s">
        <v>436</v>
      </c>
    </row>
    <row r="3" spans="1:3" x14ac:dyDescent="0.2">
      <c r="B3" s="2" t="s">
        <v>8</v>
      </c>
      <c r="C3" s="20" t="s">
        <v>9</v>
      </c>
    </row>
    <row r="4" spans="1:3" x14ac:dyDescent="0.2">
      <c r="B4" s="2" t="s">
        <v>13</v>
      </c>
      <c r="C4" s="20" t="s">
        <v>17</v>
      </c>
    </row>
    <row r="5" spans="1:3" x14ac:dyDescent="0.2">
      <c r="B5" s="2" t="s">
        <v>10</v>
      </c>
      <c r="C5" s="20" t="s">
        <v>15</v>
      </c>
    </row>
    <row r="6" spans="1:3" x14ac:dyDescent="0.2">
      <c r="B6" s="2" t="s">
        <v>24</v>
      </c>
      <c r="C6" s="20" t="s">
        <v>26</v>
      </c>
    </row>
    <row r="7" spans="1:3" x14ac:dyDescent="0.2">
      <c r="B7" s="2" t="s">
        <v>16</v>
      </c>
      <c r="C7" s="20" t="s">
        <v>18</v>
      </c>
    </row>
    <row r="8" spans="1:3" x14ac:dyDescent="0.2">
      <c r="B8" s="2" t="s">
        <v>11</v>
      </c>
      <c r="C8" s="12">
        <v>35400</v>
      </c>
    </row>
    <row r="9" spans="1:3" x14ac:dyDescent="0.2">
      <c r="B9" s="2" t="s">
        <v>12</v>
      </c>
      <c r="C9" s="20" t="s">
        <v>190</v>
      </c>
    </row>
    <row r="10" spans="1:3" x14ac:dyDescent="0.2">
      <c r="B10" s="2" t="s">
        <v>177</v>
      </c>
      <c r="C10" s="20" t="s">
        <v>347</v>
      </c>
    </row>
    <row r="11" spans="1:3" x14ac:dyDescent="0.2">
      <c r="B11" s="27" t="s">
        <v>437</v>
      </c>
      <c r="C11" s="49" t="s">
        <v>438</v>
      </c>
    </row>
    <row r="12" spans="1:3" x14ac:dyDescent="0.2">
      <c r="B12" s="27" t="s">
        <v>405</v>
      </c>
      <c r="C12" s="49" t="s">
        <v>406</v>
      </c>
    </row>
    <row r="13" spans="1:3" x14ac:dyDescent="0.2">
      <c r="B13" s="2" t="s">
        <v>140</v>
      </c>
    </row>
    <row r="14" spans="1:3" x14ac:dyDescent="0.2">
      <c r="B14"/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8E6-0053-4494-9695-759328BCCFA3}">
  <dimension ref="A1:J5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2" sqref="L12"/>
    </sheetView>
  </sheetViews>
  <sheetFormatPr defaultColWidth="8.85546875" defaultRowHeight="12.75" x14ac:dyDescent="0.2"/>
  <cols>
    <col min="1" max="1" width="5" bestFit="1" customWidth="1"/>
    <col min="2" max="2" width="12" customWidth="1"/>
    <col min="6" max="6" width="11.28515625" customWidth="1"/>
  </cols>
  <sheetData>
    <row r="1" spans="1:10" x14ac:dyDescent="0.2">
      <c r="A1" s="93" t="s">
        <v>113</v>
      </c>
    </row>
    <row r="2" spans="1:10" x14ac:dyDescent="0.2">
      <c r="B2" s="93" t="s">
        <v>1495</v>
      </c>
      <c r="C2" s="93" t="s">
        <v>1496</v>
      </c>
      <c r="D2" s="93" t="s">
        <v>13</v>
      </c>
      <c r="E2" s="93" t="s">
        <v>1498</v>
      </c>
      <c r="F2" s="93" t="s">
        <v>258</v>
      </c>
      <c r="G2" s="93" t="s">
        <v>12</v>
      </c>
      <c r="H2" s="93" t="s">
        <v>96</v>
      </c>
      <c r="I2" s="93" t="s">
        <v>111</v>
      </c>
      <c r="J2" s="93" t="s">
        <v>1500</v>
      </c>
    </row>
    <row r="3" spans="1:10" x14ac:dyDescent="0.2">
      <c r="B3" s="123" t="s">
        <v>1497</v>
      </c>
      <c r="C3" s="93" t="s">
        <v>9</v>
      </c>
      <c r="D3" s="124" t="s">
        <v>90</v>
      </c>
      <c r="E3" s="125" t="s">
        <v>92</v>
      </c>
      <c r="F3" s="126">
        <v>35422</v>
      </c>
      <c r="G3" s="126" t="s">
        <v>311</v>
      </c>
      <c r="H3" s="126" t="s">
        <v>26</v>
      </c>
      <c r="I3" s="127">
        <v>1</v>
      </c>
      <c r="J3" s="126" t="s">
        <v>1496</v>
      </c>
    </row>
    <row r="4" spans="1:10" x14ac:dyDescent="0.2">
      <c r="B4" s="123" t="s">
        <v>1499</v>
      </c>
      <c r="C4" s="93" t="s">
        <v>68</v>
      </c>
      <c r="D4" s="124" t="s">
        <v>90</v>
      </c>
      <c r="E4" s="124" t="s">
        <v>143</v>
      </c>
      <c r="F4" s="126">
        <v>39146</v>
      </c>
      <c r="G4" s="124">
        <v>2018</v>
      </c>
      <c r="H4" s="124" t="s">
        <v>26</v>
      </c>
      <c r="I4" s="127">
        <v>1</v>
      </c>
      <c r="J4" s="93" t="s">
        <v>1501</v>
      </c>
    </row>
    <row r="5" spans="1:10" x14ac:dyDescent="0.2">
      <c r="B5" s="123" t="s">
        <v>1502</v>
      </c>
      <c r="C5" s="93" t="s">
        <v>1503</v>
      </c>
      <c r="D5" s="124" t="s">
        <v>90</v>
      </c>
      <c r="E5" s="124" t="s">
        <v>448</v>
      </c>
      <c r="F5" s="126">
        <v>40072</v>
      </c>
      <c r="G5" s="125">
        <v>2018</v>
      </c>
      <c r="H5" s="124" t="s">
        <v>26</v>
      </c>
      <c r="I5" s="127">
        <v>1</v>
      </c>
      <c r="J5" s="93" t="s">
        <v>1501</v>
      </c>
    </row>
    <row r="6" spans="1:10" x14ac:dyDescent="0.2">
      <c r="B6" s="123" t="s">
        <v>1504</v>
      </c>
      <c r="C6" s="93" t="s">
        <v>1505</v>
      </c>
      <c r="D6" s="124" t="s">
        <v>90</v>
      </c>
      <c r="E6" s="124" t="s">
        <v>178</v>
      </c>
      <c r="F6" s="125" t="s">
        <v>526</v>
      </c>
      <c r="G6" s="124" t="s">
        <v>412</v>
      </c>
      <c r="H6" s="124" t="s">
        <v>26</v>
      </c>
      <c r="I6" s="127">
        <v>1</v>
      </c>
      <c r="J6" s="124" t="s">
        <v>1496</v>
      </c>
    </row>
    <row r="7" spans="1:10" x14ac:dyDescent="0.2">
      <c r="B7" s="9" t="s">
        <v>1506</v>
      </c>
      <c r="C7" s="93" t="s">
        <v>53</v>
      </c>
      <c r="D7" s="6" t="s">
        <v>288</v>
      </c>
      <c r="E7" s="6" t="s">
        <v>286</v>
      </c>
      <c r="F7" s="6">
        <v>2001</v>
      </c>
      <c r="G7" s="6" t="s">
        <v>290</v>
      </c>
      <c r="H7" s="6" t="s">
        <v>285</v>
      </c>
      <c r="I7" s="24">
        <v>1</v>
      </c>
      <c r="J7" s="6" t="s">
        <v>1496</v>
      </c>
    </row>
    <row r="8" spans="1:10" x14ac:dyDescent="0.2">
      <c r="B8" s="9" t="s">
        <v>3</v>
      </c>
      <c r="C8" s="93" t="s">
        <v>61</v>
      </c>
      <c r="D8" s="6" t="s">
        <v>221</v>
      </c>
      <c r="E8" s="6" t="s">
        <v>327</v>
      </c>
      <c r="F8" s="22">
        <v>35636</v>
      </c>
      <c r="G8" s="20" t="s">
        <v>117</v>
      </c>
      <c r="H8" s="8" t="s">
        <v>112</v>
      </c>
      <c r="I8" s="61" t="s">
        <v>26</v>
      </c>
      <c r="J8" s="24">
        <v>1</v>
      </c>
    </row>
    <row r="9" spans="1:10" x14ac:dyDescent="0.2">
      <c r="B9" s="128" t="s">
        <v>1507</v>
      </c>
      <c r="C9" s="93" t="s">
        <v>1508</v>
      </c>
      <c r="D9" s="6" t="s">
        <v>331</v>
      </c>
      <c r="E9" s="6" t="s">
        <v>274</v>
      </c>
      <c r="F9" s="6"/>
      <c r="G9" s="20"/>
      <c r="H9" s="33" t="s">
        <v>452</v>
      </c>
      <c r="I9" s="6" t="s">
        <v>333</v>
      </c>
      <c r="J9" s="47" t="s">
        <v>415</v>
      </c>
    </row>
    <row r="10" spans="1:10" x14ac:dyDescent="0.2">
      <c r="B10" s="128" t="s">
        <v>1509</v>
      </c>
      <c r="C10" s="93" t="s">
        <v>1510</v>
      </c>
      <c r="D10" s="6" t="s">
        <v>98</v>
      </c>
      <c r="E10" s="6" t="s">
        <v>578</v>
      </c>
      <c r="F10" s="22">
        <v>36938</v>
      </c>
      <c r="G10" s="20" t="s">
        <v>579</v>
      </c>
      <c r="H10" s="6" t="s">
        <v>581</v>
      </c>
      <c r="I10" s="6" t="s">
        <v>484</v>
      </c>
      <c r="J10" s="24" t="s">
        <v>312</v>
      </c>
    </row>
    <row r="11" spans="1:10" x14ac:dyDescent="0.2">
      <c r="B11" s="3" t="s">
        <v>4</v>
      </c>
      <c r="D11" s="6" t="s">
        <v>100</v>
      </c>
      <c r="E11" s="6"/>
      <c r="F11" s="6"/>
      <c r="G11" s="20"/>
      <c r="H11" s="6"/>
      <c r="I11" s="6"/>
      <c r="J11" s="24">
        <v>1</v>
      </c>
    </row>
    <row r="12" spans="1:10" x14ac:dyDescent="0.2">
      <c r="B12" s="3" t="s">
        <v>153</v>
      </c>
      <c r="D12" s="6" t="s">
        <v>154</v>
      </c>
      <c r="E12" s="6"/>
      <c r="F12" s="6"/>
      <c r="G12" s="20"/>
      <c r="H12" s="6" t="s">
        <v>152</v>
      </c>
      <c r="I12" s="6"/>
      <c r="J12" s="47" t="s">
        <v>482</v>
      </c>
    </row>
    <row r="13" spans="1:10" x14ac:dyDescent="0.2">
      <c r="B13" s="128" t="s">
        <v>1511</v>
      </c>
      <c r="C13" s="93" t="s">
        <v>1512</v>
      </c>
      <c r="D13" s="6" t="s">
        <v>163</v>
      </c>
      <c r="E13" s="6"/>
      <c r="F13" s="6"/>
      <c r="G13" s="20" t="s">
        <v>164</v>
      </c>
      <c r="H13" s="6"/>
      <c r="I13" s="6"/>
      <c r="J13" s="25" t="s">
        <v>168</v>
      </c>
    </row>
    <row r="14" spans="1:10" x14ac:dyDescent="0.2">
      <c r="B14" s="128" t="s">
        <v>1513</v>
      </c>
      <c r="C14" s="93" t="s">
        <v>1514</v>
      </c>
      <c r="D14" s="6" t="s">
        <v>349</v>
      </c>
      <c r="E14" s="6" t="s">
        <v>357</v>
      </c>
      <c r="F14" s="6">
        <v>2006</v>
      </c>
      <c r="G14" s="20" t="s">
        <v>358</v>
      </c>
      <c r="H14" s="6"/>
      <c r="I14" s="6"/>
      <c r="J14" s="25" t="s">
        <v>166</v>
      </c>
    </row>
    <row r="15" spans="1:10" x14ac:dyDescent="0.2">
      <c r="B15" s="9" t="s">
        <v>1515</v>
      </c>
      <c r="C15" s="93" t="s">
        <v>53</v>
      </c>
      <c r="D15" s="6" t="s">
        <v>60</v>
      </c>
      <c r="E15" s="6" t="s">
        <v>225</v>
      </c>
      <c r="F15" s="6">
        <v>2007</v>
      </c>
      <c r="G15" s="20"/>
      <c r="H15" s="6"/>
      <c r="I15" s="6" t="s">
        <v>285</v>
      </c>
      <c r="J15" s="24">
        <v>1</v>
      </c>
    </row>
    <row r="16" spans="1:10" x14ac:dyDescent="0.2">
      <c r="B16" s="30" t="s">
        <v>1516</v>
      </c>
      <c r="C16" s="93" t="s">
        <v>1517</v>
      </c>
      <c r="D16" s="6" t="s">
        <v>299</v>
      </c>
      <c r="E16" s="6" t="s">
        <v>195</v>
      </c>
      <c r="F16" s="6">
        <v>2009</v>
      </c>
      <c r="G16" s="20" t="s">
        <v>300</v>
      </c>
      <c r="H16" s="6" t="s">
        <v>309</v>
      </c>
      <c r="I16" s="6" t="s">
        <v>334</v>
      </c>
      <c r="J16" s="24">
        <v>1</v>
      </c>
    </row>
    <row r="17" spans="2:10" x14ac:dyDescent="0.2">
      <c r="B17" s="128" t="s">
        <v>122</v>
      </c>
      <c r="C17" s="93" t="s">
        <v>1518</v>
      </c>
      <c r="D17" s="33" t="s">
        <v>479</v>
      </c>
      <c r="E17" s="33" t="s">
        <v>416</v>
      </c>
      <c r="F17" s="22">
        <v>38867</v>
      </c>
      <c r="G17" s="49" t="s">
        <v>480</v>
      </c>
      <c r="H17" s="33" t="s">
        <v>481</v>
      </c>
      <c r="I17" s="33" t="s">
        <v>334</v>
      </c>
      <c r="J17" s="24">
        <v>1</v>
      </c>
    </row>
    <row r="18" spans="2:10" x14ac:dyDescent="0.2">
      <c r="B18" s="128" t="s">
        <v>1435</v>
      </c>
      <c r="C18" s="93" t="s">
        <v>1597</v>
      </c>
      <c r="D18" s="33"/>
      <c r="E18" s="33"/>
      <c r="F18" s="133" t="s">
        <v>1598</v>
      </c>
      <c r="G18" s="49"/>
      <c r="H18" s="33"/>
      <c r="I18" s="33"/>
      <c r="J18" s="24"/>
    </row>
    <row r="19" spans="2:10" x14ac:dyDescent="0.2">
      <c r="B19" s="128" t="s">
        <v>1519</v>
      </c>
      <c r="D19" s="6" t="s">
        <v>123</v>
      </c>
      <c r="E19" s="33" t="s">
        <v>340</v>
      </c>
      <c r="F19" s="33" t="s">
        <v>403</v>
      </c>
      <c r="G19" s="20" t="s">
        <v>523</v>
      </c>
      <c r="H19" s="6" t="s">
        <v>340</v>
      </c>
      <c r="I19" s="6" t="s">
        <v>334</v>
      </c>
      <c r="J19" s="47" t="s">
        <v>483</v>
      </c>
    </row>
    <row r="20" spans="2:10" x14ac:dyDescent="0.2">
      <c r="B20" s="9" t="s">
        <v>603</v>
      </c>
      <c r="D20" s="33" t="s">
        <v>439</v>
      </c>
      <c r="E20" s="6" t="s">
        <v>340</v>
      </c>
      <c r="F20" s="73">
        <v>40231</v>
      </c>
      <c r="G20" s="58" t="s">
        <v>602</v>
      </c>
      <c r="H20" s="33" t="s">
        <v>309</v>
      </c>
      <c r="I20" s="33" t="s">
        <v>334</v>
      </c>
      <c r="J20" s="71">
        <v>1</v>
      </c>
    </row>
    <row r="21" spans="2:10" x14ac:dyDescent="0.2">
      <c r="B21" s="99" t="s">
        <v>1582</v>
      </c>
      <c r="D21" s="129" t="s">
        <v>339</v>
      </c>
      <c r="J21" t="s">
        <v>1581</v>
      </c>
    </row>
    <row r="23" spans="2:10" x14ac:dyDescent="0.2">
      <c r="B23" s="68" t="s">
        <v>513</v>
      </c>
      <c r="I23" s="10" t="s">
        <v>621</v>
      </c>
    </row>
    <row r="24" spans="2:10" x14ac:dyDescent="0.2">
      <c r="B24" s="27" t="s">
        <v>504</v>
      </c>
      <c r="I24" s="27" t="s">
        <v>557</v>
      </c>
    </row>
    <row r="25" spans="2:10" x14ac:dyDescent="0.2">
      <c r="B25" s="27" t="s">
        <v>503</v>
      </c>
      <c r="I25" s="10" t="s">
        <v>647</v>
      </c>
    </row>
    <row r="26" spans="2:10" x14ac:dyDescent="0.2">
      <c r="B26" s="2" t="s">
        <v>505</v>
      </c>
      <c r="I26" s="10" t="s">
        <v>2</v>
      </c>
    </row>
    <row r="27" spans="2:10" x14ac:dyDescent="0.2">
      <c r="B27" s="2" t="s">
        <v>506</v>
      </c>
      <c r="I27" s="2"/>
    </row>
    <row r="28" spans="2:10" x14ac:dyDescent="0.2">
      <c r="B28" s="2" t="s">
        <v>507</v>
      </c>
      <c r="I28" s="2"/>
    </row>
    <row r="29" spans="2:10" x14ac:dyDescent="0.2">
      <c r="B29" s="2" t="s">
        <v>508</v>
      </c>
      <c r="I29" s="2"/>
    </row>
    <row r="30" spans="2:10" x14ac:dyDescent="0.2">
      <c r="B30" s="2" t="s">
        <v>509</v>
      </c>
      <c r="I30" s="2"/>
    </row>
    <row r="31" spans="2:10" x14ac:dyDescent="0.2">
      <c r="B31" s="2" t="s">
        <v>510</v>
      </c>
      <c r="I31" s="2" t="s">
        <v>536</v>
      </c>
    </row>
    <row r="32" spans="2:10" x14ac:dyDescent="0.2">
      <c r="B32" s="27" t="s">
        <v>607</v>
      </c>
    </row>
    <row r="33" spans="2:3" x14ac:dyDescent="0.2">
      <c r="B33" s="2" t="s">
        <v>514</v>
      </c>
    </row>
    <row r="34" spans="2:3" x14ac:dyDescent="0.2">
      <c r="B34" s="2" t="s">
        <v>522</v>
      </c>
    </row>
    <row r="35" spans="2:3" x14ac:dyDescent="0.2">
      <c r="B35" s="2" t="s">
        <v>659</v>
      </c>
    </row>
    <row r="36" spans="2:3" x14ac:dyDescent="0.2">
      <c r="B36" s="2" t="s">
        <v>447</v>
      </c>
    </row>
    <row r="37" spans="2:3" x14ac:dyDescent="0.2">
      <c r="B37" t="s">
        <v>0</v>
      </c>
      <c r="C37" t="s">
        <v>283</v>
      </c>
    </row>
    <row r="38" spans="2:3" x14ac:dyDescent="0.2">
      <c r="B38" s="2" t="s">
        <v>559</v>
      </c>
    </row>
    <row r="39" spans="2:3" x14ac:dyDescent="0.2">
      <c r="B39" s="2" t="s">
        <v>560</v>
      </c>
    </row>
    <row r="40" spans="2:3" x14ac:dyDescent="0.2">
      <c r="B40" s="2" t="s">
        <v>565</v>
      </c>
    </row>
    <row r="41" spans="2:3" x14ac:dyDescent="0.2">
      <c r="B41" s="27" t="s">
        <v>588</v>
      </c>
    </row>
    <row r="42" spans="2:3" x14ac:dyDescent="0.2">
      <c r="B42" s="27" t="s">
        <v>589</v>
      </c>
    </row>
    <row r="43" spans="2:3" x14ac:dyDescent="0.2">
      <c r="B43" s="99" t="s">
        <v>1375</v>
      </c>
    </row>
    <row r="44" spans="2:3" x14ac:dyDescent="0.2">
      <c r="B44" s="99" t="s">
        <v>1380</v>
      </c>
    </row>
    <row r="45" spans="2:3" x14ac:dyDescent="0.2">
      <c r="B45" s="99" t="s">
        <v>1381</v>
      </c>
    </row>
    <row r="50" spans="2:8" x14ac:dyDescent="0.2">
      <c r="B50" s="2" t="s">
        <v>1573</v>
      </c>
      <c r="D50" t="s">
        <v>150</v>
      </c>
    </row>
    <row r="51" spans="2:8" x14ac:dyDescent="0.2">
      <c r="B51" t="s">
        <v>1571</v>
      </c>
      <c r="C51" t="s">
        <v>573</v>
      </c>
      <c r="D51" t="s">
        <v>1572</v>
      </c>
    </row>
    <row r="52" spans="2:8" x14ac:dyDescent="0.2">
      <c r="B52" s="34" t="s">
        <v>501</v>
      </c>
      <c r="C52" s="33" t="s">
        <v>162</v>
      </c>
      <c r="D52" s="33" t="s">
        <v>552</v>
      </c>
      <c r="E52" s="33" t="s">
        <v>167</v>
      </c>
      <c r="F52" s="33" t="s">
        <v>309</v>
      </c>
      <c r="G52" s="33" t="s">
        <v>26</v>
      </c>
      <c r="H52" s="47" t="s">
        <v>502</v>
      </c>
    </row>
    <row r="53" spans="2:8" x14ac:dyDescent="0.2">
      <c r="B53" s="34" t="s">
        <v>553</v>
      </c>
      <c r="C53" s="33" t="s">
        <v>162</v>
      </c>
      <c r="D53" s="33" t="s">
        <v>552</v>
      </c>
      <c r="E53" s="33" t="s">
        <v>167</v>
      </c>
      <c r="F53" s="33" t="s">
        <v>309</v>
      </c>
      <c r="G53" s="33" t="s">
        <v>26</v>
      </c>
      <c r="H53" s="71">
        <v>1</v>
      </c>
    </row>
    <row r="54" spans="2:8" x14ac:dyDescent="0.2">
      <c r="B54" s="34" t="s">
        <v>257</v>
      </c>
      <c r="C54" s="33" t="s">
        <v>150</v>
      </c>
      <c r="D54" s="33" t="s">
        <v>335</v>
      </c>
      <c r="E54" s="33" t="s">
        <v>148</v>
      </c>
      <c r="F54" s="33" t="s">
        <v>309</v>
      </c>
      <c r="G54" s="33" t="s">
        <v>26</v>
      </c>
      <c r="H54" s="47" t="s">
        <v>308</v>
      </c>
    </row>
    <row r="55" spans="2:8" x14ac:dyDescent="0.2">
      <c r="B55" s="34" t="s">
        <v>516</v>
      </c>
      <c r="C55" s="33" t="s">
        <v>517</v>
      </c>
      <c r="D55" s="33" t="s">
        <v>549</v>
      </c>
      <c r="E55" s="33" t="s">
        <v>148</v>
      </c>
      <c r="F55" s="6" t="s">
        <v>519</v>
      </c>
      <c r="G55" s="33" t="s">
        <v>26</v>
      </c>
      <c r="H55" s="47" t="s">
        <v>518</v>
      </c>
    </row>
  </sheetData>
  <hyperlinks>
    <hyperlink ref="B3" location="Diovan!A1" display="Diovan (valsartan)" xr:uid="{00000000-0004-0000-0300-000006000000}"/>
    <hyperlink ref="B4" location="Tekturna!A1" display="Tekturna (alikersan, SPP100)" xr:uid="{00000000-0004-0000-0300-000002000000}"/>
    <hyperlink ref="B6" location="Exforge!A1" display="Exforge (valsartan+amlodipine)" xr:uid="{00000000-0004-0000-0300-000007000000}"/>
    <hyperlink ref="B5" location="Tekturna!A1" display="Valturna (alikersan+valsartan)" xr:uid="{00000000-0004-0000-0300-000015000000}"/>
    <hyperlink ref="B7" location="Zometa!A1" display="Zometa (zoledronic acid)" xr:uid="{00000000-0004-0000-0300-000009000000}"/>
    <hyperlink ref="B8" location="Femara!A1" display="Femara" xr:uid="{00000000-0004-0000-0300-000000000000}"/>
    <hyperlink ref="B15" location="Aclasta!A1" display="Aclasta (zoledronic acid)" xr:uid="{00000000-0004-0000-0300-000008000000}"/>
    <hyperlink ref="B20" location="Menveo!A1" display="Menveo (oligosaccharide conjugate)" xr:uid="{00000000-0004-0000-0300-000016000000}"/>
    <hyperlink ref="I23" location="Consumer!A1" display="Consumer" xr:uid="{00000000-0004-0000-0300-00000F000000}"/>
    <hyperlink ref="I25" location="Vaccines!A1" display="Vaccines" xr:uid="{00000000-0004-0000-0300-000010000000}"/>
    <hyperlink ref="I26" location="Sandoz!A1" display="Sandoz" xr:uid="{00000000-0004-0000-0300-000011000000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O87"/>
  <sheetViews>
    <sheetView tabSelected="1" topLeftCell="A43" zoomScale="130" zoomScaleNormal="130" workbookViewId="0">
      <selection activeCell="F77" sqref="F77"/>
    </sheetView>
  </sheetViews>
  <sheetFormatPr defaultColWidth="9.140625" defaultRowHeight="12.75" x14ac:dyDescent="0.2"/>
  <cols>
    <col min="1" max="1" width="2.7109375" style="2" customWidth="1"/>
    <col min="2" max="2" width="26.7109375" style="2" customWidth="1"/>
    <col min="3" max="3" width="23.42578125" style="6" customWidth="1"/>
    <col min="4" max="4" width="17" style="6" customWidth="1"/>
    <col min="5" max="5" width="12.42578125" style="6" customWidth="1"/>
    <col min="6" max="6" width="12.85546875" style="6" customWidth="1"/>
    <col min="7" max="7" width="9.140625" style="6"/>
    <col min="8" max="8" width="10.28515625" style="6" bestFit="1" customWidth="1"/>
    <col min="9" max="9" width="2.42578125" style="2" customWidth="1"/>
    <col min="10" max="10" width="11.85546875" style="2" customWidth="1"/>
    <col min="11" max="11" width="8.140625" style="2" customWidth="1"/>
    <col min="12" max="12" width="7.140625" style="2" customWidth="1"/>
    <col min="13" max="13" width="8.7109375" style="2" customWidth="1"/>
    <col min="14" max="14" width="12.7109375" style="2" customWidth="1"/>
    <col min="15" max="16384" width="9.140625" style="2"/>
  </cols>
  <sheetData>
    <row r="2" spans="2:15" x14ac:dyDescent="0.2">
      <c r="B2" s="60" t="s">
        <v>458</v>
      </c>
      <c r="C2" s="5" t="s">
        <v>13</v>
      </c>
      <c r="D2" s="5" t="s">
        <v>91</v>
      </c>
      <c r="E2" s="5" t="s">
        <v>258</v>
      </c>
      <c r="F2" s="5" t="s">
        <v>12</v>
      </c>
      <c r="G2" s="5" t="s">
        <v>96</v>
      </c>
      <c r="H2" s="23" t="s">
        <v>99</v>
      </c>
      <c r="J2" s="99" t="s">
        <v>1596</v>
      </c>
      <c r="K2" s="2">
        <v>115.85</v>
      </c>
    </row>
    <row r="3" spans="2:15" x14ac:dyDescent="0.2">
      <c r="B3" s="9" t="s">
        <v>1532</v>
      </c>
      <c r="C3" s="129" t="s">
        <v>573</v>
      </c>
      <c r="D3" s="6" t="s">
        <v>1533</v>
      </c>
      <c r="E3" s="22">
        <v>42025</v>
      </c>
      <c r="G3" s="6" t="s">
        <v>334</v>
      </c>
      <c r="H3" s="25" t="s">
        <v>1555</v>
      </c>
      <c r="J3" s="2" t="s">
        <v>251</v>
      </c>
      <c r="K3" s="67">
        <v>81.06</v>
      </c>
      <c r="O3" s="13"/>
    </row>
    <row r="4" spans="2:15" x14ac:dyDescent="0.2">
      <c r="B4" s="9" t="s">
        <v>1535</v>
      </c>
      <c r="C4" s="129" t="s">
        <v>487</v>
      </c>
      <c r="D4" s="6" t="s">
        <v>1536</v>
      </c>
      <c r="E4" s="22">
        <v>42192</v>
      </c>
      <c r="G4" s="6" t="s">
        <v>26</v>
      </c>
      <c r="H4" s="24">
        <v>1</v>
      </c>
      <c r="J4" s="2" t="s">
        <v>138</v>
      </c>
      <c r="K4" s="13">
        <v>2046</v>
      </c>
      <c r="L4" s="98" t="s">
        <v>1587</v>
      </c>
      <c r="O4" s="13"/>
    </row>
    <row r="5" spans="2:15" x14ac:dyDescent="0.2">
      <c r="B5" s="128" t="s">
        <v>1537</v>
      </c>
      <c r="C5" s="129" t="s">
        <v>1521</v>
      </c>
      <c r="D5" s="6" t="s">
        <v>1538</v>
      </c>
      <c r="E5" s="22">
        <v>39772</v>
      </c>
      <c r="G5" s="6" t="s">
        <v>26</v>
      </c>
      <c r="H5" s="25" t="s">
        <v>1539</v>
      </c>
      <c r="J5" s="2" t="s">
        <v>241</v>
      </c>
      <c r="K5" s="13">
        <f>K4*K3</f>
        <v>165848.76</v>
      </c>
      <c r="M5" s="13"/>
      <c r="O5" s="13"/>
    </row>
    <row r="6" spans="2:15" x14ac:dyDescent="0.2">
      <c r="B6" s="128" t="s">
        <v>1548</v>
      </c>
      <c r="C6" s="129" t="s">
        <v>1520</v>
      </c>
      <c r="D6" s="6" t="s">
        <v>1549</v>
      </c>
      <c r="E6" s="22">
        <v>43609</v>
      </c>
      <c r="G6" s="6" t="s">
        <v>1554</v>
      </c>
      <c r="H6" s="25" t="s">
        <v>1555</v>
      </c>
      <c r="J6" s="2" t="s">
        <v>240</v>
      </c>
      <c r="K6" s="13">
        <v>0</v>
      </c>
      <c r="L6" s="98" t="s">
        <v>1587</v>
      </c>
      <c r="M6" s="13"/>
      <c r="O6" s="13"/>
    </row>
    <row r="7" spans="2:15" x14ac:dyDescent="0.2">
      <c r="B7" s="128" t="s">
        <v>1540</v>
      </c>
      <c r="C7" s="6" t="s">
        <v>1542</v>
      </c>
      <c r="D7" s="6" t="s">
        <v>1541</v>
      </c>
      <c r="E7" s="22">
        <v>41423</v>
      </c>
      <c r="G7" s="6" t="s">
        <v>26</v>
      </c>
      <c r="H7" s="25" t="s">
        <v>1555</v>
      </c>
      <c r="J7" s="2" t="s">
        <v>250</v>
      </c>
      <c r="K7" s="13">
        <v>18800</v>
      </c>
      <c r="L7" s="98" t="s">
        <v>1587</v>
      </c>
      <c r="O7" s="13"/>
    </row>
    <row r="8" spans="2:15" x14ac:dyDescent="0.2">
      <c r="B8" s="128" t="s">
        <v>1544</v>
      </c>
      <c r="C8" s="6" t="s">
        <v>1542</v>
      </c>
      <c r="D8" s="6" t="s">
        <v>1545</v>
      </c>
      <c r="E8" s="22">
        <v>41423</v>
      </c>
      <c r="G8" s="6" t="s">
        <v>26</v>
      </c>
      <c r="H8" s="25" t="s">
        <v>1555</v>
      </c>
      <c r="J8" s="27" t="s">
        <v>489</v>
      </c>
      <c r="K8" s="13">
        <f>K5-K6+K7</f>
        <v>184648.76</v>
      </c>
      <c r="L8" s="13"/>
    </row>
    <row r="9" spans="2:15" x14ac:dyDescent="0.2">
      <c r="B9" s="128" t="s">
        <v>1546</v>
      </c>
      <c r="C9" s="129" t="s">
        <v>517</v>
      </c>
      <c r="D9" s="6" t="s">
        <v>1543</v>
      </c>
      <c r="E9" s="22">
        <v>41144</v>
      </c>
      <c r="G9" s="6" t="s">
        <v>26</v>
      </c>
      <c r="H9" s="25" t="s">
        <v>518</v>
      </c>
      <c r="K9" s="13"/>
      <c r="O9" s="62"/>
    </row>
    <row r="10" spans="2:15" x14ac:dyDescent="0.2">
      <c r="B10" s="9" t="s">
        <v>1400</v>
      </c>
      <c r="C10" s="129" t="s">
        <v>299</v>
      </c>
      <c r="D10" s="129" t="s">
        <v>1522</v>
      </c>
      <c r="E10" s="73">
        <v>40442</v>
      </c>
      <c r="G10" s="6" t="s">
        <v>26</v>
      </c>
      <c r="H10" s="24" t="s">
        <v>359</v>
      </c>
      <c r="J10" s="68" t="s">
        <v>630</v>
      </c>
      <c r="O10" s="62"/>
    </row>
    <row r="11" spans="2:15" x14ac:dyDescent="0.2">
      <c r="B11" s="128" t="s">
        <v>1559</v>
      </c>
      <c r="C11" s="129" t="s">
        <v>221</v>
      </c>
      <c r="D11" s="6" t="s">
        <v>1560</v>
      </c>
      <c r="E11" s="22">
        <v>42807</v>
      </c>
      <c r="G11" s="6" t="s">
        <v>26</v>
      </c>
      <c r="H11" s="25" t="s">
        <v>1555</v>
      </c>
      <c r="J11" s="99" t="s">
        <v>1530</v>
      </c>
      <c r="O11" s="62"/>
    </row>
    <row r="12" spans="2:15" x14ac:dyDescent="0.2">
      <c r="B12" s="128" t="s">
        <v>1561</v>
      </c>
      <c r="C12" s="129" t="s">
        <v>299</v>
      </c>
      <c r="D12" s="129" t="s">
        <v>1523</v>
      </c>
      <c r="E12" s="6">
        <v>2009</v>
      </c>
      <c r="G12" s="6" t="s">
        <v>334</v>
      </c>
      <c r="H12" s="25" t="s">
        <v>1555</v>
      </c>
      <c r="J12" s="99" t="s">
        <v>1531</v>
      </c>
      <c r="O12" s="18"/>
    </row>
    <row r="13" spans="2:15" x14ac:dyDescent="0.2">
      <c r="B13" s="128" t="s">
        <v>1562</v>
      </c>
      <c r="C13" s="129" t="s">
        <v>1564</v>
      </c>
      <c r="D13" s="6" t="s">
        <v>1563</v>
      </c>
      <c r="E13" s="22">
        <v>42977</v>
      </c>
      <c r="G13" s="6" t="s">
        <v>285</v>
      </c>
      <c r="H13" s="25" t="s">
        <v>1555</v>
      </c>
      <c r="J13" s="27" t="s">
        <v>631</v>
      </c>
      <c r="O13" s="18"/>
    </row>
    <row r="14" spans="2:15" x14ac:dyDescent="0.2">
      <c r="B14" s="128" t="s">
        <v>1475</v>
      </c>
      <c r="C14" s="129"/>
      <c r="H14" s="25"/>
      <c r="J14" s="27" t="s">
        <v>632</v>
      </c>
    </row>
    <row r="15" spans="2:15" x14ac:dyDescent="0.2">
      <c r="B15" s="128" t="s">
        <v>1485</v>
      </c>
      <c r="C15" s="129" t="s">
        <v>1524</v>
      </c>
      <c r="H15" s="25"/>
      <c r="J15" s="27" t="s">
        <v>633</v>
      </c>
      <c r="O15" s="18"/>
    </row>
    <row r="16" spans="2:15" x14ac:dyDescent="0.2">
      <c r="B16" s="128" t="s">
        <v>1481</v>
      </c>
      <c r="C16" s="129" t="s">
        <v>299</v>
      </c>
      <c r="H16" s="25"/>
      <c r="J16" s="27" t="s">
        <v>634</v>
      </c>
      <c r="O16" s="18"/>
    </row>
    <row r="17" spans="2:15" x14ac:dyDescent="0.2">
      <c r="B17" s="9" t="s">
        <v>459</v>
      </c>
      <c r="C17" s="33" t="s">
        <v>464</v>
      </c>
      <c r="D17" s="6" t="s">
        <v>206</v>
      </c>
      <c r="E17" s="6">
        <v>2007</v>
      </c>
      <c r="F17" s="6" t="s">
        <v>330</v>
      </c>
      <c r="G17" s="6" t="s">
        <v>329</v>
      </c>
      <c r="H17" s="25" t="s">
        <v>312</v>
      </c>
      <c r="J17" s="27" t="s">
        <v>635</v>
      </c>
      <c r="O17" s="18"/>
    </row>
    <row r="18" spans="2:15" x14ac:dyDescent="0.2">
      <c r="B18" s="9" t="s">
        <v>165</v>
      </c>
      <c r="C18" s="6" t="s">
        <v>222</v>
      </c>
      <c r="D18" s="6" t="s">
        <v>110</v>
      </c>
      <c r="E18" s="6">
        <v>2007</v>
      </c>
      <c r="F18" s="6" t="s">
        <v>309</v>
      </c>
      <c r="G18" s="6" t="s">
        <v>26</v>
      </c>
      <c r="H18" s="24">
        <v>1</v>
      </c>
      <c r="J18" s="99"/>
      <c r="O18" s="18"/>
    </row>
    <row r="19" spans="2:15" x14ac:dyDescent="0.2">
      <c r="B19" s="9" t="s">
        <v>524</v>
      </c>
      <c r="C19" s="6" t="s">
        <v>332</v>
      </c>
      <c r="D19" s="6" t="s">
        <v>1547</v>
      </c>
      <c r="E19" s="6">
        <v>2003</v>
      </c>
      <c r="F19" s="6" t="s">
        <v>309</v>
      </c>
      <c r="G19" s="6" t="s">
        <v>334</v>
      </c>
      <c r="H19" s="24" t="s">
        <v>662</v>
      </c>
      <c r="O19" s="18"/>
    </row>
    <row r="20" spans="2:15" x14ac:dyDescent="0.2">
      <c r="B20" s="128" t="s">
        <v>1482</v>
      </c>
      <c r="C20" s="129" t="s">
        <v>1525</v>
      </c>
      <c r="H20" s="25"/>
      <c r="O20" s="18"/>
    </row>
    <row r="21" spans="2:15" x14ac:dyDescent="0.2">
      <c r="B21" s="9" t="s">
        <v>272</v>
      </c>
      <c r="C21" s="6" t="s">
        <v>93</v>
      </c>
      <c r="D21" s="6" t="s">
        <v>284</v>
      </c>
      <c r="E21" s="22">
        <v>37021</v>
      </c>
      <c r="F21" s="6" t="s">
        <v>1534</v>
      </c>
      <c r="G21" s="6" t="s">
        <v>26</v>
      </c>
      <c r="H21" s="24">
        <v>1</v>
      </c>
      <c r="O21" s="18"/>
    </row>
    <row r="22" spans="2:15" x14ac:dyDescent="0.2">
      <c r="B22" s="128" t="s">
        <v>1484</v>
      </c>
      <c r="C22" s="129" t="s">
        <v>1526</v>
      </c>
      <c r="H22" s="25"/>
      <c r="O22" s="18"/>
    </row>
    <row r="23" spans="2:15" x14ac:dyDescent="0.2">
      <c r="B23" s="128" t="s">
        <v>1492</v>
      </c>
      <c r="C23" s="129" t="s">
        <v>496</v>
      </c>
      <c r="H23" s="25"/>
      <c r="O23" s="18"/>
    </row>
    <row r="24" spans="2:15" x14ac:dyDescent="0.2">
      <c r="B24" s="128" t="s">
        <v>1486</v>
      </c>
      <c r="C24" s="129" t="s">
        <v>1527</v>
      </c>
      <c r="H24" s="25"/>
      <c r="O24" s="18"/>
    </row>
    <row r="25" spans="2:15" x14ac:dyDescent="0.2">
      <c r="B25" s="128" t="s">
        <v>1477</v>
      </c>
      <c r="C25" s="129"/>
      <c r="H25" s="25"/>
      <c r="O25" s="18"/>
    </row>
    <row r="26" spans="2:15" x14ac:dyDescent="0.2">
      <c r="B26" s="128" t="s">
        <v>1471</v>
      </c>
      <c r="C26" s="129" t="s">
        <v>22</v>
      </c>
      <c r="H26" s="25"/>
      <c r="O26" s="18"/>
    </row>
    <row r="27" spans="2:15" x14ac:dyDescent="0.2">
      <c r="B27" s="128" t="s">
        <v>1476</v>
      </c>
      <c r="C27" s="129"/>
      <c r="H27" s="25"/>
      <c r="O27" s="18"/>
    </row>
    <row r="28" spans="2:15" x14ac:dyDescent="0.2">
      <c r="B28" s="128" t="s">
        <v>466</v>
      </c>
      <c r="C28" s="129" t="s">
        <v>1528</v>
      </c>
      <c r="H28" s="25"/>
      <c r="O28" s="99"/>
    </row>
    <row r="29" spans="2:15" x14ac:dyDescent="0.2">
      <c r="B29" s="9" t="s">
        <v>297</v>
      </c>
      <c r="C29" s="6" t="s">
        <v>328</v>
      </c>
      <c r="D29" s="33" t="s">
        <v>468</v>
      </c>
      <c r="E29" s="22">
        <v>36124</v>
      </c>
      <c r="F29" s="33" t="s">
        <v>474</v>
      </c>
      <c r="G29" s="33" t="s">
        <v>473</v>
      </c>
      <c r="H29" s="24">
        <v>1</v>
      </c>
    </row>
    <row r="30" spans="2:15" x14ac:dyDescent="0.2">
      <c r="B30" s="34" t="s">
        <v>440</v>
      </c>
      <c r="C30" s="33" t="s">
        <v>444</v>
      </c>
      <c r="D30" s="33" t="s">
        <v>443</v>
      </c>
      <c r="F30" s="33" t="s">
        <v>442</v>
      </c>
      <c r="G30" s="33" t="s">
        <v>441</v>
      </c>
      <c r="H30" s="24">
        <v>1</v>
      </c>
    </row>
    <row r="31" spans="2:15" x14ac:dyDescent="0.2">
      <c r="B31" s="128" t="s">
        <v>1470</v>
      </c>
      <c r="C31" s="129" t="s">
        <v>1529</v>
      </c>
      <c r="H31" s="25"/>
    </row>
    <row r="32" spans="2:15" x14ac:dyDescent="0.2">
      <c r="B32" s="3" t="s">
        <v>582</v>
      </c>
      <c r="C32" s="33" t="s">
        <v>413</v>
      </c>
      <c r="D32" s="6" t="s">
        <v>583</v>
      </c>
      <c r="E32" s="73">
        <v>38044</v>
      </c>
      <c r="F32" s="33" t="s">
        <v>584</v>
      </c>
      <c r="G32" s="33" t="s">
        <v>26</v>
      </c>
      <c r="H32" s="47" t="s">
        <v>415</v>
      </c>
    </row>
    <row r="33" spans="2:8" x14ac:dyDescent="0.2">
      <c r="B33" s="9" t="s">
        <v>173</v>
      </c>
      <c r="C33" s="6" t="s">
        <v>230</v>
      </c>
      <c r="D33" s="6" t="s">
        <v>229</v>
      </c>
      <c r="E33" s="22">
        <v>38658</v>
      </c>
      <c r="F33" s="33" t="s">
        <v>477</v>
      </c>
      <c r="G33" s="33" t="s">
        <v>26</v>
      </c>
      <c r="H33" s="24">
        <v>1</v>
      </c>
    </row>
    <row r="34" spans="2:8" x14ac:dyDescent="0.2">
      <c r="B34" s="9" t="s">
        <v>390</v>
      </c>
      <c r="C34" s="6" t="s">
        <v>193</v>
      </c>
      <c r="D34" s="6" t="s">
        <v>194</v>
      </c>
      <c r="E34" s="33" t="s">
        <v>396</v>
      </c>
      <c r="F34" s="6" t="s">
        <v>309</v>
      </c>
      <c r="G34" s="6" t="s">
        <v>26</v>
      </c>
      <c r="H34" s="24">
        <v>1</v>
      </c>
    </row>
    <row r="35" spans="2:8" x14ac:dyDescent="0.2">
      <c r="B35" s="34" t="s">
        <v>525</v>
      </c>
      <c r="C35" s="33" t="s">
        <v>413</v>
      </c>
      <c r="D35" s="33" t="s">
        <v>194</v>
      </c>
      <c r="E35" s="33">
        <v>2010</v>
      </c>
      <c r="F35" s="6" t="s">
        <v>478</v>
      </c>
      <c r="G35" s="6" t="s">
        <v>334</v>
      </c>
      <c r="H35" s="24">
        <v>1</v>
      </c>
    </row>
    <row r="36" spans="2:8" x14ac:dyDescent="0.2">
      <c r="B36" s="3" t="s">
        <v>295</v>
      </c>
      <c r="C36" s="6" t="s">
        <v>296</v>
      </c>
      <c r="D36" s="6" t="s">
        <v>66</v>
      </c>
      <c r="H36" s="24">
        <v>1</v>
      </c>
    </row>
    <row r="37" spans="2:8" x14ac:dyDescent="0.2">
      <c r="B37" s="9" t="s">
        <v>216</v>
      </c>
      <c r="C37" s="6" t="s">
        <v>101</v>
      </c>
      <c r="D37" s="6" t="s">
        <v>102</v>
      </c>
      <c r="E37" s="6" t="s">
        <v>336</v>
      </c>
      <c r="F37" s="6" t="s">
        <v>309</v>
      </c>
      <c r="G37" s="6" t="s">
        <v>26</v>
      </c>
      <c r="H37" s="25" t="s">
        <v>307</v>
      </c>
    </row>
    <row r="38" spans="2:8" x14ac:dyDescent="0.2">
      <c r="B38" s="130" t="s">
        <v>402</v>
      </c>
      <c r="C38" s="7" t="s">
        <v>319</v>
      </c>
      <c r="D38" s="7" t="s">
        <v>320</v>
      </c>
      <c r="E38" s="131" t="s">
        <v>397</v>
      </c>
      <c r="F38" s="7" t="s">
        <v>309</v>
      </c>
      <c r="G38" s="7" t="s">
        <v>321</v>
      </c>
      <c r="H38" s="26" t="s">
        <v>318</v>
      </c>
    </row>
    <row r="39" spans="2:8" x14ac:dyDescent="0.2">
      <c r="B39" s="63" t="s">
        <v>490</v>
      </c>
      <c r="C39" s="64" t="s">
        <v>98</v>
      </c>
      <c r="D39" s="64" t="s">
        <v>149</v>
      </c>
      <c r="E39" s="65" t="s">
        <v>414</v>
      </c>
      <c r="F39" s="64" t="s">
        <v>309</v>
      </c>
      <c r="G39" s="65" t="s">
        <v>484</v>
      </c>
      <c r="H39" s="66" t="s">
        <v>561</v>
      </c>
    </row>
    <row r="40" spans="2:8" x14ac:dyDescent="0.2">
      <c r="B40" s="9" t="s">
        <v>232</v>
      </c>
      <c r="C40" s="6" t="s">
        <v>98</v>
      </c>
      <c r="D40" s="6" t="s">
        <v>317</v>
      </c>
      <c r="E40" s="6" t="s">
        <v>148</v>
      </c>
      <c r="F40" s="6" t="s">
        <v>309</v>
      </c>
      <c r="H40" s="24" t="s">
        <v>561</v>
      </c>
    </row>
    <row r="41" spans="2:8" x14ac:dyDescent="0.2">
      <c r="B41" s="9" t="s">
        <v>233</v>
      </c>
      <c r="C41" s="6" t="s">
        <v>105</v>
      </c>
      <c r="D41" s="6" t="s">
        <v>317</v>
      </c>
      <c r="E41" s="6" t="s">
        <v>148</v>
      </c>
      <c r="F41" s="6" t="s">
        <v>309</v>
      </c>
      <c r="H41" s="24" t="s">
        <v>561</v>
      </c>
    </row>
    <row r="42" spans="2:8" x14ac:dyDescent="0.2">
      <c r="B42" s="34" t="s">
        <v>574</v>
      </c>
      <c r="C42" s="33" t="s">
        <v>105</v>
      </c>
      <c r="D42" s="6" t="s">
        <v>575</v>
      </c>
      <c r="E42" s="33" t="s">
        <v>148</v>
      </c>
      <c r="F42" s="33" t="s">
        <v>309</v>
      </c>
      <c r="G42" s="6" t="s">
        <v>484</v>
      </c>
      <c r="H42" s="47" t="s">
        <v>561</v>
      </c>
    </row>
    <row r="43" spans="2:8" x14ac:dyDescent="0.2">
      <c r="B43" s="3" t="s">
        <v>196</v>
      </c>
      <c r="C43" s="6" t="s">
        <v>515</v>
      </c>
      <c r="E43" s="6" t="s">
        <v>148</v>
      </c>
      <c r="H43" s="25"/>
    </row>
    <row r="44" spans="2:8" x14ac:dyDescent="0.2">
      <c r="B44" s="34" t="s">
        <v>535</v>
      </c>
      <c r="C44" s="33" t="s">
        <v>556</v>
      </c>
      <c r="D44" s="33" t="s">
        <v>192</v>
      </c>
      <c r="E44" s="33" t="s">
        <v>558</v>
      </c>
      <c r="F44" s="33"/>
      <c r="G44" s="33"/>
      <c r="H44" s="47"/>
    </row>
    <row r="45" spans="2:8" x14ac:dyDescent="0.2">
      <c r="B45" s="34" t="s">
        <v>520</v>
      </c>
      <c r="C45" s="33" t="s">
        <v>551</v>
      </c>
      <c r="D45" s="33" t="s">
        <v>521</v>
      </c>
      <c r="E45" s="33" t="s">
        <v>148</v>
      </c>
      <c r="F45" s="33" t="s">
        <v>519</v>
      </c>
      <c r="G45" s="33" t="s">
        <v>26</v>
      </c>
      <c r="H45" s="71">
        <v>1</v>
      </c>
    </row>
    <row r="46" spans="2:8" x14ac:dyDescent="0.2">
      <c r="B46" s="3" t="s">
        <v>103</v>
      </c>
      <c r="C46" s="6" t="s">
        <v>105</v>
      </c>
      <c r="D46" s="6" t="s">
        <v>104</v>
      </c>
      <c r="E46" s="6" t="s">
        <v>148</v>
      </c>
      <c r="H46" s="25"/>
    </row>
    <row r="47" spans="2:8" x14ac:dyDescent="0.2">
      <c r="B47" s="34" t="s">
        <v>590</v>
      </c>
      <c r="C47" s="33" t="s">
        <v>541</v>
      </c>
      <c r="D47" s="33" t="s">
        <v>591</v>
      </c>
      <c r="E47" s="33" t="s">
        <v>167</v>
      </c>
      <c r="H47" s="25"/>
    </row>
    <row r="48" spans="2:8" x14ac:dyDescent="0.2">
      <c r="B48" s="34" t="s">
        <v>550</v>
      </c>
      <c r="C48" s="33" t="s">
        <v>541</v>
      </c>
      <c r="D48" s="33" t="s">
        <v>542</v>
      </c>
      <c r="E48" s="33" t="s">
        <v>167</v>
      </c>
      <c r="H48" s="25"/>
    </row>
    <row r="49" spans="2:8" x14ac:dyDescent="0.2">
      <c r="B49" s="3" t="s">
        <v>350</v>
      </c>
      <c r="C49" s="6" t="s">
        <v>351</v>
      </c>
      <c r="D49" s="33" t="s">
        <v>340</v>
      </c>
      <c r="E49" s="6" t="s">
        <v>148</v>
      </c>
      <c r="H49" s="25"/>
    </row>
    <row r="50" spans="2:8" x14ac:dyDescent="0.2">
      <c r="B50" s="34" t="s">
        <v>491</v>
      </c>
      <c r="C50" s="33" t="s">
        <v>651</v>
      </c>
      <c r="D50" s="6" t="s">
        <v>388</v>
      </c>
      <c r="E50" s="6" t="s">
        <v>167</v>
      </c>
      <c r="F50" s="6" t="s">
        <v>309</v>
      </c>
      <c r="G50" s="6" t="s">
        <v>330</v>
      </c>
      <c r="H50" s="24">
        <v>1</v>
      </c>
    </row>
    <row r="51" spans="2:8" x14ac:dyDescent="0.2">
      <c r="B51" s="34" t="s">
        <v>497</v>
      </c>
      <c r="C51" s="33" t="s">
        <v>496</v>
      </c>
      <c r="E51" s="33" t="s">
        <v>167</v>
      </c>
      <c r="H51" s="25"/>
    </row>
    <row r="52" spans="2:8" x14ac:dyDescent="0.2">
      <c r="B52" s="3" t="s">
        <v>353</v>
      </c>
      <c r="C52" s="6" t="s">
        <v>354</v>
      </c>
      <c r="H52" s="25"/>
    </row>
    <row r="53" spans="2:8" x14ac:dyDescent="0.2">
      <c r="B53" s="34" t="s">
        <v>486</v>
      </c>
      <c r="C53" s="33" t="s">
        <v>487</v>
      </c>
      <c r="D53" s="33" t="s">
        <v>486</v>
      </c>
      <c r="E53" s="33" t="s">
        <v>148</v>
      </c>
      <c r="H53" s="25"/>
    </row>
    <row r="54" spans="2:8" x14ac:dyDescent="0.2">
      <c r="B54" s="34" t="s">
        <v>555</v>
      </c>
      <c r="C54" s="6" t="s">
        <v>228</v>
      </c>
      <c r="D54" s="6" t="s">
        <v>227</v>
      </c>
      <c r="E54" s="6" t="s">
        <v>167</v>
      </c>
      <c r="H54" s="25"/>
    </row>
    <row r="55" spans="2:8" x14ac:dyDescent="0.2">
      <c r="B55" s="34" t="s">
        <v>587</v>
      </c>
      <c r="C55" s="6" t="s">
        <v>299</v>
      </c>
      <c r="E55" s="6" t="s">
        <v>167</v>
      </c>
      <c r="H55" s="25"/>
    </row>
    <row r="56" spans="2:8" x14ac:dyDescent="0.2">
      <c r="B56" s="34" t="s">
        <v>554</v>
      </c>
      <c r="C56" s="33" t="s">
        <v>105</v>
      </c>
      <c r="E56" s="33" t="s">
        <v>167</v>
      </c>
      <c r="H56" s="25"/>
    </row>
    <row r="57" spans="2:8" x14ac:dyDescent="0.2">
      <c r="B57" s="34" t="s">
        <v>527</v>
      </c>
      <c r="C57" s="33" t="s">
        <v>569</v>
      </c>
      <c r="E57" s="33" t="s">
        <v>167</v>
      </c>
      <c r="H57" s="25"/>
    </row>
    <row r="58" spans="2:8" x14ac:dyDescent="0.2">
      <c r="B58" s="3" t="s">
        <v>566</v>
      </c>
      <c r="C58" s="6" t="s">
        <v>567</v>
      </c>
      <c r="E58" s="6" t="s">
        <v>167</v>
      </c>
      <c r="H58" s="25"/>
    </row>
    <row r="59" spans="2:8" x14ac:dyDescent="0.2">
      <c r="B59" s="3" t="s">
        <v>355</v>
      </c>
      <c r="C59" s="6" t="s">
        <v>356</v>
      </c>
      <c r="H59" s="25"/>
    </row>
    <row r="60" spans="2:8" x14ac:dyDescent="0.2">
      <c r="B60" s="3" t="s">
        <v>1583</v>
      </c>
      <c r="C60" s="6" t="s">
        <v>1584</v>
      </c>
      <c r="D60" s="6" t="s">
        <v>1585</v>
      </c>
      <c r="H60" s="25"/>
    </row>
    <row r="61" spans="2:8" x14ac:dyDescent="0.2">
      <c r="B61" s="3" t="s">
        <v>348</v>
      </c>
      <c r="C61" s="6" t="s">
        <v>6</v>
      </c>
      <c r="E61" s="6" t="s">
        <v>167</v>
      </c>
      <c r="H61" s="25"/>
    </row>
    <row r="62" spans="2:8" x14ac:dyDescent="0.2">
      <c r="B62" s="34" t="s">
        <v>494</v>
      </c>
      <c r="C62" s="33" t="s">
        <v>331</v>
      </c>
      <c r="E62" s="33" t="s">
        <v>167</v>
      </c>
      <c r="F62" s="33" t="s">
        <v>340</v>
      </c>
      <c r="H62" s="47" t="s">
        <v>495</v>
      </c>
    </row>
    <row r="63" spans="2:8" x14ac:dyDescent="0.2">
      <c r="B63" s="34" t="s">
        <v>644</v>
      </c>
      <c r="C63" s="33" t="s">
        <v>645</v>
      </c>
      <c r="D63" s="33" t="s">
        <v>340</v>
      </c>
      <c r="E63" s="33" t="s">
        <v>167</v>
      </c>
      <c r="F63" s="33"/>
      <c r="H63" s="47" t="s">
        <v>646</v>
      </c>
    </row>
    <row r="64" spans="2:8" x14ac:dyDescent="0.2">
      <c r="B64" s="34" t="s">
        <v>572</v>
      </c>
      <c r="C64" s="33" t="s">
        <v>573</v>
      </c>
      <c r="E64" s="33" t="s">
        <v>167</v>
      </c>
      <c r="F64" s="33"/>
      <c r="H64" s="47"/>
    </row>
    <row r="65" spans="2:8" x14ac:dyDescent="0.2">
      <c r="B65" s="34" t="s">
        <v>570</v>
      </c>
      <c r="C65" s="33" t="s">
        <v>571</v>
      </c>
      <c r="E65" s="33" t="s">
        <v>167</v>
      </c>
      <c r="F65" s="33"/>
      <c r="H65" s="47"/>
    </row>
    <row r="66" spans="2:8" x14ac:dyDescent="0.2">
      <c r="B66" s="3" t="s">
        <v>174</v>
      </c>
      <c r="C66" s="6" t="s">
        <v>175</v>
      </c>
      <c r="D66" s="6" t="s">
        <v>176</v>
      </c>
      <c r="H66" s="25"/>
    </row>
    <row r="67" spans="2:8" x14ac:dyDescent="0.2">
      <c r="B67" s="34" t="s">
        <v>547</v>
      </c>
      <c r="C67" s="33" t="s">
        <v>541</v>
      </c>
      <c r="D67" s="33" t="s">
        <v>548</v>
      </c>
      <c r="E67" s="33" t="s">
        <v>379</v>
      </c>
      <c r="H67" s="25"/>
    </row>
    <row r="68" spans="2:8" x14ac:dyDescent="0.2">
      <c r="B68" s="34" t="s">
        <v>545</v>
      </c>
      <c r="C68" s="33" t="s">
        <v>541</v>
      </c>
      <c r="D68" s="33" t="s">
        <v>546</v>
      </c>
      <c r="E68" s="33" t="s">
        <v>379</v>
      </c>
      <c r="H68" s="25"/>
    </row>
    <row r="69" spans="2:8" x14ac:dyDescent="0.2">
      <c r="B69" s="34" t="s">
        <v>543</v>
      </c>
      <c r="C69" s="33" t="s">
        <v>541</v>
      </c>
      <c r="D69" s="33" t="s">
        <v>544</v>
      </c>
      <c r="E69" s="33" t="s">
        <v>379</v>
      </c>
      <c r="H69" s="25"/>
    </row>
    <row r="70" spans="2:8" x14ac:dyDescent="0.2">
      <c r="B70" s="3" t="s">
        <v>231</v>
      </c>
      <c r="H70" s="25"/>
    </row>
    <row r="71" spans="2:8" x14ac:dyDescent="0.2">
      <c r="B71" s="3" t="s">
        <v>376</v>
      </c>
      <c r="C71" s="6" t="s">
        <v>377</v>
      </c>
      <c r="D71" s="6" t="s">
        <v>378</v>
      </c>
      <c r="E71" s="6" t="s">
        <v>379</v>
      </c>
      <c r="H71" s="25" t="s">
        <v>380</v>
      </c>
    </row>
    <row r="72" spans="2:8" x14ac:dyDescent="0.2">
      <c r="B72" s="4" t="s">
        <v>106</v>
      </c>
      <c r="C72" s="7" t="s">
        <v>108</v>
      </c>
      <c r="D72" s="7" t="s">
        <v>107</v>
      </c>
      <c r="E72" s="7"/>
      <c r="F72" s="7"/>
      <c r="G72" s="7"/>
      <c r="H72" s="26"/>
    </row>
    <row r="74" spans="2:8" x14ac:dyDescent="0.2">
      <c r="F74" s="2"/>
      <c r="G74" s="2"/>
    </row>
    <row r="75" spans="2:8" x14ac:dyDescent="0.2">
      <c r="C75" s="19"/>
      <c r="D75" s="19"/>
      <c r="E75" s="19"/>
      <c r="F75" s="18" t="s">
        <v>1595</v>
      </c>
      <c r="G75" s="18"/>
      <c r="H75" s="19"/>
    </row>
    <row r="76" spans="2:8" x14ac:dyDescent="0.2">
      <c r="F76" s="18" t="s">
        <v>1599</v>
      </c>
    </row>
    <row r="77" spans="2:8" x14ac:dyDescent="0.2">
      <c r="F77" s="62" t="s">
        <v>1600</v>
      </c>
    </row>
    <row r="87" spans="2:10" s="18" customFormat="1" x14ac:dyDescent="0.2">
      <c r="B87" s="2"/>
      <c r="C87" s="6"/>
      <c r="D87" s="6"/>
      <c r="E87" s="6"/>
      <c r="F87" s="6"/>
      <c r="G87" s="6"/>
      <c r="H87" s="6"/>
      <c r="J87" s="2"/>
    </row>
  </sheetData>
  <phoneticPr fontId="3" type="noConversion"/>
  <hyperlinks>
    <hyperlink ref="B10" location="FTY720!A1" display="FTY720" xr:uid="{00000000-0004-0000-0300-000001000000}"/>
    <hyperlink ref="B21" location="Gleevec!A1" display="Gleevec" xr:uid="{00000000-0004-0000-0300-000003000000}"/>
    <hyperlink ref="B39" location="indacaterol!A1" display="QAB149 (indacaterol)" xr:uid="{00000000-0004-0000-0300-000004000000}"/>
    <hyperlink ref="B18" location="Tasigna!A1" display="Tasigna (nilotinib)" xr:uid="{00000000-0004-0000-0300-000005000000}"/>
    <hyperlink ref="B34" location="Afinitor!A1" display="Afinitor (everolimus)" xr:uid="{00000000-0004-0000-0300-00000A000000}"/>
    <hyperlink ref="B40" location="indacaterol!A1" display="QMF149 (indacaterol+Asmanex)" xr:uid="{00000000-0004-0000-0300-00000B000000}"/>
    <hyperlink ref="B41" location="indacaterol!A1" display="QVA149 (indacaterol+NVA237)" xr:uid="{00000000-0004-0000-0300-00000C000000}"/>
    <hyperlink ref="B37" location="Galvus!A1" display="Galvus (vitagliptin, LAF237)" xr:uid="{00000000-0004-0000-0300-00000D000000}"/>
    <hyperlink ref="B38" location="Ilaris!A1" display="Ilaris (fka ACZ885)" xr:uid="{00000000-0004-0000-0300-00000E000000}"/>
    <hyperlink ref="B17" location="Lucentis!A1" display="Lucentis" xr:uid="{00000000-0004-0000-0300-000012000000}"/>
    <hyperlink ref="B29" location="Sandostatin!A1" display="Sandostatin (octreotide)" xr:uid="{00000000-0004-0000-0300-000013000000}"/>
    <hyperlink ref="B33" location="Exjade!A1" display="Exjade (deferasirox)" xr:uid="{00000000-0004-0000-0300-000014000000}"/>
    <hyperlink ref="B19" location="Xolair!A1" display="Xolair (omalizumab)" xr:uid="{00000000-0004-0000-0300-000017000000}"/>
    <hyperlink ref="B3" location="Cosentyx!A1" display="Cosentyx (secukinumab)" xr:uid="{42535603-A619-4D6D-A1BB-0E1C537288AB}"/>
    <hyperlink ref="B4" location="Entresto!A1" display="Entresto (sacubitril/valsartan)" xr:uid="{5CF2CA33-D2BB-42B2-8F49-A1F8691E91F9}"/>
  </hyperlinks>
  <pageMargins left="0.17" right="0.24" top="0.32" bottom="0.43" header="0.5" footer="0.5"/>
  <pageSetup scale="6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Y167"/>
  <sheetViews>
    <sheetView zoomScale="145" zoomScaleNormal="145" workbookViewId="0">
      <pane xSplit="2" ySplit="2" topLeftCell="AD56" activePane="bottomRight" state="frozen"/>
      <selection pane="topRight" activeCell="C1" sqref="C1"/>
      <selection pane="bottomLeft" activeCell="A4" sqref="A4"/>
      <selection pane="bottomRight" activeCell="AQ77" sqref="AQ77"/>
    </sheetView>
  </sheetViews>
  <sheetFormatPr defaultColWidth="9.140625" defaultRowHeight="12.75" x14ac:dyDescent="0.2"/>
  <cols>
    <col min="1" max="1" width="4.85546875" style="2" bestFit="1" customWidth="1"/>
    <col min="2" max="2" width="27.7109375" style="2" customWidth="1"/>
    <col min="3" max="4" width="5.7109375" style="29" customWidth="1"/>
    <col min="5" max="5" width="5.7109375" style="44" customWidth="1"/>
    <col min="6" max="6" width="5.7109375" style="29" customWidth="1"/>
    <col min="7" max="9" width="5.85546875" style="29" customWidth="1"/>
    <col min="10" max="10" width="6.42578125" style="29" bestFit="1" customWidth="1"/>
    <col min="11" max="30" width="6.42578125" style="29" customWidth="1"/>
    <col min="31" max="34" width="6.5703125" style="29" customWidth="1"/>
    <col min="35" max="50" width="7.5703125" style="29" customWidth="1"/>
    <col min="51" max="52" width="7.42578125" style="29" customWidth="1"/>
    <col min="53" max="82" width="7.42578125" style="94" customWidth="1"/>
    <col min="83" max="86" width="6.42578125" style="94" customWidth="1"/>
    <col min="87" max="87" width="6.42578125" style="6" customWidth="1"/>
    <col min="88" max="108" width="7.42578125" style="29" customWidth="1"/>
    <col min="109" max="109" width="8.140625" style="29" customWidth="1"/>
    <col min="110" max="110" width="9.140625" style="29"/>
    <col min="111" max="16384" width="9.140625" style="2"/>
  </cols>
  <sheetData>
    <row r="1" spans="1:155" x14ac:dyDescent="0.2">
      <c r="A1" s="10" t="s">
        <v>113</v>
      </c>
      <c r="T1" s="44"/>
      <c r="U1" s="44"/>
      <c r="AA1" s="44"/>
      <c r="AD1" s="44"/>
      <c r="AE1" s="44"/>
    </row>
    <row r="2" spans="1:155" x14ac:dyDescent="0.2">
      <c r="C2" s="29" t="s">
        <v>161</v>
      </c>
      <c r="D2" s="29" t="s">
        <v>160</v>
      </c>
      <c r="E2" s="44" t="s">
        <v>159</v>
      </c>
      <c r="F2" s="29" t="s">
        <v>158</v>
      </c>
      <c r="G2" s="29" t="s">
        <v>156</v>
      </c>
      <c r="H2" s="29" t="s">
        <v>157</v>
      </c>
      <c r="I2" s="29" t="s">
        <v>155</v>
      </c>
      <c r="J2" s="29" t="s">
        <v>179</v>
      </c>
      <c r="K2" s="29" t="s">
        <v>252</v>
      </c>
      <c r="L2" s="29" t="s">
        <v>253</v>
      </c>
      <c r="M2" s="29" t="s">
        <v>254</v>
      </c>
      <c r="N2" s="29" t="s">
        <v>256</v>
      </c>
      <c r="O2" s="29" t="s">
        <v>277</v>
      </c>
      <c r="P2" s="29" t="s">
        <v>278</v>
      </c>
      <c r="Q2" s="29" t="s">
        <v>279</v>
      </c>
      <c r="R2" s="29" t="s">
        <v>280</v>
      </c>
      <c r="S2" s="29" t="s">
        <v>384</v>
      </c>
      <c r="T2" s="44" t="s">
        <v>385</v>
      </c>
      <c r="U2" s="44" t="s">
        <v>386</v>
      </c>
      <c r="V2" s="29" t="s">
        <v>387</v>
      </c>
      <c r="W2" s="29" t="s">
        <v>453</v>
      </c>
      <c r="X2" s="29" t="s">
        <v>454</v>
      </c>
      <c r="Y2" s="44" t="s">
        <v>455</v>
      </c>
      <c r="Z2" s="29" t="s">
        <v>456</v>
      </c>
      <c r="AA2" s="101" t="s">
        <v>1382</v>
      </c>
      <c r="AB2" s="98" t="s">
        <v>1383</v>
      </c>
      <c r="AC2" s="98" t="s">
        <v>1384</v>
      </c>
      <c r="AD2" s="101" t="s">
        <v>1385</v>
      </c>
      <c r="AE2" s="101" t="s">
        <v>1387</v>
      </c>
      <c r="AF2" s="98" t="s">
        <v>1388</v>
      </c>
      <c r="AG2" s="98" t="s">
        <v>1389</v>
      </c>
      <c r="AH2" s="98" t="s">
        <v>1390</v>
      </c>
      <c r="AI2" s="98" t="s">
        <v>1422</v>
      </c>
      <c r="AJ2" s="98" t="s">
        <v>1423</v>
      </c>
      <c r="AK2" s="98" t="s">
        <v>1424</v>
      </c>
      <c r="AL2" s="98" t="s">
        <v>1425</v>
      </c>
      <c r="AM2" s="98" t="s">
        <v>1426</v>
      </c>
      <c r="AN2" s="98" t="s">
        <v>1427</v>
      </c>
      <c r="AO2" s="98" t="s">
        <v>1428</v>
      </c>
      <c r="AP2" s="98" t="s">
        <v>1429</v>
      </c>
      <c r="AQ2" s="98" t="s">
        <v>1436</v>
      </c>
      <c r="AR2" s="98" t="s">
        <v>1437</v>
      </c>
      <c r="AS2" s="98" t="s">
        <v>1438</v>
      </c>
      <c r="AT2" s="98" t="s">
        <v>1439</v>
      </c>
      <c r="AU2" s="98" t="s">
        <v>1440</v>
      </c>
      <c r="AV2" s="98" t="s">
        <v>1441</v>
      </c>
      <c r="AW2" s="98" t="s">
        <v>1442</v>
      </c>
      <c r="AX2" s="98" t="s">
        <v>1443</v>
      </c>
      <c r="AY2" s="98" t="s">
        <v>1444</v>
      </c>
      <c r="AZ2" s="98" t="s">
        <v>1445</v>
      </c>
      <c r="BA2" s="95" t="s">
        <v>1446</v>
      </c>
      <c r="BB2" s="95" t="s">
        <v>1447</v>
      </c>
      <c r="BC2" s="95" t="s">
        <v>1448</v>
      </c>
      <c r="BD2" s="95" t="s">
        <v>1449</v>
      </c>
      <c r="BE2" s="95" t="s">
        <v>1450</v>
      </c>
      <c r="BF2" s="95" t="s">
        <v>1451</v>
      </c>
      <c r="BG2" s="95" t="s">
        <v>1452</v>
      </c>
      <c r="BH2" s="95" t="s">
        <v>1453</v>
      </c>
      <c r="BI2" s="95" t="s">
        <v>1454</v>
      </c>
      <c r="BJ2" s="95" t="s">
        <v>1455</v>
      </c>
      <c r="BK2" s="95" t="s">
        <v>1456</v>
      </c>
      <c r="BL2" s="95" t="s">
        <v>1457</v>
      </c>
      <c r="BM2" s="95" t="s">
        <v>1458</v>
      </c>
      <c r="BN2" s="95" t="s">
        <v>1459</v>
      </c>
      <c r="BO2" s="95" t="s">
        <v>1460</v>
      </c>
      <c r="BP2" s="95" t="s">
        <v>1461</v>
      </c>
      <c r="BQ2" s="95" t="s">
        <v>1462</v>
      </c>
      <c r="BR2" s="95" t="s">
        <v>1463</v>
      </c>
      <c r="BS2" s="95" t="s">
        <v>1464</v>
      </c>
      <c r="BT2" s="95" t="s">
        <v>1465</v>
      </c>
      <c r="BU2" s="95" t="s">
        <v>1466</v>
      </c>
      <c r="BV2" s="95" t="s">
        <v>1467</v>
      </c>
      <c r="BW2" s="95" t="s">
        <v>1488</v>
      </c>
      <c r="BX2" s="95" t="s">
        <v>1489</v>
      </c>
      <c r="BY2" s="95" t="s">
        <v>1490</v>
      </c>
      <c r="BZ2" s="95" t="s">
        <v>1491</v>
      </c>
      <c r="CA2" s="95" t="s">
        <v>1586</v>
      </c>
      <c r="CB2" s="95" t="s">
        <v>1587</v>
      </c>
      <c r="CC2" s="95" t="s">
        <v>1588</v>
      </c>
      <c r="CD2" s="95" t="s">
        <v>1589</v>
      </c>
      <c r="CE2" s="95" t="s">
        <v>1590</v>
      </c>
      <c r="CF2" s="95" t="s">
        <v>1591</v>
      </c>
      <c r="CG2" s="95" t="s">
        <v>1592</v>
      </c>
      <c r="CH2" s="95" t="s">
        <v>1593</v>
      </c>
      <c r="CJ2" s="29">
        <v>1998</v>
      </c>
      <c r="CK2" s="29">
        <v>1999</v>
      </c>
      <c r="CL2" s="29">
        <v>2000</v>
      </c>
      <c r="CM2" s="29">
        <v>2001</v>
      </c>
      <c r="CN2" s="29">
        <v>2002</v>
      </c>
      <c r="CO2" s="29">
        <v>2003</v>
      </c>
      <c r="CP2" s="29">
        <v>2004</v>
      </c>
      <c r="CQ2" s="29">
        <v>2005</v>
      </c>
      <c r="CR2" s="29">
        <v>2006</v>
      </c>
      <c r="CS2" s="29">
        <v>2007</v>
      </c>
      <c r="CT2" s="29">
        <v>2008</v>
      </c>
      <c r="CU2" s="29">
        <v>2009</v>
      </c>
      <c r="CV2" s="29">
        <v>2010</v>
      </c>
      <c r="CW2" s="29">
        <v>2011</v>
      </c>
      <c r="CX2" s="29">
        <v>2012</v>
      </c>
      <c r="CY2" s="29">
        <v>2013</v>
      </c>
      <c r="CZ2" s="29">
        <f>CY2+1</f>
        <v>2014</v>
      </c>
      <c r="DA2" s="29">
        <f>CZ2+1</f>
        <v>2015</v>
      </c>
      <c r="DB2" s="29">
        <f>DA2+1</f>
        <v>2016</v>
      </c>
      <c r="DC2" s="29">
        <f>DB2+1</f>
        <v>2017</v>
      </c>
      <c r="DD2" s="29">
        <f>DC2+1</f>
        <v>2018</v>
      </c>
      <c r="DE2" s="29">
        <f t="shared" ref="DE2:EY2" si="0">DD2+1</f>
        <v>2019</v>
      </c>
      <c r="DF2" s="29">
        <f t="shared" si="0"/>
        <v>2020</v>
      </c>
      <c r="DG2" s="6">
        <f t="shared" si="0"/>
        <v>2021</v>
      </c>
      <c r="DH2" s="6">
        <f t="shared" si="0"/>
        <v>2022</v>
      </c>
      <c r="DI2" s="6">
        <f t="shared" si="0"/>
        <v>2023</v>
      </c>
      <c r="DJ2" s="6">
        <f t="shared" si="0"/>
        <v>2024</v>
      </c>
      <c r="DK2" s="6">
        <f t="shared" si="0"/>
        <v>2025</v>
      </c>
      <c r="DL2" s="6">
        <f t="shared" si="0"/>
        <v>2026</v>
      </c>
      <c r="DM2" s="6">
        <f t="shared" si="0"/>
        <v>2027</v>
      </c>
      <c r="DN2" s="6">
        <f t="shared" si="0"/>
        <v>2028</v>
      </c>
      <c r="DO2" s="6">
        <f t="shared" si="0"/>
        <v>2029</v>
      </c>
      <c r="DP2" s="6">
        <f t="shared" si="0"/>
        <v>2030</v>
      </c>
      <c r="DQ2" s="6">
        <f t="shared" si="0"/>
        <v>2031</v>
      </c>
      <c r="DR2" s="6">
        <f t="shared" si="0"/>
        <v>2032</v>
      </c>
      <c r="DS2" s="6">
        <f t="shared" si="0"/>
        <v>2033</v>
      </c>
      <c r="DT2" s="6">
        <f t="shared" si="0"/>
        <v>2034</v>
      </c>
      <c r="DU2" s="6">
        <f t="shared" si="0"/>
        <v>2035</v>
      </c>
      <c r="DV2" s="6">
        <f t="shared" si="0"/>
        <v>2036</v>
      </c>
      <c r="DW2" s="6">
        <f t="shared" si="0"/>
        <v>2037</v>
      </c>
      <c r="DX2" s="6">
        <f t="shared" si="0"/>
        <v>2038</v>
      </c>
      <c r="DY2" s="6">
        <f t="shared" si="0"/>
        <v>2039</v>
      </c>
      <c r="DZ2" s="6">
        <f t="shared" si="0"/>
        <v>2040</v>
      </c>
      <c r="EA2" s="6">
        <f t="shared" si="0"/>
        <v>2041</v>
      </c>
      <c r="EB2" s="6">
        <f t="shared" si="0"/>
        <v>2042</v>
      </c>
      <c r="EC2" s="6">
        <f t="shared" si="0"/>
        <v>2043</v>
      </c>
      <c r="ED2" s="6">
        <f t="shared" si="0"/>
        <v>2044</v>
      </c>
      <c r="EE2" s="6">
        <f t="shared" si="0"/>
        <v>2045</v>
      </c>
      <c r="EF2" s="6">
        <f t="shared" si="0"/>
        <v>2046</v>
      </c>
      <c r="EG2" s="6">
        <f t="shared" si="0"/>
        <v>2047</v>
      </c>
      <c r="EH2" s="6">
        <f t="shared" si="0"/>
        <v>2048</v>
      </c>
      <c r="EI2" s="6">
        <f t="shared" si="0"/>
        <v>2049</v>
      </c>
      <c r="EJ2" s="6">
        <f t="shared" si="0"/>
        <v>2050</v>
      </c>
      <c r="EK2" s="6">
        <f t="shared" si="0"/>
        <v>2051</v>
      </c>
      <c r="EL2" s="6">
        <f t="shared" si="0"/>
        <v>2052</v>
      </c>
      <c r="EM2" s="6">
        <f t="shared" si="0"/>
        <v>2053</v>
      </c>
      <c r="EN2" s="6">
        <f t="shared" si="0"/>
        <v>2054</v>
      </c>
      <c r="EO2" s="6">
        <f t="shared" si="0"/>
        <v>2055</v>
      </c>
      <c r="EP2" s="6">
        <f t="shared" si="0"/>
        <v>2056</v>
      </c>
      <c r="EQ2" s="6">
        <f t="shared" si="0"/>
        <v>2057</v>
      </c>
      <c r="ER2" s="6">
        <f t="shared" si="0"/>
        <v>2058</v>
      </c>
      <c r="ES2" s="6">
        <f t="shared" si="0"/>
        <v>2059</v>
      </c>
      <c r="ET2" s="6">
        <f t="shared" si="0"/>
        <v>2060</v>
      </c>
      <c r="EU2" s="6">
        <f t="shared" si="0"/>
        <v>2061</v>
      </c>
      <c r="EV2" s="6">
        <f t="shared" si="0"/>
        <v>2062</v>
      </c>
      <c r="EW2" s="6">
        <f t="shared" si="0"/>
        <v>2063</v>
      </c>
      <c r="EX2" s="6">
        <f t="shared" si="0"/>
        <v>2064</v>
      </c>
      <c r="EY2" s="6">
        <f t="shared" si="0"/>
        <v>2065</v>
      </c>
    </row>
    <row r="3" spans="1:155" s="13" customFormat="1" x14ac:dyDescent="0.2">
      <c r="B3" s="13" t="s">
        <v>1478</v>
      </c>
      <c r="C3" s="35"/>
      <c r="D3" s="35"/>
      <c r="E3" s="4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45"/>
      <c r="U3" s="45"/>
      <c r="V3" s="35"/>
      <c r="W3" s="35"/>
      <c r="X3" s="35"/>
      <c r="Y3" s="45"/>
      <c r="Z3" s="35"/>
      <c r="AA3" s="104"/>
      <c r="AB3" s="103"/>
      <c r="AC3" s="103"/>
      <c r="AD3" s="104"/>
      <c r="AE3" s="104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>
        <v>301</v>
      </c>
      <c r="AX3" s="103">
        <v>391</v>
      </c>
      <c r="AY3" s="103">
        <v>410</v>
      </c>
      <c r="AZ3" s="103"/>
      <c r="BA3" s="106">
        <v>556</v>
      </c>
      <c r="BB3" s="106">
        <v>615</v>
      </c>
      <c r="BC3" s="106">
        <v>580</v>
      </c>
      <c r="BD3" s="106">
        <v>701</v>
      </c>
      <c r="BE3" s="106">
        <v>750</v>
      </c>
      <c r="BF3" s="106">
        <v>806</v>
      </c>
      <c r="BG3" s="106">
        <v>791</v>
      </c>
      <c r="BH3" s="106">
        <v>858</v>
      </c>
      <c r="BI3" s="106">
        <v>937</v>
      </c>
      <c r="BJ3" s="106">
        <v>965</v>
      </c>
      <c r="BK3" s="106">
        <v>930</v>
      </c>
      <c r="BL3" s="106">
        <v>944</v>
      </c>
      <c r="BM3" s="106">
        <v>1012</v>
      </c>
      <c r="BN3" s="106">
        <v>1109</v>
      </c>
      <c r="BO3" s="106">
        <v>1053</v>
      </c>
      <c r="BP3" s="106">
        <v>1175</v>
      </c>
      <c r="BQ3" s="106">
        <v>1247</v>
      </c>
      <c r="BR3" s="106">
        <v>1243</v>
      </c>
      <c r="BS3" s="106">
        <v>1159</v>
      </c>
      <c r="BT3" s="106">
        <v>1275</v>
      </c>
      <c r="BU3" s="106">
        <v>1274</v>
      </c>
      <c r="BV3" s="106">
        <v>1080</v>
      </c>
      <c r="BW3" s="106">
        <v>1076</v>
      </c>
      <c r="BX3" s="106">
        <v>1272</v>
      </c>
      <c r="BY3" s="106">
        <v>1329</v>
      </c>
      <c r="BZ3" s="106">
        <v>1303</v>
      </c>
      <c r="CA3" s="106">
        <v>1326</v>
      </c>
      <c r="CB3" s="106">
        <v>1526</v>
      </c>
      <c r="CC3" s="106">
        <f t="shared" ref="CC3:CH3" si="1">+BY3*1.2</f>
        <v>1594.8</v>
      </c>
      <c r="CD3" s="106">
        <f t="shared" si="1"/>
        <v>1563.6</v>
      </c>
      <c r="CE3" s="106">
        <f t="shared" si="1"/>
        <v>1591.2</v>
      </c>
      <c r="CF3" s="106">
        <f t="shared" si="1"/>
        <v>1831.2</v>
      </c>
      <c r="CG3" s="106">
        <f t="shared" si="1"/>
        <v>1913.7599999999998</v>
      </c>
      <c r="CH3" s="106">
        <f t="shared" si="1"/>
        <v>1876.3199999999997</v>
      </c>
      <c r="CI3" s="14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</row>
    <row r="4" spans="1:155" s="13" customFormat="1" x14ac:dyDescent="0.2">
      <c r="B4" s="105" t="s">
        <v>1483</v>
      </c>
      <c r="C4" s="35"/>
      <c r="D4" s="35"/>
      <c r="E4" s="4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45"/>
      <c r="U4" s="45"/>
      <c r="V4" s="35"/>
      <c r="W4" s="35"/>
      <c r="X4" s="35"/>
      <c r="Y4" s="45"/>
      <c r="Z4" s="35"/>
      <c r="AA4" s="104"/>
      <c r="AB4" s="103"/>
      <c r="AC4" s="103"/>
      <c r="AD4" s="104"/>
      <c r="AE4" s="104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>
        <v>53</v>
      </c>
      <c r="AX4" s="103">
        <v>68</v>
      </c>
      <c r="AY4" s="103">
        <v>84</v>
      </c>
      <c r="AZ4" s="103">
        <v>110</v>
      </c>
      <c r="BA4" s="106">
        <v>128</v>
      </c>
      <c r="BB4" s="106">
        <v>185</v>
      </c>
      <c r="BC4" s="106">
        <v>200</v>
      </c>
      <c r="BD4" s="106">
        <v>239</v>
      </c>
      <c r="BE4" s="106">
        <v>271</v>
      </c>
      <c r="BF4" s="106">
        <v>318</v>
      </c>
      <c r="BG4" s="106">
        <v>357</v>
      </c>
      <c r="BH4" s="106">
        <v>421</v>
      </c>
      <c r="BI4" s="106">
        <v>430</v>
      </c>
      <c r="BJ4" s="106">
        <v>518</v>
      </c>
      <c r="BK4" s="106">
        <v>569</v>
      </c>
      <c r="BL4" s="106">
        <v>580</v>
      </c>
      <c r="BM4" s="106">
        <v>632</v>
      </c>
      <c r="BN4" s="106">
        <v>716</v>
      </c>
      <c r="BO4" s="106">
        <v>789</v>
      </c>
      <c r="BP4" s="106">
        <v>886</v>
      </c>
      <c r="BQ4" s="106">
        <v>924</v>
      </c>
      <c r="BR4" s="106">
        <v>949</v>
      </c>
      <c r="BS4" s="106">
        <v>1093</v>
      </c>
      <c r="BT4" s="106">
        <v>1125</v>
      </c>
      <c r="BU4" s="106">
        <v>1135</v>
      </c>
      <c r="BV4" s="106">
        <v>1291</v>
      </c>
      <c r="BW4" s="106">
        <v>1399</v>
      </c>
      <c r="BX4" s="106">
        <v>1516</v>
      </c>
      <c r="BY4" s="106">
        <v>1485</v>
      </c>
      <c r="BZ4" s="106">
        <v>1635</v>
      </c>
      <c r="CA4" s="106">
        <v>1879</v>
      </c>
      <c r="CB4" s="106">
        <v>1898</v>
      </c>
      <c r="CC4" s="106">
        <f t="shared" ref="CC4:CH4" si="2">+BY4*1.2</f>
        <v>1782</v>
      </c>
      <c r="CD4" s="106">
        <f t="shared" si="2"/>
        <v>1962</v>
      </c>
      <c r="CE4" s="106">
        <f t="shared" si="2"/>
        <v>2254.7999999999997</v>
      </c>
      <c r="CF4" s="106">
        <f t="shared" si="2"/>
        <v>2277.6</v>
      </c>
      <c r="CG4" s="106">
        <f t="shared" si="2"/>
        <v>2138.4</v>
      </c>
      <c r="CH4" s="106">
        <f t="shared" si="2"/>
        <v>2354.4</v>
      </c>
      <c r="CI4" s="14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</row>
    <row r="5" spans="1:155" x14ac:dyDescent="0.2">
      <c r="B5" s="99" t="s">
        <v>1480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45"/>
      <c r="U5" s="45"/>
      <c r="V5" s="35"/>
      <c r="W5" s="35"/>
      <c r="X5" s="35"/>
      <c r="Y5" s="45"/>
      <c r="Z5" s="35"/>
      <c r="AA5" s="45"/>
      <c r="AB5" s="35"/>
      <c r="AC5" s="35"/>
      <c r="AD5" s="45"/>
      <c r="AE5" s="4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>
        <v>0</v>
      </c>
      <c r="AX5" s="35">
        <v>0</v>
      </c>
      <c r="AY5" s="35">
        <v>0</v>
      </c>
      <c r="AZ5" s="35">
        <v>0</v>
      </c>
      <c r="BA5" s="97">
        <v>0</v>
      </c>
      <c r="BB5" s="97">
        <v>0</v>
      </c>
      <c r="BC5" s="97">
        <v>0</v>
      </c>
      <c r="BD5" s="97">
        <v>0</v>
      </c>
      <c r="BE5" s="97">
        <v>0</v>
      </c>
      <c r="BF5" s="97">
        <v>0</v>
      </c>
      <c r="BG5" s="97">
        <v>0</v>
      </c>
      <c r="BH5" s="97">
        <v>0</v>
      </c>
      <c r="BI5" s="97">
        <v>0</v>
      </c>
      <c r="BJ5" s="97">
        <v>0</v>
      </c>
      <c r="BK5" s="97">
        <v>0</v>
      </c>
      <c r="BL5" s="97">
        <v>0</v>
      </c>
      <c r="BM5" s="97">
        <v>1</v>
      </c>
      <c r="BN5" s="97">
        <v>14</v>
      </c>
      <c r="BO5" s="97">
        <v>50</v>
      </c>
      <c r="BP5" s="97">
        <v>66</v>
      </c>
      <c r="BQ5" s="97">
        <v>109</v>
      </c>
      <c r="BR5" s="97">
        <v>147</v>
      </c>
      <c r="BS5" s="97">
        <v>195</v>
      </c>
      <c r="BT5" s="97">
        <v>239</v>
      </c>
      <c r="BU5" s="97">
        <v>289</v>
      </c>
      <c r="BV5" s="97">
        <v>369</v>
      </c>
      <c r="BW5" s="97">
        <v>384</v>
      </c>
      <c r="BX5" s="97">
        <v>489</v>
      </c>
      <c r="BY5" s="97">
        <v>657</v>
      </c>
      <c r="BZ5" s="97">
        <v>641</v>
      </c>
      <c r="CA5" s="97">
        <v>637</v>
      </c>
      <c r="CB5" s="97">
        <v>799</v>
      </c>
      <c r="CC5" s="97">
        <f t="shared" ref="CC5:CH5" si="3">+CB5+50</f>
        <v>849</v>
      </c>
      <c r="CD5" s="97">
        <f t="shared" si="3"/>
        <v>899</v>
      </c>
      <c r="CE5" s="97">
        <f t="shared" si="3"/>
        <v>949</v>
      </c>
      <c r="CF5" s="97">
        <f t="shared" si="3"/>
        <v>999</v>
      </c>
      <c r="CG5" s="97">
        <f t="shared" si="3"/>
        <v>1049</v>
      </c>
      <c r="CH5" s="97">
        <f t="shared" si="3"/>
        <v>1099</v>
      </c>
      <c r="CI5" s="21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F5" s="20"/>
    </row>
    <row r="6" spans="1:155" x14ac:dyDescent="0.2">
      <c r="B6" s="99" t="s">
        <v>1473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45"/>
      <c r="U6" s="45"/>
      <c r="V6" s="35"/>
      <c r="W6" s="35"/>
      <c r="X6" s="35"/>
      <c r="Y6" s="45"/>
      <c r="Z6" s="35"/>
      <c r="AA6" s="45"/>
      <c r="AB6" s="35"/>
      <c r="AC6" s="35"/>
      <c r="AD6" s="45"/>
      <c r="AE6" s="4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>
        <v>0</v>
      </c>
      <c r="AX6" s="35">
        <v>0</v>
      </c>
      <c r="AY6" s="35">
        <v>7</v>
      </c>
      <c r="AZ6" s="35">
        <v>8</v>
      </c>
      <c r="BA6" s="97">
        <v>26</v>
      </c>
      <c r="BB6" s="97">
        <v>35</v>
      </c>
      <c r="BC6" s="97">
        <v>44</v>
      </c>
      <c r="BD6" s="97">
        <v>59</v>
      </c>
      <c r="BE6" s="97">
        <v>72</v>
      </c>
      <c r="BF6" s="97">
        <v>60</v>
      </c>
      <c r="BG6" s="97">
        <v>91</v>
      </c>
      <c r="BH6" s="97">
        <v>111</v>
      </c>
      <c r="BI6" s="97">
        <v>123</v>
      </c>
      <c r="BJ6" s="97">
        <v>155</v>
      </c>
      <c r="BK6" s="97">
        <v>161</v>
      </c>
      <c r="BL6" s="97">
        <v>159</v>
      </c>
      <c r="BM6" s="97">
        <v>183</v>
      </c>
      <c r="BN6" s="97">
        <v>184</v>
      </c>
      <c r="BO6" s="97">
        <v>195</v>
      </c>
      <c r="BP6" s="97">
        <v>225</v>
      </c>
      <c r="BQ6" s="97">
        <v>232</v>
      </c>
      <c r="BR6" s="97">
        <v>285</v>
      </c>
      <c r="BS6" s="97">
        <v>239</v>
      </c>
      <c r="BT6" s="97">
        <v>308</v>
      </c>
      <c r="BU6" s="97">
        <v>327</v>
      </c>
      <c r="BV6" s="97">
        <v>357</v>
      </c>
      <c r="BW6" s="97">
        <v>415</v>
      </c>
      <c r="BX6" s="97">
        <v>493</v>
      </c>
      <c r="BY6" s="97">
        <v>562</v>
      </c>
      <c r="BZ6" s="97">
        <v>610</v>
      </c>
      <c r="CA6" s="97">
        <v>627</v>
      </c>
      <c r="CB6" s="97">
        <v>717</v>
      </c>
      <c r="CC6" s="97">
        <f t="shared" ref="CC6:CH6" si="4">+CB6+25</f>
        <v>742</v>
      </c>
      <c r="CD6" s="97">
        <f t="shared" si="4"/>
        <v>767</v>
      </c>
      <c r="CE6" s="97">
        <f t="shared" si="4"/>
        <v>792</v>
      </c>
      <c r="CF6" s="97">
        <f t="shared" si="4"/>
        <v>817</v>
      </c>
      <c r="CG6" s="97">
        <f t="shared" si="4"/>
        <v>842</v>
      </c>
      <c r="CH6" s="97">
        <f t="shared" si="4"/>
        <v>867</v>
      </c>
      <c r="CI6" s="21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F6" s="20"/>
    </row>
    <row r="7" spans="1:155" s="13" customFormat="1" x14ac:dyDescent="0.2">
      <c r="B7" s="13" t="s">
        <v>1468</v>
      </c>
      <c r="C7" s="35"/>
      <c r="D7" s="35"/>
      <c r="E7" s="4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45"/>
      <c r="U7" s="45"/>
      <c r="V7" s="35"/>
      <c r="W7" s="35"/>
      <c r="X7" s="35"/>
      <c r="Y7" s="45"/>
      <c r="Z7" s="35"/>
      <c r="AA7" s="104"/>
      <c r="AB7" s="103"/>
      <c r="AC7" s="103"/>
      <c r="AD7" s="104"/>
      <c r="AE7" s="104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>
        <v>168</v>
      </c>
      <c r="AX7" s="103">
        <v>178</v>
      </c>
      <c r="AY7" s="103">
        <v>175</v>
      </c>
      <c r="AZ7" s="103">
        <v>210</v>
      </c>
      <c r="BA7" s="106">
        <v>227</v>
      </c>
      <c r="BB7" s="106">
        <v>255</v>
      </c>
      <c r="BC7" s="106">
        <v>257</v>
      </c>
      <c r="BD7" s="106">
        <v>292</v>
      </c>
      <c r="BE7" s="106">
        <v>295</v>
      </c>
      <c r="BF7" s="106">
        <v>330</v>
      </c>
      <c r="BG7" s="106">
        <v>307</v>
      </c>
      <c r="BH7" s="106">
        <v>349</v>
      </c>
      <c r="BI7" s="106">
        <v>380</v>
      </c>
      <c r="BJ7" s="106">
        <v>380</v>
      </c>
      <c r="BK7" s="106">
        <v>403</v>
      </c>
      <c r="BL7" s="106">
        <v>422</v>
      </c>
      <c r="BM7" s="106">
        <v>442</v>
      </c>
      <c r="BN7" s="106">
        <v>471</v>
      </c>
      <c r="BO7" s="106">
        <v>463</v>
      </c>
      <c r="BP7" s="106">
        <v>513</v>
      </c>
      <c r="BQ7" s="106">
        <v>522</v>
      </c>
      <c r="BR7" s="106">
        <v>518</v>
      </c>
      <c r="BS7" s="106">
        <v>491</v>
      </c>
      <c r="BT7" s="106">
        <v>534</v>
      </c>
      <c r="BU7" s="106">
        <v>523</v>
      </c>
      <c r="BV7" s="106">
        <v>540</v>
      </c>
      <c r="BW7" s="106">
        <v>547</v>
      </c>
      <c r="BX7" s="106">
        <v>583</v>
      </c>
      <c r="BY7" s="106">
        <v>576</v>
      </c>
      <c r="BZ7" s="106">
        <v>563</v>
      </c>
      <c r="CA7" s="106">
        <v>520</v>
      </c>
      <c r="CB7" s="106">
        <v>544</v>
      </c>
      <c r="CC7" s="106">
        <f t="shared" ref="CC7:CH7" si="5">+BX7*0.99</f>
        <v>577.16999999999996</v>
      </c>
      <c r="CD7" s="106">
        <f t="shared" si="5"/>
        <v>570.24</v>
      </c>
      <c r="CE7" s="106">
        <f t="shared" si="5"/>
        <v>557.37</v>
      </c>
      <c r="CF7" s="106">
        <f t="shared" si="5"/>
        <v>514.79999999999995</v>
      </c>
      <c r="CG7" s="106">
        <f t="shared" si="5"/>
        <v>538.55999999999995</v>
      </c>
      <c r="CH7" s="106">
        <f t="shared" si="5"/>
        <v>571.39829999999995</v>
      </c>
      <c r="CI7" s="14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</row>
    <row r="8" spans="1:155" x14ac:dyDescent="0.2">
      <c r="B8" s="2" t="s">
        <v>165</v>
      </c>
      <c r="C8" s="29" t="s">
        <v>511</v>
      </c>
      <c r="D8" s="29" t="s">
        <v>511</v>
      </c>
      <c r="E8" s="44" t="s">
        <v>511</v>
      </c>
      <c r="F8" s="29" t="s">
        <v>511</v>
      </c>
      <c r="G8" s="35" t="s">
        <v>511</v>
      </c>
      <c r="H8" s="35" t="s">
        <v>511</v>
      </c>
      <c r="I8" s="35" t="s">
        <v>511</v>
      </c>
      <c r="J8" s="35" t="s">
        <v>511</v>
      </c>
      <c r="K8" s="35"/>
      <c r="L8" s="35">
        <v>0</v>
      </c>
      <c r="M8" s="35">
        <v>0</v>
      </c>
      <c r="N8" s="35">
        <v>0</v>
      </c>
      <c r="O8" s="35">
        <v>10</v>
      </c>
      <c r="P8" s="35"/>
      <c r="Q8" s="35"/>
      <c r="R8" s="35">
        <v>32</v>
      </c>
      <c r="S8" s="35">
        <v>35</v>
      </c>
      <c r="T8" s="45">
        <f>88-S8</f>
        <v>53</v>
      </c>
      <c r="U8" s="45">
        <f>144-T8-S8</f>
        <v>56</v>
      </c>
      <c r="V8" s="35">
        <v>68</v>
      </c>
      <c r="W8" s="35">
        <v>75</v>
      </c>
      <c r="X8" s="35">
        <v>89</v>
      </c>
      <c r="Y8" s="45">
        <v>109</v>
      </c>
      <c r="Z8" s="35">
        <v>126</v>
      </c>
      <c r="AA8" s="45">
        <v>153</v>
      </c>
      <c r="AB8" s="35">
        <v>170</v>
      </c>
      <c r="AC8" s="35">
        <v>186</v>
      </c>
      <c r="AD8" s="45">
        <v>207</v>
      </c>
      <c r="AE8" s="45">
        <v>209</v>
      </c>
      <c r="AF8" s="35">
        <v>237</v>
      </c>
      <c r="AG8" s="35"/>
      <c r="AH8" s="35">
        <v>291</v>
      </c>
      <c r="AI8" s="35"/>
      <c r="AJ8" s="35">
        <v>315</v>
      </c>
      <c r="AK8" s="35"/>
      <c r="AL8" s="35">
        <v>352</v>
      </c>
      <c r="AM8" s="35"/>
      <c r="AN8" s="35">
        <v>373</v>
      </c>
      <c r="AO8" s="35"/>
      <c r="AP8" s="35">
        <v>428</v>
      </c>
      <c r="AQ8" s="35"/>
      <c r="AR8" s="35"/>
      <c r="AS8" s="35"/>
      <c r="AT8" s="35"/>
      <c r="AU8" s="35"/>
      <c r="AV8" s="35"/>
      <c r="AW8" s="35">
        <v>441</v>
      </c>
      <c r="AX8" s="35">
        <v>458</v>
      </c>
      <c r="AY8" s="35">
        <v>411</v>
      </c>
      <c r="AZ8" s="35">
        <v>463</v>
      </c>
      <c r="BA8" s="97">
        <v>482</v>
      </c>
      <c r="BB8" s="97">
        <v>485</v>
      </c>
      <c r="BC8" s="97">
        <v>466</v>
      </c>
      <c r="BD8" s="97">
        <v>488</v>
      </c>
      <c r="BE8" s="97">
        <v>444</v>
      </c>
      <c r="BF8" s="97">
        <v>476</v>
      </c>
      <c r="BG8" s="97">
        <v>434</v>
      </c>
      <c r="BH8" s="97">
        <v>468</v>
      </c>
      <c r="BI8" s="97">
        <v>487</v>
      </c>
      <c r="BJ8" s="97">
        <v>491</v>
      </c>
      <c r="BK8" s="97">
        <v>487</v>
      </c>
      <c r="BL8" s="97">
        <v>480</v>
      </c>
      <c r="BM8" s="97">
        <v>478</v>
      </c>
      <c r="BN8" s="97">
        <v>513</v>
      </c>
      <c r="BO8" s="97">
        <v>515</v>
      </c>
      <c r="BP8" s="97">
        <v>523</v>
      </c>
      <c r="BQ8" s="97">
        <v>514</v>
      </c>
      <c r="BR8" s="97">
        <v>508</v>
      </c>
      <c r="BS8" s="97">
        <v>461</v>
      </c>
      <c r="BT8" s="97">
        <v>498</v>
      </c>
      <c r="BU8" s="97">
        <v>489</v>
      </c>
      <c r="BV8" s="97">
        <v>475</v>
      </c>
      <c r="BW8" s="97">
        <v>462</v>
      </c>
      <c r="BX8" s="97">
        <v>476</v>
      </c>
      <c r="BY8" s="97">
        <v>464</v>
      </c>
      <c r="BZ8" s="97">
        <v>446</v>
      </c>
      <c r="CA8" s="97">
        <v>395</v>
      </c>
      <c r="CB8" s="97">
        <v>446</v>
      </c>
      <c r="CC8" s="97"/>
      <c r="CD8" s="97"/>
      <c r="CE8" s="97"/>
      <c r="CF8" s="97"/>
      <c r="CG8" s="97"/>
      <c r="CH8" s="97"/>
      <c r="CI8" s="14"/>
      <c r="CJ8" s="35"/>
      <c r="CK8" s="35"/>
      <c r="CL8" s="35">
        <v>0</v>
      </c>
      <c r="CM8" s="35">
        <v>0</v>
      </c>
      <c r="CN8" s="35"/>
      <c r="CO8" s="35"/>
      <c r="CP8" s="35"/>
      <c r="CQ8" s="35"/>
      <c r="CR8" s="35"/>
      <c r="CS8" s="35">
        <f>SUM(K8:N8)</f>
        <v>0</v>
      </c>
      <c r="CT8" s="35">
        <f>SUM(O8:R8)</f>
        <v>42</v>
      </c>
      <c r="CU8" s="35">
        <f>SUM(S8:V8)</f>
        <v>212</v>
      </c>
      <c r="CV8" s="35">
        <f>SUM(W8:Z8)</f>
        <v>399</v>
      </c>
      <c r="CW8" s="35">
        <f>SUM(AA8:AD8)</f>
        <v>716</v>
      </c>
      <c r="CX8" s="35">
        <f>SUM(AE8:AH8)</f>
        <v>737</v>
      </c>
      <c r="CY8" s="35">
        <f>CX8*1.15</f>
        <v>847.55</v>
      </c>
      <c r="CZ8" s="35">
        <f>CY8*1.15</f>
        <v>974.68249999999989</v>
      </c>
      <c r="DA8" s="35">
        <f>CZ8*1.15</f>
        <v>1120.8848749999997</v>
      </c>
      <c r="DB8" s="35">
        <f>DA8*1.1</f>
        <v>1232.9733624999999</v>
      </c>
      <c r="DC8" s="35">
        <f>DB8*1.1</f>
        <v>1356.2706987500001</v>
      </c>
      <c r="DD8" s="35">
        <f>DC8*0.5</f>
        <v>678.13534937500003</v>
      </c>
      <c r="DF8" s="20" t="s">
        <v>568</v>
      </c>
    </row>
    <row r="9" spans="1:155" x14ac:dyDescent="0.2">
      <c r="B9" s="2" t="s">
        <v>1472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45"/>
      <c r="U9" s="45"/>
      <c r="V9" s="35"/>
      <c r="W9" s="35"/>
      <c r="X9" s="35"/>
      <c r="Y9" s="45"/>
      <c r="Z9" s="35"/>
      <c r="AA9" s="45"/>
      <c r="AB9" s="35"/>
      <c r="AC9" s="35"/>
      <c r="AD9" s="45"/>
      <c r="AE9" s="4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>
        <v>172</v>
      </c>
      <c r="AX9" s="35">
        <v>178</v>
      </c>
      <c r="AY9" s="35">
        <v>187</v>
      </c>
      <c r="AZ9" s="35">
        <v>216</v>
      </c>
      <c r="BA9" s="97">
        <v>224</v>
      </c>
      <c r="BB9" s="97">
        <v>246</v>
      </c>
      <c r="BC9" s="97">
        <v>267</v>
      </c>
      <c r="BD9" s="97">
        <v>284</v>
      </c>
      <c r="BE9" s="97">
        <v>291</v>
      </c>
      <c r="BF9" s="97">
        <v>313</v>
      </c>
      <c r="BG9" s="97">
        <v>297</v>
      </c>
      <c r="BH9" s="97">
        <v>340</v>
      </c>
      <c r="BI9" s="97">
        <v>345</v>
      </c>
      <c r="BJ9" s="97">
        <v>356</v>
      </c>
      <c r="BK9" s="97">
        <v>366</v>
      </c>
      <c r="BL9" s="97">
        <v>371</v>
      </c>
      <c r="BM9" s="97">
        <v>397</v>
      </c>
      <c r="BN9" s="97">
        <v>408</v>
      </c>
      <c r="BO9" s="97">
        <v>393</v>
      </c>
      <c r="BP9" s="97">
        <v>425</v>
      </c>
      <c r="BQ9" s="97">
        <v>417</v>
      </c>
      <c r="BR9" s="97">
        <v>458</v>
      </c>
      <c r="BS9" s="97">
        <v>403</v>
      </c>
      <c r="BT9" s="97">
        <v>452</v>
      </c>
      <c r="BU9" s="97">
        <v>450</v>
      </c>
      <c r="BV9" s="97">
        <v>465</v>
      </c>
      <c r="BW9" s="97">
        <v>458</v>
      </c>
      <c r="BX9" s="97">
        <v>496</v>
      </c>
      <c r="BY9" s="97">
        <v>482</v>
      </c>
      <c r="BZ9" s="97">
        <v>486</v>
      </c>
      <c r="CA9" s="97">
        <v>474</v>
      </c>
      <c r="CB9" s="97">
        <v>523</v>
      </c>
      <c r="CC9" s="97"/>
      <c r="CD9" s="97"/>
      <c r="CE9" s="97"/>
      <c r="CF9" s="97"/>
      <c r="CG9" s="97"/>
      <c r="CH9" s="97"/>
      <c r="CI9" s="14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F9" s="20"/>
    </row>
    <row r="10" spans="1:155" x14ac:dyDescent="0.2">
      <c r="B10" s="2" t="s">
        <v>1433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45"/>
      <c r="U10" s="45"/>
      <c r="V10" s="35"/>
      <c r="W10" s="35"/>
      <c r="X10" s="35"/>
      <c r="Y10" s="45"/>
      <c r="Z10" s="35"/>
      <c r="AA10" s="45"/>
      <c r="AB10" s="35"/>
      <c r="AC10" s="35"/>
      <c r="AD10" s="45"/>
      <c r="AE10" s="45"/>
      <c r="AF10" s="35"/>
      <c r="AG10" s="35"/>
      <c r="AH10" s="35">
        <v>21</v>
      </c>
      <c r="AI10" s="35"/>
      <c r="AJ10" s="35">
        <v>33</v>
      </c>
      <c r="AK10" s="35"/>
      <c r="AL10" s="35">
        <v>47</v>
      </c>
      <c r="AM10" s="35"/>
      <c r="AN10" s="35">
        <v>69</v>
      </c>
      <c r="AO10" s="35"/>
      <c r="AP10" s="35">
        <v>84</v>
      </c>
      <c r="AQ10" s="35"/>
      <c r="AR10" s="35"/>
      <c r="AS10" s="35"/>
      <c r="AT10" s="35"/>
      <c r="AU10" s="35"/>
      <c r="AV10" s="35"/>
      <c r="AW10" s="35">
        <v>149</v>
      </c>
      <c r="AX10" s="35">
        <v>162</v>
      </c>
      <c r="AY10" s="35">
        <v>162</v>
      </c>
      <c r="AZ10" s="35">
        <v>186</v>
      </c>
      <c r="BA10" s="97">
        <v>201</v>
      </c>
      <c r="BB10" s="97">
        <v>228</v>
      </c>
      <c r="BC10" s="97">
        <v>234</v>
      </c>
      <c r="BD10" s="97">
        <v>239</v>
      </c>
      <c r="BE10" s="97">
        <v>248</v>
      </c>
      <c r="BF10" s="97">
        <v>256</v>
      </c>
      <c r="BG10" s="97">
        <v>258</v>
      </c>
      <c r="BH10" s="97">
        <v>284</v>
      </c>
      <c r="BI10" s="97">
        <v>279</v>
      </c>
      <c r="BJ10" s="97">
        <v>293</v>
      </c>
      <c r="BK10" s="97">
        <v>318</v>
      </c>
      <c r="BL10" s="97">
        <v>310</v>
      </c>
      <c r="BM10" s="97">
        <v>335</v>
      </c>
      <c r="BN10" s="97">
        <v>376</v>
      </c>
      <c r="BO10" s="97">
        <v>363</v>
      </c>
      <c r="BP10" s="97">
        <v>398</v>
      </c>
      <c r="BQ10" s="97">
        <v>426</v>
      </c>
      <c r="BR10" s="97">
        <v>408</v>
      </c>
      <c r="BS10" s="97">
        <v>389</v>
      </c>
      <c r="BT10" s="97">
        <v>398</v>
      </c>
      <c r="BU10" s="97">
        <v>386</v>
      </c>
      <c r="BV10" s="97">
        <v>388</v>
      </c>
      <c r="BW10" s="97">
        <v>414</v>
      </c>
      <c r="BX10" s="97">
        <v>435</v>
      </c>
      <c r="BY10" s="97">
        <v>427</v>
      </c>
      <c r="BZ10" s="97">
        <v>444</v>
      </c>
      <c r="CA10" s="97">
        <v>478</v>
      </c>
      <c r="CB10" s="97">
        <v>471</v>
      </c>
      <c r="CC10" s="97"/>
      <c r="CD10" s="97"/>
      <c r="CE10" s="97"/>
      <c r="CF10" s="97"/>
      <c r="CG10" s="97"/>
      <c r="CH10" s="97"/>
      <c r="CI10" s="21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</row>
    <row r="11" spans="1:155" x14ac:dyDescent="0.2">
      <c r="B11" s="2" t="s">
        <v>524</v>
      </c>
      <c r="C11" s="29">
        <v>0</v>
      </c>
      <c r="D11" s="29">
        <v>0</v>
      </c>
      <c r="E11" s="44">
        <v>2</v>
      </c>
      <c r="F11" s="29">
        <v>2</v>
      </c>
      <c r="G11" s="35">
        <f>41-H11</f>
        <v>4</v>
      </c>
      <c r="H11" s="35">
        <v>37</v>
      </c>
      <c r="I11" s="35">
        <v>26</v>
      </c>
      <c r="J11" s="35">
        <v>35</v>
      </c>
      <c r="K11" s="35">
        <v>34</v>
      </c>
      <c r="L11" s="35">
        <v>30</v>
      </c>
      <c r="M11" s="35">
        <v>36</v>
      </c>
      <c r="N11" s="35">
        <v>40</v>
      </c>
      <c r="O11" s="35">
        <v>39</v>
      </c>
      <c r="P11" s="35">
        <v>56</v>
      </c>
      <c r="Q11" s="35">
        <v>61</v>
      </c>
      <c r="R11" s="35">
        <v>55</v>
      </c>
      <c r="S11" s="35">
        <v>61</v>
      </c>
      <c r="T11" s="45">
        <v>79</v>
      </c>
      <c r="U11" s="45">
        <v>78</v>
      </c>
      <c r="V11" s="35">
        <v>120</v>
      </c>
      <c r="W11" s="35">
        <v>80</v>
      </c>
      <c r="X11" s="35">
        <v>90</v>
      </c>
      <c r="Y11" s="45">
        <v>97</v>
      </c>
      <c r="Z11" s="35">
        <v>102</v>
      </c>
      <c r="AA11" s="45">
        <v>107</v>
      </c>
      <c r="AB11" s="35">
        <v>125</v>
      </c>
      <c r="AC11" s="35">
        <v>116</v>
      </c>
      <c r="AD11" s="45">
        <v>130</v>
      </c>
      <c r="AE11" s="45">
        <v>112</v>
      </c>
      <c r="AF11" s="35"/>
      <c r="AG11" s="35"/>
      <c r="AH11" s="35">
        <v>130</v>
      </c>
      <c r="AI11" s="35"/>
      <c r="AJ11" s="35">
        <v>148</v>
      </c>
      <c r="AK11" s="35"/>
      <c r="AL11" s="35">
        <v>173</v>
      </c>
      <c r="AM11" s="35"/>
      <c r="AN11" s="35">
        <v>197</v>
      </c>
      <c r="AO11" s="35"/>
      <c r="AP11" s="35">
        <v>200</v>
      </c>
      <c r="AQ11" s="35"/>
      <c r="AR11" s="35"/>
      <c r="AS11" s="35"/>
      <c r="AT11" s="35"/>
      <c r="AU11" s="35"/>
      <c r="AV11" s="35"/>
      <c r="AW11" s="35">
        <v>215</v>
      </c>
      <c r="AX11" s="35">
        <v>216</v>
      </c>
      <c r="AY11" s="35">
        <v>202</v>
      </c>
      <c r="AZ11" s="35">
        <v>226</v>
      </c>
      <c r="BA11" s="97">
        <v>245</v>
      </c>
      <c r="BB11" s="97">
        <v>247</v>
      </c>
      <c r="BC11" s="97">
        <v>255</v>
      </c>
      <c r="BD11" s="97">
        <v>261</v>
      </c>
      <c r="BE11" s="97">
        <v>255</v>
      </c>
      <c r="BF11" s="97">
        <v>268</v>
      </c>
      <c r="BG11" s="97">
        <v>281</v>
      </c>
      <c r="BH11" s="97">
        <v>290</v>
      </c>
      <c r="BI11" s="97">
        <v>299</v>
      </c>
      <c r="BJ11" s="97">
        <v>303</v>
      </c>
      <c r="BK11" s="97">
        <v>307</v>
      </c>
      <c r="BL11" s="97">
        <v>289</v>
      </c>
      <c r="BM11" s="97">
        <v>320</v>
      </c>
      <c r="BN11" s="97">
        <v>335</v>
      </c>
      <c r="BO11" s="97">
        <v>335</v>
      </c>
      <c r="BP11" s="97">
        <v>355</v>
      </c>
      <c r="BQ11" s="97">
        <v>365</v>
      </c>
      <c r="BR11" s="97">
        <v>373</v>
      </c>
      <c r="BS11" s="97">
        <v>368</v>
      </c>
      <c r="BT11" s="97">
        <v>352</v>
      </c>
      <c r="BU11" s="97">
        <v>322</v>
      </c>
      <c r="BV11" s="97">
        <v>323</v>
      </c>
      <c r="BW11" s="97">
        <v>354</v>
      </c>
      <c r="BX11" s="97">
        <v>362</v>
      </c>
      <c r="BY11" s="97">
        <v>369</v>
      </c>
      <c r="BZ11" s="97">
        <v>378</v>
      </c>
      <c r="CA11" s="106">
        <v>399</v>
      </c>
      <c r="CB11" s="97">
        <v>427</v>
      </c>
      <c r="CC11" s="97"/>
      <c r="CD11" s="97"/>
      <c r="CE11" s="97"/>
      <c r="CF11" s="97"/>
      <c r="CG11" s="97"/>
      <c r="CH11" s="97"/>
      <c r="CI11" s="14"/>
      <c r="CJ11" s="35"/>
      <c r="CK11" s="35"/>
      <c r="CL11" s="35">
        <v>0</v>
      </c>
      <c r="CM11" s="35">
        <v>0</v>
      </c>
      <c r="CN11" s="35"/>
      <c r="CO11" s="35"/>
      <c r="CP11" s="35"/>
      <c r="CQ11" s="35">
        <v>5</v>
      </c>
      <c r="CR11" s="35">
        <v>102</v>
      </c>
      <c r="CS11" s="35">
        <f>SUM(K11:N11)</f>
        <v>140</v>
      </c>
      <c r="CT11" s="35">
        <f>SUM(O11:R11)</f>
        <v>211</v>
      </c>
      <c r="CU11" s="35">
        <f>SUM(S11:V11)</f>
        <v>338</v>
      </c>
      <c r="CV11" s="35">
        <f>SUM(W11:Z11)</f>
        <v>369</v>
      </c>
      <c r="CW11" s="35">
        <f>SUM(AA11:AD11)</f>
        <v>478</v>
      </c>
      <c r="CX11" s="35">
        <f>SUM(AE11:AH11)</f>
        <v>242</v>
      </c>
      <c r="CY11" s="35">
        <f t="shared" ref="CY11:DD11" si="6">+CX11*1.1</f>
        <v>266.20000000000005</v>
      </c>
      <c r="CZ11" s="35">
        <f t="shared" si="6"/>
        <v>292.82000000000005</v>
      </c>
      <c r="DA11" s="35">
        <f t="shared" si="6"/>
        <v>322.10200000000009</v>
      </c>
      <c r="DB11" s="35">
        <f t="shared" si="6"/>
        <v>354.31220000000013</v>
      </c>
      <c r="DC11" s="35">
        <f t="shared" si="6"/>
        <v>389.74342000000019</v>
      </c>
      <c r="DD11" s="35">
        <f t="shared" si="6"/>
        <v>428.71776200000022</v>
      </c>
      <c r="DF11" s="20"/>
    </row>
    <row r="12" spans="1:155" x14ac:dyDescent="0.2">
      <c r="B12" s="99" t="s">
        <v>402</v>
      </c>
      <c r="C12" s="29" t="s">
        <v>511</v>
      </c>
      <c r="D12" s="29" t="s">
        <v>511</v>
      </c>
      <c r="E12" s="44" t="s">
        <v>511</v>
      </c>
      <c r="F12" s="29" t="s">
        <v>511</v>
      </c>
      <c r="G12" s="35" t="s">
        <v>511</v>
      </c>
      <c r="H12" s="35" t="s">
        <v>511</v>
      </c>
      <c r="I12" s="35" t="s">
        <v>511</v>
      </c>
      <c r="J12" s="35" t="s">
        <v>511</v>
      </c>
      <c r="K12" s="103" t="s">
        <v>511</v>
      </c>
      <c r="L12" s="103" t="s">
        <v>511</v>
      </c>
      <c r="M12" s="103" t="s">
        <v>511</v>
      </c>
      <c r="N12" s="103" t="s">
        <v>511</v>
      </c>
      <c r="O12" s="103" t="s">
        <v>511</v>
      </c>
      <c r="P12" s="103" t="s">
        <v>511</v>
      </c>
      <c r="Q12" s="103" t="s">
        <v>511</v>
      </c>
      <c r="R12" s="103" t="s">
        <v>511</v>
      </c>
      <c r="S12" s="103" t="s">
        <v>511</v>
      </c>
      <c r="T12" s="104" t="s">
        <v>511</v>
      </c>
      <c r="U12" s="104" t="s">
        <v>511</v>
      </c>
      <c r="V12" s="103" t="s">
        <v>511</v>
      </c>
      <c r="W12" s="35">
        <v>4</v>
      </c>
      <c r="X12" s="35">
        <v>6</v>
      </c>
      <c r="Y12" s="45">
        <v>6</v>
      </c>
      <c r="Z12" s="35">
        <v>10</v>
      </c>
      <c r="AA12" s="45">
        <v>11</v>
      </c>
      <c r="AB12" s="35">
        <v>12</v>
      </c>
      <c r="AC12" s="35">
        <v>13</v>
      </c>
      <c r="AD12" s="45">
        <v>12</v>
      </c>
      <c r="AE12" s="45">
        <v>15</v>
      </c>
      <c r="AF12" s="35"/>
      <c r="AG12" s="35"/>
      <c r="AH12" s="35">
        <v>19</v>
      </c>
      <c r="AI12" s="35"/>
      <c r="AJ12" s="35">
        <v>27</v>
      </c>
      <c r="AK12" s="35"/>
      <c r="AL12" s="35">
        <v>37</v>
      </c>
      <c r="AM12" s="35"/>
      <c r="AN12" s="35">
        <v>47</v>
      </c>
      <c r="AO12" s="35"/>
      <c r="AP12" s="35">
        <v>54</v>
      </c>
      <c r="AQ12" s="35"/>
      <c r="AR12" s="35"/>
      <c r="AS12" s="35"/>
      <c r="AT12" s="35"/>
      <c r="AU12" s="35"/>
      <c r="AV12" s="35"/>
      <c r="AW12" s="35">
        <v>73</v>
      </c>
      <c r="AX12" s="35">
        <v>75</v>
      </c>
      <c r="AY12" s="35">
        <v>82</v>
      </c>
      <c r="AZ12" s="35"/>
      <c r="BA12" s="97">
        <v>107</v>
      </c>
      <c r="BB12" s="97">
        <v>115</v>
      </c>
      <c r="BC12" s="97">
        <v>126</v>
      </c>
      <c r="BD12" s="97">
        <v>132</v>
      </c>
      <c r="BE12" s="97">
        <v>141</v>
      </c>
      <c r="BF12" s="97">
        <v>155</v>
      </c>
      <c r="BG12" s="97">
        <v>151</v>
      </c>
      <c r="BH12" s="97">
        <v>165</v>
      </c>
      <c r="BI12" s="97">
        <v>177</v>
      </c>
      <c r="BJ12" s="97">
        <v>178</v>
      </c>
      <c r="BK12" s="97">
        <v>213</v>
      </c>
      <c r="BL12" s="97">
        <v>200</v>
      </c>
      <c r="BM12" s="97">
        <v>220</v>
      </c>
      <c r="BN12" s="97">
        <v>240</v>
      </c>
      <c r="BO12" s="97">
        <v>256</v>
      </c>
      <c r="BP12" s="97">
        <v>247</v>
      </c>
      <c r="BQ12" s="97">
        <v>272</v>
      </c>
      <c r="BR12" s="97">
        <v>284</v>
      </c>
      <c r="BS12" s="97">
        <v>285</v>
      </c>
      <c r="BT12" s="97">
        <v>275</v>
      </c>
      <c r="BU12" s="97">
        <v>272</v>
      </c>
      <c r="BV12" s="97">
        <v>301</v>
      </c>
      <c r="BW12" s="97">
        <v>328</v>
      </c>
      <c r="BX12" s="97">
        <v>316</v>
      </c>
      <c r="BY12" s="97">
        <v>335</v>
      </c>
      <c r="BZ12" s="97">
        <v>376</v>
      </c>
      <c r="CA12" s="97">
        <v>356</v>
      </c>
      <c r="CB12" s="97">
        <v>368</v>
      </c>
      <c r="CC12" s="97"/>
      <c r="CD12" s="97"/>
      <c r="CE12" s="97"/>
      <c r="CF12" s="97"/>
      <c r="CG12" s="97"/>
      <c r="CH12" s="97"/>
      <c r="CI12" s="14"/>
      <c r="CJ12" s="35"/>
      <c r="CK12" s="35"/>
      <c r="CL12" s="35">
        <v>0</v>
      </c>
      <c r="CM12" s="35">
        <v>0</v>
      </c>
      <c r="CN12" s="35"/>
      <c r="CO12" s="35"/>
      <c r="CP12" s="35"/>
      <c r="CQ12" s="35"/>
      <c r="CR12" s="35"/>
      <c r="CS12" s="35"/>
      <c r="CT12" s="35"/>
      <c r="CU12" s="42" t="s">
        <v>511</v>
      </c>
      <c r="CV12" s="35">
        <f>SUM(W12:Z12)</f>
        <v>26</v>
      </c>
      <c r="CW12" s="35">
        <f>SUM(AA12:AD12)</f>
        <v>48</v>
      </c>
      <c r="CX12" s="35">
        <f>SUM(AE12:AH12)</f>
        <v>34</v>
      </c>
      <c r="CY12" s="35">
        <v>200</v>
      </c>
      <c r="CZ12" s="35">
        <v>250</v>
      </c>
      <c r="DA12" s="35">
        <f>CZ12+100</f>
        <v>350</v>
      </c>
      <c r="DB12" s="35">
        <f>DA12+100</f>
        <v>450</v>
      </c>
      <c r="DC12" s="35">
        <f>DB12+100</f>
        <v>550</v>
      </c>
      <c r="DD12" s="35">
        <f>DC12+100</f>
        <v>650</v>
      </c>
      <c r="DE12" s="35"/>
    </row>
    <row r="13" spans="1:155" x14ac:dyDescent="0.2">
      <c r="B13" s="99" t="s">
        <v>1492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45"/>
      <c r="U13" s="45"/>
      <c r="V13" s="35"/>
      <c r="W13" s="35"/>
      <c r="X13" s="35"/>
      <c r="Y13" s="45"/>
      <c r="Z13" s="35"/>
      <c r="AA13" s="45"/>
      <c r="AB13" s="35"/>
      <c r="AC13" s="35"/>
      <c r="AD13" s="45"/>
      <c r="AE13" s="4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>
        <v>0</v>
      </c>
      <c r="AX13" s="35">
        <v>0</v>
      </c>
      <c r="AY13" s="35">
        <v>0</v>
      </c>
      <c r="AZ13" s="35">
        <v>0</v>
      </c>
      <c r="BA13" s="97">
        <v>0</v>
      </c>
      <c r="BB13" s="97">
        <v>0</v>
      </c>
      <c r="BC13" s="97">
        <v>0</v>
      </c>
      <c r="BD13" s="97">
        <v>0</v>
      </c>
      <c r="BE13" s="97">
        <v>0</v>
      </c>
      <c r="BF13" s="97">
        <v>0</v>
      </c>
      <c r="BG13" s="97">
        <v>0</v>
      </c>
      <c r="BH13" s="97">
        <v>0</v>
      </c>
      <c r="BI13" s="97">
        <v>0</v>
      </c>
      <c r="BJ13" s="97">
        <v>0</v>
      </c>
      <c r="BK13" s="97">
        <v>0</v>
      </c>
      <c r="BL13" s="97">
        <v>0</v>
      </c>
      <c r="BM13" s="97">
        <v>0</v>
      </c>
      <c r="BN13" s="97">
        <v>0</v>
      </c>
      <c r="BO13" s="97">
        <v>0</v>
      </c>
      <c r="BP13" s="97">
        <v>0</v>
      </c>
      <c r="BQ13" s="35">
        <v>0</v>
      </c>
      <c r="BR13" s="35">
        <v>0</v>
      </c>
      <c r="BS13" s="97">
        <v>2</v>
      </c>
      <c r="BT13" s="97">
        <v>10</v>
      </c>
      <c r="BU13" s="97">
        <v>80</v>
      </c>
      <c r="BV13" s="97">
        <v>179</v>
      </c>
      <c r="BW13" s="97">
        <v>211</v>
      </c>
      <c r="BX13" s="97">
        <v>240</v>
      </c>
      <c r="BY13" s="97">
        <v>256</v>
      </c>
      <c r="BZ13" s="97">
        <v>273</v>
      </c>
      <c r="CA13" s="97">
        <v>310</v>
      </c>
      <c r="CB13" s="97">
        <v>345</v>
      </c>
      <c r="CC13" s="97"/>
      <c r="CD13" s="97"/>
      <c r="CE13" s="97"/>
      <c r="CF13" s="97"/>
      <c r="CG13" s="97"/>
      <c r="CH13" s="97"/>
      <c r="CI13" s="21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F13" s="49"/>
    </row>
    <row r="14" spans="1:155" x14ac:dyDescent="0.2">
      <c r="B14" s="99" t="s">
        <v>1479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45"/>
      <c r="U14" s="45"/>
      <c r="V14" s="35"/>
      <c r="W14" s="35"/>
      <c r="X14" s="35"/>
      <c r="Y14" s="45"/>
      <c r="Z14" s="35"/>
      <c r="AA14" s="45"/>
      <c r="AB14" s="35"/>
      <c r="AC14" s="35"/>
      <c r="AD14" s="45"/>
      <c r="AE14" s="4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>
        <v>0</v>
      </c>
      <c r="AX14" s="35">
        <v>0</v>
      </c>
      <c r="AY14" s="35">
        <v>0</v>
      </c>
      <c r="AZ14" s="35">
        <v>0</v>
      </c>
      <c r="BA14" s="97">
        <v>0</v>
      </c>
      <c r="BB14" s="97">
        <v>0</v>
      </c>
      <c r="BC14" s="97">
        <v>0</v>
      </c>
      <c r="BD14" s="97">
        <v>0</v>
      </c>
      <c r="BE14" s="97">
        <v>0</v>
      </c>
      <c r="BF14" s="97">
        <v>0</v>
      </c>
      <c r="BG14" s="97">
        <v>0</v>
      </c>
      <c r="BH14" s="97">
        <v>0</v>
      </c>
      <c r="BI14" s="97">
        <v>160</v>
      </c>
      <c r="BJ14" s="97">
        <v>186</v>
      </c>
      <c r="BK14" s="97">
        <v>170</v>
      </c>
      <c r="BL14" s="97">
        <v>205</v>
      </c>
      <c r="BM14" s="97">
        <v>291</v>
      </c>
      <c r="BN14" s="97">
        <v>254</v>
      </c>
      <c r="BO14" s="97">
        <v>319</v>
      </c>
      <c r="BP14" s="97">
        <v>315</v>
      </c>
      <c r="BQ14" s="97">
        <v>375</v>
      </c>
      <c r="BR14" s="97">
        <v>342</v>
      </c>
      <c r="BS14" s="97">
        <v>363</v>
      </c>
      <c r="BT14" s="97">
        <v>379</v>
      </c>
      <c r="BU14" s="97">
        <v>319</v>
      </c>
      <c r="BV14" s="97">
        <v>309</v>
      </c>
      <c r="BW14" s="97">
        <v>309</v>
      </c>
      <c r="BX14" s="97">
        <v>311</v>
      </c>
      <c r="BY14" s="97">
        <v>308</v>
      </c>
      <c r="BZ14" s="97">
        <v>286</v>
      </c>
      <c r="CA14" s="97">
        <v>295</v>
      </c>
      <c r="CB14" s="97">
        <v>349</v>
      </c>
      <c r="CC14" s="97"/>
      <c r="CD14" s="97"/>
      <c r="CE14" s="97"/>
      <c r="CF14" s="97"/>
      <c r="CG14" s="97"/>
      <c r="CH14" s="97"/>
      <c r="CI14" s="21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</row>
    <row r="15" spans="1:155" x14ac:dyDescent="0.2">
      <c r="B15" s="2" t="s">
        <v>1405</v>
      </c>
      <c r="C15" s="29">
        <f>453-D15</f>
        <v>221</v>
      </c>
      <c r="D15" s="29">
        <v>232</v>
      </c>
      <c r="E15" s="44">
        <v>219</v>
      </c>
      <c r="F15" s="29">
        <v>224</v>
      </c>
      <c r="G15" s="35">
        <f>439-H15</f>
        <v>216</v>
      </c>
      <c r="H15" s="35">
        <v>223</v>
      </c>
      <c r="I15" s="35">
        <v>231</v>
      </c>
      <c r="J15" s="35">
        <v>245</v>
      </c>
      <c r="K15" s="35">
        <v>238</v>
      </c>
      <c r="L15" s="35">
        <v>253</v>
      </c>
      <c r="M15" s="35">
        <v>258</v>
      </c>
      <c r="N15" s="35">
        <v>278</v>
      </c>
      <c r="O15" s="35">
        <v>269</v>
      </c>
      <c r="P15" s="35">
        <v>289</v>
      </c>
      <c r="Q15" s="35">
        <v>294</v>
      </c>
      <c r="R15" s="35">
        <v>271</v>
      </c>
      <c r="S15" s="35">
        <v>258</v>
      </c>
      <c r="T15" s="45">
        <v>281</v>
      </c>
      <c r="U15" s="45">
        <v>300</v>
      </c>
      <c r="V15" s="35">
        <v>316</v>
      </c>
      <c r="W15" s="35">
        <v>310</v>
      </c>
      <c r="X15" s="35">
        <v>312</v>
      </c>
      <c r="Y15" s="45">
        <v>318</v>
      </c>
      <c r="Z15" s="35">
        <v>351</v>
      </c>
      <c r="AA15" s="45">
        <v>337</v>
      </c>
      <c r="AB15" s="35">
        <v>365</v>
      </c>
      <c r="AC15" s="35">
        <v>367</v>
      </c>
      <c r="AD15" s="45">
        <v>374</v>
      </c>
      <c r="AE15" s="45">
        <v>370</v>
      </c>
      <c r="AF15" s="35">
        <v>370</v>
      </c>
      <c r="AG15" s="35"/>
      <c r="AH15" s="35">
        <v>389</v>
      </c>
      <c r="AI15" s="35"/>
      <c r="AJ15" s="35">
        <v>404</v>
      </c>
      <c r="AK15" s="35"/>
      <c r="AL15" s="35">
        <v>416</v>
      </c>
      <c r="AM15" s="35"/>
      <c r="AN15" s="35">
        <v>417</v>
      </c>
      <c r="AO15" s="35"/>
      <c r="AP15" s="35">
        <v>416</v>
      </c>
      <c r="AQ15" s="35"/>
      <c r="AR15" s="35"/>
      <c r="AS15" s="35"/>
      <c r="AT15" s="35"/>
      <c r="AU15" s="35"/>
      <c r="AV15" s="35"/>
      <c r="AW15" s="35">
        <v>413</v>
      </c>
      <c r="AX15" s="35">
        <v>408</v>
      </c>
      <c r="AY15" s="35">
        <v>385</v>
      </c>
      <c r="AZ15" s="35">
        <v>404</v>
      </c>
      <c r="BA15" s="97">
        <v>402</v>
      </c>
      <c r="BB15" s="97">
        <v>421</v>
      </c>
      <c r="BC15" s="97">
        <v>400</v>
      </c>
      <c r="BD15" s="97">
        <v>399</v>
      </c>
      <c r="BE15" s="97">
        <v>389</v>
      </c>
      <c r="BF15" s="97">
        <v>399</v>
      </c>
      <c r="BG15" s="97">
        <v>392</v>
      </c>
      <c r="BH15" s="97">
        <v>403</v>
      </c>
      <c r="BI15" s="97">
        <v>388</v>
      </c>
      <c r="BJ15" s="97">
        <v>402</v>
      </c>
      <c r="BK15" s="97">
        <v>374</v>
      </c>
      <c r="BL15" s="97">
        <v>341</v>
      </c>
      <c r="BM15" s="97">
        <v>361</v>
      </c>
      <c r="BN15" s="97">
        <v>363</v>
      </c>
      <c r="BO15" s="97">
        <v>358</v>
      </c>
      <c r="BP15" s="97">
        <v>359</v>
      </c>
      <c r="BQ15" s="97">
        <v>351</v>
      </c>
      <c r="BR15" s="97">
        <v>345</v>
      </c>
      <c r="BS15" s="97">
        <v>320</v>
      </c>
      <c r="BT15" s="97">
        <v>318</v>
      </c>
      <c r="BU15" s="97">
        <v>295</v>
      </c>
      <c r="BV15" s="97">
        <v>305</v>
      </c>
      <c r="BW15" s="97">
        <v>329</v>
      </c>
      <c r="BX15" s="97">
        <v>331</v>
      </c>
      <c r="BY15" s="97">
        <v>338</v>
      </c>
      <c r="BZ15" s="97">
        <v>316</v>
      </c>
      <c r="CA15" s="97">
        <v>355</v>
      </c>
      <c r="CB15" s="97">
        <v>313</v>
      </c>
      <c r="CC15" s="97"/>
      <c r="CD15" s="97"/>
      <c r="CE15" s="97"/>
      <c r="CF15" s="97"/>
      <c r="CG15" s="97"/>
      <c r="CH15" s="97"/>
      <c r="CI15" s="21"/>
      <c r="CJ15" s="35"/>
      <c r="CK15" s="35">
        <v>541</v>
      </c>
      <c r="CL15" s="35">
        <v>663</v>
      </c>
      <c r="CM15" s="35">
        <v>816</v>
      </c>
      <c r="CN15" s="35">
        <v>608</v>
      </c>
      <c r="CO15" s="35">
        <v>695</v>
      </c>
      <c r="CP15" s="35">
        <v>827</v>
      </c>
      <c r="CQ15" s="35">
        <v>896</v>
      </c>
      <c r="CR15" s="35">
        <v>915</v>
      </c>
      <c r="CS15" s="35">
        <f>SUM(K15:N15)</f>
        <v>1027</v>
      </c>
      <c r="CT15" s="35">
        <f>SUM(O15:R15)</f>
        <v>1123</v>
      </c>
      <c r="CU15" s="35">
        <f>SUM(S15:V15)</f>
        <v>1155</v>
      </c>
      <c r="CV15" s="35">
        <f t="shared" ref="CV15:CV25" si="7">SUM(W15:Z15)</f>
        <v>1291</v>
      </c>
      <c r="CW15" s="35">
        <f t="shared" ref="CW15:CW25" si="8">SUM(AA15:AD15)</f>
        <v>1443</v>
      </c>
      <c r="CX15" s="35">
        <f>SUM(AE15:AH15)</f>
        <v>1129</v>
      </c>
      <c r="CY15" s="35">
        <f t="shared" ref="CY15:DC15" si="9">CX15*1.05</f>
        <v>1185.45</v>
      </c>
      <c r="CZ15" s="35">
        <f t="shared" si="9"/>
        <v>1244.7225000000001</v>
      </c>
      <c r="DA15" s="35">
        <f t="shared" si="9"/>
        <v>1306.9586250000002</v>
      </c>
      <c r="DB15" s="35">
        <f t="shared" si="9"/>
        <v>1372.3065562500003</v>
      </c>
      <c r="DC15" s="35">
        <f t="shared" si="9"/>
        <v>1440.9218840625003</v>
      </c>
      <c r="DD15" s="35">
        <f>DC15*1.05</f>
        <v>1512.9679782656253</v>
      </c>
    </row>
    <row r="16" spans="1:155" x14ac:dyDescent="0.2">
      <c r="B16" s="99" t="s">
        <v>459</v>
      </c>
      <c r="C16" s="29">
        <v>0</v>
      </c>
      <c r="D16" s="29">
        <v>0</v>
      </c>
      <c r="E16" s="44">
        <v>0</v>
      </c>
      <c r="F16" s="29">
        <v>0</v>
      </c>
      <c r="G16" s="35">
        <v>0</v>
      </c>
      <c r="H16" s="35">
        <v>2</v>
      </c>
      <c r="I16" s="35">
        <v>0</v>
      </c>
      <c r="J16" s="35">
        <v>0</v>
      </c>
      <c r="K16" s="35">
        <v>29</v>
      </c>
      <c r="L16" s="35">
        <v>72</v>
      </c>
      <c r="M16" s="35">
        <v>122</v>
      </c>
      <c r="N16" s="35">
        <v>170</v>
      </c>
      <c r="O16" s="35">
        <v>195</v>
      </c>
      <c r="P16" s="35">
        <v>242</v>
      </c>
      <c r="Q16" s="35">
        <v>221</v>
      </c>
      <c r="R16" s="35">
        <v>228</v>
      </c>
      <c r="S16" s="35">
        <v>229</v>
      </c>
      <c r="T16" s="45">
        <v>294</v>
      </c>
      <c r="U16" s="45">
        <v>335</v>
      </c>
      <c r="V16" s="35">
        <v>374</v>
      </c>
      <c r="W16" s="35">
        <v>364</v>
      </c>
      <c r="X16" s="35">
        <v>377</v>
      </c>
      <c r="Y16" s="45">
        <v>398</v>
      </c>
      <c r="Z16" s="35">
        <v>394</v>
      </c>
      <c r="AA16" s="45">
        <v>444</v>
      </c>
      <c r="AB16" s="35">
        <v>541</v>
      </c>
      <c r="AC16" s="35">
        <v>515</v>
      </c>
      <c r="AD16" s="45">
        <v>550</v>
      </c>
      <c r="AE16" s="45">
        <v>567</v>
      </c>
      <c r="AF16" s="35">
        <v>604</v>
      </c>
      <c r="AG16" s="35"/>
      <c r="AH16" s="35">
        <v>634</v>
      </c>
      <c r="AI16" s="35"/>
      <c r="AJ16" s="35">
        <v>576</v>
      </c>
      <c r="AK16" s="35"/>
      <c r="AL16" s="35">
        <v>630</v>
      </c>
      <c r="AM16" s="35"/>
      <c r="AN16" s="35">
        <v>619</v>
      </c>
      <c r="AO16" s="35"/>
      <c r="AP16" s="35">
        <v>588</v>
      </c>
      <c r="AQ16" s="35"/>
      <c r="AR16" s="35"/>
      <c r="AS16" s="35"/>
      <c r="AT16" s="35"/>
      <c r="AU16" s="35"/>
      <c r="AV16" s="35"/>
      <c r="AW16" s="35">
        <v>456</v>
      </c>
      <c r="AX16" s="35">
        <v>452</v>
      </c>
      <c r="AY16" s="35">
        <v>445</v>
      </c>
      <c r="AZ16" s="35">
        <v>477</v>
      </c>
      <c r="BA16" s="97">
        <v>481</v>
      </c>
      <c r="BB16" s="97">
        <v>485</v>
      </c>
      <c r="BC16" s="97">
        <v>520</v>
      </c>
      <c r="BD16" s="97">
        <v>515</v>
      </c>
      <c r="BE16" s="97">
        <v>491</v>
      </c>
      <c r="BF16" s="97">
        <v>520</v>
      </c>
      <c r="BG16" s="97">
        <v>533</v>
      </c>
      <c r="BH16" s="97">
        <v>536</v>
      </c>
      <c r="BI16" s="97">
        <v>500</v>
      </c>
      <c r="BJ16" s="97">
        <v>517</v>
      </c>
      <c r="BK16" s="97">
        <v>487</v>
      </c>
      <c r="BL16" s="97">
        <v>401</v>
      </c>
      <c r="BM16" s="97">
        <v>515</v>
      </c>
      <c r="BN16" s="97">
        <v>530</v>
      </c>
      <c r="BO16" s="97">
        <v>545</v>
      </c>
      <c r="BP16" s="97">
        <v>551</v>
      </c>
      <c r="BQ16" s="97">
        <v>556</v>
      </c>
      <c r="BR16" s="97">
        <v>508</v>
      </c>
      <c r="BS16" s="97">
        <v>520</v>
      </c>
      <c r="BT16" s="97">
        <v>501</v>
      </c>
      <c r="BU16" s="97">
        <v>455</v>
      </c>
      <c r="BV16" s="97">
        <v>398</v>
      </c>
      <c r="BW16" s="97">
        <v>416</v>
      </c>
      <c r="BX16" s="97">
        <v>395</v>
      </c>
      <c r="BY16" s="97">
        <v>363</v>
      </c>
      <c r="BZ16" s="97">
        <v>301</v>
      </c>
      <c r="CA16" s="97">
        <v>314</v>
      </c>
      <c r="CB16" s="97">
        <v>275</v>
      </c>
      <c r="CC16" s="97"/>
      <c r="CD16" s="97"/>
      <c r="CE16" s="97"/>
      <c r="CF16" s="97"/>
      <c r="CG16" s="97"/>
      <c r="CH16" s="97"/>
      <c r="CI16" s="21"/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5">
        <v>0</v>
      </c>
      <c r="CR16" s="35">
        <v>0</v>
      </c>
      <c r="CS16" s="35">
        <f>SUM(K16:N16)</f>
        <v>393</v>
      </c>
      <c r="CT16" s="35">
        <f>SUM(O16:R16)</f>
        <v>886</v>
      </c>
      <c r="CU16" s="35">
        <f>SUM(S16:V16)</f>
        <v>1232</v>
      </c>
      <c r="CV16" s="35">
        <f>SUM(W16:Z16)</f>
        <v>1533</v>
      </c>
      <c r="CW16" s="35">
        <f>SUM(AA16:AD16)</f>
        <v>2050</v>
      </c>
      <c r="CX16" s="35">
        <f>SUM(AE16:AH16)</f>
        <v>1805</v>
      </c>
      <c r="CY16" s="35">
        <f>CX16*1.1</f>
        <v>1985.5000000000002</v>
      </c>
      <c r="CZ16" s="35">
        <f>CY16*1.05</f>
        <v>2084.7750000000005</v>
      </c>
      <c r="DA16" s="35">
        <f>CZ16*1.05</f>
        <v>2189.0137500000005</v>
      </c>
      <c r="DB16" s="35">
        <f>DA16*1.05</f>
        <v>2298.4644375000007</v>
      </c>
      <c r="DC16" s="35">
        <f>DB16*1.05</f>
        <v>2413.387659375001</v>
      </c>
      <c r="DD16" s="35">
        <f>DC16*1.05</f>
        <v>2534.0570423437512</v>
      </c>
      <c r="DF16" s="20" t="s">
        <v>564</v>
      </c>
    </row>
    <row r="17" spans="2:110" x14ac:dyDescent="0.2">
      <c r="B17" s="99" t="s">
        <v>1484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45"/>
      <c r="U17" s="45"/>
      <c r="V17" s="35"/>
      <c r="W17" s="35"/>
      <c r="X17" s="35"/>
      <c r="Y17" s="45"/>
      <c r="Z17" s="35"/>
      <c r="AA17" s="45"/>
      <c r="AB17" s="35"/>
      <c r="AC17" s="35"/>
      <c r="AD17" s="45"/>
      <c r="AE17" s="4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>
        <v>0</v>
      </c>
      <c r="AX17" s="35">
        <v>0</v>
      </c>
      <c r="AY17" s="35">
        <v>0</v>
      </c>
      <c r="AZ17" s="35">
        <v>0</v>
      </c>
      <c r="BA17" s="97">
        <v>0</v>
      </c>
      <c r="BB17" s="97">
        <v>0</v>
      </c>
      <c r="BC17" s="97">
        <v>0</v>
      </c>
      <c r="BD17" s="97">
        <v>0</v>
      </c>
      <c r="BE17" s="97">
        <v>0</v>
      </c>
      <c r="BF17" s="97">
        <v>0</v>
      </c>
      <c r="BG17" s="97">
        <v>0</v>
      </c>
      <c r="BH17" s="97">
        <v>0</v>
      </c>
      <c r="BI17" s="97">
        <v>0</v>
      </c>
      <c r="BJ17" s="97">
        <v>0</v>
      </c>
      <c r="BK17" s="97">
        <v>0</v>
      </c>
      <c r="BL17" s="97">
        <v>0</v>
      </c>
      <c r="BM17" s="97">
        <v>0</v>
      </c>
      <c r="BN17" s="97">
        <v>0</v>
      </c>
      <c r="BO17" s="97">
        <v>1</v>
      </c>
      <c r="BP17" s="97">
        <v>2</v>
      </c>
      <c r="BQ17" s="97">
        <v>5</v>
      </c>
      <c r="BR17" s="97">
        <v>4</v>
      </c>
      <c r="BS17" s="97">
        <v>14</v>
      </c>
      <c r="BT17" s="97">
        <v>22</v>
      </c>
      <c r="BU17" s="97">
        <v>34</v>
      </c>
      <c r="BV17" s="97">
        <v>42</v>
      </c>
      <c r="BW17" s="97">
        <v>64</v>
      </c>
      <c r="BX17" s="97">
        <v>78</v>
      </c>
      <c r="BY17" s="97">
        <v>90</v>
      </c>
      <c r="BZ17" s="97">
        <v>123</v>
      </c>
      <c r="CA17" s="97">
        <v>151</v>
      </c>
      <c r="CB17" s="97">
        <v>182</v>
      </c>
      <c r="CC17" s="97"/>
      <c r="CD17" s="97"/>
      <c r="CE17" s="97"/>
      <c r="CF17" s="97"/>
      <c r="CG17" s="97"/>
      <c r="CH17" s="97"/>
      <c r="CI17" s="21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F17" s="49"/>
    </row>
    <row r="18" spans="2:110" x14ac:dyDescent="0.2">
      <c r="B18" s="99" t="s">
        <v>1471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45"/>
      <c r="U18" s="45"/>
      <c r="V18" s="35"/>
      <c r="W18" s="35"/>
      <c r="X18" s="35"/>
      <c r="Y18" s="45"/>
      <c r="Z18" s="35"/>
      <c r="AA18" s="45"/>
      <c r="AB18" s="35"/>
      <c r="AC18" s="35"/>
      <c r="AD18" s="45"/>
      <c r="AE18" s="4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>
        <v>0</v>
      </c>
      <c r="AX18" s="35">
        <v>0</v>
      </c>
      <c r="AY18" s="35">
        <v>0</v>
      </c>
      <c r="AZ18" s="35">
        <v>0</v>
      </c>
      <c r="BA18" s="97">
        <v>0</v>
      </c>
      <c r="BB18" s="97">
        <v>0</v>
      </c>
      <c r="BC18" s="97">
        <v>0</v>
      </c>
      <c r="BD18" s="97">
        <v>0</v>
      </c>
      <c r="BE18" s="97">
        <v>0</v>
      </c>
      <c r="BF18" s="97">
        <v>0</v>
      </c>
      <c r="BG18" s="97">
        <v>0</v>
      </c>
      <c r="BH18" s="97">
        <v>0</v>
      </c>
      <c r="BI18" s="97">
        <v>0</v>
      </c>
      <c r="BJ18" s="97">
        <v>0</v>
      </c>
      <c r="BK18" s="97">
        <v>0</v>
      </c>
      <c r="BL18" s="97">
        <v>0</v>
      </c>
      <c r="BM18" s="97">
        <v>0</v>
      </c>
      <c r="BN18" s="97">
        <v>0</v>
      </c>
      <c r="BO18" s="97">
        <v>0</v>
      </c>
      <c r="BP18" s="97">
        <v>0</v>
      </c>
      <c r="BQ18" s="97">
        <v>0</v>
      </c>
      <c r="BR18" s="97">
        <v>7</v>
      </c>
      <c r="BS18" s="97">
        <v>25</v>
      </c>
      <c r="BT18" s="97">
        <v>31</v>
      </c>
      <c r="BU18" s="97">
        <v>41</v>
      </c>
      <c r="BV18" s="97">
        <v>52</v>
      </c>
      <c r="BW18" s="97">
        <v>76</v>
      </c>
      <c r="BX18" s="97">
        <v>106</v>
      </c>
      <c r="BY18" s="97">
        <v>106</v>
      </c>
      <c r="BZ18" s="97">
        <v>125</v>
      </c>
      <c r="CA18" s="97">
        <v>136</v>
      </c>
      <c r="CB18" s="97">
        <v>164</v>
      </c>
      <c r="CC18" s="97"/>
      <c r="CD18" s="97"/>
      <c r="CE18" s="97"/>
      <c r="CF18" s="97"/>
      <c r="CG18" s="97"/>
      <c r="CH18" s="97"/>
      <c r="CI18" s="21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F18" s="49"/>
    </row>
    <row r="19" spans="2:110" x14ac:dyDescent="0.2">
      <c r="B19" s="2" t="s">
        <v>1395</v>
      </c>
      <c r="C19" s="29">
        <v>0</v>
      </c>
      <c r="D19" s="29">
        <v>0</v>
      </c>
      <c r="E19" s="44">
        <v>0</v>
      </c>
      <c r="F19" s="29">
        <v>0</v>
      </c>
      <c r="G19" s="35">
        <v>0</v>
      </c>
      <c r="H19" s="35">
        <v>0</v>
      </c>
      <c r="I19" s="35">
        <v>3</v>
      </c>
      <c r="J19" s="35">
        <v>3</v>
      </c>
      <c r="K19" s="35">
        <v>6</v>
      </c>
      <c r="L19" s="35">
        <v>0</v>
      </c>
      <c r="M19" s="35">
        <v>25</v>
      </c>
      <c r="N19" s="35">
        <v>51</v>
      </c>
      <c r="O19" s="35">
        <v>72</v>
      </c>
      <c r="P19" s="35">
        <v>101</v>
      </c>
      <c r="Q19" s="35">
        <v>115</v>
      </c>
      <c r="R19" s="35">
        <v>118</v>
      </c>
      <c r="S19" s="35">
        <v>136</v>
      </c>
      <c r="T19" s="45">
        <v>168</v>
      </c>
      <c r="U19" s="45">
        <v>171</v>
      </c>
      <c r="V19" s="35">
        <v>196</v>
      </c>
      <c r="W19" s="35">
        <v>204</v>
      </c>
      <c r="X19" s="35">
        <v>227</v>
      </c>
      <c r="Y19" s="45">
        <v>222</v>
      </c>
      <c r="Z19" s="35">
        <v>251</v>
      </c>
      <c r="AA19" s="45">
        <v>261</v>
      </c>
      <c r="AB19" s="35">
        <v>308</v>
      </c>
      <c r="AC19" s="35">
        <v>317</v>
      </c>
      <c r="AD19" s="45">
        <v>323</v>
      </c>
      <c r="AE19" s="45">
        <v>303</v>
      </c>
      <c r="AF19" s="35">
        <v>352</v>
      </c>
      <c r="AG19" s="35"/>
      <c r="AH19" s="35">
        <v>361</v>
      </c>
      <c r="AI19" s="35"/>
      <c r="AJ19" s="35">
        <v>377</v>
      </c>
      <c r="AK19" s="35"/>
      <c r="AL19" s="35">
        <v>372</v>
      </c>
      <c r="AM19" s="35"/>
      <c r="AN19" s="35">
        <v>370</v>
      </c>
      <c r="AO19" s="35"/>
      <c r="AP19" s="35">
        <v>298</v>
      </c>
      <c r="AQ19" s="35"/>
      <c r="AR19" s="35"/>
      <c r="AS19" s="35"/>
      <c r="AT19" s="35"/>
      <c r="AU19" s="35"/>
      <c r="AV19" s="35"/>
      <c r="AW19" s="35">
        <v>232</v>
      </c>
      <c r="AX19" s="35">
        <v>237</v>
      </c>
      <c r="AY19" s="35">
        <v>228</v>
      </c>
      <c r="AZ19" s="35">
        <v>239</v>
      </c>
      <c r="BA19" s="97">
        <v>244</v>
      </c>
      <c r="BB19" s="97">
        <v>249</v>
      </c>
      <c r="BC19" s="97">
        <v>248</v>
      </c>
      <c r="BD19" s="97">
        <v>250</v>
      </c>
      <c r="BE19" s="97">
        <v>253</v>
      </c>
      <c r="BF19" s="97">
        <v>251</v>
      </c>
      <c r="BG19" s="97">
        <v>267</v>
      </c>
      <c r="BH19" s="97">
        <v>264</v>
      </c>
      <c r="BI19" s="97">
        <v>249</v>
      </c>
      <c r="BJ19" s="97">
        <v>245</v>
      </c>
      <c r="BK19" s="97">
        <v>258</v>
      </c>
      <c r="BL19" s="97">
        <v>238</v>
      </c>
      <c r="BM19" s="97">
        <v>237</v>
      </c>
      <c r="BN19" s="97">
        <v>247</v>
      </c>
      <c r="BO19" s="97">
        <v>254</v>
      </c>
      <c r="BP19" s="97">
        <v>247</v>
      </c>
      <c r="BQ19" s="97">
        <v>203</v>
      </c>
      <c r="BR19" s="97">
        <v>197</v>
      </c>
      <c r="BS19" s="97">
        <v>200</v>
      </c>
      <c r="BT19" s="97">
        <v>199</v>
      </c>
      <c r="BU19" s="97">
        <v>185</v>
      </c>
      <c r="BV19" s="97">
        <v>159</v>
      </c>
      <c r="BW19" s="97">
        <v>186</v>
      </c>
      <c r="BX19" s="97">
        <v>184</v>
      </c>
      <c r="BY19" s="97">
        <v>187</v>
      </c>
      <c r="BZ19" s="97">
        <v>156</v>
      </c>
      <c r="CA19" s="97">
        <v>192</v>
      </c>
      <c r="CB19" s="97">
        <v>178</v>
      </c>
      <c r="CC19" s="97"/>
      <c r="CD19" s="97"/>
      <c r="CE19" s="97"/>
      <c r="CF19" s="97"/>
      <c r="CG19" s="97"/>
      <c r="CH19" s="97"/>
      <c r="CI19" s="21"/>
      <c r="CJ19" s="35"/>
      <c r="CK19" s="35"/>
      <c r="CL19" s="35">
        <v>0</v>
      </c>
      <c r="CM19" s="35">
        <v>0</v>
      </c>
      <c r="CN19" s="35"/>
      <c r="CO19" s="35"/>
      <c r="CP19" s="35"/>
      <c r="CQ19" s="35"/>
      <c r="CR19" s="35"/>
      <c r="CS19" s="35">
        <f>SUM(K19:N19)</f>
        <v>82</v>
      </c>
      <c r="CT19" s="35">
        <f>SUM(O19:R19)</f>
        <v>406</v>
      </c>
      <c r="CU19" s="35">
        <f>SUM(S19:V19)</f>
        <v>671</v>
      </c>
      <c r="CV19" s="35">
        <f>SUM(W19:Z19)</f>
        <v>904</v>
      </c>
      <c r="CW19" s="35">
        <f>SUM(AA19:AD19)</f>
        <v>1209</v>
      </c>
      <c r="CX19" s="35">
        <f>SUM(AE19:AH19)</f>
        <v>1016</v>
      </c>
      <c r="CY19" s="35">
        <f>CX19*0.3</f>
        <v>304.8</v>
      </c>
      <c r="CZ19" s="35">
        <f>CY19*0.5</f>
        <v>152.4</v>
      </c>
      <c r="DA19" s="35">
        <f>CZ19</f>
        <v>152.4</v>
      </c>
      <c r="DB19" s="35">
        <f>DA19</f>
        <v>152.4</v>
      </c>
      <c r="DC19" s="35">
        <f>DB19</f>
        <v>152.4</v>
      </c>
      <c r="DD19" s="35">
        <v>100</v>
      </c>
    </row>
    <row r="20" spans="2:110" x14ac:dyDescent="0.2">
      <c r="B20" s="99" t="s">
        <v>1475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45"/>
      <c r="U20" s="45"/>
      <c r="V20" s="35"/>
      <c r="W20" s="35"/>
      <c r="X20" s="35"/>
      <c r="Y20" s="45"/>
      <c r="Z20" s="35"/>
      <c r="AA20" s="45"/>
      <c r="AB20" s="35"/>
      <c r="AC20" s="35"/>
      <c r="AD20" s="45"/>
      <c r="AE20" s="4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>
        <v>0</v>
      </c>
      <c r="AX20" s="35">
        <v>0</v>
      </c>
      <c r="AY20" s="35">
        <v>0</v>
      </c>
      <c r="AZ20" s="35">
        <v>0</v>
      </c>
      <c r="BA20" s="97">
        <v>0</v>
      </c>
      <c r="BB20" s="97">
        <v>0</v>
      </c>
      <c r="BC20" s="97">
        <v>6</v>
      </c>
      <c r="BD20" s="97">
        <v>24</v>
      </c>
      <c r="BE20" s="97">
        <v>56</v>
      </c>
      <c r="BF20" s="97">
        <v>81</v>
      </c>
      <c r="BG20" s="97">
        <v>106</v>
      </c>
      <c r="BH20" s="97">
        <v>109</v>
      </c>
      <c r="BI20" s="97">
        <v>119</v>
      </c>
      <c r="BJ20" s="97">
        <v>107</v>
      </c>
      <c r="BK20" s="97">
        <v>112</v>
      </c>
      <c r="BL20" s="97">
        <v>105</v>
      </c>
      <c r="BM20" s="97">
        <v>119</v>
      </c>
      <c r="BN20" s="97">
        <v>109</v>
      </c>
      <c r="BO20" s="97">
        <v>122</v>
      </c>
      <c r="BP20" s="97">
        <v>118</v>
      </c>
      <c r="BQ20" s="97">
        <v>120</v>
      </c>
      <c r="BR20" s="97">
        <v>115</v>
      </c>
      <c r="BS20" s="97">
        <v>125</v>
      </c>
      <c r="BT20" s="97">
        <v>86</v>
      </c>
      <c r="BU20" s="97">
        <v>132</v>
      </c>
      <c r="BV20" s="97">
        <v>128</v>
      </c>
      <c r="BW20" s="97">
        <v>149</v>
      </c>
      <c r="BX20" s="97">
        <v>150</v>
      </c>
      <c r="BY20" s="97">
        <v>159</v>
      </c>
      <c r="BZ20" s="97">
        <v>147</v>
      </c>
      <c r="CA20" s="97">
        <v>169</v>
      </c>
      <c r="CB20" s="97">
        <v>175</v>
      </c>
      <c r="CC20" s="97"/>
      <c r="CD20" s="97"/>
      <c r="CE20" s="97"/>
      <c r="CF20" s="97"/>
      <c r="CG20" s="97"/>
      <c r="CH20" s="97"/>
      <c r="CI20" s="14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</row>
    <row r="21" spans="2:110" x14ac:dyDescent="0.2">
      <c r="B21" s="2" t="s">
        <v>1396</v>
      </c>
      <c r="C21" s="35">
        <f>1757-D21</f>
        <v>845</v>
      </c>
      <c r="D21" s="35">
        <v>912</v>
      </c>
      <c r="E21" s="44">
        <v>925</v>
      </c>
      <c r="F21" s="29">
        <v>994</v>
      </c>
      <c r="G21" s="35">
        <f>1983-H21</f>
        <v>939</v>
      </c>
      <c r="H21" s="35">
        <v>1044</v>
      </c>
      <c r="I21" s="35">
        <v>1088</v>
      </c>
      <c r="J21" s="35">
        <v>1152</v>
      </c>
      <c r="K21" s="35">
        <v>1151</v>
      </c>
      <c r="L21" s="35">
        <v>1239</v>
      </c>
      <c r="M21" s="35">
        <v>1267</v>
      </c>
      <c r="N21" s="35">
        <v>1355</v>
      </c>
      <c r="O21" s="35">
        <v>1369</v>
      </c>
      <c r="P21" s="35">
        <v>1509</v>
      </c>
      <c r="Q21" s="35">
        <v>1443</v>
      </c>
      <c r="R21" s="35">
        <v>1419</v>
      </c>
      <c r="S21" s="35">
        <v>1402</v>
      </c>
      <c r="T21" s="45">
        <v>1533</v>
      </c>
      <c r="U21" s="45">
        <v>1464</v>
      </c>
      <c r="V21" s="35">
        <v>1614</v>
      </c>
      <c r="W21" s="35">
        <f>588+854</f>
        <v>1442</v>
      </c>
      <c r="X21" s="35">
        <v>1552</v>
      </c>
      <c r="Y21" s="45">
        <v>1483</v>
      </c>
      <c r="Z21" s="35">
        <v>1576</v>
      </c>
      <c r="AA21" s="45">
        <f>557+848</f>
        <v>1405</v>
      </c>
      <c r="AB21" s="35">
        <v>1513</v>
      </c>
      <c r="AC21" s="35">
        <v>1429</v>
      </c>
      <c r="AD21" s="45">
        <v>1318</v>
      </c>
      <c r="AE21" s="45">
        <v>1190</v>
      </c>
      <c r="AF21" s="35">
        <v>1266</v>
      </c>
      <c r="AG21" s="35"/>
      <c r="AH21" s="35">
        <v>992</v>
      </c>
      <c r="AI21" s="35"/>
      <c r="AJ21" s="35">
        <v>928</v>
      </c>
      <c r="AK21" s="35"/>
      <c r="AL21" s="35">
        <v>843</v>
      </c>
      <c r="AM21" s="35"/>
      <c r="AN21" s="35">
        <v>743</v>
      </c>
      <c r="AO21" s="35"/>
      <c r="AP21" s="35">
        <v>379</v>
      </c>
      <c r="AQ21" s="35"/>
      <c r="AR21" s="35"/>
      <c r="AS21" s="35"/>
      <c r="AT21" s="35"/>
      <c r="AU21" s="35"/>
      <c r="AV21" s="35"/>
      <c r="AW21" s="35">
        <v>261</v>
      </c>
      <c r="AX21" s="35">
        <v>257</v>
      </c>
      <c r="AY21" s="35">
        <v>242</v>
      </c>
      <c r="AZ21" s="35">
        <v>240</v>
      </c>
      <c r="BA21" s="97">
        <v>231</v>
      </c>
      <c r="BB21" s="97">
        <v>244</v>
      </c>
      <c r="BC21" s="97">
        <v>265</v>
      </c>
      <c r="BD21" s="97">
        <v>244</v>
      </c>
      <c r="BE21" s="97">
        <v>254</v>
      </c>
      <c r="BF21" s="97">
        <v>260</v>
      </c>
      <c r="BG21" s="97">
        <v>261</v>
      </c>
      <c r="BH21" s="97">
        <v>283</v>
      </c>
      <c r="BI21" s="97">
        <v>254</v>
      </c>
      <c r="BJ21" s="97">
        <v>266</v>
      </c>
      <c r="BK21" s="97">
        <v>274</v>
      </c>
      <c r="BL21" s="97">
        <v>268</v>
      </c>
      <c r="BM21" s="97">
        <v>237</v>
      </c>
      <c r="BN21" s="97">
        <v>224</v>
      </c>
      <c r="BO21" s="97">
        <v>214</v>
      </c>
      <c r="BP21" s="97">
        <v>190</v>
      </c>
      <c r="BQ21" s="97">
        <v>180</v>
      </c>
      <c r="BR21" s="97">
        <v>189</v>
      </c>
      <c r="BS21" s="97">
        <v>191</v>
      </c>
      <c r="BT21" s="97">
        <v>159</v>
      </c>
      <c r="BU21" s="97">
        <v>160</v>
      </c>
      <c r="BV21" s="97">
        <v>142</v>
      </c>
      <c r="BW21" s="97">
        <v>158</v>
      </c>
      <c r="BX21" s="97">
        <v>155</v>
      </c>
      <c r="BY21" s="97">
        <v>153</v>
      </c>
      <c r="BZ21" s="97">
        <v>147</v>
      </c>
      <c r="CA21" s="97">
        <v>140</v>
      </c>
      <c r="CB21" s="97">
        <v>160</v>
      </c>
      <c r="CC21" s="97"/>
      <c r="CD21" s="97"/>
      <c r="CE21" s="97"/>
      <c r="CF21" s="97"/>
      <c r="CG21" s="97"/>
      <c r="CH21" s="97"/>
      <c r="CI21" s="21"/>
      <c r="CJ21" s="35">
        <v>409</v>
      </c>
      <c r="CK21" s="35">
        <v>740</v>
      </c>
      <c r="CL21" s="35">
        <v>1229</v>
      </c>
      <c r="CM21" s="35">
        <v>1880</v>
      </c>
      <c r="CN21" s="35">
        <v>1665</v>
      </c>
      <c r="CO21" s="35">
        <v>2425</v>
      </c>
      <c r="CP21" s="35">
        <v>3093</v>
      </c>
      <c r="CQ21" s="35">
        <v>3676</v>
      </c>
      <c r="CR21" s="35">
        <v>4223</v>
      </c>
      <c r="CS21" s="35">
        <f>SUM(K21:N21)</f>
        <v>5012</v>
      </c>
      <c r="CT21" s="35">
        <f>SUM(O21:R21)</f>
        <v>5740</v>
      </c>
      <c r="CU21" s="35">
        <f>SUM(S21:V21)</f>
        <v>6013</v>
      </c>
      <c r="CV21" s="35">
        <f>SUM(W21:Z21)</f>
        <v>6053</v>
      </c>
      <c r="CW21" s="35">
        <f>SUM(AA21:AD21)</f>
        <v>5665</v>
      </c>
      <c r="CX21" s="35">
        <f>SUM(AE21:AH21)</f>
        <v>3448</v>
      </c>
      <c r="CY21" s="35">
        <f>CX21*0.4</f>
        <v>1379.2</v>
      </c>
      <c r="CZ21" s="35">
        <f>CX21*0.3</f>
        <v>1034.3999999999999</v>
      </c>
      <c r="DA21" s="35">
        <f>CZ21*0.8</f>
        <v>827.52</v>
      </c>
      <c r="DB21" s="35">
        <f>DA21*0.8</f>
        <v>662.01600000000008</v>
      </c>
      <c r="DC21" s="35">
        <f>DB21*0.8</f>
        <v>529.61280000000011</v>
      </c>
      <c r="DD21" s="35">
        <f>DC21*0.8</f>
        <v>423.69024000000013</v>
      </c>
      <c r="DF21" s="20" t="s">
        <v>562</v>
      </c>
    </row>
    <row r="22" spans="2:110" x14ac:dyDescent="0.2">
      <c r="B22" s="2" t="s">
        <v>1400</v>
      </c>
      <c r="C22" s="29" t="s">
        <v>511</v>
      </c>
      <c r="D22" s="29" t="s">
        <v>511</v>
      </c>
      <c r="E22" s="44" t="s">
        <v>511</v>
      </c>
      <c r="F22" s="29" t="s">
        <v>511</v>
      </c>
      <c r="G22" s="35" t="s">
        <v>511</v>
      </c>
      <c r="H22" s="35" t="s">
        <v>511</v>
      </c>
      <c r="I22" s="35" t="s">
        <v>511</v>
      </c>
      <c r="J22" s="35" t="s">
        <v>511</v>
      </c>
      <c r="K22" s="35"/>
      <c r="L22" s="35"/>
      <c r="M22" s="35"/>
      <c r="N22" s="35"/>
      <c r="O22" s="35"/>
      <c r="P22" s="35"/>
      <c r="Q22" s="35"/>
      <c r="R22" s="35"/>
      <c r="S22" s="35"/>
      <c r="T22" s="45"/>
      <c r="U22" s="45"/>
      <c r="V22" s="35"/>
      <c r="W22" s="35"/>
      <c r="X22" s="35">
        <v>0</v>
      </c>
      <c r="Y22" s="45">
        <v>4</v>
      </c>
      <c r="Z22" s="35">
        <v>11</v>
      </c>
      <c r="AA22" s="45">
        <v>59</v>
      </c>
      <c r="AB22" s="35">
        <v>79</v>
      </c>
      <c r="AC22" s="35">
        <v>153</v>
      </c>
      <c r="AD22" s="45">
        <v>203</v>
      </c>
      <c r="AE22" s="45">
        <v>247</v>
      </c>
      <c r="AF22" s="35">
        <v>283</v>
      </c>
      <c r="AG22" s="35"/>
      <c r="AH22" s="35">
        <v>349</v>
      </c>
      <c r="AI22" s="35"/>
      <c r="AJ22" s="35">
        <v>468</v>
      </c>
      <c r="AK22" s="35"/>
      <c r="AL22" s="35">
        <v>527</v>
      </c>
      <c r="AM22" s="35"/>
      <c r="AN22" s="35">
        <v>606</v>
      </c>
      <c r="AO22" s="35"/>
      <c r="AP22" s="35">
        <v>666</v>
      </c>
      <c r="AQ22" s="35"/>
      <c r="AR22" s="35"/>
      <c r="AS22" s="35"/>
      <c r="AT22" s="35"/>
      <c r="AU22" s="35"/>
      <c r="AV22" s="35"/>
      <c r="AW22" s="35">
        <v>790</v>
      </c>
      <c r="AX22" s="35">
        <v>810</v>
      </c>
      <c r="AY22" s="35">
        <v>722</v>
      </c>
      <c r="AZ22" s="35">
        <v>837</v>
      </c>
      <c r="BA22" s="97">
        <v>801</v>
      </c>
      <c r="BB22" s="97">
        <v>825</v>
      </c>
      <c r="BC22" s="97">
        <v>821</v>
      </c>
      <c r="BD22" s="97">
        <v>866</v>
      </c>
      <c r="BE22" s="97">
        <v>818</v>
      </c>
      <c r="BF22" s="97">
        <v>836</v>
      </c>
      <c r="BG22" s="97">
        <v>766</v>
      </c>
      <c r="BH22" s="97">
        <v>825</v>
      </c>
      <c r="BI22" s="97">
        <v>829</v>
      </c>
      <c r="BJ22" s="97">
        <v>803</v>
      </c>
      <c r="BK22" s="97">
        <v>772</v>
      </c>
      <c r="BL22" s="97">
        <v>738</v>
      </c>
      <c r="BM22" s="97">
        <v>733</v>
      </c>
      <c r="BN22" s="97">
        <v>760</v>
      </c>
      <c r="BO22" s="97">
        <v>707</v>
      </c>
      <c r="BP22" s="97">
        <v>721</v>
      </c>
      <c r="BQ22" s="97">
        <v>703</v>
      </c>
      <c r="BR22" s="97">
        <v>656</v>
      </c>
      <c r="BS22" s="97">
        <v>605</v>
      </c>
      <c r="BT22" s="97">
        <v>555</v>
      </c>
      <c r="BU22" s="97">
        <v>507</v>
      </c>
      <c r="BV22" s="97">
        <v>346</v>
      </c>
      <c r="BW22" s="97">
        <v>232</v>
      </c>
      <c r="BX22" s="97">
        <v>269</v>
      </c>
      <c r="BY22" s="97">
        <v>270</v>
      </c>
      <c r="BZ22" s="97">
        <v>154</v>
      </c>
      <c r="CA22" s="97">
        <v>175</v>
      </c>
      <c r="CB22" s="97">
        <v>138</v>
      </c>
      <c r="CC22" s="97"/>
      <c r="CD22" s="97"/>
      <c r="CE22" s="97"/>
      <c r="CF22" s="97"/>
      <c r="CG22" s="97"/>
      <c r="CH22" s="97"/>
      <c r="CI22" s="14"/>
      <c r="CJ22" s="35"/>
      <c r="CK22" s="35"/>
      <c r="CL22" s="35">
        <v>0</v>
      </c>
      <c r="CM22" s="35">
        <v>0</v>
      </c>
      <c r="CN22" s="35"/>
      <c r="CO22" s="35"/>
      <c r="CP22" s="35"/>
      <c r="CQ22" s="35"/>
      <c r="CR22" s="35"/>
      <c r="CS22" s="35"/>
      <c r="CT22" s="35"/>
      <c r="CU22" s="42" t="s">
        <v>511</v>
      </c>
      <c r="CV22" s="35">
        <f>SUM(W22:Z22)</f>
        <v>15</v>
      </c>
      <c r="CW22" s="35">
        <f>SUM(AA22:AD22)</f>
        <v>494</v>
      </c>
      <c r="CX22" s="35">
        <f>SUM(AE22:AH22)</f>
        <v>879</v>
      </c>
      <c r="CY22" s="35">
        <v>1500</v>
      </c>
      <c r="CZ22" s="35">
        <v>1800</v>
      </c>
      <c r="DA22" s="35">
        <v>2400</v>
      </c>
      <c r="DB22" s="35">
        <v>3000</v>
      </c>
      <c r="DC22" s="35">
        <v>3250</v>
      </c>
      <c r="DD22" s="35">
        <v>1000</v>
      </c>
      <c r="DE22" s="35"/>
    </row>
    <row r="23" spans="2:110" x14ac:dyDescent="0.2">
      <c r="B23" s="2" t="s">
        <v>216</v>
      </c>
      <c r="C23" s="29" t="s">
        <v>511</v>
      </c>
      <c r="D23" s="29" t="s">
        <v>511</v>
      </c>
      <c r="E23" s="44" t="s">
        <v>511</v>
      </c>
      <c r="F23" s="29" t="s">
        <v>511</v>
      </c>
      <c r="G23" s="35" t="s">
        <v>511</v>
      </c>
      <c r="H23" s="35" t="s">
        <v>511</v>
      </c>
      <c r="I23" s="35" t="s">
        <v>511</v>
      </c>
      <c r="J23" s="35" t="s">
        <v>511</v>
      </c>
      <c r="K23" s="35"/>
      <c r="L23" s="35"/>
      <c r="M23" s="35"/>
      <c r="N23" s="35">
        <v>4</v>
      </c>
      <c r="O23" s="35">
        <v>6</v>
      </c>
      <c r="P23" s="35"/>
      <c r="Q23" s="35"/>
      <c r="R23" s="35">
        <v>17</v>
      </c>
      <c r="S23" s="35">
        <v>26</v>
      </c>
      <c r="T23" s="45">
        <v>39</v>
      </c>
      <c r="U23" s="45">
        <v>50</v>
      </c>
      <c r="V23" s="35">
        <v>66</v>
      </c>
      <c r="W23" s="35">
        <v>76</v>
      </c>
      <c r="X23" s="35">
        <v>90</v>
      </c>
      <c r="Y23" s="45">
        <v>101</v>
      </c>
      <c r="Z23" s="35">
        <v>124</v>
      </c>
      <c r="AA23" s="45">
        <v>132</v>
      </c>
      <c r="AB23" s="35">
        <v>165</v>
      </c>
      <c r="AC23" s="35">
        <v>181</v>
      </c>
      <c r="AD23" s="45">
        <v>199</v>
      </c>
      <c r="AE23" s="45">
        <v>201</v>
      </c>
      <c r="AF23" s="35">
        <v>224</v>
      </c>
      <c r="AG23" s="35"/>
      <c r="AH23" s="35">
        <v>255</v>
      </c>
      <c r="AI23" s="35"/>
      <c r="AJ23" s="35">
        <v>289</v>
      </c>
      <c r="AK23" s="35"/>
      <c r="AL23" s="35">
        <v>328</v>
      </c>
      <c r="AM23" s="35"/>
      <c r="AN23" s="35">
        <v>328</v>
      </c>
      <c r="AO23" s="35"/>
      <c r="AP23" s="35">
        <v>295</v>
      </c>
      <c r="AQ23" s="35"/>
      <c r="AR23" s="35"/>
      <c r="AS23" s="35"/>
      <c r="AT23" s="35"/>
      <c r="AU23" s="35"/>
      <c r="AV23" s="35"/>
      <c r="AW23" s="35">
        <v>306</v>
      </c>
      <c r="AX23" s="35">
        <v>298</v>
      </c>
      <c r="AY23" s="35">
        <v>286</v>
      </c>
      <c r="AZ23" s="35">
        <v>310</v>
      </c>
      <c r="BA23" s="97">
        <v>310</v>
      </c>
      <c r="BB23" s="97">
        <v>327</v>
      </c>
      <c r="BC23" s="97">
        <v>318</v>
      </c>
      <c r="BD23" s="97">
        <v>332</v>
      </c>
      <c r="BE23" s="97">
        <v>307</v>
      </c>
      <c r="BF23" s="97">
        <v>327</v>
      </c>
      <c r="BG23" s="97">
        <v>315</v>
      </c>
      <c r="BH23" s="97">
        <v>320</v>
      </c>
      <c r="BI23" s="97">
        <v>320</v>
      </c>
      <c r="BJ23" s="97">
        <v>342</v>
      </c>
      <c r="BK23" s="97">
        <v>338</v>
      </c>
      <c r="BL23" s="97">
        <v>279</v>
      </c>
      <c r="BM23" s="97">
        <v>289</v>
      </c>
      <c r="BN23" s="97">
        <v>293</v>
      </c>
      <c r="BO23" s="97">
        <v>262</v>
      </c>
      <c r="BP23" s="97">
        <v>280</v>
      </c>
      <c r="BQ23" s="106">
        <v>272</v>
      </c>
      <c r="BR23" s="97">
        <v>278</v>
      </c>
      <c r="BS23" s="97">
        <v>216</v>
      </c>
      <c r="BT23" s="97">
        <v>222</v>
      </c>
      <c r="BU23" s="97">
        <v>212</v>
      </c>
      <c r="BV23" s="97">
        <v>209</v>
      </c>
      <c r="BW23" s="97">
        <v>183</v>
      </c>
      <c r="BX23" s="97">
        <v>175</v>
      </c>
      <c r="BY23" s="97">
        <v>181</v>
      </c>
      <c r="BZ23" s="97">
        <v>153</v>
      </c>
      <c r="CA23" s="97">
        <v>149</v>
      </c>
      <c r="CB23" s="97">
        <v>150</v>
      </c>
      <c r="CC23" s="97"/>
      <c r="CD23" s="97"/>
      <c r="CE23" s="97"/>
      <c r="CF23" s="97"/>
      <c r="CG23" s="97"/>
      <c r="CH23" s="97"/>
      <c r="CI23" s="14"/>
      <c r="CJ23" s="35"/>
      <c r="CK23" s="35"/>
      <c r="CL23" s="35">
        <v>0</v>
      </c>
      <c r="CM23" s="35">
        <v>0</v>
      </c>
      <c r="CN23" s="35"/>
      <c r="CO23" s="35"/>
      <c r="CP23" s="35"/>
      <c r="CQ23" s="35"/>
      <c r="CR23" s="35"/>
      <c r="CS23" s="35"/>
      <c r="CT23" s="35">
        <f>SUM(O23:R23)</f>
        <v>23</v>
      </c>
      <c r="CU23" s="35">
        <f t="shared" ref="CU23" si="10">SUM(S23:V23)</f>
        <v>181</v>
      </c>
      <c r="CV23" s="35">
        <f t="shared" si="7"/>
        <v>391</v>
      </c>
      <c r="CW23" s="35">
        <f t="shared" si="8"/>
        <v>677</v>
      </c>
      <c r="CX23" s="35">
        <f t="shared" ref="CX23" si="11">SUM(AE23:AH23)</f>
        <v>680</v>
      </c>
      <c r="CY23" s="35">
        <f t="shared" ref="CY23:DC23" si="12">CX23+10</f>
        <v>690</v>
      </c>
      <c r="CZ23" s="35">
        <f t="shared" si="12"/>
        <v>700</v>
      </c>
      <c r="DA23" s="35">
        <f t="shared" si="12"/>
        <v>710</v>
      </c>
      <c r="DB23" s="35">
        <f t="shared" si="12"/>
        <v>720</v>
      </c>
      <c r="DC23" s="35">
        <f t="shared" si="12"/>
        <v>730</v>
      </c>
      <c r="DD23" s="35"/>
      <c r="DF23" s="20" t="s">
        <v>586</v>
      </c>
    </row>
    <row r="24" spans="2:110" x14ac:dyDescent="0.2">
      <c r="B24" s="2" t="s">
        <v>1397</v>
      </c>
      <c r="C24" s="29">
        <f>1033-D24</f>
        <v>496</v>
      </c>
      <c r="D24" s="29">
        <v>537</v>
      </c>
      <c r="E24" s="44">
        <v>547</v>
      </c>
      <c r="F24" s="29">
        <v>590</v>
      </c>
      <c r="G24" s="35">
        <f>1199-H24</f>
        <v>559</v>
      </c>
      <c r="H24" s="35">
        <v>640</v>
      </c>
      <c r="I24" s="35">
        <v>653</v>
      </c>
      <c r="J24" s="35">
        <v>702</v>
      </c>
      <c r="K24" s="35">
        <v>674</v>
      </c>
      <c r="L24" s="35">
        <v>747</v>
      </c>
      <c r="M24" s="35">
        <v>783</v>
      </c>
      <c r="N24" s="35">
        <v>846</v>
      </c>
      <c r="O24" s="35">
        <v>888</v>
      </c>
      <c r="P24" s="35">
        <v>942</v>
      </c>
      <c r="Q24" s="35">
        <v>950</v>
      </c>
      <c r="R24" s="35">
        <v>890</v>
      </c>
      <c r="S24" s="35">
        <v>894</v>
      </c>
      <c r="T24" s="45">
        <v>990</v>
      </c>
      <c r="U24" s="45">
        <v>974</v>
      </c>
      <c r="V24" s="35">
        <v>1086</v>
      </c>
      <c r="W24" s="35">
        <v>1032</v>
      </c>
      <c r="X24" s="35">
        <v>1075</v>
      </c>
      <c r="Y24" s="45">
        <v>1015</v>
      </c>
      <c r="Z24" s="35">
        <v>1143</v>
      </c>
      <c r="AA24" s="45">
        <f>318+758</f>
        <v>1076</v>
      </c>
      <c r="AB24" s="35">
        <v>1203</v>
      </c>
      <c r="AC24" s="35">
        <v>1142</v>
      </c>
      <c r="AD24" s="45">
        <v>1238</v>
      </c>
      <c r="AE24" s="45">
        <v>1130</v>
      </c>
      <c r="AF24" s="35">
        <v>1194</v>
      </c>
      <c r="AG24" s="35"/>
      <c r="AH24" s="35">
        <v>1179</v>
      </c>
      <c r="AI24" s="35"/>
      <c r="AJ24" s="35">
        <v>1190</v>
      </c>
      <c r="AK24" s="35"/>
      <c r="AL24" s="35">
        <v>1227</v>
      </c>
      <c r="AM24" s="35"/>
      <c r="AN24" s="35">
        <v>1199</v>
      </c>
      <c r="AO24" s="35"/>
      <c r="AP24" s="35">
        <v>1237</v>
      </c>
      <c r="AQ24" s="35"/>
      <c r="AR24" s="35"/>
      <c r="AS24" s="35"/>
      <c r="AT24" s="35"/>
      <c r="AU24" s="35"/>
      <c r="AV24" s="35"/>
      <c r="AW24" s="35">
        <v>834</v>
      </c>
      <c r="AX24" s="35">
        <v>764</v>
      </c>
      <c r="AY24" s="35">
        <v>544</v>
      </c>
      <c r="AZ24" s="35">
        <v>506</v>
      </c>
      <c r="BA24" s="97">
        <v>445</v>
      </c>
      <c r="BB24" s="97">
        <v>448</v>
      </c>
      <c r="BC24" s="97">
        <v>392</v>
      </c>
      <c r="BD24" s="97">
        <v>416</v>
      </c>
      <c r="BE24" s="97">
        <v>380</v>
      </c>
      <c r="BF24" s="97">
        <v>373</v>
      </c>
      <c r="BG24" s="97">
        <v>307</v>
      </c>
      <c r="BH24" s="97">
        <v>323</v>
      </c>
      <c r="BI24" s="97">
        <v>320</v>
      </c>
      <c r="BJ24" s="97">
        <v>313</v>
      </c>
      <c r="BK24" s="97">
        <v>329</v>
      </c>
      <c r="BL24" s="97">
        <v>288</v>
      </c>
      <c r="BM24" s="97">
        <v>280</v>
      </c>
      <c r="BN24" s="97">
        <v>291</v>
      </c>
      <c r="BO24" s="97">
        <v>272</v>
      </c>
      <c r="BP24" s="97">
        <v>263</v>
      </c>
      <c r="BQ24" s="97">
        <v>256</v>
      </c>
      <c r="BR24" s="97">
        <v>233</v>
      </c>
      <c r="BS24" s="97">
        <v>198</v>
      </c>
      <c r="BT24" s="97">
        <v>194</v>
      </c>
      <c r="BU24" s="97">
        <v>178</v>
      </c>
      <c r="BV24" s="97">
        <v>175</v>
      </c>
      <c r="BW24" s="97">
        <v>147</v>
      </c>
      <c r="BX24" s="97">
        <v>142</v>
      </c>
      <c r="BY24" s="97">
        <v>144</v>
      </c>
      <c r="BZ24" s="97">
        <v>128</v>
      </c>
      <c r="CA24" s="97"/>
      <c r="CB24" s="97"/>
      <c r="CC24" s="97"/>
      <c r="CD24" s="97"/>
      <c r="CE24" s="97"/>
      <c r="CF24" s="97"/>
      <c r="CG24" s="97"/>
      <c r="CH24" s="97"/>
      <c r="CI24" s="21"/>
      <c r="CJ24" s="35">
        <v>0</v>
      </c>
      <c r="CK24" s="35">
        <v>0</v>
      </c>
      <c r="CL24" s="35">
        <v>0</v>
      </c>
      <c r="CM24" s="35">
        <v>257</v>
      </c>
      <c r="CN24" s="35">
        <v>615</v>
      </c>
      <c r="CO24" s="35">
        <v>1128</v>
      </c>
      <c r="CP24" s="35">
        <v>1634</v>
      </c>
      <c r="CQ24" s="35">
        <v>2170</v>
      </c>
      <c r="CR24" s="35">
        <v>2554</v>
      </c>
      <c r="CS24" s="35">
        <f t="shared" ref="CS24:CS43" si="13">SUM(K24:N24)</f>
        <v>3050</v>
      </c>
      <c r="CT24" s="35">
        <f t="shared" ref="CT24:CT50" si="14">SUM(O24:R24)</f>
        <v>3670</v>
      </c>
      <c r="CU24" s="35">
        <f t="shared" ref="CU24:CU50" si="15">SUM(S24:V24)</f>
        <v>3944</v>
      </c>
      <c r="CV24" s="35">
        <f t="shared" si="7"/>
        <v>4265</v>
      </c>
      <c r="CW24" s="35">
        <f t="shared" si="8"/>
        <v>4659</v>
      </c>
      <c r="CX24" s="35">
        <f>SUM(AE24:AH24)</f>
        <v>3503</v>
      </c>
      <c r="CY24" s="35">
        <f>CX24*1.05</f>
        <v>3678.15</v>
      </c>
      <c r="CZ24" s="35">
        <f>CY24</f>
        <v>3678.15</v>
      </c>
      <c r="DA24" s="35">
        <f>CZ24*0.75</f>
        <v>2758.6125000000002</v>
      </c>
      <c r="DB24" s="35">
        <f>DA24*0.1</f>
        <v>275.86125000000004</v>
      </c>
      <c r="DC24" s="35">
        <f>DB24*0.1</f>
        <v>27.586125000000006</v>
      </c>
      <c r="DD24" s="35">
        <f>+DC24</f>
        <v>27.586125000000006</v>
      </c>
      <c r="DF24" s="20" t="s">
        <v>563</v>
      </c>
    </row>
    <row r="25" spans="2:110" x14ac:dyDescent="0.2">
      <c r="B25" s="99" t="s">
        <v>390</v>
      </c>
      <c r="C25" s="29" t="s">
        <v>511</v>
      </c>
      <c r="D25" s="29" t="s">
        <v>511</v>
      </c>
      <c r="E25" s="44" t="s">
        <v>511</v>
      </c>
      <c r="F25" s="29" t="s">
        <v>511</v>
      </c>
      <c r="G25" s="35" t="s">
        <v>511</v>
      </c>
      <c r="H25" s="35" t="s">
        <v>511</v>
      </c>
      <c r="I25" s="35" t="s">
        <v>511</v>
      </c>
      <c r="J25" s="35" t="s">
        <v>511</v>
      </c>
      <c r="K25" s="35"/>
      <c r="L25" s="35"/>
      <c r="M25" s="35"/>
      <c r="N25" s="35"/>
      <c r="O25" s="35"/>
      <c r="P25" s="35"/>
      <c r="Q25" s="35"/>
      <c r="R25" s="35">
        <v>1</v>
      </c>
      <c r="S25" s="35">
        <v>1</v>
      </c>
      <c r="T25" s="45">
        <v>9</v>
      </c>
      <c r="U25" s="45">
        <f>38-T25-S25</f>
        <v>28</v>
      </c>
      <c r="V25" s="35">
        <v>32</v>
      </c>
      <c r="W25" s="35">
        <v>41</v>
      </c>
      <c r="X25" s="35">
        <v>55</v>
      </c>
      <c r="Y25" s="45">
        <v>67</v>
      </c>
      <c r="Z25" s="35">
        <v>80</v>
      </c>
      <c r="AA25" s="45">
        <v>90</v>
      </c>
      <c r="AB25" s="35">
        <v>102</v>
      </c>
      <c r="AC25" s="35">
        <v>118</v>
      </c>
      <c r="AD25" s="45">
        <v>133</v>
      </c>
      <c r="AE25" s="45">
        <v>143</v>
      </c>
      <c r="AF25" s="35"/>
      <c r="AG25" s="35"/>
      <c r="AH25" s="35">
        <v>273</v>
      </c>
      <c r="AI25" s="35"/>
      <c r="AJ25" s="35">
        <v>308</v>
      </c>
      <c r="AK25" s="35"/>
      <c r="AL25" s="35">
        <v>361</v>
      </c>
      <c r="AM25" s="35"/>
      <c r="AN25" s="35">
        <v>384</v>
      </c>
      <c r="AO25" s="35"/>
      <c r="AP25" s="35">
        <v>426</v>
      </c>
      <c r="AQ25" s="35"/>
      <c r="AR25" s="35"/>
      <c r="AS25" s="35"/>
      <c r="AT25" s="35"/>
      <c r="AU25" s="35"/>
      <c r="AV25" s="35"/>
      <c r="AW25" s="35">
        <v>393</v>
      </c>
      <c r="AX25" s="35">
        <v>391</v>
      </c>
      <c r="AY25" s="35">
        <v>344</v>
      </c>
      <c r="AZ25" s="35">
        <v>385</v>
      </c>
      <c r="BA25" s="97">
        <v>389</v>
      </c>
      <c r="BB25" s="97">
        <v>407</v>
      </c>
      <c r="BC25" s="97">
        <v>375</v>
      </c>
      <c r="BD25" s="97">
        <v>408</v>
      </c>
      <c r="BE25" s="97">
        <v>374</v>
      </c>
      <c r="BF25" s="97">
        <v>399</v>
      </c>
      <c r="BG25" s="97">
        <v>373</v>
      </c>
      <c r="BH25" s="97">
        <v>401</v>
      </c>
      <c r="BI25" s="97">
        <v>400</v>
      </c>
      <c r="BJ25" s="97">
        <v>365</v>
      </c>
      <c r="BK25" s="97">
        <v>296</v>
      </c>
      <c r="BL25" s="97">
        <v>266</v>
      </c>
      <c r="BM25" s="97">
        <v>262</v>
      </c>
      <c r="BN25" s="97">
        <v>259</v>
      </c>
      <c r="BO25" s="97">
        <v>254</v>
      </c>
      <c r="BP25" s="97">
        <v>264</v>
      </c>
      <c r="BQ25" s="97">
        <v>246</v>
      </c>
      <c r="BR25" s="97">
        <v>174</v>
      </c>
      <c r="BS25" s="97">
        <v>138</v>
      </c>
      <c r="BT25" s="97">
        <v>143</v>
      </c>
      <c r="BU25" s="97">
        <v>125</v>
      </c>
      <c r="BV25" s="97">
        <v>106</v>
      </c>
      <c r="BW25" s="97">
        <v>110</v>
      </c>
      <c r="BX25" s="97">
        <v>116</v>
      </c>
      <c r="BY25" s="97">
        <v>85</v>
      </c>
      <c r="BZ25" s="97">
        <v>97</v>
      </c>
      <c r="CA25" s="97"/>
      <c r="CB25" s="97"/>
      <c r="CC25" s="97"/>
      <c r="CD25" s="97"/>
      <c r="CE25" s="97"/>
      <c r="CF25" s="97"/>
      <c r="CG25" s="97"/>
      <c r="CH25" s="97"/>
      <c r="CI25" s="14"/>
      <c r="CJ25" s="35"/>
      <c r="CK25" s="35"/>
      <c r="CL25" s="35">
        <v>0</v>
      </c>
      <c r="CM25" s="35"/>
      <c r="CN25" s="35"/>
      <c r="CO25" s="35"/>
      <c r="CP25" s="35"/>
      <c r="CQ25" s="35"/>
      <c r="CR25" s="35"/>
      <c r="CS25" s="35"/>
      <c r="CT25" s="35"/>
      <c r="CU25" s="35">
        <f>SUM(S25:V25)</f>
        <v>70</v>
      </c>
      <c r="CV25" s="35">
        <f t="shared" si="7"/>
        <v>243</v>
      </c>
      <c r="CW25" s="35">
        <f t="shared" si="8"/>
        <v>443</v>
      </c>
      <c r="CX25" s="35">
        <f>SUM(AE25:AH25)</f>
        <v>416</v>
      </c>
      <c r="CY25" s="35">
        <v>600</v>
      </c>
      <c r="CZ25" s="35">
        <v>700</v>
      </c>
      <c r="DA25" s="35">
        <f>CZ25+50</f>
        <v>750</v>
      </c>
      <c r="DB25" s="35">
        <f>DA25+50</f>
        <v>800</v>
      </c>
      <c r="DC25" s="35">
        <f>DB25+50</f>
        <v>850</v>
      </c>
      <c r="DD25" s="35">
        <v>500</v>
      </c>
    </row>
    <row r="26" spans="2:110" x14ac:dyDescent="0.2">
      <c r="B26" s="2" t="s">
        <v>1432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45"/>
      <c r="U26" s="45"/>
      <c r="V26" s="35"/>
      <c r="W26" s="35"/>
      <c r="X26" s="35"/>
      <c r="Y26" s="45"/>
      <c r="Z26" s="35"/>
      <c r="AA26" s="45"/>
      <c r="AB26" s="35"/>
      <c r="AC26" s="35"/>
      <c r="AD26" s="45"/>
      <c r="AE26" s="45"/>
      <c r="AF26" s="35"/>
      <c r="AG26" s="35"/>
      <c r="AH26" s="35">
        <v>0</v>
      </c>
      <c r="AI26" s="35"/>
      <c r="AJ26" s="35">
        <v>0</v>
      </c>
      <c r="AK26" s="35"/>
      <c r="AL26" s="35">
        <v>6</v>
      </c>
      <c r="AM26" s="35"/>
      <c r="AN26" s="35">
        <v>22</v>
      </c>
      <c r="AO26" s="35"/>
      <c r="AP26" s="35">
        <v>51</v>
      </c>
      <c r="AQ26" s="35"/>
      <c r="AR26" s="35"/>
      <c r="AS26" s="35"/>
      <c r="AT26" s="35"/>
      <c r="AU26" s="35"/>
      <c r="AV26" s="35"/>
      <c r="AW26" s="35">
        <v>95</v>
      </c>
      <c r="AX26" s="35">
        <v>90</v>
      </c>
      <c r="AY26" s="35">
        <v>91</v>
      </c>
      <c r="AZ26" s="35"/>
      <c r="BA26" s="97">
        <v>101</v>
      </c>
      <c r="BB26" s="97">
        <v>120</v>
      </c>
      <c r="BC26" s="97">
        <v>106</v>
      </c>
      <c r="BD26" s="97">
        <v>116</v>
      </c>
      <c r="BE26" s="97">
        <v>110</v>
      </c>
      <c r="BF26" s="97">
        <v>122</v>
      </c>
      <c r="BG26" s="97">
        <v>104</v>
      </c>
      <c r="BH26" s="97">
        <v>112</v>
      </c>
      <c r="BI26" s="97">
        <v>97</v>
      </c>
      <c r="BJ26" s="97">
        <v>114</v>
      </c>
      <c r="BK26" s="97">
        <v>160</v>
      </c>
      <c r="BL26" s="97">
        <v>149</v>
      </c>
      <c r="BM26" s="97">
        <v>154</v>
      </c>
      <c r="BN26" s="97">
        <v>160</v>
      </c>
      <c r="BO26" s="97">
        <v>149</v>
      </c>
      <c r="BP26" s="97">
        <v>150</v>
      </c>
      <c r="BQ26" s="97">
        <v>137</v>
      </c>
      <c r="BR26" s="97">
        <v>148</v>
      </c>
      <c r="BS26" s="97">
        <v>132</v>
      </c>
      <c r="BT26" s="97">
        <v>126</v>
      </c>
      <c r="BU26" s="97">
        <v>108</v>
      </c>
      <c r="BV26" s="97">
        <v>113</v>
      </c>
      <c r="BW26" s="97">
        <v>114</v>
      </c>
      <c r="BX26" s="97">
        <v>114</v>
      </c>
      <c r="BY26" s="97">
        <v>104</v>
      </c>
      <c r="BZ26" s="97"/>
      <c r="CA26" s="97"/>
      <c r="CB26" s="97"/>
      <c r="CC26" s="97"/>
      <c r="CD26" s="97"/>
      <c r="CE26" s="97"/>
      <c r="CF26" s="97"/>
      <c r="CG26" s="97"/>
      <c r="CH26" s="97"/>
      <c r="CI26" s="14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42"/>
      <c r="CV26" s="35"/>
      <c r="CW26" s="35"/>
      <c r="CX26" s="35"/>
      <c r="CY26" s="35"/>
      <c r="CZ26" s="35"/>
      <c r="DA26" s="35"/>
      <c r="DB26" s="35"/>
      <c r="DC26" s="35"/>
      <c r="DD26" s="35"/>
      <c r="DE26" s="35"/>
    </row>
    <row r="27" spans="2:110" x14ac:dyDescent="0.2">
      <c r="B27" s="99" t="s">
        <v>1474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45"/>
      <c r="U27" s="45"/>
      <c r="V27" s="35"/>
      <c r="W27" s="35"/>
      <c r="X27" s="35"/>
      <c r="Y27" s="45"/>
      <c r="Z27" s="35"/>
      <c r="AA27" s="45"/>
      <c r="AB27" s="35"/>
      <c r="AC27" s="35"/>
      <c r="AD27" s="45"/>
      <c r="AE27" s="4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>
        <v>183</v>
      </c>
      <c r="AX27" s="35">
        <v>192</v>
      </c>
      <c r="AY27" s="35">
        <v>178</v>
      </c>
      <c r="AZ27" s="35">
        <v>204</v>
      </c>
      <c r="BA27" s="97">
        <v>213</v>
      </c>
      <c r="BB27" s="97">
        <v>213</v>
      </c>
      <c r="BC27" s="97">
        <v>214</v>
      </c>
      <c r="BD27" s="97">
        <v>219</v>
      </c>
      <c r="BE27" s="97">
        <v>197</v>
      </c>
      <c r="BF27" s="97">
        <v>198</v>
      </c>
      <c r="BG27" s="97">
        <v>187</v>
      </c>
      <c r="BH27" s="97">
        <v>193</v>
      </c>
      <c r="BI27" s="97">
        <v>198</v>
      </c>
      <c r="BJ27" s="97">
        <v>177</v>
      </c>
      <c r="BK27" s="97">
        <v>166</v>
      </c>
      <c r="BL27" s="97">
        <v>162</v>
      </c>
      <c r="BM27" s="97">
        <v>160</v>
      </c>
      <c r="BN27" s="97">
        <v>147</v>
      </c>
      <c r="BO27" s="97">
        <v>143</v>
      </c>
      <c r="BP27" s="97">
        <v>153</v>
      </c>
      <c r="BQ27" s="97">
        <v>142</v>
      </c>
      <c r="BR27" s="97">
        <v>139</v>
      </c>
      <c r="BS27" s="97">
        <v>129</v>
      </c>
      <c r="BT27" s="97">
        <v>124</v>
      </c>
      <c r="BU27" s="97">
        <v>118</v>
      </c>
      <c r="BV27" s="97">
        <v>103</v>
      </c>
      <c r="BW27" s="97">
        <v>105</v>
      </c>
      <c r="BX27" s="97">
        <v>106</v>
      </c>
      <c r="BY27" s="97">
        <v>102</v>
      </c>
      <c r="BZ27" s="97">
        <v>77</v>
      </c>
      <c r="CA27" s="97"/>
      <c r="CB27" s="97"/>
      <c r="CC27" s="97"/>
      <c r="CD27" s="97"/>
      <c r="CE27" s="97"/>
      <c r="CF27" s="97"/>
      <c r="CG27" s="97"/>
      <c r="CH27" s="97"/>
      <c r="CI27" s="14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</row>
    <row r="28" spans="2:110" x14ac:dyDescent="0.2">
      <c r="B28" s="2" t="s">
        <v>1469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45"/>
      <c r="U28" s="45"/>
      <c r="V28" s="35"/>
      <c r="W28" s="35"/>
      <c r="X28" s="35"/>
      <c r="Y28" s="45"/>
      <c r="Z28" s="35"/>
      <c r="AA28" s="45"/>
      <c r="AB28" s="35"/>
      <c r="AC28" s="35"/>
      <c r="AD28" s="45"/>
      <c r="AE28" s="4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>
        <v>0</v>
      </c>
      <c r="AX28" s="35">
        <v>0</v>
      </c>
      <c r="AY28" s="35">
        <v>0</v>
      </c>
      <c r="AZ28" s="35">
        <v>0</v>
      </c>
      <c r="BA28" s="97">
        <v>0</v>
      </c>
      <c r="BB28" s="97">
        <v>0</v>
      </c>
      <c r="BC28" s="97">
        <v>12</v>
      </c>
      <c r="BD28" s="97">
        <v>16</v>
      </c>
      <c r="BE28" s="97">
        <v>20</v>
      </c>
      <c r="BF28" s="97">
        <v>28</v>
      </c>
      <c r="BG28" s="97">
        <v>45</v>
      </c>
      <c r="BH28" s="97">
        <v>58</v>
      </c>
      <c r="BI28" s="97">
        <v>79</v>
      </c>
      <c r="BJ28" s="97">
        <v>96</v>
      </c>
      <c r="BK28" s="97">
        <v>93</v>
      </c>
      <c r="BL28" s="97">
        <v>118</v>
      </c>
      <c r="BM28" s="97">
        <v>122</v>
      </c>
      <c r="BN28" s="97">
        <v>141</v>
      </c>
      <c r="BO28" s="97">
        <v>151</v>
      </c>
      <c r="BP28" s="97">
        <v>147</v>
      </c>
      <c r="BQ28" s="97">
        <v>146</v>
      </c>
      <c r="BR28" s="97">
        <v>143</v>
      </c>
      <c r="BS28" s="97">
        <v>127</v>
      </c>
      <c r="BT28" s="97">
        <v>136</v>
      </c>
      <c r="BU28" s="97">
        <v>134</v>
      </c>
      <c r="BV28" s="97">
        <v>139</v>
      </c>
      <c r="BW28" s="97">
        <v>135</v>
      </c>
      <c r="BX28" s="97">
        <v>129</v>
      </c>
      <c r="BY28" s="97">
        <v>124</v>
      </c>
      <c r="BZ28" s="97">
        <v>120</v>
      </c>
      <c r="CA28" s="97">
        <v>120</v>
      </c>
      <c r="CB28" s="97">
        <v>113</v>
      </c>
      <c r="CC28" s="97"/>
      <c r="CD28" s="97"/>
      <c r="CE28" s="97"/>
      <c r="CF28" s="97"/>
      <c r="CG28" s="97"/>
      <c r="CH28" s="97"/>
      <c r="CI28" s="21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F28" s="20"/>
    </row>
    <row r="29" spans="2:110" x14ac:dyDescent="0.2">
      <c r="B29" s="2" t="s">
        <v>173</v>
      </c>
      <c r="C29" s="29">
        <v>0</v>
      </c>
      <c r="D29" s="29">
        <v>0</v>
      </c>
      <c r="E29" s="44">
        <v>0</v>
      </c>
      <c r="F29" s="29">
        <v>2</v>
      </c>
      <c r="G29" s="35">
        <f>50-H29</f>
        <v>19</v>
      </c>
      <c r="H29" s="35">
        <v>31</v>
      </c>
      <c r="I29" s="35">
        <v>43</v>
      </c>
      <c r="J29" s="35">
        <v>50</v>
      </c>
      <c r="K29" s="35">
        <v>65</v>
      </c>
      <c r="L29" s="35">
        <v>92</v>
      </c>
      <c r="M29" s="35">
        <v>98</v>
      </c>
      <c r="N29" s="35">
        <v>102</v>
      </c>
      <c r="O29" s="35">
        <v>109</v>
      </c>
      <c r="P29" s="35">
        <v>129</v>
      </c>
      <c r="Q29" s="35">
        <v>148</v>
      </c>
      <c r="R29" s="35">
        <v>145</v>
      </c>
      <c r="S29" s="35">
        <v>122</v>
      </c>
      <c r="T29" s="45">
        <v>173</v>
      </c>
      <c r="U29" s="45">
        <v>174</v>
      </c>
      <c r="V29" s="35">
        <v>183</v>
      </c>
      <c r="W29" s="35">
        <v>179</v>
      </c>
      <c r="X29" s="35">
        <v>192</v>
      </c>
      <c r="Y29" s="45">
        <v>182</v>
      </c>
      <c r="Z29" s="35">
        <v>209</v>
      </c>
      <c r="AA29" s="45">
        <v>179</v>
      </c>
      <c r="AB29" s="35">
        <v>232</v>
      </c>
      <c r="AC29" s="35">
        <v>210</v>
      </c>
      <c r="AD29" s="45">
        <v>229</v>
      </c>
      <c r="AE29" s="45">
        <v>216</v>
      </c>
      <c r="AF29" s="35">
        <v>219</v>
      </c>
      <c r="AG29" s="35"/>
      <c r="AH29" s="35">
        <v>237</v>
      </c>
      <c r="AI29" s="35"/>
      <c r="AJ29" s="35">
        <v>234</v>
      </c>
      <c r="AK29" s="35"/>
      <c r="AL29" s="35">
        <v>244</v>
      </c>
      <c r="AM29" s="35"/>
      <c r="AN29" s="35">
        <v>244</v>
      </c>
      <c r="AO29" s="35"/>
      <c r="AP29" s="35">
        <v>243</v>
      </c>
      <c r="AQ29" s="35"/>
      <c r="AR29" s="35"/>
      <c r="AS29" s="35"/>
      <c r="AT29" s="35"/>
      <c r="AU29" s="35"/>
      <c r="AV29" s="35"/>
      <c r="AW29" s="35">
        <v>242</v>
      </c>
      <c r="AX29" s="35">
        <v>237</v>
      </c>
      <c r="AY29" s="35">
        <v>247</v>
      </c>
      <c r="AZ29" s="35">
        <v>267</v>
      </c>
      <c r="BA29" s="97">
        <v>264</v>
      </c>
      <c r="BB29" s="97">
        <v>281</v>
      </c>
      <c r="BC29" s="97">
        <v>261</v>
      </c>
      <c r="BD29" s="97">
        <v>289</v>
      </c>
      <c r="BE29" s="97">
        <v>263</v>
      </c>
      <c r="BF29" s="97">
        <v>286</v>
      </c>
      <c r="BG29" s="97">
        <v>238</v>
      </c>
      <c r="BH29" s="97">
        <v>253</v>
      </c>
      <c r="BI29" s="97">
        <v>253</v>
      </c>
      <c r="BJ29" s="97">
        <v>231</v>
      </c>
      <c r="BK29" s="97">
        <v>172</v>
      </c>
      <c r="BL29" s="97">
        <v>163</v>
      </c>
      <c r="BM29" s="97">
        <v>162</v>
      </c>
      <c r="BN29" s="97">
        <v>156</v>
      </c>
      <c r="BO29" s="97">
        <v>153</v>
      </c>
      <c r="BP29" s="97">
        <v>147</v>
      </c>
      <c r="BQ29" s="97">
        <v>134</v>
      </c>
      <c r="BR29" s="97">
        <v>129</v>
      </c>
      <c r="BS29" s="97">
        <v>110</v>
      </c>
      <c r="BT29" s="97">
        <v>84</v>
      </c>
      <c r="BU29" s="97">
        <v>68</v>
      </c>
      <c r="BV29" s="97">
        <v>61</v>
      </c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21"/>
      <c r="CJ29" s="35"/>
      <c r="CK29" s="35"/>
      <c r="CL29" s="35">
        <v>0</v>
      </c>
      <c r="CM29" s="35">
        <v>0</v>
      </c>
      <c r="CN29" s="35"/>
      <c r="CO29" s="35"/>
      <c r="CP29" s="35"/>
      <c r="CQ29" s="35">
        <v>2</v>
      </c>
      <c r="CR29" s="35">
        <v>143</v>
      </c>
      <c r="CS29" s="35">
        <f>SUM(K29:N29)</f>
        <v>357</v>
      </c>
      <c r="CT29" s="35">
        <f>SUM(O29:R29)</f>
        <v>531</v>
      </c>
      <c r="CU29" s="35">
        <f>SUM(S29:V29)</f>
        <v>652</v>
      </c>
      <c r="CV29" s="35">
        <f t="shared" ref="CV29" si="16">SUM(W29:Z29)</f>
        <v>762</v>
      </c>
      <c r="CW29" s="35">
        <f t="shared" ref="CW29" si="17">SUM(AA29:AD29)</f>
        <v>850</v>
      </c>
      <c r="CX29" s="35">
        <f>SUM(AE29:AH29)</f>
        <v>672</v>
      </c>
      <c r="CY29" s="35">
        <f t="shared" ref="CY29:DC29" si="18">CX29*1.05</f>
        <v>705.6</v>
      </c>
      <c r="CZ29" s="35">
        <f>CY29*1.05</f>
        <v>740.88000000000011</v>
      </c>
      <c r="DA29" s="35">
        <f t="shared" si="18"/>
        <v>777.92400000000009</v>
      </c>
      <c r="DB29" s="35">
        <f t="shared" si="18"/>
        <v>816.82020000000011</v>
      </c>
      <c r="DC29" s="35">
        <f t="shared" si="18"/>
        <v>857.66121000000021</v>
      </c>
      <c r="DD29" s="35">
        <v>200</v>
      </c>
    </row>
    <row r="30" spans="2:110" x14ac:dyDescent="0.2">
      <c r="B30" s="99" t="s">
        <v>1485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45"/>
      <c r="U30" s="45"/>
      <c r="V30" s="35"/>
      <c r="W30" s="35"/>
      <c r="X30" s="35"/>
      <c r="Y30" s="45"/>
      <c r="Z30" s="35"/>
      <c r="AA30" s="45"/>
      <c r="AB30" s="35"/>
      <c r="AC30" s="35"/>
      <c r="AD30" s="45"/>
      <c r="AE30" s="4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>
        <v>0</v>
      </c>
      <c r="AX30" s="35">
        <v>0</v>
      </c>
      <c r="AY30" s="35">
        <v>0</v>
      </c>
      <c r="AZ30" s="35">
        <v>0</v>
      </c>
      <c r="BA30" s="97">
        <v>0</v>
      </c>
      <c r="BB30" s="97">
        <v>0</v>
      </c>
      <c r="BC30" s="97">
        <v>0</v>
      </c>
      <c r="BD30" s="97">
        <v>0</v>
      </c>
      <c r="BE30" s="97">
        <v>0</v>
      </c>
      <c r="BF30" s="97">
        <v>0</v>
      </c>
      <c r="BG30" s="97">
        <v>0</v>
      </c>
      <c r="BH30" s="97">
        <v>0</v>
      </c>
      <c r="BI30" s="97">
        <v>102</v>
      </c>
      <c r="BJ30" s="97">
        <v>90</v>
      </c>
      <c r="BK30" s="97">
        <v>90</v>
      </c>
      <c r="BL30" s="97">
        <v>79</v>
      </c>
      <c r="BM30" s="97">
        <v>99</v>
      </c>
      <c r="BN30" s="97">
        <v>108</v>
      </c>
      <c r="BO30" s="97">
        <v>108</v>
      </c>
      <c r="BP30" s="97">
        <v>118</v>
      </c>
      <c r="BQ30" s="97">
        <v>108</v>
      </c>
      <c r="BR30" s="97">
        <v>134</v>
      </c>
      <c r="BS30" s="97">
        <v>107</v>
      </c>
      <c r="BT30" s="97">
        <v>126</v>
      </c>
      <c r="BU30" s="97">
        <v>109</v>
      </c>
      <c r="BV30" s="97">
        <v>145</v>
      </c>
      <c r="BW30" s="97">
        <v>89</v>
      </c>
      <c r="BX30" s="97">
        <v>96</v>
      </c>
      <c r="BY30" s="97">
        <v>64</v>
      </c>
      <c r="BZ30" s="97"/>
      <c r="CA30" s="97"/>
      <c r="CB30" s="97"/>
      <c r="CC30" s="97"/>
      <c r="CD30" s="97"/>
      <c r="CE30" s="97"/>
      <c r="CF30" s="97"/>
      <c r="CG30" s="97"/>
      <c r="CH30" s="97"/>
      <c r="CI30" s="14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</row>
    <row r="31" spans="2:110" x14ac:dyDescent="0.2">
      <c r="B31" s="99" t="s">
        <v>525</v>
      </c>
      <c r="C31" s="29" t="s">
        <v>511</v>
      </c>
      <c r="D31" s="29" t="s">
        <v>511</v>
      </c>
      <c r="E31" s="44" t="s">
        <v>511</v>
      </c>
      <c r="F31" s="29" t="s">
        <v>511</v>
      </c>
      <c r="G31" s="35" t="s">
        <v>511</v>
      </c>
      <c r="H31" s="35" t="s">
        <v>511</v>
      </c>
      <c r="I31" s="35" t="s">
        <v>511</v>
      </c>
      <c r="J31" s="35" t="s">
        <v>511</v>
      </c>
      <c r="K31" s="103" t="s">
        <v>511</v>
      </c>
      <c r="L31" s="103" t="s">
        <v>511</v>
      </c>
      <c r="M31" s="103" t="s">
        <v>511</v>
      </c>
      <c r="N31" s="103" t="s">
        <v>511</v>
      </c>
      <c r="O31" s="103" t="s">
        <v>511</v>
      </c>
      <c r="P31" s="103" t="s">
        <v>511</v>
      </c>
      <c r="Q31" s="103" t="s">
        <v>511</v>
      </c>
      <c r="R31" s="103" t="s">
        <v>511</v>
      </c>
      <c r="S31" s="103" t="s">
        <v>511</v>
      </c>
      <c r="T31" s="104" t="s">
        <v>511</v>
      </c>
      <c r="U31" s="104" t="s">
        <v>511</v>
      </c>
      <c r="V31" s="35">
        <v>36</v>
      </c>
      <c r="W31" s="35">
        <v>34</v>
      </c>
      <c r="X31" s="35">
        <v>36</v>
      </c>
      <c r="Y31" s="45">
        <v>35</v>
      </c>
      <c r="Z31" s="35">
        <v>39</v>
      </c>
      <c r="AA31" s="45">
        <v>42</v>
      </c>
      <c r="AB31" s="35">
        <v>50</v>
      </c>
      <c r="AC31" s="35">
        <v>46</v>
      </c>
      <c r="AD31" s="45">
        <v>49</v>
      </c>
      <c r="AE31" s="45">
        <v>46</v>
      </c>
      <c r="AF31" s="35"/>
      <c r="AG31" s="35"/>
      <c r="AH31" s="35">
        <v>58</v>
      </c>
      <c r="AI31" s="35"/>
      <c r="AJ31" s="35">
        <v>62</v>
      </c>
      <c r="AK31" s="35"/>
      <c r="AL31" s="35">
        <v>63</v>
      </c>
      <c r="AM31" s="35"/>
      <c r="AN31" s="35">
        <v>81</v>
      </c>
      <c r="AO31" s="35"/>
      <c r="AP31" s="35">
        <v>85</v>
      </c>
      <c r="AQ31" s="35"/>
      <c r="AR31" s="35"/>
      <c r="AS31" s="35"/>
      <c r="AT31" s="35"/>
      <c r="AU31" s="35"/>
      <c r="AV31" s="35"/>
      <c r="AW31" s="35">
        <v>73</v>
      </c>
      <c r="AX31" s="35">
        <v>104</v>
      </c>
      <c r="AY31" s="35">
        <v>91</v>
      </c>
      <c r="AZ31" s="35">
        <v>100</v>
      </c>
      <c r="BA31" s="97">
        <v>107</v>
      </c>
      <c r="BB31" s="97">
        <v>116</v>
      </c>
      <c r="BC31" s="97">
        <v>109</v>
      </c>
      <c r="BD31" s="97">
        <v>115</v>
      </c>
      <c r="BE31" s="97">
        <v>120</v>
      </c>
      <c r="BF31" s="97">
        <v>120</v>
      </c>
      <c r="BG31" s="97">
        <v>116</v>
      </c>
      <c r="BH31" s="97">
        <v>124</v>
      </c>
      <c r="BI31" s="97">
        <v>122</v>
      </c>
      <c r="BJ31" s="97">
        <v>123</v>
      </c>
      <c r="BK31" s="97">
        <v>127</v>
      </c>
      <c r="BL31" s="97">
        <v>106</v>
      </c>
      <c r="BM31" s="97">
        <v>107</v>
      </c>
      <c r="BN31" s="97">
        <v>112</v>
      </c>
      <c r="BO31" s="97">
        <v>107</v>
      </c>
      <c r="BP31" s="97">
        <v>109</v>
      </c>
      <c r="BQ31" s="97">
        <v>105</v>
      </c>
      <c r="BR31" s="97">
        <v>110</v>
      </c>
      <c r="BS31" s="97">
        <v>90</v>
      </c>
      <c r="BT31" s="97">
        <v>83</v>
      </c>
      <c r="BU31" s="97">
        <v>76</v>
      </c>
      <c r="BV31" s="97">
        <v>80</v>
      </c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14"/>
      <c r="CJ31" s="35"/>
      <c r="CK31" s="35"/>
      <c r="CL31" s="35">
        <v>0</v>
      </c>
      <c r="CM31" s="35">
        <v>0</v>
      </c>
      <c r="CN31" s="35"/>
      <c r="CO31" s="35"/>
      <c r="CP31" s="35"/>
      <c r="CQ31" s="35"/>
      <c r="CR31" s="35"/>
      <c r="CS31" s="35"/>
      <c r="CT31" s="35"/>
      <c r="CU31" s="35">
        <f>SUM(S31:V31)</f>
        <v>36</v>
      </c>
      <c r="CV31" s="35">
        <f>SUM(W31:Z31)</f>
        <v>144</v>
      </c>
      <c r="CW31" s="35">
        <f>SUM(AA31:AD31)</f>
        <v>187</v>
      </c>
      <c r="CX31" s="35">
        <f>SUM(AE31:AH31)</f>
        <v>104</v>
      </c>
      <c r="CY31" s="35"/>
      <c r="CZ31" s="35"/>
      <c r="DA31" s="35"/>
      <c r="DB31" s="35"/>
      <c r="DC31" s="35"/>
      <c r="DD31" s="35"/>
    </row>
    <row r="32" spans="2:110" x14ac:dyDescent="0.2">
      <c r="B32" s="2" t="s">
        <v>295</v>
      </c>
      <c r="C32" s="29">
        <f>470-D32</f>
        <v>226</v>
      </c>
      <c r="D32" s="29">
        <v>244</v>
      </c>
      <c r="E32" s="44">
        <v>242</v>
      </c>
      <c r="F32" s="29">
        <v>241</v>
      </c>
      <c r="G32" s="35">
        <f>449-H32</f>
        <v>214</v>
      </c>
      <c r="H32" s="35">
        <v>235</v>
      </c>
      <c r="I32" s="35">
        <v>229</v>
      </c>
      <c r="J32" s="35">
        <v>240</v>
      </c>
      <c r="K32" s="35">
        <v>224</v>
      </c>
      <c r="L32" s="35">
        <v>233</v>
      </c>
      <c r="M32" s="35">
        <v>243</v>
      </c>
      <c r="N32" s="35">
        <v>244</v>
      </c>
      <c r="O32" s="35">
        <v>245</v>
      </c>
      <c r="P32" s="35">
        <v>258</v>
      </c>
      <c r="Q32" s="35">
        <v>235</v>
      </c>
      <c r="R32" s="35">
        <v>218</v>
      </c>
      <c r="S32" s="35">
        <v>221</v>
      </c>
      <c r="T32" s="45">
        <v>227</v>
      </c>
      <c r="U32" s="45">
        <v>227</v>
      </c>
      <c r="V32" s="35">
        <v>244</v>
      </c>
      <c r="W32" s="35">
        <v>212</v>
      </c>
      <c r="X32" s="35">
        <v>217</v>
      </c>
      <c r="Y32" s="45">
        <v>207</v>
      </c>
      <c r="Z32" s="35">
        <v>235</v>
      </c>
      <c r="AA32" s="45">
        <v>214</v>
      </c>
      <c r="AB32" s="35">
        <v>227</v>
      </c>
      <c r="AC32" s="35">
        <v>228</v>
      </c>
      <c r="AD32" s="45">
        <v>234</v>
      </c>
      <c r="AE32" s="45">
        <v>198</v>
      </c>
      <c r="AF32" s="35">
        <v>209</v>
      </c>
      <c r="AG32" s="35"/>
      <c r="AH32" s="35">
        <v>216</v>
      </c>
      <c r="AI32" s="35"/>
      <c r="AJ32" s="35">
        <v>194</v>
      </c>
      <c r="AK32" s="35"/>
      <c r="AL32" s="35">
        <v>195</v>
      </c>
      <c r="AM32" s="35"/>
      <c r="AN32" s="35">
        <v>179</v>
      </c>
      <c r="AO32" s="35"/>
      <c r="AP32" s="35">
        <v>164</v>
      </c>
      <c r="AQ32" s="35"/>
      <c r="AR32" s="35"/>
      <c r="AS32" s="35"/>
      <c r="AT32" s="35"/>
      <c r="AU32" s="35"/>
      <c r="AV32" s="35"/>
      <c r="AW32" s="35">
        <v>130</v>
      </c>
      <c r="AX32" s="35">
        <v>126</v>
      </c>
      <c r="AY32" s="35">
        <v>115</v>
      </c>
      <c r="AZ32" s="35">
        <v>123</v>
      </c>
      <c r="BA32" s="97">
        <v>126</v>
      </c>
      <c r="BB32" s="97">
        <v>124</v>
      </c>
      <c r="BC32" s="97">
        <v>115</v>
      </c>
      <c r="BD32" s="97">
        <v>120</v>
      </c>
      <c r="BE32" s="97">
        <v>114</v>
      </c>
      <c r="BF32" s="97">
        <v>114</v>
      </c>
      <c r="BG32" s="97">
        <v>103</v>
      </c>
      <c r="BH32" s="97">
        <v>110</v>
      </c>
      <c r="BI32" s="97">
        <v>101</v>
      </c>
      <c r="BJ32" s="97">
        <v>105</v>
      </c>
      <c r="BK32" s="97">
        <v>101</v>
      </c>
      <c r="BL32" s="97">
        <v>96</v>
      </c>
      <c r="BM32" s="97">
        <v>93</v>
      </c>
      <c r="BN32" s="97">
        <v>103</v>
      </c>
      <c r="BO32" s="97">
        <v>94</v>
      </c>
      <c r="BP32" s="97">
        <v>93</v>
      </c>
      <c r="BQ32" s="97">
        <v>92</v>
      </c>
      <c r="BR32" s="97">
        <v>89</v>
      </c>
      <c r="BS32" s="97">
        <v>82</v>
      </c>
      <c r="BT32" s="97">
        <v>80</v>
      </c>
      <c r="BU32" s="97">
        <v>74</v>
      </c>
      <c r="BV32" s="97">
        <v>74</v>
      </c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21"/>
      <c r="CJ32" s="35"/>
      <c r="CK32" s="35">
        <v>2009</v>
      </c>
      <c r="CL32" s="35">
        <v>2052</v>
      </c>
      <c r="CM32" s="35">
        <v>1829</v>
      </c>
      <c r="CN32" s="35">
        <v>1037</v>
      </c>
      <c r="CO32" s="35">
        <v>1020</v>
      </c>
      <c r="CP32" s="35">
        <v>1011</v>
      </c>
      <c r="CQ32" s="35">
        <v>953</v>
      </c>
      <c r="CR32" s="35">
        <v>918</v>
      </c>
      <c r="CS32" s="35">
        <f>SUM(K32:N32)</f>
        <v>944</v>
      </c>
      <c r="CT32" s="35">
        <f>SUM(O32:R32)</f>
        <v>956</v>
      </c>
      <c r="CU32" s="35">
        <f>SUM(S32:V32)</f>
        <v>919</v>
      </c>
      <c r="CV32" s="35">
        <f>SUM(W32:Z32)</f>
        <v>871</v>
      </c>
      <c r="CW32" s="35">
        <f>SUM(AA32:AD32)</f>
        <v>903</v>
      </c>
      <c r="CX32" s="35">
        <f>SUM(AE32:AH32)</f>
        <v>623</v>
      </c>
      <c r="CY32" s="35">
        <f t="shared" ref="CY32:DD32" si="19">CX32*0.6</f>
        <v>373.8</v>
      </c>
      <c r="CZ32" s="35">
        <f t="shared" si="19"/>
        <v>224.28</v>
      </c>
      <c r="DA32" s="35">
        <f t="shared" si="19"/>
        <v>134.56799999999998</v>
      </c>
      <c r="DB32" s="35">
        <f t="shared" si="19"/>
        <v>80.740799999999993</v>
      </c>
      <c r="DC32" s="35">
        <f t="shared" si="19"/>
        <v>48.444479999999992</v>
      </c>
      <c r="DD32" s="35">
        <f t="shared" si="19"/>
        <v>29.066687999999992</v>
      </c>
    </row>
    <row r="33" spans="2:110" x14ac:dyDescent="0.2">
      <c r="B33" s="2" t="s">
        <v>440</v>
      </c>
      <c r="C33" s="29">
        <v>161</v>
      </c>
      <c r="D33" s="29">
        <v>185</v>
      </c>
      <c r="E33" s="44">
        <v>174</v>
      </c>
      <c r="F33" s="29">
        <v>169</v>
      </c>
      <c r="G33" s="35">
        <v>160</v>
      </c>
      <c r="H33" s="35">
        <f>185/1.05</f>
        <v>176.19047619047618</v>
      </c>
      <c r="I33" s="35">
        <v>175</v>
      </c>
      <c r="J33" s="35">
        <v>178</v>
      </c>
      <c r="K33" s="35">
        <v>171</v>
      </c>
      <c r="L33" s="35">
        <v>185</v>
      </c>
      <c r="M33" s="35">
        <v>196</v>
      </c>
      <c r="N33" s="35">
        <v>195</v>
      </c>
      <c r="O33" s="35">
        <v>202</v>
      </c>
      <c r="P33" s="35">
        <v>216</v>
      </c>
      <c r="Q33" s="35">
        <v>206</v>
      </c>
      <c r="R33" s="35">
        <v>190</v>
      </c>
      <c r="S33" s="35">
        <v>174</v>
      </c>
      <c r="T33" s="45">
        <v>198</v>
      </c>
      <c r="U33" s="45">
        <v>205</v>
      </c>
      <c r="V33" s="35">
        <v>220</v>
      </c>
      <c r="W33" s="35">
        <v>185</v>
      </c>
      <c r="X33" s="35">
        <v>200</v>
      </c>
      <c r="Y33" s="45">
        <v>202</v>
      </c>
      <c r="Z33" s="35">
        <v>204</v>
      </c>
      <c r="AA33" s="45">
        <v>188</v>
      </c>
      <c r="AB33" s="35"/>
      <c r="AC33" s="35"/>
      <c r="AD33" s="45">
        <v>200</v>
      </c>
      <c r="AE33" s="45">
        <v>189</v>
      </c>
      <c r="AF33" s="35"/>
      <c r="AG33" s="35"/>
      <c r="AH33" s="35">
        <v>188</v>
      </c>
      <c r="AI33" s="35"/>
      <c r="AJ33" s="35"/>
      <c r="AK33" s="35"/>
      <c r="AL33" s="35">
        <v>176</v>
      </c>
      <c r="AM33" s="35"/>
      <c r="AN33" s="35">
        <v>161</v>
      </c>
      <c r="AO33" s="35"/>
      <c r="AP33" s="35"/>
      <c r="AQ33" s="35"/>
      <c r="AR33" s="35"/>
      <c r="AS33" s="35"/>
      <c r="AT33" s="35"/>
      <c r="AU33" s="35"/>
      <c r="AV33" s="35"/>
      <c r="AW33" s="35">
        <v>131</v>
      </c>
      <c r="AX33" s="35">
        <v>136</v>
      </c>
      <c r="AY33" s="35">
        <v>119</v>
      </c>
      <c r="AZ33" s="35">
        <v>109</v>
      </c>
      <c r="BA33" s="97">
        <v>118</v>
      </c>
      <c r="BB33" s="97">
        <v>119</v>
      </c>
      <c r="BC33" s="97">
        <v>115</v>
      </c>
      <c r="BD33" s="97">
        <v>114</v>
      </c>
      <c r="BE33" s="97">
        <v>104</v>
      </c>
      <c r="BF33" s="97">
        <v>112</v>
      </c>
      <c r="BG33" s="97">
        <v>113</v>
      </c>
      <c r="BH33" s="97">
        <v>95</v>
      </c>
      <c r="BI33" s="97">
        <v>105</v>
      </c>
      <c r="BJ33" s="97">
        <v>104</v>
      </c>
      <c r="BK33" s="97">
        <v>92</v>
      </c>
      <c r="BL33" s="97">
        <v>82</v>
      </c>
      <c r="BM33" s="97">
        <v>91</v>
      </c>
      <c r="BN33" s="97">
        <v>95</v>
      </c>
      <c r="BO33" s="97">
        <v>86</v>
      </c>
      <c r="BP33" s="97">
        <v>96</v>
      </c>
      <c r="BQ33" s="97">
        <v>94</v>
      </c>
      <c r="BR33" s="97">
        <v>97</v>
      </c>
      <c r="BS33" s="97">
        <v>85</v>
      </c>
      <c r="BT33" s="97">
        <v>82</v>
      </c>
      <c r="BU33" s="97">
        <v>86</v>
      </c>
      <c r="BV33" s="97">
        <v>81</v>
      </c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21"/>
      <c r="CJ33" s="35"/>
      <c r="CK33" s="35">
        <v>1420</v>
      </c>
      <c r="CL33" s="35">
        <v>1355</v>
      </c>
      <c r="CM33" s="35">
        <v>1066</v>
      </c>
      <c r="CN33" s="35">
        <v>597</v>
      </c>
      <c r="CO33" s="35">
        <v>599</v>
      </c>
      <c r="CP33" s="35">
        <v>638</v>
      </c>
      <c r="CQ33" s="35"/>
      <c r="CR33" s="35">
        <v>690</v>
      </c>
      <c r="CS33" s="35">
        <f>SUM(K33:N33)</f>
        <v>747</v>
      </c>
      <c r="CT33" s="35">
        <f>SUM(O33:R33)</f>
        <v>814</v>
      </c>
      <c r="CU33" s="35">
        <f>SUM(S33:V33)</f>
        <v>797</v>
      </c>
      <c r="CV33" s="35">
        <f>SUM(W33:Z33)</f>
        <v>791</v>
      </c>
      <c r="CW33" s="35">
        <f>SUM(AA33:AD33)</f>
        <v>388</v>
      </c>
      <c r="CX33" s="35">
        <f>SUM(AE33:AH33)</f>
        <v>377</v>
      </c>
      <c r="CY33" s="35">
        <f t="shared" ref="CY33:DD33" si="20">CX33*0.8</f>
        <v>301.60000000000002</v>
      </c>
      <c r="CZ33" s="35">
        <f t="shared" si="20"/>
        <v>241.28000000000003</v>
      </c>
      <c r="DA33" s="35">
        <f t="shared" si="20"/>
        <v>193.02400000000003</v>
      </c>
      <c r="DB33" s="35">
        <f t="shared" si="20"/>
        <v>154.41920000000005</v>
      </c>
      <c r="DC33" s="35">
        <f t="shared" si="20"/>
        <v>123.53536000000004</v>
      </c>
      <c r="DD33" s="35">
        <f t="shared" si="20"/>
        <v>98.828288000000043</v>
      </c>
    </row>
    <row r="34" spans="2:110" x14ac:dyDescent="0.2">
      <c r="B34" s="99" t="s">
        <v>1481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45"/>
      <c r="U34" s="45"/>
      <c r="V34" s="35"/>
      <c r="W34" s="35"/>
      <c r="X34" s="35"/>
      <c r="Y34" s="45"/>
      <c r="Z34" s="35"/>
      <c r="AA34" s="45"/>
      <c r="AB34" s="35"/>
      <c r="AC34" s="35"/>
      <c r="AD34" s="45"/>
      <c r="AE34" s="4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>
        <v>0</v>
      </c>
      <c r="AX34" s="35">
        <v>0</v>
      </c>
      <c r="AY34" s="97">
        <v>0</v>
      </c>
      <c r="AZ34" s="97">
        <v>0</v>
      </c>
      <c r="BA34" s="97">
        <v>0</v>
      </c>
      <c r="BB34" s="97">
        <v>0</v>
      </c>
      <c r="BC34" s="97">
        <v>0</v>
      </c>
      <c r="BD34" s="97">
        <v>0</v>
      </c>
      <c r="BE34" s="97">
        <v>0</v>
      </c>
      <c r="BF34" s="97">
        <v>0</v>
      </c>
      <c r="BG34" s="97">
        <v>0</v>
      </c>
      <c r="BH34" s="97">
        <v>0</v>
      </c>
      <c r="BI34" s="97">
        <v>4</v>
      </c>
      <c r="BJ34" s="97">
        <v>17</v>
      </c>
      <c r="BK34" s="97">
        <v>30</v>
      </c>
      <c r="BL34" s="97">
        <v>34</v>
      </c>
      <c r="BM34" s="97">
        <v>49</v>
      </c>
      <c r="BN34" s="97">
        <v>57</v>
      </c>
      <c r="BO34" s="97">
        <v>55</v>
      </c>
      <c r="BP34" s="97">
        <v>69</v>
      </c>
      <c r="BQ34" s="97">
        <v>76</v>
      </c>
      <c r="BR34" s="97">
        <v>81</v>
      </c>
      <c r="BS34" s="97">
        <v>79</v>
      </c>
      <c r="BT34" s="97">
        <v>85</v>
      </c>
      <c r="BU34" s="97">
        <v>94</v>
      </c>
      <c r="BV34" s="97">
        <v>99</v>
      </c>
      <c r="BW34" s="97">
        <v>89</v>
      </c>
      <c r="BX34" s="97">
        <v>94</v>
      </c>
      <c r="BY34" s="97">
        <v>103</v>
      </c>
      <c r="BZ34" s="97">
        <v>106</v>
      </c>
      <c r="CA34" s="97"/>
      <c r="CB34" s="97"/>
      <c r="CC34" s="97"/>
      <c r="CD34" s="97"/>
      <c r="CE34" s="97"/>
      <c r="CF34" s="97"/>
      <c r="CG34" s="97"/>
      <c r="CH34" s="97"/>
      <c r="CI34" s="14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</row>
    <row r="35" spans="2:110" x14ac:dyDescent="0.2">
      <c r="B35" s="99" t="s">
        <v>1594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45"/>
      <c r="U35" s="45"/>
      <c r="V35" s="35"/>
      <c r="W35" s="35"/>
      <c r="X35" s="35"/>
      <c r="Y35" s="45"/>
      <c r="Z35" s="35"/>
      <c r="AA35" s="45"/>
      <c r="AB35" s="35"/>
      <c r="AC35" s="35"/>
      <c r="AD35" s="45"/>
      <c r="AE35" s="4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>
        <v>0</v>
      </c>
      <c r="AX35" s="35">
        <v>0</v>
      </c>
      <c r="AY35" s="97">
        <v>0</v>
      </c>
      <c r="AZ35" s="97">
        <v>0</v>
      </c>
      <c r="BA35" s="97">
        <v>0</v>
      </c>
      <c r="BB35" s="97">
        <v>0</v>
      </c>
      <c r="BC35" s="97">
        <v>0</v>
      </c>
      <c r="BD35" s="97">
        <v>0</v>
      </c>
      <c r="BE35" s="97">
        <v>0</v>
      </c>
      <c r="BF35" s="97">
        <v>0</v>
      </c>
      <c r="BG35" s="97">
        <v>0</v>
      </c>
      <c r="BH35" s="97">
        <v>0</v>
      </c>
      <c r="BI35" s="97">
        <v>0</v>
      </c>
      <c r="BJ35" s="97">
        <v>0</v>
      </c>
      <c r="BK35" s="97">
        <v>0</v>
      </c>
      <c r="BL35" s="97">
        <v>0</v>
      </c>
      <c r="BM35" s="97">
        <v>0</v>
      </c>
      <c r="BN35" s="97">
        <v>0</v>
      </c>
      <c r="BO35" s="97">
        <v>0</v>
      </c>
      <c r="BP35" s="97">
        <v>0</v>
      </c>
      <c r="BQ35" s="35">
        <v>0</v>
      </c>
      <c r="BR35" s="35">
        <v>0</v>
      </c>
      <c r="BS35" s="35">
        <v>0</v>
      </c>
      <c r="BT35" s="35">
        <v>0</v>
      </c>
      <c r="BU35" s="35">
        <v>0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97">
        <v>6</v>
      </c>
      <c r="CB35" s="97">
        <v>22</v>
      </c>
      <c r="CC35" s="97"/>
      <c r="CD35" s="97"/>
      <c r="CE35" s="97"/>
      <c r="CF35" s="97"/>
      <c r="CG35" s="97"/>
      <c r="CH35" s="97"/>
      <c r="CI35" s="14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</row>
    <row r="36" spans="2:110" x14ac:dyDescent="0.2">
      <c r="B36" s="99" t="s">
        <v>1476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45"/>
      <c r="U36" s="45"/>
      <c r="V36" s="35"/>
      <c r="W36" s="35"/>
      <c r="X36" s="35"/>
      <c r="Y36" s="45"/>
      <c r="Z36" s="35"/>
      <c r="AA36" s="45"/>
      <c r="AB36" s="35"/>
      <c r="AC36" s="35"/>
      <c r="AD36" s="45"/>
      <c r="AE36" s="4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>
        <v>0</v>
      </c>
      <c r="AX36" s="35">
        <v>0</v>
      </c>
      <c r="AY36" s="97">
        <v>0</v>
      </c>
      <c r="AZ36" s="97">
        <v>0</v>
      </c>
      <c r="BA36" s="97">
        <v>0</v>
      </c>
      <c r="BB36" s="97">
        <v>0</v>
      </c>
      <c r="BC36" s="97">
        <v>0</v>
      </c>
      <c r="BD36" s="97">
        <v>0</v>
      </c>
      <c r="BE36" s="97">
        <v>0</v>
      </c>
      <c r="BF36" s="97">
        <v>0</v>
      </c>
      <c r="BG36" s="97">
        <v>0</v>
      </c>
      <c r="BH36" s="97">
        <v>0</v>
      </c>
      <c r="BI36" s="97">
        <v>43</v>
      </c>
      <c r="BJ36" s="97">
        <v>67</v>
      </c>
      <c r="BK36" s="97">
        <v>74</v>
      </c>
      <c r="BL36" s="97">
        <v>79</v>
      </c>
      <c r="BM36" s="97">
        <v>83</v>
      </c>
      <c r="BN36" s="97">
        <v>84</v>
      </c>
      <c r="BO36" s="97">
        <v>78</v>
      </c>
      <c r="BP36" s="97">
        <v>82</v>
      </c>
      <c r="BQ36" s="97">
        <v>82</v>
      </c>
      <c r="BR36" s="97">
        <v>87</v>
      </c>
      <c r="BS36" s="97">
        <v>73</v>
      </c>
      <c r="BT36" s="97">
        <v>85</v>
      </c>
      <c r="BU36" s="97">
        <v>103</v>
      </c>
      <c r="BV36" s="97">
        <v>112</v>
      </c>
      <c r="BW36" s="97">
        <v>116</v>
      </c>
      <c r="BX36" s="97">
        <v>130</v>
      </c>
      <c r="BY36" s="97">
        <v>128</v>
      </c>
      <c r="BZ36" s="97">
        <v>131</v>
      </c>
      <c r="CA36" s="97">
        <v>109</v>
      </c>
      <c r="CB36" s="97">
        <v>120</v>
      </c>
      <c r="CC36" s="97"/>
      <c r="CD36" s="97"/>
      <c r="CE36" s="97"/>
      <c r="CF36" s="97"/>
      <c r="CG36" s="97"/>
      <c r="CH36" s="97"/>
      <c r="CI36" s="14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</row>
    <row r="37" spans="2:110" x14ac:dyDescent="0.2">
      <c r="B37" s="99" t="s">
        <v>1482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45"/>
      <c r="U37" s="45"/>
      <c r="V37" s="35"/>
      <c r="W37" s="35"/>
      <c r="X37" s="35"/>
      <c r="Y37" s="45"/>
      <c r="Z37" s="35"/>
      <c r="AA37" s="45"/>
      <c r="AB37" s="35"/>
      <c r="AC37" s="35"/>
      <c r="AD37" s="45"/>
      <c r="AE37" s="4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>
        <v>0</v>
      </c>
      <c r="AX37" s="35">
        <v>0</v>
      </c>
      <c r="AY37" s="97">
        <v>0</v>
      </c>
      <c r="AZ37" s="97">
        <v>0</v>
      </c>
      <c r="BA37" s="97">
        <v>0</v>
      </c>
      <c r="BB37" s="97">
        <v>0</v>
      </c>
      <c r="BC37" s="97">
        <v>0</v>
      </c>
      <c r="BD37" s="97">
        <v>0</v>
      </c>
      <c r="BE37" s="97">
        <v>0</v>
      </c>
      <c r="BF37" s="97">
        <v>8</v>
      </c>
      <c r="BG37" s="97">
        <v>18</v>
      </c>
      <c r="BH37" s="97">
        <v>24</v>
      </c>
      <c r="BI37" s="97">
        <v>33</v>
      </c>
      <c r="BJ37" s="97">
        <v>28</v>
      </c>
      <c r="BK37" s="97">
        <v>36</v>
      </c>
      <c r="BL37" s="97">
        <v>33</v>
      </c>
      <c r="BM37" s="97">
        <v>39</v>
      </c>
      <c r="BN37" s="97">
        <v>56</v>
      </c>
      <c r="BO37" s="97">
        <v>47</v>
      </c>
      <c r="BP37" s="97">
        <v>53</v>
      </c>
      <c r="BQ37" s="97">
        <v>56</v>
      </c>
      <c r="BR37" s="97">
        <v>59</v>
      </c>
      <c r="BS37" s="97">
        <v>54</v>
      </c>
      <c r="BT37" s="97">
        <v>55</v>
      </c>
      <c r="BU37" s="97">
        <v>50</v>
      </c>
      <c r="BV37" s="97">
        <v>59</v>
      </c>
      <c r="BW37" s="97">
        <v>61</v>
      </c>
      <c r="BX37" s="97">
        <v>67</v>
      </c>
      <c r="BY37" s="97">
        <v>69</v>
      </c>
      <c r="BZ37" s="97">
        <v>69</v>
      </c>
      <c r="CA37" s="97">
        <v>76</v>
      </c>
      <c r="CB37" s="97">
        <v>77</v>
      </c>
      <c r="CC37" s="97"/>
      <c r="CD37" s="97"/>
      <c r="CE37" s="97"/>
      <c r="CF37" s="97"/>
      <c r="CG37" s="97"/>
      <c r="CH37" s="97"/>
      <c r="CI37" s="14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</row>
    <row r="38" spans="2:110" x14ac:dyDescent="0.2">
      <c r="B38" s="99" t="s">
        <v>1486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45"/>
      <c r="U38" s="45"/>
      <c r="V38" s="35"/>
      <c r="W38" s="35"/>
      <c r="X38" s="35"/>
      <c r="Y38" s="45"/>
      <c r="Z38" s="35"/>
      <c r="AA38" s="45"/>
      <c r="AB38" s="35"/>
      <c r="AC38" s="35"/>
      <c r="AD38" s="45"/>
      <c r="AE38" s="4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>
        <v>0</v>
      </c>
      <c r="AX38" s="35">
        <v>0</v>
      </c>
      <c r="AY38" s="97">
        <v>0</v>
      </c>
      <c r="AZ38" s="97">
        <v>0</v>
      </c>
      <c r="BA38" s="97">
        <v>0</v>
      </c>
      <c r="BB38" s="97">
        <v>0</v>
      </c>
      <c r="BC38" s="97">
        <v>0</v>
      </c>
      <c r="BD38" s="97">
        <v>0</v>
      </c>
      <c r="BE38" s="97">
        <v>0</v>
      </c>
      <c r="BF38" s="97">
        <v>0</v>
      </c>
      <c r="BG38" s="97">
        <v>0</v>
      </c>
      <c r="BH38" s="97">
        <v>0</v>
      </c>
      <c r="BI38" s="97">
        <v>0</v>
      </c>
      <c r="BJ38" s="97">
        <v>35</v>
      </c>
      <c r="BK38" s="97">
        <v>68</v>
      </c>
      <c r="BL38" s="97">
        <v>34</v>
      </c>
      <c r="BM38" s="97">
        <v>51</v>
      </c>
      <c r="BN38" s="97">
        <v>37</v>
      </c>
      <c r="BO38" s="97">
        <v>39</v>
      </c>
      <c r="BP38" s="97">
        <v>47</v>
      </c>
      <c r="BQ38" s="97">
        <v>49</v>
      </c>
      <c r="BR38" s="97">
        <v>51</v>
      </c>
      <c r="BS38" s="97">
        <v>48</v>
      </c>
      <c r="BT38" s="97">
        <v>54</v>
      </c>
      <c r="BU38" s="97">
        <v>52</v>
      </c>
      <c r="BV38" s="97">
        <v>49</v>
      </c>
      <c r="BW38" s="97">
        <v>51</v>
      </c>
      <c r="BX38" s="97">
        <v>53</v>
      </c>
      <c r="BY38" s="97">
        <v>47</v>
      </c>
      <c r="BZ38" s="97"/>
      <c r="CA38" s="97"/>
      <c r="CB38" s="97"/>
      <c r="CC38" s="97"/>
      <c r="CD38" s="97"/>
      <c r="CE38" s="97"/>
      <c r="CF38" s="97"/>
      <c r="CG38" s="97"/>
      <c r="CH38" s="97"/>
      <c r="CI38" s="14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</row>
    <row r="39" spans="2:110" x14ac:dyDescent="0.2">
      <c r="B39" s="99" t="s">
        <v>1477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45"/>
      <c r="U39" s="45"/>
      <c r="V39" s="35"/>
      <c r="W39" s="35"/>
      <c r="X39" s="35"/>
      <c r="Y39" s="45"/>
      <c r="Z39" s="35"/>
      <c r="AA39" s="45"/>
      <c r="AB39" s="35"/>
      <c r="AC39" s="35"/>
      <c r="AD39" s="45"/>
      <c r="AE39" s="4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>
        <v>0</v>
      </c>
      <c r="AX39" s="35">
        <v>0</v>
      </c>
      <c r="AY39" s="97">
        <v>0</v>
      </c>
      <c r="AZ39" s="97">
        <v>0</v>
      </c>
      <c r="BA39" s="97">
        <v>0</v>
      </c>
      <c r="BB39" s="97">
        <v>0</v>
      </c>
      <c r="BC39" s="97">
        <v>0</v>
      </c>
      <c r="BD39" s="97">
        <v>0</v>
      </c>
      <c r="BE39" s="97">
        <v>0</v>
      </c>
      <c r="BF39" s="97">
        <v>0</v>
      </c>
      <c r="BG39" s="97">
        <v>0</v>
      </c>
      <c r="BH39" s="97">
        <v>0</v>
      </c>
      <c r="BI39" s="97">
        <v>0</v>
      </c>
      <c r="BJ39" s="97">
        <v>0</v>
      </c>
      <c r="BK39" s="97">
        <v>0</v>
      </c>
      <c r="BL39" s="97">
        <v>6</v>
      </c>
      <c r="BM39" s="97">
        <v>12</v>
      </c>
      <c r="BN39" s="97">
        <v>17</v>
      </c>
      <c r="BO39" s="97">
        <v>17</v>
      </c>
      <c r="BP39" s="97">
        <v>22</v>
      </c>
      <c r="BQ39" s="97">
        <v>24</v>
      </c>
      <c r="BR39" s="97">
        <v>27</v>
      </c>
      <c r="BS39" s="97">
        <v>31</v>
      </c>
      <c r="BT39" s="97">
        <v>30</v>
      </c>
      <c r="BU39" s="97">
        <v>36</v>
      </c>
      <c r="BV39" s="97">
        <v>36</v>
      </c>
      <c r="BW39" s="97">
        <v>36</v>
      </c>
      <c r="BX39" s="97">
        <v>41</v>
      </c>
      <c r="BY39" s="97">
        <v>36</v>
      </c>
      <c r="BZ39" s="97">
        <v>41</v>
      </c>
      <c r="CA39" s="97"/>
      <c r="CB39" s="97"/>
      <c r="CC39" s="97"/>
      <c r="CD39" s="97"/>
      <c r="CE39" s="97"/>
      <c r="CF39" s="97"/>
      <c r="CG39" s="97"/>
      <c r="CH39" s="97"/>
      <c r="CI39" s="14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</row>
    <row r="40" spans="2:110" x14ac:dyDescent="0.2">
      <c r="B40" s="99" t="s">
        <v>1470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45"/>
      <c r="U40" s="45"/>
      <c r="V40" s="35"/>
      <c r="W40" s="35"/>
      <c r="X40" s="35"/>
      <c r="Y40" s="45"/>
      <c r="Z40" s="35"/>
      <c r="AA40" s="45"/>
      <c r="AB40" s="35"/>
      <c r="AC40" s="35"/>
      <c r="AD40" s="45"/>
      <c r="AE40" s="4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>
        <v>0</v>
      </c>
      <c r="AX40" s="35">
        <v>0</v>
      </c>
      <c r="AY40" s="97">
        <v>0</v>
      </c>
      <c r="AZ40" s="97">
        <v>0</v>
      </c>
      <c r="BA40" s="97">
        <v>0</v>
      </c>
      <c r="BB40" s="97">
        <v>0</v>
      </c>
      <c r="BC40" s="97">
        <v>0</v>
      </c>
      <c r="BD40" s="97">
        <v>0</v>
      </c>
      <c r="BE40" s="97">
        <v>0</v>
      </c>
      <c r="BF40" s="97">
        <v>0</v>
      </c>
      <c r="BG40" s="97">
        <v>0</v>
      </c>
      <c r="BH40" s="97">
        <v>0</v>
      </c>
      <c r="BI40" s="97">
        <v>0</v>
      </c>
      <c r="BJ40" s="97">
        <v>0</v>
      </c>
      <c r="BK40" s="97">
        <v>15</v>
      </c>
      <c r="BL40" s="97">
        <v>21</v>
      </c>
      <c r="BM40" s="97">
        <v>35</v>
      </c>
      <c r="BN40" s="97">
        <v>34</v>
      </c>
      <c r="BO40" s="97">
        <v>37</v>
      </c>
      <c r="BP40" s="97">
        <v>42</v>
      </c>
      <c r="BQ40" s="97">
        <v>42</v>
      </c>
      <c r="BR40" s="97">
        <v>43</v>
      </c>
      <c r="BS40" s="97">
        <v>44</v>
      </c>
      <c r="BT40" s="97">
        <v>49</v>
      </c>
      <c r="BU40" s="97">
        <v>50</v>
      </c>
      <c r="BV40" s="97">
        <v>51</v>
      </c>
      <c r="BW40" s="97">
        <v>52</v>
      </c>
      <c r="BX40" s="97">
        <v>53</v>
      </c>
      <c r="BY40" s="97">
        <v>45</v>
      </c>
      <c r="BZ40" s="97">
        <v>45</v>
      </c>
      <c r="CA40" s="97"/>
      <c r="CB40" s="97"/>
      <c r="CC40" s="97"/>
      <c r="CD40" s="97"/>
      <c r="CE40" s="97"/>
      <c r="CF40" s="97"/>
      <c r="CG40" s="97"/>
      <c r="CH40" s="97"/>
      <c r="CI40" s="21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F40" s="49"/>
    </row>
    <row r="41" spans="2:110" x14ac:dyDescent="0.2">
      <c r="B41" s="99" t="s">
        <v>1487</v>
      </c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45"/>
      <c r="U41" s="45"/>
      <c r="V41" s="35"/>
      <c r="W41" s="35"/>
      <c r="X41" s="35"/>
      <c r="Y41" s="45"/>
      <c r="Z41" s="35"/>
      <c r="AA41" s="45"/>
      <c r="AB41" s="35"/>
      <c r="AC41" s="35"/>
      <c r="AD41" s="45"/>
      <c r="AE41" s="4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>
        <v>0</v>
      </c>
      <c r="BO41" s="97">
        <v>4</v>
      </c>
      <c r="BP41" s="97"/>
      <c r="BQ41" s="97"/>
      <c r="BR41" s="97">
        <v>0</v>
      </c>
      <c r="BS41" s="97">
        <v>14</v>
      </c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21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F41" s="49"/>
    </row>
    <row r="42" spans="2:110" x14ac:dyDescent="0.2">
      <c r="B42" s="99" t="s">
        <v>1406</v>
      </c>
      <c r="C42" s="29">
        <f>227-D42</f>
        <v>117</v>
      </c>
      <c r="D42" s="29">
        <v>110</v>
      </c>
      <c r="E42" s="44">
        <v>119</v>
      </c>
      <c r="F42" s="29">
        <v>121</v>
      </c>
      <c r="G42" s="35">
        <f>244-H42</f>
        <v>116</v>
      </c>
      <c r="H42" s="35">
        <v>128</v>
      </c>
      <c r="I42" s="35">
        <v>143</v>
      </c>
      <c r="J42" s="35">
        <v>138</v>
      </c>
      <c r="K42" s="35">
        <v>146</v>
      </c>
      <c r="L42" s="35">
        <v>151</v>
      </c>
      <c r="M42" s="35">
        <v>164</v>
      </c>
      <c r="N42" s="35">
        <v>171</v>
      </c>
      <c r="O42" s="35">
        <v>188</v>
      </c>
      <c r="P42" s="35">
        <v>203</v>
      </c>
      <c r="Q42" s="35">
        <v>215</v>
      </c>
      <c r="R42" s="35">
        <v>209</v>
      </c>
      <c r="S42" s="35">
        <v>203</v>
      </c>
      <c r="T42" s="45">
        <v>233</v>
      </c>
      <c r="U42" s="45">
        <v>251</v>
      </c>
      <c r="V42" s="35">
        <v>267</v>
      </c>
      <c r="W42" s="35">
        <v>251</v>
      </c>
      <c r="X42" s="35">
        <v>252</v>
      </c>
      <c r="Y42" s="45">
        <v>244</v>
      </c>
      <c r="Z42" s="35">
        <v>256</v>
      </c>
      <c r="AA42" s="45">
        <v>251</v>
      </c>
      <c r="AB42" s="35">
        <v>264</v>
      </c>
      <c r="AC42" s="35">
        <v>281</v>
      </c>
      <c r="AD42" s="45">
        <v>271</v>
      </c>
      <c r="AE42" s="45">
        <v>271</v>
      </c>
      <c r="AF42" s="35">
        <v>258</v>
      </c>
      <c r="AG42" s="35"/>
      <c r="AH42" s="35">
        <v>266</v>
      </c>
      <c r="AI42" s="35"/>
      <c r="AJ42" s="35">
        <v>263</v>
      </c>
      <c r="AK42" s="35"/>
      <c r="AL42" s="35">
        <v>250</v>
      </c>
      <c r="AM42" s="35"/>
      <c r="AN42" s="35">
        <v>246</v>
      </c>
      <c r="AO42" s="35"/>
      <c r="AP42" s="35">
        <v>240</v>
      </c>
      <c r="AQ42" s="35"/>
      <c r="AR42" s="35"/>
      <c r="AS42" s="35"/>
      <c r="AT42" s="35"/>
      <c r="AU42" s="35"/>
      <c r="AV42" s="35"/>
      <c r="AW42" s="35">
        <v>104</v>
      </c>
      <c r="AX42" s="35">
        <v>114</v>
      </c>
      <c r="AY42" s="35"/>
      <c r="AZ42" s="35"/>
      <c r="BA42" s="97">
        <v>95</v>
      </c>
      <c r="BB42" s="97">
        <v>88</v>
      </c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21"/>
      <c r="CJ42" s="35"/>
      <c r="CK42" s="35"/>
      <c r="CL42" s="35">
        <v>202</v>
      </c>
      <c r="CM42" s="35">
        <v>403</v>
      </c>
      <c r="CN42" s="35">
        <v>305</v>
      </c>
      <c r="CO42" s="35">
        <v>367</v>
      </c>
      <c r="CP42" s="35">
        <v>422</v>
      </c>
      <c r="CQ42" s="35">
        <v>467</v>
      </c>
      <c r="CR42" s="35">
        <v>525</v>
      </c>
      <c r="CS42" s="35">
        <f>SUM(K42:N42)</f>
        <v>632</v>
      </c>
      <c r="CT42" s="35">
        <f>SUM(O42:R42)</f>
        <v>815</v>
      </c>
      <c r="CU42" s="35">
        <f>SUM(S42:V42)</f>
        <v>954</v>
      </c>
      <c r="CV42" s="35">
        <f t="shared" ref="CV42" si="21">SUM(W42:Z42)</f>
        <v>1003</v>
      </c>
      <c r="CW42" s="35">
        <f>SUM(AA42:AD42)</f>
        <v>1067</v>
      </c>
      <c r="CX42" s="35">
        <f>SUM(AE42:AH42)</f>
        <v>795</v>
      </c>
      <c r="CY42" s="35">
        <f t="shared" ref="CY42:DD42" si="22">CX42*0.9</f>
        <v>715.5</v>
      </c>
      <c r="CZ42" s="35">
        <f t="shared" si="22"/>
        <v>643.95000000000005</v>
      </c>
      <c r="DA42" s="35">
        <f t="shared" si="22"/>
        <v>579.55500000000006</v>
      </c>
      <c r="DB42" s="35">
        <f t="shared" si="22"/>
        <v>521.59950000000003</v>
      </c>
      <c r="DC42" s="35">
        <f t="shared" si="22"/>
        <v>469.43955000000005</v>
      </c>
      <c r="DD42" s="35">
        <f t="shared" si="22"/>
        <v>422.49559500000004</v>
      </c>
      <c r="DF42" s="49" t="s">
        <v>658</v>
      </c>
    </row>
    <row r="43" spans="2:110" x14ac:dyDescent="0.2">
      <c r="B43" s="2" t="s">
        <v>1401</v>
      </c>
      <c r="C43" s="29">
        <v>62</v>
      </c>
      <c r="D43" s="29">
        <v>67</v>
      </c>
      <c r="E43" s="44">
        <v>74</v>
      </c>
      <c r="F43" s="29">
        <v>75</v>
      </c>
      <c r="G43" s="35">
        <v>77</v>
      </c>
      <c r="H43" s="35">
        <v>81</v>
      </c>
      <c r="I43" s="35">
        <v>89</v>
      </c>
      <c r="J43" s="35">
        <v>92</v>
      </c>
      <c r="K43" s="35">
        <v>94</v>
      </c>
      <c r="L43" s="35">
        <v>106</v>
      </c>
      <c r="M43" s="35">
        <v>103</v>
      </c>
      <c r="N43" s="35">
        <v>117</v>
      </c>
      <c r="O43" s="35">
        <v>114</v>
      </c>
      <c r="P43" s="35">
        <v>131</v>
      </c>
      <c r="Q43" s="35">
        <v>131</v>
      </c>
      <c r="R43" s="35">
        <v>126</v>
      </c>
      <c r="S43" s="35">
        <v>123</v>
      </c>
      <c r="T43" s="45">
        <v>138</v>
      </c>
      <c r="U43" s="45">
        <v>141</v>
      </c>
      <c r="V43" s="35">
        <v>152</v>
      </c>
      <c r="W43" s="35">
        <v>141</v>
      </c>
      <c r="X43" s="35">
        <v>150</v>
      </c>
      <c r="Y43" s="45">
        <v>152</v>
      </c>
      <c r="Z43" s="35">
        <v>157</v>
      </c>
      <c r="AA43" s="45">
        <v>146</v>
      </c>
      <c r="AB43" s="35">
        <v>160</v>
      </c>
      <c r="AC43" s="35">
        <v>156</v>
      </c>
      <c r="AD43" s="45">
        <v>152</v>
      </c>
      <c r="AE43" s="45">
        <v>155</v>
      </c>
      <c r="AF43" s="35"/>
      <c r="AG43" s="35"/>
      <c r="AH43" s="35">
        <v>114</v>
      </c>
      <c r="AI43" s="35"/>
      <c r="AJ43" s="35">
        <v>97</v>
      </c>
      <c r="AK43" s="35"/>
      <c r="AL43" s="35">
        <v>103</v>
      </c>
      <c r="AM43" s="35"/>
      <c r="AN43" s="35">
        <v>92</v>
      </c>
      <c r="AO43" s="35"/>
      <c r="AP43" s="35">
        <v>89</v>
      </c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21"/>
      <c r="CJ43" s="35"/>
      <c r="CK43" s="35"/>
      <c r="CL43" s="35">
        <v>100</v>
      </c>
      <c r="CM43" s="35"/>
      <c r="CN43" s="35"/>
      <c r="CO43" s="35"/>
      <c r="CP43" s="35"/>
      <c r="CQ43" s="35"/>
      <c r="CR43" s="35">
        <v>339</v>
      </c>
      <c r="CS43" s="35">
        <f t="shared" si="13"/>
        <v>420</v>
      </c>
      <c r="CT43" s="35">
        <f t="shared" si="14"/>
        <v>502</v>
      </c>
      <c r="CU43" s="35">
        <f t="shared" si="15"/>
        <v>554</v>
      </c>
      <c r="CV43" s="35">
        <f t="shared" ref="CV43:CV50" si="23">SUM(W43:Z43)</f>
        <v>600</v>
      </c>
      <c r="CW43" s="35">
        <f t="shared" ref="CW43:CW53" si="24">SUM(AA43:AD43)</f>
        <v>614</v>
      </c>
      <c r="CX43" s="35">
        <f t="shared" ref="CX43:CX53" si="25">SUM(AE43:AH43)</f>
        <v>269</v>
      </c>
      <c r="CY43" s="35">
        <f>CX43*0.5</f>
        <v>134.5</v>
      </c>
      <c r="CZ43" s="35">
        <f>CY43*0.5</f>
        <v>67.25</v>
      </c>
      <c r="DA43" s="35">
        <f>CZ43*0.5</f>
        <v>33.625</v>
      </c>
      <c r="DB43" s="35">
        <f>DA43*0.5</f>
        <v>16.8125</v>
      </c>
      <c r="DC43" s="35">
        <f>DB43*0.5</f>
        <v>8.40625</v>
      </c>
      <c r="DD43" s="35">
        <v>50</v>
      </c>
    </row>
    <row r="44" spans="2:110" x14ac:dyDescent="0.2">
      <c r="B44" s="2" t="s">
        <v>1402</v>
      </c>
      <c r="C44" s="29">
        <v>0</v>
      </c>
      <c r="D44" s="29">
        <v>0</v>
      </c>
      <c r="E44" s="44">
        <v>0</v>
      </c>
      <c r="F44" s="29">
        <v>0</v>
      </c>
      <c r="G44" s="35">
        <v>0</v>
      </c>
      <c r="H44" s="35">
        <v>0</v>
      </c>
      <c r="I44" s="35">
        <v>0</v>
      </c>
      <c r="J44" s="35">
        <v>1</v>
      </c>
      <c r="K44" s="35">
        <v>2</v>
      </c>
      <c r="L44" s="35"/>
      <c r="M44" s="35"/>
      <c r="N44" s="35">
        <v>30</v>
      </c>
      <c r="O44" s="35">
        <v>39</v>
      </c>
      <c r="P44" s="35">
        <v>64</v>
      </c>
      <c r="Q44" s="35">
        <v>66</v>
      </c>
      <c r="R44" s="35">
        <v>85</v>
      </c>
      <c r="S44" s="35">
        <v>85</v>
      </c>
      <c r="T44" s="45">
        <v>115</v>
      </c>
      <c r="U44" s="45">
        <v>125</v>
      </c>
      <c r="V44" s="35">
        <v>147</v>
      </c>
      <c r="W44" s="35">
        <v>123</v>
      </c>
      <c r="X44" s="35">
        <v>142</v>
      </c>
      <c r="Y44" s="45">
        <v>143</v>
      </c>
      <c r="Z44" s="35">
        <v>171</v>
      </c>
      <c r="AA44" s="45">
        <v>135</v>
      </c>
      <c r="AB44" s="35"/>
      <c r="AC44" s="35"/>
      <c r="AD44" s="45">
        <v>164</v>
      </c>
      <c r="AE44" s="45">
        <v>141</v>
      </c>
      <c r="AF44" s="35"/>
      <c r="AG44" s="35"/>
      <c r="AH44" s="35">
        <v>0</v>
      </c>
      <c r="AI44" s="35"/>
      <c r="AJ44" s="35"/>
      <c r="AK44" s="35"/>
      <c r="AL44" s="35">
        <v>0</v>
      </c>
      <c r="AM44" s="35"/>
      <c r="AN44" s="35">
        <v>0</v>
      </c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14"/>
      <c r="CJ44" s="35"/>
      <c r="CK44" s="35"/>
      <c r="CL44" s="35">
        <v>0</v>
      </c>
      <c r="CM44" s="35"/>
      <c r="CN44" s="35"/>
      <c r="CO44" s="35"/>
      <c r="CP44" s="35"/>
      <c r="CQ44" s="35"/>
      <c r="CR44" s="35"/>
      <c r="CS44" s="35"/>
      <c r="CT44" s="35">
        <f t="shared" ref="CT44:CT47" si="26">SUM(O44:R44)</f>
        <v>254</v>
      </c>
      <c r="CU44" s="35">
        <f t="shared" si="15"/>
        <v>472</v>
      </c>
      <c r="CV44" s="35">
        <f t="shared" si="23"/>
        <v>579</v>
      </c>
      <c r="CW44" s="35">
        <f t="shared" si="24"/>
        <v>299</v>
      </c>
      <c r="CX44" s="35">
        <f t="shared" si="25"/>
        <v>141</v>
      </c>
      <c r="CY44" s="35">
        <f t="shared" ref="CY44:DD44" si="27">CX44*0.7</f>
        <v>98.699999999999989</v>
      </c>
      <c r="CZ44" s="35">
        <f t="shared" si="27"/>
        <v>69.089999999999989</v>
      </c>
      <c r="DA44" s="35">
        <f t="shared" si="27"/>
        <v>48.362999999999992</v>
      </c>
      <c r="DB44" s="35">
        <f t="shared" si="27"/>
        <v>33.854099999999995</v>
      </c>
      <c r="DC44" s="35">
        <f t="shared" si="27"/>
        <v>23.697869999999995</v>
      </c>
      <c r="DD44" s="35">
        <f t="shared" si="27"/>
        <v>16.588508999999995</v>
      </c>
    </row>
    <row r="45" spans="2:110" x14ac:dyDescent="0.2">
      <c r="B45" s="2" t="s">
        <v>1398</v>
      </c>
      <c r="C45" s="29" t="s">
        <v>511</v>
      </c>
      <c r="D45" s="29" t="s">
        <v>511</v>
      </c>
      <c r="E45" s="44" t="s">
        <v>511</v>
      </c>
      <c r="F45" s="29" t="s">
        <v>511</v>
      </c>
      <c r="G45" s="35" t="s">
        <v>511</v>
      </c>
      <c r="H45" s="35" t="s">
        <v>511</v>
      </c>
      <c r="I45" s="35" t="s">
        <v>511</v>
      </c>
      <c r="J45" s="35" t="s">
        <v>511</v>
      </c>
      <c r="K45" s="35"/>
      <c r="L45" s="35"/>
      <c r="M45" s="35">
        <v>52</v>
      </c>
      <c r="N45" s="35"/>
      <c r="O45" s="35">
        <v>64</v>
      </c>
      <c r="P45" s="35">
        <v>77</v>
      </c>
      <c r="Q45" s="35">
        <v>78</v>
      </c>
      <c r="R45" s="35">
        <v>71</v>
      </c>
      <c r="S45" s="35">
        <v>73</v>
      </c>
      <c r="T45" s="45">
        <v>90</v>
      </c>
      <c r="U45" s="45">
        <v>93</v>
      </c>
      <c r="V45" s="35">
        <v>97</v>
      </c>
      <c r="W45" s="35">
        <v>100</v>
      </c>
      <c r="X45" s="35">
        <v>108</v>
      </c>
      <c r="Y45" s="45">
        <v>122</v>
      </c>
      <c r="Z45" s="35">
        <v>114</v>
      </c>
      <c r="AA45" s="45">
        <v>120</v>
      </c>
      <c r="AB45" s="35">
        <v>135</v>
      </c>
      <c r="AC45" s="35">
        <v>117</v>
      </c>
      <c r="AD45" s="45">
        <v>146</v>
      </c>
      <c r="AE45" s="45">
        <v>133</v>
      </c>
      <c r="AF45" s="35"/>
      <c r="AG45" s="35"/>
      <c r="AH45" s="35">
        <v>164</v>
      </c>
      <c r="AI45" s="35"/>
      <c r="AJ45" s="35">
        <v>170</v>
      </c>
      <c r="AK45" s="35"/>
      <c r="AL45" s="35">
        <v>159</v>
      </c>
      <c r="AM45" s="35"/>
      <c r="AN45" s="35">
        <v>123</v>
      </c>
      <c r="AO45" s="35"/>
      <c r="AP45" s="35">
        <v>131</v>
      </c>
      <c r="AQ45" s="35"/>
      <c r="AR45" s="35"/>
      <c r="AS45" s="35"/>
      <c r="AT45" s="35"/>
      <c r="AU45" s="35"/>
      <c r="AV45" s="35"/>
      <c r="AW45" s="35">
        <v>97</v>
      </c>
      <c r="AX45" s="35">
        <v>91</v>
      </c>
      <c r="AY45" s="35"/>
      <c r="AZ45" s="35"/>
      <c r="BA45" s="97">
        <v>94</v>
      </c>
      <c r="BB45" s="97">
        <v>104</v>
      </c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14"/>
      <c r="CJ45" s="35"/>
      <c r="CK45" s="35"/>
      <c r="CL45" s="35">
        <v>0</v>
      </c>
      <c r="CM45" s="35"/>
      <c r="CN45" s="35"/>
      <c r="CO45" s="35"/>
      <c r="CP45" s="35"/>
      <c r="CQ45" s="35"/>
      <c r="CR45" s="35"/>
      <c r="CS45" s="35"/>
      <c r="CT45" s="35">
        <f t="shared" si="26"/>
        <v>290</v>
      </c>
      <c r="CU45" s="35">
        <f>SUM(S45:V45)</f>
        <v>353</v>
      </c>
      <c r="CV45" s="35">
        <f>SUM(W45:Z45)</f>
        <v>444</v>
      </c>
      <c r="CW45" s="35">
        <f t="shared" si="24"/>
        <v>518</v>
      </c>
      <c r="CX45" s="35">
        <f t="shared" si="25"/>
        <v>297</v>
      </c>
      <c r="CY45" s="35">
        <f>+CX45*1.05</f>
        <v>311.85000000000002</v>
      </c>
      <c r="CZ45" s="35">
        <f>+CY45*1.05</f>
        <v>327.44250000000005</v>
      </c>
      <c r="DA45" s="35">
        <f>+CZ45*0.5</f>
        <v>163.72125000000003</v>
      </c>
      <c r="DB45" s="35">
        <f>+DA45*0.5</f>
        <v>81.860625000000013</v>
      </c>
      <c r="DC45" s="35">
        <f>+DB45*0.5</f>
        <v>40.930312500000007</v>
      </c>
      <c r="DD45" s="35">
        <f>+DC45*0.5</f>
        <v>20.465156250000003</v>
      </c>
      <c r="DF45" s="20" t="s">
        <v>585</v>
      </c>
    </row>
    <row r="46" spans="2:110" x14ac:dyDescent="0.2">
      <c r="B46" s="2" t="s">
        <v>1404</v>
      </c>
      <c r="C46" s="29" t="s">
        <v>511</v>
      </c>
      <c r="D46" s="29" t="s">
        <v>511</v>
      </c>
      <c r="E46" s="44" t="s">
        <v>511</v>
      </c>
      <c r="F46" s="29">
        <v>0</v>
      </c>
      <c r="G46" s="35">
        <v>78</v>
      </c>
      <c r="H46" s="35">
        <v>77</v>
      </c>
      <c r="I46" s="35">
        <v>79</v>
      </c>
      <c r="J46" s="35">
        <v>96</v>
      </c>
      <c r="K46" s="35">
        <v>101</v>
      </c>
      <c r="L46" s="35">
        <v>92</v>
      </c>
      <c r="M46" s="35">
        <v>78</v>
      </c>
      <c r="N46" s="35">
        <v>104</v>
      </c>
      <c r="O46" s="35">
        <v>106</v>
      </c>
      <c r="P46" s="35">
        <v>114</v>
      </c>
      <c r="Q46" s="35">
        <v>100</v>
      </c>
      <c r="R46" s="35">
        <v>120</v>
      </c>
      <c r="S46" s="35">
        <v>113</v>
      </c>
      <c r="T46" s="45">
        <v>110</v>
      </c>
      <c r="U46" s="45">
        <v>106</v>
      </c>
      <c r="V46" s="35">
        <v>120</v>
      </c>
      <c r="W46" s="35">
        <v>119</v>
      </c>
      <c r="X46" s="35">
        <v>120</v>
      </c>
      <c r="Y46" s="45">
        <v>100</v>
      </c>
      <c r="Z46" s="35">
        <v>125</v>
      </c>
      <c r="AA46" s="45">
        <v>133</v>
      </c>
      <c r="AB46" s="35"/>
      <c r="AC46" s="35"/>
      <c r="AD46" s="45">
        <v>165</v>
      </c>
      <c r="AE46" s="45">
        <v>131</v>
      </c>
      <c r="AF46" s="35"/>
      <c r="AG46" s="35"/>
      <c r="AH46" s="35">
        <v>150</v>
      </c>
      <c r="AI46" s="35"/>
      <c r="AJ46" s="35"/>
      <c r="AK46" s="35"/>
      <c r="AL46" s="35">
        <v>161</v>
      </c>
      <c r="AM46" s="35"/>
      <c r="AN46" s="35">
        <v>132</v>
      </c>
      <c r="AO46" s="35"/>
      <c r="AP46" s="35"/>
      <c r="AQ46" s="35"/>
      <c r="AR46" s="35"/>
      <c r="AS46" s="35"/>
      <c r="AT46" s="35"/>
      <c r="AU46" s="35"/>
      <c r="AV46" s="35"/>
      <c r="AW46" s="35">
        <v>62</v>
      </c>
      <c r="AX46" s="35">
        <v>73</v>
      </c>
      <c r="AY46" s="35"/>
      <c r="AZ46" s="35"/>
      <c r="BA46" s="97">
        <v>44</v>
      </c>
      <c r="BB46" s="97">
        <v>74</v>
      </c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21"/>
      <c r="CJ46" s="35"/>
      <c r="CK46" s="35"/>
      <c r="CL46" s="35">
        <v>241</v>
      </c>
      <c r="CM46" s="35"/>
      <c r="CN46" s="35"/>
      <c r="CO46" s="35"/>
      <c r="CP46" s="35"/>
      <c r="CQ46" s="35"/>
      <c r="CR46" s="35">
        <v>330</v>
      </c>
      <c r="CS46" s="35">
        <f t="shared" ref="CS46:CS50" si="28">SUM(K46:N46)</f>
        <v>375</v>
      </c>
      <c r="CT46" s="35">
        <f t="shared" si="26"/>
        <v>440</v>
      </c>
      <c r="CU46" s="35">
        <f t="shared" si="15"/>
        <v>449</v>
      </c>
      <c r="CV46" s="35">
        <f t="shared" si="23"/>
        <v>464</v>
      </c>
      <c r="CW46" s="35">
        <f t="shared" si="24"/>
        <v>298</v>
      </c>
      <c r="CX46" s="35">
        <f t="shared" si="25"/>
        <v>281</v>
      </c>
      <c r="CY46" s="35">
        <f t="shared" ref="CY46:DD46" si="29">CX46*0.5</f>
        <v>140.5</v>
      </c>
      <c r="CZ46" s="35">
        <f t="shared" si="29"/>
        <v>70.25</v>
      </c>
      <c r="DA46" s="35">
        <f t="shared" si="29"/>
        <v>35.125</v>
      </c>
      <c r="DB46" s="35">
        <f t="shared" si="29"/>
        <v>17.5625</v>
      </c>
      <c r="DC46" s="35">
        <f t="shared" si="29"/>
        <v>8.78125</v>
      </c>
      <c r="DD46" s="35">
        <f t="shared" si="29"/>
        <v>4.390625</v>
      </c>
    </row>
    <row r="47" spans="2:110" x14ac:dyDescent="0.2">
      <c r="B47" s="2" t="s">
        <v>1407</v>
      </c>
      <c r="C47" s="29">
        <f>254-D47</f>
        <v>118</v>
      </c>
      <c r="D47" s="29">
        <v>136</v>
      </c>
      <c r="E47" s="44">
        <v>136</v>
      </c>
      <c r="F47" s="29">
        <v>146</v>
      </c>
      <c r="G47" s="35">
        <f>326-H47</f>
        <v>152</v>
      </c>
      <c r="H47" s="35">
        <v>174</v>
      </c>
      <c r="I47" s="35">
        <v>189</v>
      </c>
      <c r="J47" s="35">
        <v>204</v>
      </c>
      <c r="K47" s="35">
        <v>208</v>
      </c>
      <c r="L47" s="35">
        <v>231</v>
      </c>
      <c r="M47" s="35">
        <v>240</v>
      </c>
      <c r="N47" s="35">
        <v>258</v>
      </c>
      <c r="O47" s="35">
        <v>270</v>
      </c>
      <c r="P47" s="35">
        <v>291</v>
      </c>
      <c r="Q47" s="35">
        <v>289</v>
      </c>
      <c r="R47" s="35">
        <v>279</v>
      </c>
      <c r="S47" s="35">
        <v>286</v>
      </c>
      <c r="T47" s="45">
        <v>310</v>
      </c>
      <c r="U47" s="45">
        <v>329</v>
      </c>
      <c r="V47" s="35">
        <v>341</v>
      </c>
      <c r="W47" s="35">
        <v>344</v>
      </c>
      <c r="X47" s="35">
        <v>338</v>
      </c>
      <c r="Y47" s="45">
        <v>343</v>
      </c>
      <c r="Z47" s="35">
        <v>351</v>
      </c>
      <c r="AA47" s="45">
        <f>169+185</f>
        <v>354</v>
      </c>
      <c r="AB47" s="35">
        <v>241</v>
      </c>
      <c r="AC47" s="35">
        <v>182</v>
      </c>
      <c r="AD47" s="45">
        <v>134</v>
      </c>
      <c r="AE47" s="45">
        <v>107</v>
      </c>
      <c r="AF47" s="35"/>
      <c r="AG47" s="35"/>
      <c r="AH47" s="35">
        <v>111</v>
      </c>
      <c r="AI47" s="35"/>
      <c r="AJ47" s="35">
        <v>97</v>
      </c>
      <c r="AK47" s="35"/>
      <c r="AL47" s="35">
        <v>100</v>
      </c>
      <c r="AM47" s="35"/>
      <c r="AN47" s="35">
        <v>91</v>
      </c>
      <c r="AO47" s="35"/>
      <c r="AP47" s="35">
        <v>98</v>
      </c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21"/>
      <c r="CJ47" s="35"/>
      <c r="CK47" s="35"/>
      <c r="CL47" s="35">
        <v>0</v>
      </c>
      <c r="CM47" s="35">
        <v>0</v>
      </c>
      <c r="CN47" s="35"/>
      <c r="CO47" s="35"/>
      <c r="CP47" s="35">
        <v>386</v>
      </c>
      <c r="CQ47" s="35">
        <v>536</v>
      </c>
      <c r="CR47" s="35">
        <v>719</v>
      </c>
      <c r="CS47" s="35">
        <f>SUM(K47:N47)</f>
        <v>937</v>
      </c>
      <c r="CT47" s="35">
        <f t="shared" si="26"/>
        <v>1129</v>
      </c>
      <c r="CU47" s="35">
        <f>SUM(S47:V47)</f>
        <v>1266</v>
      </c>
      <c r="CV47" s="35">
        <f>SUM(W47:Z47)</f>
        <v>1376</v>
      </c>
      <c r="CW47" s="35">
        <f t="shared" si="24"/>
        <v>911</v>
      </c>
      <c r="CX47" s="35">
        <f t="shared" si="25"/>
        <v>218</v>
      </c>
      <c r="CY47" s="35">
        <f>CX47*0.5</f>
        <v>109</v>
      </c>
      <c r="CZ47" s="35">
        <f>CY47*0.5</f>
        <v>54.5</v>
      </c>
      <c r="DA47" s="35">
        <f>CZ47*0.5</f>
        <v>27.25</v>
      </c>
      <c r="DB47" s="35">
        <f>DA47*0.5</f>
        <v>13.625</v>
      </c>
      <c r="DC47" s="35">
        <f>DB47*0.5</f>
        <v>6.8125</v>
      </c>
      <c r="DD47" s="35">
        <f>+DC47</f>
        <v>6.8125</v>
      </c>
    </row>
    <row r="48" spans="2:110" x14ac:dyDescent="0.2">
      <c r="B48" s="2" t="s">
        <v>1399</v>
      </c>
      <c r="C48" s="29">
        <v>0</v>
      </c>
      <c r="D48" s="29">
        <v>0</v>
      </c>
      <c r="E48" s="44">
        <v>0</v>
      </c>
      <c r="F48" s="29">
        <v>0</v>
      </c>
      <c r="G48" s="35">
        <v>0</v>
      </c>
      <c r="H48" s="35">
        <v>0</v>
      </c>
      <c r="I48" s="35">
        <v>0</v>
      </c>
      <c r="J48" s="35">
        <v>0</v>
      </c>
      <c r="K48" s="35">
        <v>10</v>
      </c>
      <c r="L48" s="35">
        <v>0</v>
      </c>
      <c r="M48" s="35">
        <v>9</v>
      </c>
      <c r="N48" s="35">
        <v>20</v>
      </c>
      <c r="O48" s="35">
        <v>28</v>
      </c>
      <c r="P48" s="35">
        <v>30</v>
      </c>
      <c r="Q48" s="35">
        <v>40</v>
      </c>
      <c r="R48" s="35">
        <v>46</v>
      </c>
      <c r="S48" s="35">
        <v>52</v>
      </c>
      <c r="T48" s="45">
        <v>67</v>
      </c>
      <c r="U48" s="45">
        <v>83</v>
      </c>
      <c r="V48" s="35">
        <v>88</v>
      </c>
      <c r="W48" s="35">
        <v>89</v>
      </c>
      <c r="X48" s="35">
        <v>103</v>
      </c>
      <c r="Y48" s="45">
        <v>113</v>
      </c>
      <c r="Z48" s="35">
        <v>133</v>
      </c>
      <c r="AA48" s="45">
        <v>131</v>
      </c>
      <c r="AB48" s="35">
        <v>159</v>
      </c>
      <c r="AC48" s="35">
        <v>159</v>
      </c>
      <c r="AD48" s="45">
        <v>108</v>
      </c>
      <c r="AE48" s="45">
        <v>129</v>
      </c>
      <c r="AF48" s="35"/>
      <c r="AG48" s="35"/>
      <c r="AH48" s="35">
        <v>81</v>
      </c>
      <c r="AI48" s="35"/>
      <c r="AJ48" s="35">
        <v>86</v>
      </c>
      <c r="AK48" s="35"/>
      <c r="AL48" s="35">
        <v>59</v>
      </c>
      <c r="AM48" s="35"/>
      <c r="AN48" s="35">
        <v>54</v>
      </c>
      <c r="AO48" s="35"/>
      <c r="AP48" s="35">
        <v>47</v>
      </c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35"/>
      <c r="CJ48" s="35"/>
      <c r="CK48" s="35"/>
      <c r="CL48" s="35">
        <v>0</v>
      </c>
      <c r="CM48" s="35">
        <v>0</v>
      </c>
      <c r="CN48" s="35"/>
      <c r="CO48" s="35"/>
      <c r="CP48" s="35"/>
      <c r="CQ48" s="35"/>
      <c r="CR48" s="35"/>
      <c r="CS48" s="35">
        <f>SUM(K48:N48)</f>
        <v>39</v>
      </c>
      <c r="CT48" s="35">
        <f>SUM(O48:R48)</f>
        <v>144</v>
      </c>
      <c r="CU48" s="35">
        <f>SUM(S48:V48)</f>
        <v>290</v>
      </c>
      <c r="CV48" s="35">
        <f>SUM(W48:Z48)</f>
        <v>438</v>
      </c>
      <c r="CW48" s="35">
        <f>SUM(AA48:AD48)</f>
        <v>557</v>
      </c>
      <c r="CX48" s="35">
        <f>SUM(AE48:AH48)</f>
        <v>210</v>
      </c>
      <c r="CY48" s="35">
        <f t="shared" ref="CY48:DC48" si="30">CX48*1.05</f>
        <v>220.5</v>
      </c>
      <c r="CZ48" s="35">
        <f t="shared" si="30"/>
        <v>231.52500000000001</v>
      </c>
      <c r="DA48" s="35">
        <f t="shared" si="30"/>
        <v>243.10125000000002</v>
      </c>
      <c r="DB48" s="35">
        <f t="shared" si="30"/>
        <v>255.25631250000004</v>
      </c>
      <c r="DC48" s="35">
        <f t="shared" si="30"/>
        <v>268.01912812500007</v>
      </c>
      <c r="DD48" s="35">
        <v>100</v>
      </c>
      <c r="DF48" s="20" t="s">
        <v>576</v>
      </c>
    </row>
    <row r="49" spans="2:110" x14ac:dyDescent="0.2">
      <c r="B49" s="2" t="s">
        <v>1403</v>
      </c>
      <c r="C49" s="29">
        <f>608-D49</f>
        <v>296</v>
      </c>
      <c r="D49" s="29">
        <v>312</v>
      </c>
      <c r="E49" s="44">
        <v>302</v>
      </c>
      <c r="F49" s="29">
        <v>314</v>
      </c>
      <c r="G49" s="35">
        <f>627-H49</f>
        <v>319</v>
      </c>
      <c r="H49" s="35">
        <v>308</v>
      </c>
      <c r="I49" s="35">
        <v>317</v>
      </c>
      <c r="J49" s="35">
        <v>339</v>
      </c>
      <c r="K49" s="35">
        <v>314</v>
      </c>
      <c r="L49" s="35">
        <v>322</v>
      </c>
      <c r="M49" s="35">
        <v>318</v>
      </c>
      <c r="N49" s="35">
        <v>343</v>
      </c>
      <c r="O49" s="35">
        <v>331</v>
      </c>
      <c r="P49" s="35">
        <v>346</v>
      </c>
      <c r="Q49" s="35">
        <v>360</v>
      </c>
      <c r="R49" s="35">
        <v>345</v>
      </c>
      <c r="S49" s="35">
        <v>342</v>
      </c>
      <c r="T49" s="45">
        <v>359</v>
      </c>
      <c r="U49" s="45">
        <v>376</v>
      </c>
      <c r="V49" s="35">
        <v>392</v>
      </c>
      <c r="W49" s="35">
        <v>375</v>
      </c>
      <c r="X49" s="35">
        <v>378</v>
      </c>
      <c r="Y49" s="45">
        <v>363</v>
      </c>
      <c r="Z49" s="35">
        <v>395</v>
      </c>
      <c r="AA49" s="45">
        <f>174+199</f>
        <v>373</v>
      </c>
      <c r="AB49" s="35">
        <v>376</v>
      </c>
      <c r="AC49" s="35">
        <v>370</v>
      </c>
      <c r="AD49" s="45">
        <v>368</v>
      </c>
      <c r="AE49" s="45">
        <v>327</v>
      </c>
      <c r="AF49" s="35">
        <v>336</v>
      </c>
      <c r="AG49" s="35"/>
      <c r="AH49" s="35">
        <v>322</v>
      </c>
      <c r="AI49" s="35"/>
      <c r="AJ49" s="35">
        <v>160</v>
      </c>
      <c r="AK49" s="35"/>
      <c r="AL49" s="35">
        <v>94</v>
      </c>
      <c r="AM49" s="35"/>
      <c r="AN49" s="35">
        <v>76</v>
      </c>
      <c r="AO49" s="35"/>
      <c r="AP49" s="35">
        <v>57</v>
      </c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21"/>
      <c r="CJ49" s="35"/>
      <c r="CK49" s="35"/>
      <c r="CL49" s="35">
        <v>0</v>
      </c>
      <c r="CM49" s="35"/>
      <c r="CN49" s="35">
        <v>489</v>
      </c>
      <c r="CO49" s="35">
        <v>892</v>
      </c>
      <c r="CP49" s="35">
        <v>1078</v>
      </c>
      <c r="CQ49" s="35">
        <v>1224</v>
      </c>
      <c r="CR49" s="35">
        <v>1283</v>
      </c>
      <c r="CS49" s="35">
        <f>SUM(K49:N49)</f>
        <v>1297</v>
      </c>
      <c r="CT49" s="35">
        <f>SUM(O49:R49)</f>
        <v>1382</v>
      </c>
      <c r="CU49" s="35">
        <f>SUM(S49:V49)</f>
        <v>1469</v>
      </c>
      <c r="CV49" s="35">
        <f>SUM(W49:Z49)</f>
        <v>1511</v>
      </c>
      <c r="CW49" s="35">
        <f>SUM(AA49:AD49)</f>
        <v>1487</v>
      </c>
      <c r="CX49" s="35">
        <f>SUM(AE49:AH49)</f>
        <v>985</v>
      </c>
      <c r="CY49" s="35">
        <f>CX49*0.5</f>
        <v>492.5</v>
      </c>
      <c r="CZ49" s="35">
        <f>CY49*0.2</f>
        <v>98.5</v>
      </c>
      <c r="DA49" s="35">
        <f>CZ49*0.2</f>
        <v>19.700000000000003</v>
      </c>
      <c r="DB49" s="35">
        <f>DA49*0.2</f>
        <v>3.9400000000000008</v>
      </c>
      <c r="DC49" s="35">
        <f>DB49*0.2</f>
        <v>0.78800000000000026</v>
      </c>
      <c r="DD49" s="35">
        <f>+DC49</f>
        <v>0.78800000000000026</v>
      </c>
    </row>
    <row r="50" spans="2:110" x14ac:dyDescent="0.2">
      <c r="B50" s="2" t="s">
        <v>1408</v>
      </c>
      <c r="C50" s="29">
        <f>198-D50</f>
        <v>97</v>
      </c>
      <c r="D50" s="29">
        <v>101</v>
      </c>
      <c r="E50" s="44">
        <v>99</v>
      </c>
      <c r="F50" s="29">
        <v>96</v>
      </c>
      <c r="G50" s="35">
        <f>192-H50</f>
        <v>94</v>
      </c>
      <c r="H50" s="35">
        <v>98</v>
      </c>
      <c r="I50" s="35">
        <v>95</v>
      </c>
      <c r="J50" s="35">
        <v>104</v>
      </c>
      <c r="K50" s="35">
        <v>99</v>
      </c>
      <c r="L50" s="35">
        <v>105</v>
      </c>
      <c r="M50" s="35">
        <v>100</v>
      </c>
      <c r="N50" s="35">
        <v>109</v>
      </c>
      <c r="O50" s="35">
        <v>114</v>
      </c>
      <c r="P50" s="35">
        <v>131</v>
      </c>
      <c r="Q50" s="35">
        <v>109</v>
      </c>
      <c r="R50" s="35">
        <v>97</v>
      </c>
      <c r="S50" s="35">
        <v>96</v>
      </c>
      <c r="T50" s="45">
        <v>91</v>
      </c>
      <c r="U50" s="45">
        <v>96</v>
      </c>
      <c r="V50" s="35">
        <v>92</v>
      </c>
      <c r="W50" s="35">
        <v>88</v>
      </c>
      <c r="X50" s="35">
        <v>91</v>
      </c>
      <c r="Y50" s="45">
        <v>86</v>
      </c>
      <c r="Z50" s="35">
        <v>90</v>
      </c>
      <c r="AA50" s="45">
        <v>85</v>
      </c>
      <c r="AB50" s="35"/>
      <c r="AC50" s="35"/>
      <c r="AD50" s="45">
        <v>98</v>
      </c>
      <c r="AE50" s="45">
        <v>85</v>
      </c>
      <c r="AF50" s="35"/>
      <c r="AG50" s="35"/>
      <c r="AH50" s="35">
        <v>93</v>
      </c>
      <c r="AI50" s="35"/>
      <c r="AJ50" s="35"/>
      <c r="AK50" s="35"/>
      <c r="AL50" s="35">
        <v>90</v>
      </c>
      <c r="AM50" s="35"/>
      <c r="AN50" s="35">
        <v>96</v>
      </c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21"/>
      <c r="CJ50" s="35"/>
      <c r="CK50" s="35">
        <v>645</v>
      </c>
      <c r="CL50" s="35">
        <v>705</v>
      </c>
      <c r="CM50" s="35">
        <v>683</v>
      </c>
      <c r="CN50" s="35">
        <v>365</v>
      </c>
      <c r="CO50" s="35">
        <v>384</v>
      </c>
      <c r="CP50" s="35">
        <v>396</v>
      </c>
      <c r="CQ50" s="35">
        <v>393</v>
      </c>
      <c r="CR50" s="35">
        <v>391</v>
      </c>
      <c r="CS50" s="35">
        <f t="shared" si="28"/>
        <v>413</v>
      </c>
      <c r="CT50" s="35">
        <f t="shared" si="14"/>
        <v>451</v>
      </c>
      <c r="CU50" s="35">
        <f t="shared" si="15"/>
        <v>375</v>
      </c>
      <c r="CV50" s="35">
        <f t="shared" si="23"/>
        <v>355</v>
      </c>
      <c r="CW50" s="35">
        <f t="shared" si="24"/>
        <v>183</v>
      </c>
      <c r="CX50" s="35">
        <f t="shared" si="25"/>
        <v>178</v>
      </c>
      <c r="CY50" s="35">
        <f t="shared" ref="CY50:DC50" si="31">CX50*0.5</f>
        <v>89</v>
      </c>
      <c r="CZ50" s="35">
        <f t="shared" si="31"/>
        <v>44.5</v>
      </c>
      <c r="DA50" s="35">
        <f t="shared" si="31"/>
        <v>22.25</v>
      </c>
      <c r="DB50" s="35">
        <f t="shared" si="31"/>
        <v>11.125</v>
      </c>
      <c r="DC50" s="35">
        <f t="shared" si="31"/>
        <v>5.5625</v>
      </c>
      <c r="DD50" s="35">
        <v>25</v>
      </c>
    </row>
    <row r="51" spans="2:110" x14ac:dyDescent="0.2">
      <c r="B51" s="2" t="s">
        <v>1409</v>
      </c>
      <c r="C51" s="29" t="s">
        <v>511</v>
      </c>
      <c r="D51" s="29" t="s">
        <v>511</v>
      </c>
      <c r="E51" s="44" t="s">
        <v>511</v>
      </c>
      <c r="F51" s="29" t="s">
        <v>511</v>
      </c>
      <c r="G51" s="35" t="s">
        <v>511</v>
      </c>
      <c r="H51" s="35">
        <v>44</v>
      </c>
      <c r="I51" s="35" t="s">
        <v>511</v>
      </c>
      <c r="J51" s="35">
        <v>70</v>
      </c>
      <c r="K51" s="35">
        <v>69</v>
      </c>
      <c r="L51" s="35">
        <v>65</v>
      </c>
      <c r="M51" s="35">
        <v>67</v>
      </c>
      <c r="N51" s="35">
        <v>72</v>
      </c>
      <c r="O51" s="35">
        <v>73</v>
      </c>
      <c r="P51" s="35">
        <v>72</v>
      </c>
      <c r="Q51" s="35">
        <v>74</v>
      </c>
      <c r="R51" s="35">
        <v>76</v>
      </c>
      <c r="S51" s="35">
        <v>74</v>
      </c>
      <c r="T51" s="45">
        <v>69</v>
      </c>
      <c r="U51" s="45">
        <v>76</v>
      </c>
      <c r="V51" s="35">
        <v>81</v>
      </c>
      <c r="W51" s="35">
        <v>65</v>
      </c>
      <c r="X51" s="35">
        <v>72</v>
      </c>
      <c r="Y51" s="45">
        <v>70</v>
      </c>
      <c r="Z51" s="35">
        <v>72</v>
      </c>
      <c r="AA51" s="45">
        <v>71</v>
      </c>
      <c r="AB51" s="35">
        <v>70</v>
      </c>
      <c r="AC51" s="35">
        <v>76</v>
      </c>
      <c r="AD51" s="45">
        <v>79</v>
      </c>
      <c r="AE51" s="45">
        <v>76</v>
      </c>
      <c r="AF51" s="35"/>
      <c r="AG51" s="35"/>
      <c r="AH51" s="35">
        <v>90</v>
      </c>
      <c r="AI51" s="35"/>
      <c r="AJ51" s="35">
        <v>107</v>
      </c>
      <c r="AK51" s="35"/>
      <c r="AL51" s="35">
        <v>88</v>
      </c>
      <c r="AM51" s="35"/>
      <c r="AN51" s="35">
        <v>62</v>
      </c>
      <c r="AO51" s="35"/>
      <c r="AP51" s="35">
        <v>65</v>
      </c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21"/>
      <c r="CJ51" s="35"/>
      <c r="CK51" s="35"/>
      <c r="CL51" s="35">
        <v>0</v>
      </c>
      <c r="CM51" s="35">
        <v>0</v>
      </c>
      <c r="CN51" s="35"/>
      <c r="CO51" s="35"/>
      <c r="CP51" s="35"/>
      <c r="CQ51" s="35"/>
      <c r="CR51" s="35"/>
      <c r="CS51" s="35">
        <f>SUM(K51:N51)</f>
        <v>273</v>
      </c>
      <c r="CT51" s="35">
        <f t="shared" ref="CT51:CT52" si="32">SUM(O51:R51)</f>
        <v>295</v>
      </c>
      <c r="CU51" s="35">
        <f>SUM(S51:V51)</f>
        <v>300</v>
      </c>
      <c r="CV51" s="35">
        <f t="shared" ref="CV51:CV55" si="33">SUM(W51:Z51)</f>
        <v>279</v>
      </c>
      <c r="CW51" s="35">
        <f t="shared" si="24"/>
        <v>296</v>
      </c>
      <c r="CX51" s="35">
        <f t="shared" si="25"/>
        <v>166</v>
      </c>
      <c r="CY51" s="35">
        <f t="shared" ref="CY51:DD51" si="34">CX51*0.8</f>
        <v>132.80000000000001</v>
      </c>
      <c r="CZ51" s="35">
        <f t="shared" si="34"/>
        <v>106.24000000000001</v>
      </c>
      <c r="DA51" s="35">
        <f t="shared" si="34"/>
        <v>84.992000000000019</v>
      </c>
      <c r="DB51" s="35">
        <f t="shared" si="34"/>
        <v>67.993600000000015</v>
      </c>
      <c r="DC51" s="35">
        <f t="shared" si="34"/>
        <v>54.394880000000015</v>
      </c>
      <c r="DD51" s="35">
        <f t="shared" si="34"/>
        <v>43.515904000000013</v>
      </c>
      <c r="DF51" s="49" t="s">
        <v>655</v>
      </c>
    </row>
    <row r="52" spans="2:110" x14ac:dyDescent="0.2">
      <c r="B52" s="2" t="s">
        <v>1410</v>
      </c>
      <c r="C52" s="29">
        <f>293-D52</f>
        <v>152</v>
      </c>
      <c r="D52" s="29">
        <v>141</v>
      </c>
      <c r="E52" s="44">
        <v>165</v>
      </c>
      <c r="F52" s="29">
        <v>157</v>
      </c>
      <c r="G52" s="35">
        <f>352-H52</f>
        <v>166</v>
      </c>
      <c r="H52" s="35">
        <v>186</v>
      </c>
      <c r="I52" s="35">
        <v>180</v>
      </c>
      <c r="J52" s="35">
        <v>189</v>
      </c>
      <c r="K52" s="35">
        <v>197</v>
      </c>
      <c r="L52" s="35">
        <v>199</v>
      </c>
      <c r="M52" s="35">
        <v>198</v>
      </c>
      <c r="N52" s="35">
        <v>98</v>
      </c>
      <c r="O52" s="35">
        <v>90</v>
      </c>
      <c r="P52" s="35">
        <v>83</v>
      </c>
      <c r="Q52" s="35">
        <v>86</v>
      </c>
      <c r="R52" s="35">
        <v>73</v>
      </c>
      <c r="S52" s="35">
        <v>70</v>
      </c>
      <c r="T52" s="45">
        <v>77</v>
      </c>
      <c r="U52" s="45">
        <v>80</v>
      </c>
      <c r="V52" s="35">
        <v>68</v>
      </c>
      <c r="W52" s="35">
        <v>64</v>
      </c>
      <c r="X52" s="35">
        <v>63</v>
      </c>
      <c r="Y52" s="45">
        <v>62</v>
      </c>
      <c r="Z52" s="35">
        <v>64</v>
      </c>
      <c r="AA52" s="45">
        <v>61</v>
      </c>
      <c r="AB52" s="35"/>
      <c r="AC52" s="35"/>
      <c r="AD52" s="45">
        <v>68</v>
      </c>
      <c r="AE52" s="45">
        <v>75</v>
      </c>
      <c r="AF52" s="35"/>
      <c r="AG52" s="35"/>
      <c r="AH52" s="35">
        <v>67</v>
      </c>
      <c r="AI52" s="35"/>
      <c r="AJ52" s="35"/>
      <c r="AK52" s="35"/>
      <c r="AL52" s="35">
        <v>69</v>
      </c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21"/>
      <c r="CJ52" s="35"/>
      <c r="CK52" s="35"/>
      <c r="CL52" s="35">
        <v>136</v>
      </c>
      <c r="CM52" s="35">
        <v>250</v>
      </c>
      <c r="CN52" s="35">
        <v>279</v>
      </c>
      <c r="CO52" s="35">
        <v>397</v>
      </c>
      <c r="CP52" s="35">
        <v>518</v>
      </c>
      <c r="CQ52" s="35">
        <v>615</v>
      </c>
      <c r="CR52" s="35">
        <v>721</v>
      </c>
      <c r="CS52" s="35">
        <f>SUM(K52:N52)</f>
        <v>692</v>
      </c>
      <c r="CT52" s="35">
        <f t="shared" si="32"/>
        <v>332</v>
      </c>
      <c r="CU52" s="35">
        <f>SUM(S52:V52)</f>
        <v>295</v>
      </c>
      <c r="CV52" s="35">
        <f t="shared" si="33"/>
        <v>253</v>
      </c>
      <c r="CW52" s="35">
        <f t="shared" si="24"/>
        <v>129</v>
      </c>
      <c r="CX52" s="35">
        <f t="shared" si="25"/>
        <v>142</v>
      </c>
      <c r="CY52" s="35">
        <f t="shared" ref="CY52:DC52" si="35">CX52*0.2</f>
        <v>28.400000000000002</v>
      </c>
      <c r="CZ52" s="35">
        <f t="shared" si="35"/>
        <v>5.6800000000000006</v>
      </c>
      <c r="DA52" s="35">
        <f t="shared" si="35"/>
        <v>1.1360000000000001</v>
      </c>
      <c r="DB52" s="35">
        <f t="shared" si="35"/>
        <v>0.22720000000000004</v>
      </c>
      <c r="DC52" s="35">
        <f t="shared" si="35"/>
        <v>4.5440000000000008E-2</v>
      </c>
      <c r="DD52" s="35">
        <v>25</v>
      </c>
    </row>
    <row r="53" spans="2:110" x14ac:dyDescent="0.2">
      <c r="B53" s="2" t="s">
        <v>580</v>
      </c>
      <c r="C53" s="29">
        <f>174-D53</f>
        <v>92</v>
      </c>
      <c r="D53" s="29">
        <v>82</v>
      </c>
      <c r="E53" s="44">
        <v>77</v>
      </c>
      <c r="F53" s="29">
        <v>81</v>
      </c>
      <c r="G53" s="35">
        <f>164-H53</f>
        <v>87</v>
      </c>
      <c r="H53" s="35">
        <v>77</v>
      </c>
      <c r="I53" s="35">
        <v>75</v>
      </c>
      <c r="J53" s="35">
        <v>92</v>
      </c>
      <c r="K53" s="35">
        <v>88</v>
      </c>
      <c r="L53" s="35">
        <v>92</v>
      </c>
      <c r="M53" s="35">
        <v>87</v>
      </c>
      <c r="N53" s="35">
        <v>95</v>
      </c>
      <c r="O53" s="35">
        <v>105</v>
      </c>
      <c r="P53" s="35">
        <v>104</v>
      </c>
      <c r="Q53" s="35">
        <v>97</v>
      </c>
      <c r="R53" s="35">
        <v>81</v>
      </c>
      <c r="S53" s="35">
        <v>91</v>
      </c>
      <c r="T53" s="45">
        <v>88</v>
      </c>
      <c r="U53" s="45">
        <v>85</v>
      </c>
      <c r="V53" s="35">
        <v>93</v>
      </c>
      <c r="W53" s="35">
        <v>87</v>
      </c>
      <c r="X53" s="35">
        <v>88</v>
      </c>
      <c r="Y53" s="45">
        <v>85</v>
      </c>
      <c r="Z53" s="35">
        <v>93</v>
      </c>
      <c r="AA53" s="45">
        <v>72</v>
      </c>
      <c r="AB53" s="35"/>
      <c r="AC53" s="35"/>
      <c r="AD53" s="45">
        <v>76</v>
      </c>
      <c r="AE53" s="45">
        <v>65</v>
      </c>
      <c r="AF53" s="35"/>
      <c r="AG53" s="35"/>
      <c r="AH53" s="35">
        <v>55</v>
      </c>
      <c r="AI53" s="35"/>
      <c r="AJ53" s="35"/>
      <c r="AK53" s="35"/>
      <c r="AL53" s="35">
        <v>55</v>
      </c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21"/>
      <c r="CJ53" s="35"/>
      <c r="CK53" s="35"/>
      <c r="CL53" s="35">
        <v>332</v>
      </c>
      <c r="CM53" s="35">
        <v>390</v>
      </c>
      <c r="CN53" s="35">
        <v>263</v>
      </c>
      <c r="CO53" s="35">
        <v>289</v>
      </c>
      <c r="CP53" s="35">
        <v>321</v>
      </c>
      <c r="CQ53" s="35">
        <v>332</v>
      </c>
      <c r="CR53" s="35">
        <v>331</v>
      </c>
      <c r="CS53" s="35">
        <f>SUM(K53:N53)</f>
        <v>362</v>
      </c>
      <c r="CT53" s="35">
        <f>SUM(O53:R53)</f>
        <v>387</v>
      </c>
      <c r="CU53" s="35">
        <f>SUM(S53:V53)</f>
        <v>357</v>
      </c>
      <c r="CV53" s="35">
        <f t="shared" si="33"/>
        <v>353</v>
      </c>
      <c r="CW53" s="35">
        <f t="shared" si="24"/>
        <v>148</v>
      </c>
      <c r="CX53" s="35">
        <f t="shared" si="25"/>
        <v>120</v>
      </c>
      <c r="CY53" s="35">
        <f t="shared" ref="CY53:DD53" si="36">+CX53*0.7</f>
        <v>84</v>
      </c>
      <c r="CZ53" s="35">
        <f t="shared" si="36"/>
        <v>58.8</v>
      </c>
      <c r="DA53" s="35">
        <f t="shared" si="36"/>
        <v>41.16</v>
      </c>
      <c r="DB53" s="35">
        <f t="shared" si="36"/>
        <v>28.811999999999994</v>
      </c>
      <c r="DC53" s="35">
        <f t="shared" si="36"/>
        <v>20.168399999999995</v>
      </c>
      <c r="DD53" s="35">
        <f t="shared" si="36"/>
        <v>14.117879999999996</v>
      </c>
      <c r="DF53" s="20" t="s">
        <v>577</v>
      </c>
    </row>
    <row r="54" spans="2:110" x14ac:dyDescent="0.2">
      <c r="B54" s="99" t="s">
        <v>1411</v>
      </c>
      <c r="C54" s="29" t="s">
        <v>511</v>
      </c>
      <c r="D54" s="29" t="s">
        <v>511</v>
      </c>
      <c r="E54" s="44" t="s">
        <v>511</v>
      </c>
      <c r="F54" s="29" t="s">
        <v>511</v>
      </c>
      <c r="G54" s="35" t="s">
        <v>511</v>
      </c>
      <c r="H54" s="35" t="s">
        <v>511</v>
      </c>
      <c r="I54" s="35" t="s">
        <v>511</v>
      </c>
      <c r="J54" s="35" t="s">
        <v>511</v>
      </c>
      <c r="K54" s="35"/>
      <c r="L54" s="35"/>
      <c r="M54" s="35"/>
      <c r="N54" s="35"/>
      <c r="O54" s="35"/>
      <c r="P54" s="35"/>
      <c r="Q54" s="35"/>
      <c r="R54" s="35">
        <v>0</v>
      </c>
      <c r="S54" s="35">
        <v>0</v>
      </c>
      <c r="T54" s="45">
        <v>9</v>
      </c>
      <c r="U54" s="45">
        <v>14</v>
      </c>
      <c r="V54" s="35">
        <v>23</v>
      </c>
      <c r="W54" s="35">
        <v>20</v>
      </c>
      <c r="X54" s="35">
        <v>38</v>
      </c>
      <c r="Y54" s="45">
        <v>26</v>
      </c>
      <c r="Z54" s="35">
        <v>40</v>
      </c>
      <c r="AA54" s="45">
        <v>34</v>
      </c>
      <c r="AB54" s="35"/>
      <c r="AC54" s="35">
        <v>37</v>
      </c>
      <c r="AD54" s="45">
        <v>39</v>
      </c>
      <c r="AE54" s="45">
        <v>37</v>
      </c>
      <c r="AF54" s="35"/>
      <c r="AG54" s="35"/>
      <c r="AH54" s="35">
        <v>44</v>
      </c>
      <c r="AI54" s="35"/>
      <c r="AJ54" s="35">
        <v>42</v>
      </c>
      <c r="AK54" s="35"/>
      <c r="AL54" s="35">
        <v>37</v>
      </c>
      <c r="AM54" s="35"/>
      <c r="AN54" s="35">
        <v>44</v>
      </c>
      <c r="AO54" s="35"/>
      <c r="AP54" s="35">
        <v>43</v>
      </c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14"/>
      <c r="CJ54" s="35"/>
      <c r="CK54" s="35"/>
      <c r="CL54" s="35">
        <v>0</v>
      </c>
      <c r="CM54" s="35">
        <v>0</v>
      </c>
      <c r="CN54" s="35"/>
      <c r="CO54" s="35"/>
      <c r="CP54" s="35"/>
      <c r="CQ54" s="35"/>
      <c r="CR54" s="35"/>
      <c r="CS54" s="35"/>
      <c r="CT54" s="35"/>
      <c r="CU54" s="35">
        <f>SUM(S54:V54)</f>
        <v>46</v>
      </c>
      <c r="CV54" s="35">
        <f t="shared" si="33"/>
        <v>124</v>
      </c>
      <c r="CW54" s="35">
        <f t="shared" ref="CW54:CW55" si="37">SUM(AA54:AD54)</f>
        <v>110</v>
      </c>
      <c r="CX54" s="35">
        <f t="shared" ref="CX54:CX55" si="38">SUM(AE54:AH54)</f>
        <v>81</v>
      </c>
      <c r="CY54" s="35">
        <f t="shared" ref="CY54:DD54" si="39">CX54*1.1</f>
        <v>89.100000000000009</v>
      </c>
      <c r="CZ54" s="35">
        <f t="shared" si="39"/>
        <v>98.010000000000019</v>
      </c>
      <c r="DA54" s="35">
        <f t="shared" si="39"/>
        <v>107.81100000000004</v>
      </c>
      <c r="DB54" s="35">
        <f t="shared" si="39"/>
        <v>118.59210000000004</v>
      </c>
      <c r="DC54" s="35">
        <f t="shared" si="39"/>
        <v>130.45131000000006</v>
      </c>
      <c r="DD54" s="35">
        <f t="shared" si="39"/>
        <v>143.49644100000009</v>
      </c>
    </row>
    <row r="55" spans="2:110" x14ac:dyDescent="0.2">
      <c r="B55" s="2" t="s">
        <v>1430</v>
      </c>
      <c r="C55" s="29" t="s">
        <v>511</v>
      </c>
      <c r="D55" s="29" t="s">
        <v>511</v>
      </c>
      <c r="E55" s="44" t="s">
        <v>511</v>
      </c>
      <c r="F55" s="29" t="s">
        <v>511</v>
      </c>
      <c r="G55" s="35" t="s">
        <v>511</v>
      </c>
      <c r="H55" s="35" t="s">
        <v>511</v>
      </c>
      <c r="I55" s="35" t="s">
        <v>511</v>
      </c>
      <c r="J55" s="35" t="s">
        <v>511</v>
      </c>
      <c r="K55" s="35"/>
      <c r="L55" s="35"/>
      <c r="M55" s="35"/>
      <c r="N55" s="35"/>
      <c r="O55" s="35"/>
      <c r="P55" s="35"/>
      <c r="Q55" s="35"/>
      <c r="R55" s="35"/>
      <c r="S55" s="35"/>
      <c r="T55" s="45"/>
      <c r="U55" s="45"/>
      <c r="V55" s="35"/>
      <c r="W55" s="35">
        <v>3</v>
      </c>
      <c r="X55" s="35">
        <v>5</v>
      </c>
      <c r="Y55" s="45">
        <v>8</v>
      </c>
      <c r="Z55" s="35">
        <v>17</v>
      </c>
      <c r="AA55" s="45">
        <v>20</v>
      </c>
      <c r="AB55" s="35">
        <v>26</v>
      </c>
      <c r="AC55" s="35">
        <v>25</v>
      </c>
      <c r="AD55" s="45">
        <v>32</v>
      </c>
      <c r="AE55" s="45">
        <v>29</v>
      </c>
      <c r="AF55" s="35"/>
      <c r="AG55" s="35"/>
      <c r="AH55" s="35">
        <v>38</v>
      </c>
      <c r="AI55" s="35"/>
      <c r="AJ55" s="35">
        <v>47</v>
      </c>
      <c r="AK55" s="35"/>
      <c r="AL55" s="35">
        <v>53</v>
      </c>
      <c r="AM55" s="35"/>
      <c r="AN55" s="35">
        <v>56</v>
      </c>
      <c r="AO55" s="35"/>
      <c r="AP55" s="35">
        <v>56</v>
      </c>
      <c r="AQ55" s="35"/>
      <c r="AR55" s="35"/>
      <c r="AS55" s="35"/>
      <c r="AT55" s="35"/>
      <c r="AU55" s="35"/>
      <c r="AV55" s="35"/>
      <c r="AW55" s="35">
        <v>37</v>
      </c>
      <c r="AX55" s="35">
        <v>36</v>
      </c>
      <c r="AY55" s="35">
        <v>28</v>
      </c>
      <c r="AZ55" s="35">
        <v>28</v>
      </c>
      <c r="BA55" s="97">
        <v>27</v>
      </c>
      <c r="BB55" s="97">
        <v>29</v>
      </c>
      <c r="BC55" s="97">
        <v>27</v>
      </c>
      <c r="BD55" s="97">
        <v>27</v>
      </c>
      <c r="BE55" s="97">
        <v>24</v>
      </c>
      <c r="BF55" s="97">
        <v>23</v>
      </c>
      <c r="BG55" s="97">
        <v>22</v>
      </c>
      <c r="BH55" s="97">
        <v>20</v>
      </c>
      <c r="BI55" s="97">
        <v>20</v>
      </c>
      <c r="BJ55" s="97">
        <v>20</v>
      </c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14"/>
      <c r="CJ55" s="35"/>
      <c r="CK55" s="35"/>
      <c r="CL55" s="35">
        <v>0</v>
      </c>
      <c r="CM55" s="35">
        <v>0</v>
      </c>
      <c r="CN55" s="35"/>
      <c r="CO55" s="35"/>
      <c r="CP55" s="35"/>
      <c r="CQ55" s="35"/>
      <c r="CR55" s="35"/>
      <c r="CS55" s="35"/>
      <c r="CT55" s="35"/>
      <c r="CU55" s="42" t="s">
        <v>511</v>
      </c>
      <c r="CV55" s="35">
        <f t="shared" si="33"/>
        <v>33</v>
      </c>
      <c r="CW55" s="35">
        <f t="shared" si="37"/>
        <v>103</v>
      </c>
      <c r="CX55" s="35">
        <f t="shared" si="38"/>
        <v>67</v>
      </c>
      <c r="CY55" s="35">
        <v>500</v>
      </c>
      <c r="CZ55" s="35">
        <f>CY55+100</f>
        <v>600</v>
      </c>
      <c r="DA55" s="35">
        <f>CZ55+100</f>
        <v>700</v>
      </c>
      <c r="DB55" s="35">
        <f>DA55+100</f>
        <v>800</v>
      </c>
      <c r="DC55" s="35">
        <f>DB55+100</f>
        <v>900</v>
      </c>
      <c r="DD55" s="35">
        <v>1000</v>
      </c>
      <c r="DE55" s="35"/>
    </row>
    <row r="56" spans="2:110" x14ac:dyDescent="0.2">
      <c r="B56" s="2" t="s">
        <v>1431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45"/>
      <c r="U56" s="45"/>
      <c r="V56" s="35"/>
      <c r="W56" s="35"/>
      <c r="X56" s="35"/>
      <c r="Y56" s="45"/>
      <c r="Z56" s="35"/>
      <c r="AA56" s="45"/>
      <c r="AB56" s="35"/>
      <c r="AC56" s="35"/>
      <c r="AD56" s="45"/>
      <c r="AE56" s="45"/>
      <c r="AF56" s="35"/>
      <c r="AG56" s="35"/>
      <c r="AH56" s="35">
        <v>3</v>
      </c>
      <c r="AI56" s="35"/>
      <c r="AJ56" s="35">
        <v>12</v>
      </c>
      <c r="AK56" s="35"/>
      <c r="AL56" s="35">
        <v>25</v>
      </c>
      <c r="AM56" s="35"/>
      <c r="AN56" s="35">
        <v>37</v>
      </c>
      <c r="AO56" s="35"/>
      <c r="AP56" s="35">
        <v>42</v>
      </c>
      <c r="AQ56" s="35"/>
      <c r="AR56" s="35"/>
      <c r="AS56" s="35"/>
      <c r="AT56" s="35"/>
      <c r="AU56" s="35"/>
      <c r="AV56" s="35"/>
      <c r="AW56" s="35">
        <v>37</v>
      </c>
      <c r="AX56" s="35">
        <v>38</v>
      </c>
      <c r="AY56" s="35">
        <v>36</v>
      </c>
      <c r="AZ56" s="35">
        <v>36</v>
      </c>
      <c r="BA56" s="97">
        <v>37</v>
      </c>
      <c r="BB56" s="97">
        <v>42</v>
      </c>
      <c r="BC56" s="97">
        <v>38</v>
      </c>
      <c r="BD56" s="97">
        <v>39</v>
      </c>
      <c r="BE56" s="97">
        <v>34</v>
      </c>
      <c r="BF56" s="97">
        <v>37</v>
      </c>
      <c r="BG56" s="97">
        <v>31</v>
      </c>
      <c r="BH56" s="97">
        <v>34</v>
      </c>
      <c r="BI56" s="97">
        <v>28</v>
      </c>
      <c r="BJ56" s="97">
        <v>28</v>
      </c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14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42"/>
      <c r="CV56" s="35"/>
      <c r="CW56" s="35"/>
      <c r="CX56" s="35"/>
      <c r="CY56" s="35"/>
      <c r="CZ56" s="35"/>
      <c r="DA56" s="35"/>
      <c r="DB56" s="35"/>
      <c r="DC56" s="35"/>
      <c r="DD56" s="35"/>
      <c r="DE56" s="35"/>
    </row>
    <row r="57" spans="2:110" x14ac:dyDescent="0.2">
      <c r="B57" s="2" t="s">
        <v>1434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45"/>
      <c r="U57" s="45"/>
      <c r="V57" s="35"/>
      <c r="W57" s="35"/>
      <c r="X57" s="35"/>
      <c r="Y57" s="45"/>
      <c r="Z57" s="35"/>
      <c r="AA57" s="45"/>
      <c r="AB57" s="35"/>
      <c r="AC57" s="35"/>
      <c r="AD57" s="45"/>
      <c r="AE57" s="45"/>
      <c r="AF57" s="35"/>
      <c r="AG57" s="35"/>
      <c r="AH57" s="35">
        <v>17</v>
      </c>
      <c r="AI57" s="35"/>
      <c r="AJ57" s="35">
        <v>21</v>
      </c>
      <c r="AK57" s="35"/>
      <c r="AL57" s="35">
        <v>26</v>
      </c>
      <c r="AM57" s="35"/>
      <c r="AN57" s="35">
        <v>24</v>
      </c>
      <c r="AO57" s="35"/>
      <c r="AP57" s="35">
        <v>15</v>
      </c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21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</row>
    <row r="58" spans="2:110" x14ac:dyDescent="0.2">
      <c r="B58" s="2" t="s">
        <v>1412</v>
      </c>
      <c r="C58" s="29">
        <v>172</v>
      </c>
      <c r="D58" s="29">
        <v>205</v>
      </c>
      <c r="E58" s="44">
        <v>194</v>
      </c>
      <c r="F58" s="29">
        <v>196</v>
      </c>
      <c r="G58" s="35">
        <f>356-H58</f>
        <v>177.92</v>
      </c>
      <c r="H58" s="35">
        <f>168*1.06</f>
        <v>178.08</v>
      </c>
      <c r="I58" s="35">
        <v>190</v>
      </c>
      <c r="J58" s="35">
        <v>179</v>
      </c>
      <c r="K58" s="35">
        <v>171</v>
      </c>
      <c r="L58" s="35">
        <v>168</v>
      </c>
      <c r="M58" s="35">
        <v>163</v>
      </c>
      <c r="N58" s="35">
        <v>163</v>
      </c>
      <c r="O58" s="35">
        <v>156</v>
      </c>
      <c r="P58" s="35">
        <v>181</v>
      </c>
      <c r="Q58" s="35">
        <v>159</v>
      </c>
      <c r="R58" s="35">
        <v>149</v>
      </c>
      <c r="S58" s="35">
        <v>141</v>
      </c>
      <c r="T58" s="45">
        <v>148</v>
      </c>
      <c r="U58" s="45">
        <v>135</v>
      </c>
      <c r="V58" s="35">
        <v>139</v>
      </c>
      <c r="W58" s="35">
        <f>24+91</f>
        <v>115</v>
      </c>
      <c r="X58" s="35">
        <v>112</v>
      </c>
      <c r="Y58" s="45">
        <v>103</v>
      </c>
      <c r="Z58" s="35">
        <v>106</v>
      </c>
      <c r="AA58" s="45"/>
      <c r="AB58" s="35"/>
      <c r="AC58" s="35"/>
      <c r="AD58" s="45"/>
      <c r="AE58" s="4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21"/>
      <c r="CJ58" s="35"/>
      <c r="CK58" s="35">
        <v>689</v>
      </c>
      <c r="CL58" s="35">
        <v>724</v>
      </c>
      <c r="CM58" s="35">
        <v>814</v>
      </c>
      <c r="CN58" s="35">
        <v>578</v>
      </c>
      <c r="CO58" s="35">
        <v>734</v>
      </c>
      <c r="CP58" s="35">
        <v>758</v>
      </c>
      <c r="CQ58" s="35">
        <v>767</v>
      </c>
      <c r="CR58" s="35">
        <v>725</v>
      </c>
      <c r="CS58" s="35">
        <f>SUM(K58:N58)</f>
        <v>665</v>
      </c>
      <c r="CT58" s="35">
        <f>SUM(O58:R58)</f>
        <v>645</v>
      </c>
      <c r="CU58" s="35">
        <f>SUM(S58:V58)</f>
        <v>563</v>
      </c>
      <c r="CV58" s="35">
        <f>SUM(W58:Z58)</f>
        <v>436</v>
      </c>
      <c r="CW58" s="35"/>
      <c r="CX58" s="35"/>
      <c r="CY58" s="35">
        <v>280</v>
      </c>
      <c r="CZ58" s="35">
        <f t="shared" ref="CZ58:DC58" si="40">CY58*0.8</f>
        <v>224</v>
      </c>
      <c r="DA58" s="35">
        <f t="shared" si="40"/>
        <v>179.20000000000002</v>
      </c>
      <c r="DB58" s="35">
        <f t="shared" si="40"/>
        <v>143.36000000000001</v>
      </c>
      <c r="DC58" s="35">
        <f t="shared" si="40"/>
        <v>114.68800000000002</v>
      </c>
      <c r="DD58" s="35">
        <v>100</v>
      </c>
      <c r="DF58" s="49" t="s">
        <v>660</v>
      </c>
    </row>
    <row r="59" spans="2:110" x14ac:dyDescent="0.2">
      <c r="B59" s="99" t="s">
        <v>1413</v>
      </c>
      <c r="C59" s="29" t="s">
        <v>511</v>
      </c>
      <c r="D59" s="29" t="s">
        <v>511</v>
      </c>
      <c r="E59" s="44" t="s">
        <v>511</v>
      </c>
      <c r="F59" s="29" t="s">
        <v>511</v>
      </c>
      <c r="G59" s="35" t="s">
        <v>511</v>
      </c>
      <c r="H59" s="35" t="s">
        <v>511</v>
      </c>
      <c r="I59" s="35" t="s">
        <v>511</v>
      </c>
      <c r="J59" s="35" t="s">
        <v>511</v>
      </c>
      <c r="K59" s="35"/>
      <c r="L59" s="35"/>
      <c r="M59" s="35"/>
      <c r="N59" s="35"/>
      <c r="O59" s="35"/>
      <c r="P59" s="35"/>
      <c r="Q59" s="35"/>
      <c r="R59" s="35"/>
      <c r="S59" s="35"/>
      <c r="T59" s="45"/>
      <c r="U59" s="45"/>
      <c r="V59" s="35"/>
      <c r="W59" s="35"/>
      <c r="X59" s="35"/>
      <c r="Y59" s="45">
        <v>0</v>
      </c>
      <c r="Z59" s="35">
        <v>0</v>
      </c>
      <c r="AA59" s="45"/>
      <c r="AB59" s="35"/>
      <c r="AC59" s="35"/>
      <c r="AD59" s="45"/>
      <c r="AE59" s="4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14"/>
      <c r="CJ59" s="35"/>
      <c r="CK59" s="35"/>
      <c r="CL59" s="35">
        <v>0</v>
      </c>
      <c r="CM59" s="35">
        <v>0</v>
      </c>
      <c r="CN59" s="35"/>
      <c r="CO59" s="35"/>
      <c r="CP59" s="35"/>
      <c r="CQ59" s="35"/>
      <c r="CR59" s="35"/>
      <c r="CS59" s="35"/>
      <c r="CT59" s="35"/>
      <c r="CU59" s="42" t="s">
        <v>511</v>
      </c>
      <c r="CV59" s="35">
        <f t="shared" ref="CV59:CV71" si="41">SUM(W59:Z59)</f>
        <v>0</v>
      </c>
      <c r="CW59" s="35"/>
      <c r="CX59" s="35"/>
      <c r="CY59" s="35">
        <v>200</v>
      </c>
      <c r="CZ59" s="35">
        <v>250</v>
      </c>
      <c r="DA59" s="35">
        <f t="shared" ref="DA59:DD59" si="42">CZ59+100</f>
        <v>350</v>
      </c>
      <c r="DB59" s="35">
        <f t="shared" si="42"/>
        <v>450</v>
      </c>
      <c r="DC59" s="35">
        <f t="shared" si="42"/>
        <v>550</v>
      </c>
      <c r="DD59" s="35">
        <f t="shared" si="42"/>
        <v>650</v>
      </c>
      <c r="DE59" s="35"/>
      <c r="DF59" s="20" t="s">
        <v>601</v>
      </c>
    </row>
    <row r="60" spans="2:110" x14ac:dyDescent="0.2">
      <c r="B60" s="99" t="s">
        <v>1414</v>
      </c>
      <c r="C60" s="29" t="s">
        <v>511</v>
      </c>
      <c r="D60" s="29" t="s">
        <v>511</v>
      </c>
      <c r="E60" s="44" t="s">
        <v>511</v>
      </c>
      <c r="F60" s="29" t="s">
        <v>511</v>
      </c>
      <c r="G60" s="35" t="s">
        <v>511</v>
      </c>
      <c r="H60" s="35" t="s">
        <v>511</v>
      </c>
      <c r="I60" s="35" t="s">
        <v>511</v>
      </c>
      <c r="J60" s="35" t="s">
        <v>511</v>
      </c>
      <c r="K60" s="35"/>
      <c r="L60" s="35"/>
      <c r="M60" s="35"/>
      <c r="N60" s="35"/>
      <c r="O60" s="35"/>
      <c r="P60" s="35"/>
      <c r="Q60" s="35"/>
      <c r="R60" s="35"/>
      <c r="S60" s="35"/>
      <c r="T60" s="45"/>
      <c r="U60" s="45"/>
      <c r="V60" s="35"/>
      <c r="W60" s="35">
        <v>21</v>
      </c>
      <c r="X60" s="35"/>
      <c r="Y60" s="45">
        <v>0</v>
      </c>
      <c r="Z60" s="35">
        <v>0</v>
      </c>
      <c r="AA60" s="45">
        <v>9</v>
      </c>
      <c r="AB60" s="35">
        <v>7</v>
      </c>
      <c r="AC60" s="35">
        <f t="shared" ref="AC60" si="43">+AB60+1</f>
        <v>8</v>
      </c>
      <c r="AD60" s="45"/>
      <c r="AE60" s="4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14"/>
      <c r="CJ60" s="35"/>
      <c r="CK60" s="35"/>
      <c r="CL60" s="35">
        <v>0</v>
      </c>
      <c r="CM60" s="35">
        <v>0</v>
      </c>
      <c r="CN60" s="35"/>
      <c r="CO60" s="35"/>
      <c r="CP60" s="35"/>
      <c r="CQ60" s="35"/>
      <c r="CR60" s="35"/>
      <c r="CS60" s="35"/>
      <c r="CT60" s="35"/>
      <c r="CU60" s="42" t="s">
        <v>511</v>
      </c>
      <c r="CV60" s="35">
        <f>SUM(W60:Z60)</f>
        <v>21</v>
      </c>
      <c r="CW60" s="35">
        <f t="shared" ref="CW60:CW76" si="44">SUM(AA60:AD60)</f>
        <v>24</v>
      </c>
      <c r="CX60" s="35"/>
      <c r="CY60" s="35"/>
      <c r="CZ60" s="35"/>
      <c r="DA60" s="35"/>
      <c r="DB60" s="35"/>
      <c r="DC60" s="35"/>
      <c r="DD60" s="35"/>
    </row>
    <row r="61" spans="2:110" x14ac:dyDescent="0.2">
      <c r="B61" s="99" t="s">
        <v>1435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45"/>
      <c r="U61" s="45"/>
      <c r="V61" s="35"/>
      <c r="W61" s="35"/>
      <c r="X61" s="35"/>
      <c r="Y61" s="45"/>
      <c r="Z61" s="35"/>
      <c r="AA61" s="45"/>
      <c r="AB61" s="35"/>
      <c r="AC61" s="35"/>
      <c r="AD61" s="45"/>
      <c r="AE61" s="45"/>
      <c r="AF61" s="35"/>
      <c r="AG61" s="35"/>
      <c r="AH61" s="35"/>
      <c r="AI61" s="35"/>
      <c r="AJ61" s="35">
        <v>0</v>
      </c>
      <c r="AK61" s="35"/>
      <c r="AL61" s="35">
        <v>0</v>
      </c>
      <c r="AM61" s="35"/>
      <c r="AN61" s="35">
        <v>7</v>
      </c>
      <c r="AO61" s="35"/>
      <c r="AP61" s="35">
        <v>12</v>
      </c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14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42"/>
      <c r="CV61" s="35"/>
      <c r="CW61" s="35"/>
      <c r="CX61" s="35"/>
      <c r="CY61" s="35"/>
      <c r="CZ61" s="35"/>
      <c r="DA61" s="35"/>
      <c r="DB61" s="35"/>
      <c r="DC61" s="35"/>
      <c r="DD61" s="35"/>
    </row>
    <row r="62" spans="2:110" x14ac:dyDescent="0.2">
      <c r="B62" s="2" t="s">
        <v>1415</v>
      </c>
      <c r="C62" s="29">
        <v>231</v>
      </c>
      <c r="D62" s="29">
        <v>278</v>
      </c>
      <c r="E62" s="44">
        <v>269</v>
      </c>
      <c r="F62" s="29">
        <v>297</v>
      </c>
      <c r="G62" s="35">
        <f>643-H62</f>
        <v>295</v>
      </c>
      <c r="H62" s="35">
        <v>348</v>
      </c>
      <c r="I62" s="35">
        <v>355</v>
      </c>
      <c r="J62" s="35">
        <v>354</v>
      </c>
      <c r="K62" s="35">
        <v>353</v>
      </c>
      <c r="L62" s="35">
        <v>241</v>
      </c>
      <c r="M62" s="35">
        <v>66</v>
      </c>
      <c r="N62" s="35">
        <v>88</v>
      </c>
      <c r="O62" s="35">
        <v>95</v>
      </c>
      <c r="P62" s="35">
        <v>100</v>
      </c>
      <c r="Q62" s="35">
        <v>101</v>
      </c>
      <c r="R62" s="35">
        <v>90</v>
      </c>
      <c r="S62" s="35">
        <v>83</v>
      </c>
      <c r="T62" s="45">
        <v>86</v>
      </c>
      <c r="U62" s="45">
        <v>75</v>
      </c>
      <c r="V62" s="35">
        <v>78</v>
      </c>
      <c r="W62" s="35">
        <v>73</v>
      </c>
      <c r="X62" s="35">
        <v>71</v>
      </c>
      <c r="Y62" s="45">
        <v>80</v>
      </c>
      <c r="Z62" s="35">
        <v>42</v>
      </c>
      <c r="AA62" s="45"/>
      <c r="AB62" s="35"/>
      <c r="AC62" s="35"/>
      <c r="AD62" s="45"/>
      <c r="AE62" s="4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21"/>
      <c r="CJ62" s="35"/>
      <c r="CK62" s="35"/>
      <c r="CL62" s="35">
        <v>0</v>
      </c>
      <c r="CM62" s="35">
        <v>813</v>
      </c>
      <c r="CN62" s="35">
        <v>652</v>
      </c>
      <c r="CO62" s="35">
        <v>777</v>
      </c>
      <c r="CP62" s="35">
        <v>920</v>
      </c>
      <c r="CQ62" s="35">
        <v>1075</v>
      </c>
      <c r="CR62" s="35">
        <v>1352</v>
      </c>
      <c r="CS62" s="35">
        <f>SUM(K62:N62)</f>
        <v>748</v>
      </c>
      <c r="CT62" s="35">
        <f>SUM(O62:R62)</f>
        <v>386</v>
      </c>
      <c r="CU62" s="35">
        <f>SUM(S62:V62)</f>
        <v>322</v>
      </c>
      <c r="CV62" s="35">
        <f>SUM(W62:Z62)</f>
        <v>266</v>
      </c>
      <c r="CW62" s="35"/>
      <c r="CX62" s="35"/>
      <c r="CY62" s="35"/>
      <c r="CZ62" s="35"/>
      <c r="DA62" s="35"/>
      <c r="DB62" s="35"/>
      <c r="DC62" s="35"/>
      <c r="DD62" s="35"/>
      <c r="DF62" s="49" t="s">
        <v>656</v>
      </c>
    </row>
    <row r="63" spans="2:110" x14ac:dyDescent="0.2">
      <c r="B63" s="99" t="s">
        <v>0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45"/>
      <c r="U63" s="45"/>
      <c r="V63" s="35"/>
      <c r="W63" s="35"/>
      <c r="X63" s="35"/>
      <c r="Y63" s="45"/>
      <c r="Z63" s="35"/>
      <c r="AA63" s="45"/>
      <c r="AB63" s="35"/>
      <c r="AC63" s="35"/>
      <c r="AD63" s="45"/>
      <c r="AE63" s="4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21"/>
      <c r="CJ63" s="35"/>
      <c r="CK63" s="35">
        <v>1051</v>
      </c>
      <c r="CL63" s="35">
        <v>1278</v>
      </c>
      <c r="CM63" s="35">
        <v>1405</v>
      </c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F63" s="49"/>
    </row>
    <row r="64" spans="2:110" x14ac:dyDescent="0.2">
      <c r="B64" s="99" t="s">
        <v>1416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45"/>
      <c r="U64" s="45"/>
      <c r="V64" s="35"/>
      <c r="W64" s="35"/>
      <c r="X64" s="35"/>
      <c r="Y64" s="45"/>
      <c r="Z64" s="35"/>
      <c r="AA64" s="45"/>
      <c r="AB64" s="35"/>
      <c r="AC64" s="35"/>
      <c r="AD64" s="45"/>
      <c r="AE64" s="4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21"/>
      <c r="CJ64" s="35"/>
      <c r="CK64" s="35">
        <v>882</v>
      </c>
      <c r="CL64" s="35">
        <v>1260</v>
      </c>
      <c r="CM64" s="35">
        <v>1518</v>
      </c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F64" s="49"/>
    </row>
    <row r="65" spans="2:110" x14ac:dyDescent="0.2">
      <c r="B65" s="99" t="s">
        <v>1418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45"/>
      <c r="U65" s="45"/>
      <c r="V65" s="35"/>
      <c r="W65" s="35"/>
      <c r="X65" s="35"/>
      <c r="Y65" s="45"/>
      <c r="Z65" s="35"/>
      <c r="AA65" s="45"/>
      <c r="AB65" s="35"/>
      <c r="AC65" s="35"/>
      <c r="AD65" s="45"/>
      <c r="AE65" s="4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21"/>
      <c r="CJ65" s="35"/>
      <c r="CK65" s="35">
        <v>594</v>
      </c>
      <c r="CL65" s="35">
        <v>584</v>
      </c>
      <c r="CM65" s="35">
        <v>539</v>
      </c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F65" s="49"/>
    </row>
    <row r="66" spans="2:110" x14ac:dyDescent="0.2">
      <c r="B66" s="99" t="s">
        <v>1419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45"/>
      <c r="U66" s="45"/>
      <c r="V66" s="35"/>
      <c r="W66" s="35"/>
      <c r="X66" s="35"/>
      <c r="Y66" s="45"/>
      <c r="Z66" s="35"/>
      <c r="AA66" s="45"/>
      <c r="AB66" s="35"/>
      <c r="AC66" s="35"/>
      <c r="AD66" s="45"/>
      <c r="AE66" s="4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21"/>
      <c r="CJ66" s="35"/>
      <c r="CK66" s="35">
        <v>563</v>
      </c>
      <c r="CL66" s="35">
        <v>718</v>
      </c>
      <c r="CM66" s="35">
        <v>707</v>
      </c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F66" s="49"/>
    </row>
    <row r="67" spans="2:110" x14ac:dyDescent="0.2">
      <c r="B67" s="99" t="s">
        <v>1420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45"/>
      <c r="U67" s="45"/>
      <c r="V67" s="35"/>
      <c r="W67" s="35"/>
      <c r="X67" s="35"/>
      <c r="Y67" s="45"/>
      <c r="Z67" s="35"/>
      <c r="AA67" s="45"/>
      <c r="AB67" s="35"/>
      <c r="AC67" s="35"/>
      <c r="AD67" s="45"/>
      <c r="AE67" s="4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21"/>
      <c r="CJ67" s="35"/>
      <c r="CK67" s="35">
        <v>380</v>
      </c>
      <c r="CL67" s="35">
        <v>430</v>
      </c>
      <c r="CM67" s="35">
        <v>484</v>
      </c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F67" s="49"/>
    </row>
    <row r="68" spans="2:110" x14ac:dyDescent="0.2">
      <c r="B68" s="99" t="s">
        <v>1421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45"/>
      <c r="U68" s="45"/>
      <c r="V68" s="35"/>
      <c r="W68" s="35"/>
      <c r="X68" s="35"/>
      <c r="Y68" s="45"/>
      <c r="Z68" s="35"/>
      <c r="AA68" s="45"/>
      <c r="AB68" s="35"/>
      <c r="AC68" s="35"/>
      <c r="AD68" s="45"/>
      <c r="AE68" s="4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21"/>
      <c r="CJ68" s="35"/>
      <c r="CK68" s="35">
        <v>332</v>
      </c>
      <c r="CL68" s="35">
        <v>357</v>
      </c>
      <c r="CM68" s="35">
        <v>320</v>
      </c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F68" s="49"/>
    </row>
    <row r="69" spans="2:110" x14ac:dyDescent="0.2">
      <c r="B69" s="99" t="s">
        <v>1417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45"/>
      <c r="U69" s="45"/>
      <c r="V69" s="35"/>
      <c r="W69" s="35"/>
      <c r="X69" s="35"/>
      <c r="Y69" s="45"/>
      <c r="Z69" s="35"/>
      <c r="AA69" s="45"/>
      <c r="AB69" s="35"/>
      <c r="AC69" s="35"/>
      <c r="AD69" s="45"/>
      <c r="AE69" s="4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7"/>
      <c r="CD69" s="97"/>
      <c r="CE69" s="97"/>
      <c r="CF69" s="97"/>
      <c r="CG69" s="97"/>
      <c r="CH69" s="97"/>
      <c r="CI69" s="21"/>
      <c r="CJ69" s="35"/>
      <c r="CK69" s="35">
        <v>835</v>
      </c>
      <c r="CL69" s="35">
        <v>1121</v>
      </c>
      <c r="CM69" s="35">
        <v>1270</v>
      </c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F69" s="49"/>
    </row>
    <row r="70" spans="2:110" x14ac:dyDescent="0.2">
      <c r="B70" s="2" t="s">
        <v>125</v>
      </c>
      <c r="C70" s="29">
        <v>71</v>
      </c>
      <c r="D70" s="29">
        <v>74</v>
      </c>
      <c r="E70" s="44">
        <f>1258-E24-E47-E49-E15</f>
        <v>54</v>
      </c>
      <c r="F70" s="29">
        <v>69</v>
      </c>
      <c r="G70" s="35">
        <f>82-19</f>
        <v>63</v>
      </c>
      <c r="H70" s="35">
        <v>84</v>
      </c>
      <c r="I70" s="35">
        <v>74</v>
      </c>
      <c r="J70" s="35">
        <f>74-J44</f>
        <v>73</v>
      </c>
      <c r="K70" s="35">
        <v>69</v>
      </c>
      <c r="L70" s="35">
        <v>69</v>
      </c>
      <c r="M70" s="35">
        <v>68</v>
      </c>
      <c r="N70" s="35">
        <v>77</v>
      </c>
      <c r="O70" s="35">
        <f>81-O8</f>
        <v>71</v>
      </c>
      <c r="P70" s="35">
        <v>98</v>
      </c>
      <c r="Q70" s="35">
        <v>96</v>
      </c>
      <c r="R70" s="35">
        <f>101-R25</f>
        <v>100</v>
      </c>
      <c r="S70" s="35">
        <f>95-S8-S25</f>
        <v>59</v>
      </c>
      <c r="T70" s="45">
        <f>124-T8-T25</f>
        <v>62</v>
      </c>
      <c r="U70" s="45">
        <f>143-U8-U25</f>
        <v>59</v>
      </c>
      <c r="V70" s="42">
        <v>51</v>
      </c>
      <c r="W70" s="42">
        <v>49</v>
      </c>
      <c r="X70" s="42">
        <v>41</v>
      </c>
      <c r="Y70" s="42">
        <v>54</v>
      </c>
      <c r="Z70" s="42">
        <v>37</v>
      </c>
      <c r="AA70" s="102">
        <v>36</v>
      </c>
      <c r="AB70" s="35">
        <v>39</v>
      </c>
      <c r="AC70" s="35">
        <v>42</v>
      </c>
      <c r="AD70" s="45">
        <v>46</v>
      </c>
      <c r="AE70" s="45">
        <v>33</v>
      </c>
      <c r="AF70" s="35">
        <f>+AE70</f>
        <v>33</v>
      </c>
      <c r="AG70" s="35">
        <f t="shared" ref="AG70:AH70" si="45">+AF70</f>
        <v>33</v>
      </c>
      <c r="AH70" s="35">
        <f t="shared" si="45"/>
        <v>33</v>
      </c>
      <c r="AI70" s="35"/>
      <c r="AJ70" s="35"/>
      <c r="AK70" s="35"/>
      <c r="AL70" s="35">
        <v>60</v>
      </c>
      <c r="AM70" s="35"/>
      <c r="AN70" s="35">
        <v>67</v>
      </c>
      <c r="AO70" s="35"/>
      <c r="AP70" s="35">
        <v>66</v>
      </c>
      <c r="AQ70" s="35"/>
      <c r="AR70" s="35"/>
      <c r="AS70" s="35"/>
      <c r="AT70" s="35"/>
      <c r="AU70" s="35"/>
      <c r="AV70" s="35"/>
      <c r="AW70" s="35">
        <v>240</v>
      </c>
      <c r="AX70" s="35">
        <v>239</v>
      </c>
      <c r="AY70" s="35">
        <v>216</v>
      </c>
      <c r="AZ70" s="35">
        <v>225</v>
      </c>
      <c r="BA70" s="97">
        <v>228</v>
      </c>
      <c r="BB70" s="97">
        <v>224</v>
      </c>
      <c r="BC70" s="97">
        <f>281-BC28-BC20</f>
        <v>263</v>
      </c>
      <c r="BD70" s="97">
        <v>300</v>
      </c>
      <c r="BE70" s="97">
        <v>276</v>
      </c>
      <c r="BF70" s="97">
        <v>300</v>
      </c>
      <c r="BG70" s="97">
        <v>286</v>
      </c>
      <c r="BH70" s="97">
        <v>314</v>
      </c>
      <c r="BI70" s="97">
        <v>301</v>
      </c>
      <c r="BJ70" s="97">
        <v>295</v>
      </c>
      <c r="BK70" s="97">
        <v>282</v>
      </c>
      <c r="BL70" s="97">
        <f>73+184</f>
        <v>257</v>
      </c>
      <c r="BM70" s="97">
        <f>85+182</f>
        <v>267</v>
      </c>
      <c r="BN70" s="97">
        <f>93+171</f>
        <v>264</v>
      </c>
      <c r="BO70" s="97">
        <f>103+165</f>
        <v>268</v>
      </c>
      <c r="BP70" s="97">
        <f>172+76</f>
        <v>248</v>
      </c>
      <c r="BQ70" s="97">
        <f>165+85</f>
        <v>250</v>
      </c>
      <c r="BR70" s="97">
        <f>90+159</f>
        <v>249</v>
      </c>
      <c r="BS70" s="97">
        <f>75+146</f>
        <v>221</v>
      </c>
      <c r="BT70" s="97">
        <v>1</v>
      </c>
      <c r="BU70" s="97"/>
      <c r="BV70" s="97"/>
      <c r="BW70" s="97"/>
      <c r="BX70" s="97"/>
      <c r="BY70" s="97"/>
      <c r="BZ70" s="97"/>
      <c r="CA70" s="97"/>
      <c r="CB70" s="97"/>
      <c r="CC70" s="97"/>
      <c r="CD70" s="97"/>
      <c r="CE70" s="97"/>
      <c r="CF70" s="97"/>
      <c r="CG70" s="97"/>
      <c r="CH70" s="97"/>
      <c r="CI70" s="14"/>
      <c r="CJ70" s="35"/>
      <c r="CK70" s="35"/>
      <c r="CL70" s="35"/>
      <c r="CM70" s="35"/>
      <c r="CN70" s="35"/>
      <c r="CO70" s="35"/>
      <c r="CP70" s="35"/>
      <c r="CQ70" s="35">
        <v>268</v>
      </c>
      <c r="CR70" s="35">
        <v>295</v>
      </c>
      <c r="CS70" s="35">
        <f t="shared" ref="CS70:CS76" si="46">SUM(K70:N70)</f>
        <v>283</v>
      </c>
      <c r="CT70" s="35">
        <f t="shared" ref="CT70:CT79" si="47">SUM(O70:R70)</f>
        <v>365</v>
      </c>
      <c r="CU70" s="35">
        <f>SUM(S70:V70)</f>
        <v>231</v>
      </c>
      <c r="CV70" s="35">
        <f t="shared" si="41"/>
        <v>181</v>
      </c>
      <c r="CW70" s="35">
        <f t="shared" si="44"/>
        <v>163</v>
      </c>
      <c r="CX70" s="35">
        <f t="shared" ref="CX70:CX76" si="48">SUM(AE70:AH70)</f>
        <v>132</v>
      </c>
      <c r="CY70" s="35">
        <f t="shared" ref="CY70:DD70" si="49">CX70*0.9</f>
        <v>118.8</v>
      </c>
      <c r="CZ70" s="35">
        <f t="shared" si="49"/>
        <v>106.92</v>
      </c>
      <c r="DA70" s="35">
        <f t="shared" si="49"/>
        <v>96.228000000000009</v>
      </c>
      <c r="DB70" s="35">
        <f t="shared" si="49"/>
        <v>86.605200000000011</v>
      </c>
      <c r="DC70" s="35">
        <f t="shared" si="49"/>
        <v>77.944680000000005</v>
      </c>
      <c r="DD70" s="35">
        <f t="shared" si="49"/>
        <v>70.15021200000001</v>
      </c>
    </row>
    <row r="71" spans="2:110" x14ac:dyDescent="0.2">
      <c r="B71" s="2" t="s">
        <v>180</v>
      </c>
      <c r="C71" s="29">
        <f>510-C53</f>
        <v>418</v>
      </c>
      <c r="D71" s="29">
        <f>315+58+13+35</f>
        <v>421</v>
      </c>
      <c r="E71" s="44">
        <f>15+24+53+318-2</f>
        <v>408</v>
      </c>
      <c r="F71" s="29">
        <f>435-81-F11</f>
        <v>352</v>
      </c>
      <c r="G71" s="35">
        <f>390-87-4</f>
        <v>299</v>
      </c>
      <c r="H71" s="35">
        <f>533-77-37</f>
        <v>419</v>
      </c>
      <c r="I71" s="35">
        <f>516-26-75</f>
        <v>415</v>
      </c>
      <c r="J71" s="35">
        <f>520-J51-J11-J53</f>
        <v>323</v>
      </c>
      <c r="K71" s="35">
        <f>20+29</f>
        <v>49</v>
      </c>
      <c r="L71" s="35">
        <f>20+23</f>
        <v>43</v>
      </c>
      <c r="M71" s="35">
        <v>38</v>
      </c>
      <c r="N71" s="35">
        <f>27+27</f>
        <v>54</v>
      </c>
      <c r="O71" s="35">
        <f>28+27</f>
        <v>55</v>
      </c>
      <c r="P71" s="35">
        <f>25+21</f>
        <v>46</v>
      </c>
      <c r="Q71" s="35">
        <f>25+17</f>
        <v>42</v>
      </c>
      <c r="R71" s="35">
        <f>27+21</f>
        <v>48</v>
      </c>
      <c r="S71" s="35">
        <f>24+28</f>
        <v>52</v>
      </c>
      <c r="T71" s="45">
        <f>24+20</f>
        <v>44</v>
      </c>
      <c r="U71" s="45">
        <f>22+17</f>
        <v>39</v>
      </c>
      <c r="V71" s="35">
        <f>34+23</f>
        <v>57</v>
      </c>
      <c r="W71" s="35">
        <f>2+49-W55</f>
        <v>48</v>
      </c>
      <c r="X71" s="35">
        <f>6+40</f>
        <v>46</v>
      </c>
      <c r="Y71" s="35">
        <v>37</v>
      </c>
      <c r="Z71" s="35">
        <v>48</v>
      </c>
      <c r="AA71" s="45">
        <v>50</v>
      </c>
      <c r="AB71" s="35">
        <v>38</v>
      </c>
      <c r="AC71" s="35">
        <v>38</v>
      </c>
      <c r="AD71" s="45">
        <v>46</v>
      </c>
      <c r="AE71" s="45"/>
      <c r="AF71" s="35"/>
      <c r="AG71" s="35"/>
      <c r="AH71" s="35"/>
      <c r="AI71" s="35"/>
      <c r="AJ71" s="35"/>
      <c r="AK71" s="35"/>
      <c r="AL71" s="35">
        <v>10</v>
      </c>
      <c r="AM71" s="35"/>
      <c r="AN71" s="35">
        <v>18</v>
      </c>
      <c r="AO71" s="35"/>
      <c r="AP71" s="35">
        <v>8</v>
      </c>
      <c r="AQ71" s="35"/>
      <c r="AR71" s="35"/>
      <c r="AS71" s="35"/>
      <c r="AT71" s="35"/>
      <c r="AU71" s="35"/>
      <c r="AV71" s="35"/>
      <c r="AW71" s="35">
        <v>6</v>
      </c>
      <c r="AX71" s="35">
        <v>8</v>
      </c>
      <c r="AY71" s="35">
        <v>7</v>
      </c>
      <c r="AZ71" s="35">
        <v>4</v>
      </c>
      <c r="BA71" s="97">
        <v>5</v>
      </c>
      <c r="BB71" s="97">
        <v>7</v>
      </c>
      <c r="BC71" s="97">
        <v>7</v>
      </c>
      <c r="BD71" s="97">
        <v>6</v>
      </c>
      <c r="BE71" s="97">
        <v>6</v>
      </c>
      <c r="BF71" s="97">
        <v>6</v>
      </c>
      <c r="BG71" s="97">
        <v>7</v>
      </c>
      <c r="BH71" s="97">
        <v>5</v>
      </c>
      <c r="BI71" s="97">
        <v>4</v>
      </c>
      <c r="BJ71" s="97">
        <v>6</v>
      </c>
      <c r="BK71" s="97">
        <v>4</v>
      </c>
      <c r="BL71" s="97">
        <v>6</v>
      </c>
      <c r="BM71" s="97">
        <v>6</v>
      </c>
      <c r="BN71" s="97">
        <v>10</v>
      </c>
      <c r="BO71" s="97">
        <v>5</v>
      </c>
      <c r="BP71" s="97">
        <v>12</v>
      </c>
      <c r="BQ71" s="97">
        <v>15</v>
      </c>
      <c r="BR71" s="97">
        <v>17</v>
      </c>
      <c r="BS71" s="97">
        <v>6</v>
      </c>
      <c r="BT71" s="97">
        <v>19</v>
      </c>
      <c r="BU71" s="97">
        <v>19</v>
      </c>
      <c r="BV71" s="97">
        <v>26</v>
      </c>
      <c r="BW71" s="97"/>
      <c r="BX71" s="97"/>
      <c r="BY71" s="97"/>
      <c r="BZ71" s="97"/>
      <c r="CA71" s="97"/>
      <c r="CB71" s="97"/>
      <c r="CC71" s="97"/>
      <c r="CD71" s="97"/>
      <c r="CE71" s="97"/>
      <c r="CF71" s="97"/>
      <c r="CG71" s="97"/>
      <c r="CH71" s="97"/>
      <c r="CI71" s="14"/>
      <c r="CJ71" s="35"/>
      <c r="CK71" s="35"/>
      <c r="CL71" s="35"/>
      <c r="CM71" s="35"/>
      <c r="CN71" s="35"/>
      <c r="CO71" s="35"/>
      <c r="CP71" s="35"/>
      <c r="CQ71" s="35">
        <f>53+142</f>
        <v>195</v>
      </c>
      <c r="CR71" s="35">
        <f>246+123</f>
        <v>369</v>
      </c>
      <c r="CS71" s="35">
        <f t="shared" si="46"/>
        <v>184</v>
      </c>
      <c r="CT71" s="35">
        <f t="shared" si="47"/>
        <v>191</v>
      </c>
      <c r="CU71" s="35">
        <f>SUM(S71:V71)</f>
        <v>192</v>
      </c>
      <c r="CV71" s="35">
        <f t="shared" si="41"/>
        <v>179</v>
      </c>
      <c r="CW71" s="35">
        <f>SUM(AA71:AD71)</f>
        <v>172</v>
      </c>
      <c r="CX71" s="35"/>
      <c r="CY71" s="35"/>
      <c r="CZ71" s="35"/>
      <c r="DA71" s="35"/>
      <c r="DB71" s="35"/>
      <c r="DC71" s="35"/>
      <c r="DD71" s="35"/>
    </row>
    <row r="72" spans="2:110" x14ac:dyDescent="0.2">
      <c r="B72" s="2" t="s">
        <v>126</v>
      </c>
      <c r="C72" s="29">
        <v>220</v>
      </c>
      <c r="D72" s="29">
        <v>221</v>
      </c>
      <c r="E72" s="44">
        <f>80+124</f>
        <v>204</v>
      </c>
      <c r="F72" s="29">
        <v>189</v>
      </c>
      <c r="G72" s="35">
        <v>189</v>
      </c>
      <c r="H72" s="35">
        <f>200-2</f>
        <v>198</v>
      </c>
      <c r="I72" s="35">
        <v>165</v>
      </c>
      <c r="J72" s="35">
        <v>172</v>
      </c>
      <c r="K72" s="35"/>
      <c r="L72" s="35">
        <f>161+253</f>
        <v>414</v>
      </c>
      <c r="M72" s="35">
        <f>127+142</f>
        <v>269</v>
      </c>
      <c r="N72" s="35">
        <f>145+96</f>
        <v>241</v>
      </c>
      <c r="O72" s="35"/>
      <c r="P72" s="35"/>
      <c r="Q72" s="35"/>
      <c r="R72" s="35"/>
      <c r="S72" s="35"/>
      <c r="T72" s="45"/>
      <c r="U72" s="45"/>
      <c r="V72" s="35"/>
      <c r="W72" s="35"/>
      <c r="X72" s="35"/>
      <c r="Y72" s="35"/>
      <c r="Z72" s="35"/>
      <c r="AA72" s="45"/>
      <c r="AB72" s="35"/>
      <c r="AC72" s="35"/>
      <c r="AD72" s="45"/>
      <c r="AE72" s="45"/>
      <c r="AF72" s="35"/>
      <c r="AG72" s="35"/>
      <c r="AH72" s="35"/>
      <c r="AI72" s="35"/>
      <c r="AJ72" s="35"/>
      <c r="AK72" s="35"/>
      <c r="AL72" s="35"/>
      <c r="AM72" s="35"/>
      <c r="AN72" s="35">
        <v>17</v>
      </c>
      <c r="AO72" s="35"/>
      <c r="AP72" s="35"/>
      <c r="AQ72" s="35"/>
      <c r="AR72" s="35"/>
      <c r="AS72" s="35"/>
      <c r="AT72" s="35"/>
      <c r="AU72" s="35"/>
      <c r="AV72" s="35"/>
      <c r="AW72" s="35">
        <f>151+96+81+586</f>
        <v>914</v>
      </c>
      <c r="AX72" s="35">
        <f>161+100+55+551</f>
        <v>867</v>
      </c>
      <c r="AY72" s="35">
        <f>148+100+454</f>
        <v>702</v>
      </c>
      <c r="AZ72" s="35">
        <f>491+76+142</f>
        <v>709</v>
      </c>
      <c r="BA72" s="97">
        <f>149+100+49+544</f>
        <v>842</v>
      </c>
      <c r="BB72" s="97">
        <f>150+108+59+544</f>
        <v>861</v>
      </c>
      <c r="BC72" s="97">
        <f>124+96+417</f>
        <v>637</v>
      </c>
      <c r="BD72" s="97">
        <f>134+531</f>
        <v>665</v>
      </c>
      <c r="BE72" s="97">
        <f>475+128</f>
        <v>603</v>
      </c>
      <c r="BF72" s="97">
        <f>476+131</f>
        <v>607</v>
      </c>
      <c r="BG72" s="97">
        <f>115+513</f>
        <v>628</v>
      </c>
      <c r="BH72" s="97">
        <f>106+532</f>
        <v>638</v>
      </c>
      <c r="BI72" s="97">
        <f>503+109</f>
        <v>612</v>
      </c>
      <c r="BJ72" s="97">
        <f>103+482</f>
        <v>585</v>
      </c>
      <c r="BK72" s="97">
        <v>551</v>
      </c>
      <c r="BL72" s="97">
        <v>423</v>
      </c>
      <c r="BM72" s="97">
        <v>487</v>
      </c>
      <c r="BN72" s="97">
        <v>450</v>
      </c>
      <c r="BO72" s="97">
        <v>399</v>
      </c>
      <c r="BP72" s="97">
        <v>398</v>
      </c>
      <c r="BQ72" s="97">
        <v>358</v>
      </c>
      <c r="BR72" s="97">
        <v>361</v>
      </c>
      <c r="BS72" s="97">
        <v>312</v>
      </c>
      <c r="BT72" s="97"/>
      <c r="BU72" s="97"/>
      <c r="BV72" s="97"/>
      <c r="BW72" s="97"/>
      <c r="BX72" s="97"/>
      <c r="BY72" s="97"/>
      <c r="BZ72" s="97"/>
      <c r="CA72" s="97"/>
      <c r="CB72" s="97"/>
      <c r="CC72" s="97"/>
      <c r="CD72" s="97"/>
      <c r="CE72" s="97"/>
      <c r="CF72" s="97"/>
      <c r="CG72" s="97"/>
      <c r="CH72" s="97"/>
      <c r="CI72" s="14"/>
      <c r="CJ72" s="35"/>
      <c r="CK72" s="35"/>
      <c r="CL72" s="35"/>
      <c r="CM72" s="35"/>
      <c r="CN72" s="35"/>
      <c r="CO72" s="35"/>
      <c r="CP72" s="35"/>
      <c r="CQ72" s="35">
        <v>350</v>
      </c>
      <c r="CR72" s="35">
        <v>372</v>
      </c>
      <c r="CS72" s="35">
        <f>SUM(K72:N72)</f>
        <v>924</v>
      </c>
      <c r="CT72" s="35"/>
      <c r="CU72" s="42"/>
      <c r="CV72" s="35"/>
      <c r="CW72" s="35"/>
      <c r="CX72" s="35"/>
      <c r="CY72" s="35"/>
      <c r="CZ72" s="35"/>
      <c r="DA72" s="35"/>
      <c r="DB72" s="35"/>
      <c r="DC72" s="35"/>
      <c r="DD72" s="35"/>
    </row>
    <row r="73" spans="2:110" x14ac:dyDescent="0.2">
      <c r="B73" s="99" t="s">
        <v>1394</v>
      </c>
      <c r="C73" s="29">
        <v>531</v>
      </c>
      <c r="D73" s="29">
        <v>594</v>
      </c>
      <c r="E73" s="44">
        <v>589</v>
      </c>
      <c r="F73" s="29">
        <v>633</v>
      </c>
      <c r="G73" s="35">
        <v>502</v>
      </c>
      <c r="H73" s="35">
        <f>581-26-44</f>
        <v>511</v>
      </c>
      <c r="I73" s="35">
        <v>568</v>
      </c>
      <c r="J73" s="35">
        <f>600-38</f>
        <v>562</v>
      </c>
      <c r="K73" s="35">
        <f>92+417</f>
        <v>509</v>
      </c>
      <c r="L73" s="35">
        <f>110+82</f>
        <v>192</v>
      </c>
      <c r="M73" s="35">
        <f>119+70</f>
        <v>189</v>
      </c>
      <c r="N73" s="35">
        <f>127+20</f>
        <v>147</v>
      </c>
      <c r="O73" s="35">
        <f>144+198-O45</f>
        <v>278</v>
      </c>
      <c r="P73" s="35">
        <f>165+294-P45</f>
        <v>382</v>
      </c>
      <c r="Q73" s="35">
        <f>93+245</f>
        <v>338</v>
      </c>
      <c r="R73" s="35">
        <f>211+93</f>
        <v>304</v>
      </c>
      <c r="S73" s="35">
        <f>68+221</f>
        <v>289</v>
      </c>
      <c r="T73" s="45">
        <f>237+82</f>
        <v>319</v>
      </c>
      <c r="U73" s="45">
        <f>249+93</f>
        <v>342</v>
      </c>
      <c r="V73" s="35">
        <f>234+71</f>
        <v>305</v>
      </c>
      <c r="W73" s="35">
        <f>71+207</f>
        <v>278</v>
      </c>
      <c r="X73" s="35">
        <f>217+73</f>
        <v>290</v>
      </c>
      <c r="Y73" s="35">
        <f>74+237</f>
        <v>311</v>
      </c>
      <c r="Z73" s="35">
        <f>79+229</f>
        <v>308</v>
      </c>
      <c r="AA73" s="45">
        <f>346+86-AA44</f>
        <v>297</v>
      </c>
      <c r="AB73" s="35">
        <f>93+381</f>
        <v>474</v>
      </c>
      <c r="AC73" s="35">
        <f>360+92</f>
        <v>452</v>
      </c>
      <c r="AD73" s="45">
        <f>92+366</f>
        <v>458</v>
      </c>
      <c r="AE73" s="45">
        <f>285+86+98-141</f>
        <v>328</v>
      </c>
      <c r="AF73" s="35">
        <f>+AE73</f>
        <v>328</v>
      </c>
      <c r="AG73" s="35">
        <f t="shared" ref="AG73:AH73" si="50">+AF73</f>
        <v>328</v>
      </c>
      <c r="AH73" s="35">
        <f t="shared" si="50"/>
        <v>328</v>
      </c>
      <c r="AI73" s="35"/>
      <c r="AJ73" s="35"/>
      <c r="AK73" s="35"/>
      <c r="AL73" s="35">
        <v>43</v>
      </c>
      <c r="AM73" s="35"/>
      <c r="AN73" s="35">
        <f>42+257</f>
        <v>299</v>
      </c>
      <c r="AO73" s="35"/>
      <c r="AP73" s="35">
        <v>45</v>
      </c>
      <c r="AQ73" s="35"/>
      <c r="AR73" s="35"/>
      <c r="AS73" s="35"/>
      <c r="AT73" s="35"/>
      <c r="AU73" s="35"/>
      <c r="AV73" s="35"/>
      <c r="AW73" s="35">
        <v>68</v>
      </c>
      <c r="AX73" s="35">
        <v>104</v>
      </c>
      <c r="AY73" s="35"/>
      <c r="AZ73" s="35">
        <v>1</v>
      </c>
      <c r="BA73" s="97">
        <v>73</v>
      </c>
      <c r="BB73" s="97">
        <v>81</v>
      </c>
      <c r="BC73" s="97"/>
      <c r="BD73" s="97"/>
      <c r="BE73" s="97"/>
      <c r="BF73" s="97">
        <v>1</v>
      </c>
      <c r="BG73" s="97"/>
      <c r="BH73" s="97"/>
      <c r="BI73" s="97"/>
      <c r="BJ73" s="97"/>
      <c r="BK73" s="97"/>
      <c r="BL73" s="97"/>
      <c r="BM73" s="97"/>
      <c r="BN73" s="97"/>
      <c r="BO73" s="97"/>
      <c r="BP73" s="97"/>
      <c r="BQ73" s="97"/>
      <c r="BR73" s="97"/>
      <c r="BS73" s="97"/>
      <c r="BT73" s="97"/>
      <c r="BU73" s="97"/>
      <c r="BV73" s="97"/>
      <c r="BW73" s="97"/>
      <c r="BX73" s="97"/>
      <c r="BY73" s="97"/>
      <c r="BZ73" s="97"/>
      <c r="CA73" s="97"/>
      <c r="CB73" s="97"/>
      <c r="CC73" s="97"/>
      <c r="CD73" s="97"/>
      <c r="CE73" s="97"/>
      <c r="CF73" s="97"/>
      <c r="CG73" s="97"/>
      <c r="CH73" s="97"/>
      <c r="CI73" s="14"/>
      <c r="CJ73" s="35"/>
      <c r="CK73" s="35"/>
      <c r="CL73" s="35"/>
      <c r="CM73" s="35"/>
      <c r="CN73" s="35"/>
      <c r="CO73" s="35"/>
      <c r="CP73" s="35"/>
      <c r="CQ73" s="35">
        <f>270+162</f>
        <v>432</v>
      </c>
      <c r="CR73" s="35">
        <f>330+266</f>
        <v>596</v>
      </c>
      <c r="CS73" s="35">
        <f>SUM(K73:N73)</f>
        <v>1037</v>
      </c>
      <c r="CT73" s="35">
        <f t="shared" si="47"/>
        <v>1302</v>
      </c>
      <c r="CU73" s="35">
        <f>SUM(S73:V73)</f>
        <v>1255</v>
      </c>
      <c r="CV73" s="35">
        <f>SUM(W73:Z73)</f>
        <v>1187</v>
      </c>
      <c r="CW73" s="35">
        <f t="shared" si="44"/>
        <v>1681</v>
      </c>
      <c r="CX73" s="35">
        <f t="shared" si="48"/>
        <v>1312</v>
      </c>
      <c r="CY73" s="35">
        <f t="shared" ref="CY73:DD73" si="51">CX73*0.9</f>
        <v>1180.8</v>
      </c>
      <c r="CZ73" s="35">
        <f t="shared" si="51"/>
        <v>1062.72</v>
      </c>
      <c r="DA73" s="35">
        <f t="shared" si="51"/>
        <v>956.44800000000009</v>
      </c>
      <c r="DB73" s="35">
        <f t="shared" si="51"/>
        <v>860.80320000000006</v>
      </c>
      <c r="DC73" s="35">
        <f t="shared" si="51"/>
        <v>774.72288000000003</v>
      </c>
      <c r="DD73" s="35">
        <f t="shared" si="51"/>
        <v>697.2505920000001</v>
      </c>
    </row>
    <row r="74" spans="2:110" x14ac:dyDescent="0.2">
      <c r="B74" s="2" t="s">
        <v>124</v>
      </c>
      <c r="C74" s="29">
        <f>188+31</f>
        <v>219</v>
      </c>
      <c r="D74" s="29">
        <f>35+153</f>
        <v>188</v>
      </c>
      <c r="E74" s="44">
        <f>23+166</f>
        <v>189</v>
      </c>
      <c r="F74" s="29">
        <f>158+39</f>
        <v>197</v>
      </c>
      <c r="G74" s="35">
        <f>41+161</f>
        <v>202</v>
      </c>
      <c r="H74" s="35">
        <f>41+160</f>
        <v>201</v>
      </c>
      <c r="I74" s="35">
        <f>43+159-3</f>
        <v>199</v>
      </c>
      <c r="J74" s="35">
        <f>168+47-J19</f>
        <v>212</v>
      </c>
      <c r="K74" s="35">
        <f>377-K58</f>
        <v>206</v>
      </c>
      <c r="L74" s="35">
        <f>24+372-L58</f>
        <v>228</v>
      </c>
      <c r="M74" s="35">
        <f>369+2-M58</f>
        <v>208</v>
      </c>
      <c r="N74" s="35">
        <f>376-N58</f>
        <v>213</v>
      </c>
      <c r="O74" s="35">
        <f>377+6-O58-O23</f>
        <v>221</v>
      </c>
      <c r="P74" s="35">
        <f>8+398-P58</f>
        <v>225</v>
      </c>
      <c r="Q74" s="35">
        <f>12+361-Q58</f>
        <v>214</v>
      </c>
      <c r="R74" s="35">
        <f>328-R58</f>
        <v>179</v>
      </c>
      <c r="S74" s="35">
        <f>331-S58</f>
        <v>190</v>
      </c>
      <c r="T74" s="45">
        <f>346-T58</f>
        <v>198</v>
      </c>
      <c r="U74" s="45">
        <f>320-U58</f>
        <v>185</v>
      </c>
      <c r="V74" s="45">
        <f>322-V58</f>
        <v>183</v>
      </c>
      <c r="W74" s="45">
        <f>295-W58</f>
        <v>180</v>
      </c>
      <c r="X74" s="35">
        <f>277-X58</f>
        <v>165</v>
      </c>
      <c r="Y74" s="35">
        <f>264-Y58</f>
        <v>161</v>
      </c>
      <c r="Z74" s="35">
        <f>267-Z58</f>
        <v>161</v>
      </c>
      <c r="AA74" s="45">
        <v>262</v>
      </c>
      <c r="AB74" s="35">
        <v>260</v>
      </c>
      <c r="AC74" s="35">
        <v>260</v>
      </c>
      <c r="AD74" s="45">
        <v>245</v>
      </c>
      <c r="AE74" s="45">
        <v>373</v>
      </c>
      <c r="AF74" s="35">
        <f t="shared" ref="AF74:AH74" si="52">+AE74</f>
        <v>373</v>
      </c>
      <c r="AG74" s="35">
        <f t="shared" si="52"/>
        <v>373</v>
      </c>
      <c r="AH74" s="35">
        <f t="shared" si="52"/>
        <v>373</v>
      </c>
      <c r="AI74" s="35"/>
      <c r="AJ74" s="35"/>
      <c r="AK74" s="35"/>
      <c r="AL74" s="35">
        <v>352</v>
      </c>
      <c r="AM74" s="35"/>
      <c r="AN74" s="35"/>
      <c r="AO74" s="35"/>
      <c r="AP74" s="35">
        <v>274</v>
      </c>
      <c r="AQ74" s="35"/>
      <c r="AR74" s="35"/>
      <c r="AS74" s="35"/>
      <c r="AT74" s="35"/>
      <c r="AU74" s="35"/>
      <c r="AV74" s="35"/>
      <c r="AW74" s="35"/>
      <c r="AX74" s="35">
        <v>4</v>
      </c>
      <c r="AY74" s="35">
        <v>4</v>
      </c>
      <c r="AZ74" s="35">
        <v>3</v>
      </c>
      <c r="BA74" s="97">
        <v>5</v>
      </c>
      <c r="BB74" s="97">
        <v>5</v>
      </c>
      <c r="BC74" s="97">
        <v>4</v>
      </c>
      <c r="BD74" s="97">
        <v>6</v>
      </c>
      <c r="BE74" s="97">
        <v>6</v>
      </c>
      <c r="BF74" s="97">
        <v>6</v>
      </c>
      <c r="BG74" s="97">
        <v>6</v>
      </c>
      <c r="BH74" s="97">
        <v>6</v>
      </c>
      <c r="BI74" s="97">
        <v>7</v>
      </c>
      <c r="BJ74" s="97">
        <v>5</v>
      </c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14"/>
      <c r="CJ74" s="35"/>
      <c r="CK74" s="35"/>
      <c r="CL74" s="35"/>
      <c r="CM74" s="35"/>
      <c r="CN74" s="35"/>
      <c r="CO74" s="35"/>
      <c r="CP74" s="35"/>
      <c r="CQ74" s="35">
        <f>128+665</f>
        <v>793</v>
      </c>
      <c r="CR74" s="35">
        <f>172+648</f>
        <v>820</v>
      </c>
      <c r="CS74" s="35">
        <f t="shared" si="46"/>
        <v>855</v>
      </c>
      <c r="CT74" s="35">
        <f t="shared" si="47"/>
        <v>839</v>
      </c>
      <c r="CU74" s="35">
        <f>SUM(S74:V74)</f>
        <v>756</v>
      </c>
      <c r="CV74" s="35">
        <f>SUM(W74:Z74)</f>
        <v>667</v>
      </c>
      <c r="CW74" s="35">
        <f t="shared" si="44"/>
        <v>1027</v>
      </c>
      <c r="CX74" s="35">
        <f t="shared" si="48"/>
        <v>1492</v>
      </c>
      <c r="CY74" s="35">
        <f t="shared" ref="CY74:DD74" si="53">CX74*0.9</f>
        <v>1342.8</v>
      </c>
      <c r="CZ74" s="35">
        <f t="shared" si="53"/>
        <v>1208.52</v>
      </c>
      <c r="DA74" s="35">
        <f t="shared" si="53"/>
        <v>1087.6680000000001</v>
      </c>
      <c r="DB74" s="35">
        <f t="shared" si="53"/>
        <v>978.90120000000013</v>
      </c>
      <c r="DC74" s="35">
        <f t="shared" si="53"/>
        <v>881.01108000000011</v>
      </c>
      <c r="DD74" s="35">
        <f t="shared" si="53"/>
        <v>792.90997200000015</v>
      </c>
    </row>
    <row r="75" spans="2:110" x14ac:dyDescent="0.2">
      <c r="B75" s="2" t="s">
        <v>281</v>
      </c>
      <c r="C75" s="29">
        <v>0</v>
      </c>
      <c r="D75" s="29">
        <v>0</v>
      </c>
      <c r="E75" s="44">
        <v>0</v>
      </c>
      <c r="F75" s="29">
        <v>0</v>
      </c>
      <c r="G75" s="35">
        <v>0</v>
      </c>
      <c r="H75" s="35">
        <v>0</v>
      </c>
      <c r="I75" s="35">
        <v>0</v>
      </c>
      <c r="J75" s="35">
        <v>0</v>
      </c>
      <c r="K75" s="35"/>
      <c r="L75" s="35">
        <f>358-L33+3</f>
        <v>176</v>
      </c>
      <c r="M75" s="35">
        <f>6+366-M33</f>
        <v>176</v>
      </c>
      <c r="N75" s="35">
        <f>374--N33</f>
        <v>569</v>
      </c>
      <c r="O75" s="35"/>
      <c r="P75" s="35"/>
      <c r="Q75" s="35"/>
      <c r="R75" s="35"/>
      <c r="S75" s="35"/>
      <c r="T75" s="35"/>
      <c r="U75" s="45"/>
      <c r="V75" s="35"/>
      <c r="W75" s="35"/>
      <c r="X75" s="35"/>
      <c r="Y75" s="35"/>
      <c r="Z75" s="35"/>
      <c r="AA75" s="45"/>
      <c r="AB75" s="35"/>
      <c r="AC75" s="35"/>
      <c r="AD75" s="45"/>
      <c r="AE75" s="4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7"/>
      <c r="BM75" s="97"/>
      <c r="BN75" s="97"/>
      <c r="BO75" s="97"/>
      <c r="BP75" s="97"/>
      <c r="BQ75" s="97"/>
      <c r="BR75" s="97"/>
      <c r="BS75" s="97"/>
      <c r="BT75" s="97"/>
      <c r="BU75" s="97"/>
      <c r="BV75" s="97"/>
      <c r="BW75" s="97"/>
      <c r="BX75" s="97"/>
      <c r="BY75" s="97"/>
      <c r="BZ75" s="97"/>
      <c r="CA75" s="97"/>
      <c r="CB75" s="97"/>
      <c r="CC75" s="97"/>
      <c r="CD75" s="97"/>
      <c r="CE75" s="97"/>
      <c r="CF75" s="97"/>
      <c r="CG75" s="97"/>
      <c r="CH75" s="97"/>
      <c r="CI75" s="14"/>
      <c r="CJ75" s="35"/>
      <c r="CK75" s="35"/>
      <c r="CL75" s="35"/>
      <c r="CM75" s="35"/>
      <c r="CN75" s="35"/>
      <c r="CO75" s="35"/>
      <c r="CP75" s="35"/>
      <c r="CQ75" s="35">
        <f>1581+47-62</f>
        <v>1566</v>
      </c>
      <c r="CR75" s="35">
        <f>1526+117</f>
        <v>1643</v>
      </c>
      <c r="CS75" s="35">
        <f t="shared" si="46"/>
        <v>921</v>
      </c>
      <c r="CT75" s="35"/>
      <c r="CU75" s="42" t="s">
        <v>511</v>
      </c>
      <c r="CV75" s="35"/>
      <c r="CW75" s="35"/>
      <c r="CX75" s="35"/>
      <c r="CY75" s="35"/>
      <c r="CZ75" s="35"/>
      <c r="DA75" s="35"/>
      <c r="DB75" s="35"/>
      <c r="DC75" s="35"/>
      <c r="DD75" s="35"/>
    </row>
    <row r="76" spans="2:110" x14ac:dyDescent="0.2">
      <c r="B76" s="2" t="s">
        <v>352</v>
      </c>
      <c r="C76" s="29">
        <f>129+172-C33-C43</f>
        <v>78</v>
      </c>
      <c r="D76" s="29">
        <f>196+116-67-185</f>
        <v>60</v>
      </c>
      <c r="E76" s="44">
        <f>186+131-174-74</f>
        <v>69</v>
      </c>
      <c r="F76" s="29">
        <f>304-F33-F43</f>
        <v>60</v>
      </c>
      <c r="G76" s="35">
        <f>209+108-G33-G46-G43</f>
        <v>2</v>
      </c>
      <c r="H76" s="35">
        <f>243+114-H43-H46-H33</f>
        <v>22.809523809523824</v>
      </c>
      <c r="I76" s="35">
        <f>270+108-I46-I43-I33</f>
        <v>35</v>
      </c>
      <c r="J76" s="35">
        <f>298+110-J33-J43-J46</f>
        <v>42</v>
      </c>
      <c r="K76" s="35">
        <f>265+104</f>
        <v>369</v>
      </c>
      <c r="L76" s="35">
        <f>106+107</f>
        <v>213</v>
      </c>
      <c r="M76" s="35">
        <v>209</v>
      </c>
      <c r="N76" s="35">
        <f>116+63</f>
        <v>179</v>
      </c>
      <c r="O76" s="35">
        <f>196+105</f>
        <v>301</v>
      </c>
      <c r="P76" s="35">
        <f>229+106</f>
        <v>335</v>
      </c>
      <c r="Q76" s="35">
        <f>188+102</f>
        <v>290</v>
      </c>
      <c r="R76" s="35">
        <f>162+91</f>
        <v>253</v>
      </c>
      <c r="S76" s="35">
        <f>162+88</f>
        <v>250</v>
      </c>
      <c r="T76" s="35">
        <f>169+100</f>
        <v>269</v>
      </c>
      <c r="U76" s="45">
        <f>98+156</f>
        <v>254</v>
      </c>
      <c r="V76" s="35">
        <f>165+98</f>
        <v>263</v>
      </c>
      <c r="W76" s="35">
        <f>104+133</f>
        <v>237</v>
      </c>
      <c r="X76" s="35">
        <f>107+149</f>
        <v>256</v>
      </c>
      <c r="Y76" s="35">
        <f>137+111</f>
        <v>248</v>
      </c>
      <c r="Z76" s="35">
        <f>114+148</f>
        <v>262</v>
      </c>
      <c r="AA76" s="45">
        <f>104+136</f>
        <v>240</v>
      </c>
      <c r="AB76" s="35">
        <f>25+142</f>
        <v>167</v>
      </c>
      <c r="AC76" s="35">
        <f>36+136</f>
        <v>172</v>
      </c>
      <c r="AD76" s="45">
        <f>45+133</f>
        <v>178</v>
      </c>
      <c r="AE76" s="45">
        <f>16+121+22</f>
        <v>159</v>
      </c>
      <c r="AF76" s="35">
        <f t="shared" ref="AF76:AH76" si="54">+AE76</f>
        <v>159</v>
      </c>
      <c r="AG76" s="35">
        <f t="shared" si="54"/>
        <v>159</v>
      </c>
      <c r="AH76" s="35">
        <f t="shared" si="54"/>
        <v>159</v>
      </c>
      <c r="AI76" s="35"/>
      <c r="AJ76" s="35"/>
      <c r="AK76" s="35"/>
      <c r="AL76" s="103">
        <f>21+112+14</f>
        <v>147</v>
      </c>
      <c r="AM76" s="35"/>
      <c r="AN76" s="35">
        <f>15+108</f>
        <v>123</v>
      </c>
      <c r="AO76" s="35"/>
      <c r="AP76" s="35">
        <f>100+16+13</f>
        <v>129</v>
      </c>
      <c r="AQ76" s="35"/>
      <c r="AR76" s="35"/>
      <c r="AS76" s="35"/>
      <c r="AT76" s="35"/>
      <c r="AU76" s="35"/>
      <c r="AV76" s="35"/>
      <c r="AW76" s="35">
        <v>30</v>
      </c>
      <c r="AX76" s="35">
        <v>30</v>
      </c>
      <c r="AY76" s="35">
        <v>24</v>
      </c>
      <c r="AZ76" s="35">
        <v>27</v>
      </c>
      <c r="BA76" s="97">
        <v>26</v>
      </c>
      <c r="BB76" s="97">
        <v>25</v>
      </c>
      <c r="BC76" s="97">
        <v>20</v>
      </c>
      <c r="BD76" s="97">
        <v>23</v>
      </c>
      <c r="BE76" s="97">
        <v>20</v>
      </c>
      <c r="BF76" s="97">
        <v>17</v>
      </c>
      <c r="BG76" s="97">
        <v>13</v>
      </c>
      <c r="BH76" s="97">
        <v>37</v>
      </c>
      <c r="BI76" s="97">
        <v>16</v>
      </c>
      <c r="BJ76" s="97">
        <v>14</v>
      </c>
      <c r="BK76" s="97">
        <v>12</v>
      </c>
      <c r="BL76" s="97">
        <v>15</v>
      </c>
      <c r="BM76" s="97">
        <v>12</v>
      </c>
      <c r="BN76" s="97">
        <v>12</v>
      </c>
      <c r="BO76" s="97">
        <v>12</v>
      </c>
      <c r="BP76" s="97">
        <v>11</v>
      </c>
      <c r="BQ76" s="97">
        <v>11</v>
      </c>
      <c r="BR76" s="97">
        <v>12</v>
      </c>
      <c r="BS76" s="97">
        <v>9</v>
      </c>
      <c r="BT76" s="97">
        <v>1</v>
      </c>
      <c r="BU76" s="97"/>
      <c r="BV76" s="97"/>
      <c r="BW76" s="97"/>
      <c r="BX76" s="97"/>
      <c r="BY76" s="97"/>
      <c r="BZ76" s="97"/>
      <c r="CA76" s="97"/>
      <c r="CB76" s="97"/>
      <c r="CC76" s="97"/>
      <c r="CD76" s="97"/>
      <c r="CE76" s="97"/>
      <c r="CF76" s="97"/>
      <c r="CG76" s="97"/>
      <c r="CH76" s="97"/>
      <c r="CI76" s="14"/>
      <c r="CJ76" s="35"/>
      <c r="CK76" s="35"/>
      <c r="CL76" s="35"/>
      <c r="CM76" s="35"/>
      <c r="CN76" s="35"/>
      <c r="CO76" s="35"/>
      <c r="CP76" s="35"/>
      <c r="CQ76" s="35">
        <f>758+476</f>
        <v>1234</v>
      </c>
      <c r="CR76" s="35">
        <f>1020+440-CR33-CR43-CR46</f>
        <v>101</v>
      </c>
      <c r="CS76" s="35">
        <f t="shared" si="46"/>
        <v>970</v>
      </c>
      <c r="CT76" s="35">
        <f t="shared" si="47"/>
        <v>1179</v>
      </c>
      <c r="CU76" s="35">
        <f>SUM(S76:V76)</f>
        <v>1036</v>
      </c>
      <c r="CV76" s="35">
        <f>SUM(W76:Z76)</f>
        <v>1003</v>
      </c>
      <c r="CW76" s="35">
        <f t="shared" si="44"/>
        <v>757</v>
      </c>
      <c r="CX76" s="35">
        <f t="shared" si="48"/>
        <v>636</v>
      </c>
      <c r="CY76" s="35">
        <f t="shared" ref="CY76:DD76" si="55">CX76*0.9</f>
        <v>572.4</v>
      </c>
      <c r="CZ76" s="35">
        <f t="shared" si="55"/>
        <v>515.16</v>
      </c>
      <c r="DA76" s="35">
        <f t="shared" si="55"/>
        <v>463.64400000000001</v>
      </c>
      <c r="DB76" s="35">
        <f t="shared" si="55"/>
        <v>417.27960000000002</v>
      </c>
      <c r="DC76" s="35">
        <f t="shared" si="55"/>
        <v>375.55164000000002</v>
      </c>
      <c r="DD76" s="35">
        <f t="shared" si="55"/>
        <v>337.99647600000003</v>
      </c>
    </row>
    <row r="77" spans="2:110" x14ac:dyDescent="0.2">
      <c r="B77" s="2" t="s">
        <v>132</v>
      </c>
      <c r="C77" s="29">
        <f>28-62</f>
        <v>-34</v>
      </c>
      <c r="D77" s="29">
        <v>32</v>
      </c>
      <c r="E77" s="44">
        <v>36</v>
      </c>
      <c r="F77" s="29">
        <v>43</v>
      </c>
      <c r="G77" s="35">
        <f>66+56</f>
        <v>122</v>
      </c>
      <c r="H77" s="35">
        <f>82+68+26</f>
        <v>176</v>
      </c>
      <c r="I77" s="35">
        <f>91+69</f>
        <v>160</v>
      </c>
      <c r="J77" s="35">
        <f>91+73+38</f>
        <v>202</v>
      </c>
      <c r="K77" s="35">
        <f>66+38</f>
        <v>104</v>
      </c>
      <c r="L77" s="35">
        <v>43</v>
      </c>
      <c r="M77" s="35">
        <v>47</v>
      </c>
      <c r="N77" s="35">
        <v>51</v>
      </c>
      <c r="O77" s="35">
        <f>61+46</f>
        <v>107</v>
      </c>
      <c r="P77" s="35">
        <f>67+49</f>
        <v>116</v>
      </c>
      <c r="Q77" s="35">
        <f>61+54</f>
        <v>115</v>
      </c>
      <c r="R77" s="35">
        <f>57+52</f>
        <v>109</v>
      </c>
      <c r="S77" s="35">
        <f>81+69+52</f>
        <v>202</v>
      </c>
      <c r="T77" s="35">
        <f>87+47+55</f>
        <v>189</v>
      </c>
      <c r="U77" s="45">
        <f>67+87+57</f>
        <v>211</v>
      </c>
      <c r="V77" s="35">
        <f>32+90+59</f>
        <v>181</v>
      </c>
      <c r="W77" s="35">
        <f>63+124-W12</f>
        <v>183</v>
      </c>
      <c r="X77" s="35">
        <f>157+71</f>
        <v>228</v>
      </c>
      <c r="Y77" s="35">
        <f>149+63</f>
        <v>212</v>
      </c>
      <c r="Z77" s="35">
        <f>103+43</f>
        <v>146</v>
      </c>
      <c r="AA77" s="45">
        <f>104+83</f>
        <v>187</v>
      </c>
      <c r="AB77" s="35">
        <f>8338-7508</f>
        <v>830</v>
      </c>
      <c r="AC77" s="35">
        <f>8159-7396</f>
        <v>763</v>
      </c>
      <c r="AD77" s="45">
        <f>44+161-164</f>
        <v>41</v>
      </c>
      <c r="AE77" s="45">
        <v>49</v>
      </c>
      <c r="AF77" s="35">
        <f t="shared" ref="AF77:AH77" si="56">+AE77</f>
        <v>49</v>
      </c>
      <c r="AG77" s="35">
        <f t="shared" si="56"/>
        <v>49</v>
      </c>
      <c r="AH77" s="35">
        <f t="shared" si="56"/>
        <v>49</v>
      </c>
      <c r="AI77" s="35"/>
      <c r="AJ77" s="35"/>
      <c r="AK77" s="35"/>
      <c r="AL77" s="35">
        <f>259+46</f>
        <v>305</v>
      </c>
      <c r="AM77" s="35"/>
      <c r="AN77" s="35">
        <f>316+43+16</f>
        <v>375</v>
      </c>
      <c r="AO77" s="35"/>
      <c r="AP77" s="35">
        <f>224+62</f>
        <v>286</v>
      </c>
      <c r="AQ77" s="35"/>
      <c r="AR77" s="35"/>
      <c r="AS77" s="35"/>
      <c r="AT77" s="35"/>
      <c r="AU77" s="35"/>
      <c r="AV77" s="35"/>
      <c r="AW77" s="35">
        <v>435</v>
      </c>
      <c r="AX77" s="35">
        <v>441</v>
      </c>
      <c r="AY77" s="35">
        <v>744</v>
      </c>
      <c r="AZ77" s="35">
        <v>744</v>
      </c>
      <c r="BA77" s="97">
        <v>398</v>
      </c>
      <c r="BB77" s="97">
        <v>426</v>
      </c>
      <c r="BC77" s="97">
        <v>696</v>
      </c>
      <c r="BD77" s="97">
        <v>672</v>
      </c>
      <c r="BE77" s="97">
        <v>610</v>
      </c>
      <c r="BF77" s="97">
        <v>609</v>
      </c>
      <c r="BG77" s="97">
        <v>576</v>
      </c>
      <c r="BH77" s="97">
        <v>553</v>
      </c>
      <c r="BI77" s="97">
        <v>567</v>
      </c>
      <c r="BJ77" s="97">
        <v>595</v>
      </c>
      <c r="BK77" s="97">
        <f>1+517</f>
        <v>518</v>
      </c>
      <c r="BL77" s="97">
        <v>441</v>
      </c>
      <c r="BM77" s="97">
        <v>464</v>
      </c>
      <c r="BN77" s="97">
        <v>494</v>
      </c>
      <c r="BO77" s="97">
        <v>432</v>
      </c>
      <c r="BP77" s="97">
        <v>439</v>
      </c>
      <c r="BQ77" s="97">
        <v>412</v>
      </c>
      <c r="BR77" s="97">
        <f>108+406</f>
        <v>514</v>
      </c>
      <c r="BS77" s="97">
        <f>1+49+375</f>
        <v>425</v>
      </c>
      <c r="BT77" s="97">
        <f>939+27</f>
        <v>966</v>
      </c>
      <c r="BU77" s="97">
        <f>876+56</f>
        <v>932</v>
      </c>
      <c r="BV77" s="97">
        <f>911+82</f>
        <v>993</v>
      </c>
      <c r="BW77" s="97">
        <f>25+123+1166+1</f>
        <v>1315</v>
      </c>
      <c r="BX77" s="97">
        <f>23+1115+132</f>
        <v>1270</v>
      </c>
      <c r="BY77" s="97">
        <f>1142+471+21</f>
        <v>1634</v>
      </c>
      <c r="BZ77" s="97">
        <f>302+1243+1</f>
        <v>1546</v>
      </c>
      <c r="CA77" s="97">
        <f>1761+1+279</f>
        <v>2041</v>
      </c>
      <c r="CB77" s="97">
        <f>1760+271+1</f>
        <v>2032</v>
      </c>
      <c r="CC77" s="97"/>
      <c r="CD77" s="97"/>
      <c r="CE77" s="97"/>
      <c r="CF77" s="97"/>
      <c r="CG77" s="97"/>
      <c r="CH77" s="97"/>
      <c r="CI77" s="14"/>
      <c r="CJ77" s="35"/>
      <c r="CK77" s="35"/>
      <c r="CL77" s="35"/>
      <c r="CM77" s="35"/>
      <c r="CN77" s="35"/>
      <c r="CO77" s="35"/>
      <c r="CP77" s="35"/>
      <c r="CQ77" s="35"/>
      <c r="CR77" s="35"/>
      <c r="CS77" s="35">
        <f>SUM(K77:N77)</f>
        <v>245</v>
      </c>
      <c r="CT77" s="35">
        <f>SUM(O77:R77)</f>
        <v>447</v>
      </c>
      <c r="CU77" s="35">
        <f>SUM(S77:V77)</f>
        <v>783</v>
      </c>
      <c r="CV77" s="35">
        <f>SUM(W77:Z77)</f>
        <v>769</v>
      </c>
      <c r="CW77" s="35">
        <f>SUM(AA77:AD77)</f>
        <v>1821</v>
      </c>
      <c r="CX77" s="35">
        <f>SUM(AE77:AH77)</f>
        <v>196</v>
      </c>
      <c r="CY77" s="35"/>
      <c r="CZ77" s="35"/>
      <c r="DA77" s="35"/>
      <c r="DB77" s="35"/>
      <c r="DC77" s="35"/>
      <c r="DD77" s="35"/>
    </row>
    <row r="78" spans="2:110" x14ac:dyDescent="0.2">
      <c r="B78" s="2" t="s">
        <v>119</v>
      </c>
      <c r="C78" s="35">
        <f t="shared" ref="C78:AM78" si="57">SUM(C24:C77)</f>
        <v>3723</v>
      </c>
      <c r="D78" s="35">
        <f t="shared" si="57"/>
        <v>3988</v>
      </c>
      <c r="E78" s="45">
        <f t="shared" si="57"/>
        <v>3947</v>
      </c>
      <c r="F78" s="45">
        <f t="shared" si="57"/>
        <v>4028</v>
      </c>
      <c r="G78" s="35">
        <f t="shared" si="57"/>
        <v>3892.92</v>
      </c>
      <c r="H78" s="35">
        <f t="shared" si="57"/>
        <v>4393.08</v>
      </c>
      <c r="I78" s="35">
        <f t="shared" si="57"/>
        <v>4428</v>
      </c>
      <c r="J78" s="35">
        <f t="shared" si="57"/>
        <v>4614</v>
      </c>
      <c r="K78" s="35">
        <f t="shared" si="57"/>
        <v>4292</v>
      </c>
      <c r="L78" s="35">
        <f t="shared" si="57"/>
        <v>4407</v>
      </c>
      <c r="M78" s="35">
        <f t="shared" si="57"/>
        <v>4169</v>
      </c>
      <c r="N78" s="35">
        <f t="shared" si="57"/>
        <v>4586</v>
      </c>
      <c r="O78" s="35">
        <f t="shared" si="57"/>
        <v>4250</v>
      </c>
      <c r="P78" s="35">
        <f t="shared" si="57"/>
        <v>4674</v>
      </c>
      <c r="Q78" s="35">
        <f t="shared" si="57"/>
        <v>4539</v>
      </c>
      <c r="R78" s="35">
        <f t="shared" si="57"/>
        <v>4284</v>
      </c>
      <c r="S78" s="35">
        <f t="shared" si="57"/>
        <v>4286</v>
      </c>
      <c r="T78" s="35">
        <f t="shared" si="57"/>
        <v>4668</v>
      </c>
      <c r="U78" s="45">
        <f t="shared" si="57"/>
        <v>4763</v>
      </c>
      <c r="V78" s="35">
        <f t="shared" si="57"/>
        <v>5019</v>
      </c>
      <c r="W78" s="35">
        <f t="shared" si="57"/>
        <v>4736</v>
      </c>
      <c r="X78" s="35">
        <f t="shared" si="57"/>
        <v>4932</v>
      </c>
      <c r="Y78" s="35">
        <f t="shared" si="57"/>
        <v>4831</v>
      </c>
      <c r="Z78" s="35">
        <f t="shared" si="57"/>
        <v>5098</v>
      </c>
      <c r="AA78" s="35">
        <f t="shared" si="57"/>
        <v>4856</v>
      </c>
      <c r="AB78" s="35">
        <f t="shared" si="57"/>
        <v>5060</v>
      </c>
      <c r="AC78" s="35">
        <f t="shared" si="57"/>
        <v>4882</v>
      </c>
      <c r="AD78" s="35">
        <f t="shared" si="57"/>
        <v>4997</v>
      </c>
      <c r="AE78" s="35">
        <f t="shared" si="57"/>
        <v>4625</v>
      </c>
      <c r="AF78" s="35">
        <f t="shared" si="57"/>
        <v>3158</v>
      </c>
      <c r="AG78" s="35">
        <f t="shared" si="57"/>
        <v>942</v>
      </c>
      <c r="AH78" s="35">
        <f t="shared" si="57"/>
        <v>4708</v>
      </c>
      <c r="AI78" s="35">
        <f t="shared" si="57"/>
        <v>0</v>
      </c>
      <c r="AJ78" s="35">
        <f t="shared" si="57"/>
        <v>3090</v>
      </c>
      <c r="AK78" s="35">
        <f t="shared" si="57"/>
        <v>0</v>
      </c>
      <c r="AL78" s="35">
        <f>SUM(AL3:AL77)</f>
        <v>8283</v>
      </c>
      <c r="AM78" s="35">
        <f t="shared" si="57"/>
        <v>0</v>
      </c>
      <c r="AN78" s="35">
        <f>SUM(AN3:AN77)</f>
        <v>8078</v>
      </c>
      <c r="AO78" s="35">
        <f>SUM(AO24:AO77)</f>
        <v>0</v>
      </c>
      <c r="AP78" s="35">
        <f>SUM(AP3:AP77)</f>
        <v>7317</v>
      </c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  <c r="BW78" s="97"/>
      <c r="BX78" s="97"/>
      <c r="BY78" s="106"/>
      <c r="BZ78" s="97"/>
      <c r="CA78" s="97"/>
      <c r="CB78" s="97"/>
      <c r="CC78" s="97"/>
      <c r="CD78" s="97"/>
      <c r="CE78" s="97"/>
      <c r="CF78" s="97"/>
      <c r="CG78" s="97"/>
      <c r="CH78" s="97"/>
      <c r="CI78" s="14"/>
      <c r="CJ78" s="35"/>
      <c r="CK78" s="35"/>
      <c r="CL78" s="35"/>
      <c r="CM78" s="35">
        <f t="shared" ref="CM78:DD78" si="58">SUM(CM24:CM77)</f>
        <v>12748</v>
      </c>
      <c r="CN78" s="35">
        <f t="shared" si="58"/>
        <v>5180</v>
      </c>
      <c r="CO78" s="35">
        <f t="shared" si="58"/>
        <v>6587</v>
      </c>
      <c r="CP78" s="35">
        <f t="shared" si="58"/>
        <v>8082</v>
      </c>
      <c r="CQ78" s="35">
        <f t="shared" si="58"/>
        <v>13372</v>
      </c>
      <c r="CR78" s="35">
        <f t="shared" si="58"/>
        <v>15217</v>
      </c>
      <c r="CS78" s="35">
        <f t="shared" si="58"/>
        <v>17370</v>
      </c>
      <c r="CT78" s="35">
        <f t="shared" si="58"/>
        <v>17746</v>
      </c>
      <c r="CU78" s="35">
        <f t="shared" si="58"/>
        <v>18736</v>
      </c>
      <c r="CV78" s="35">
        <f t="shared" si="58"/>
        <v>19597</v>
      </c>
      <c r="CW78" s="35">
        <f t="shared" si="58"/>
        <v>19795</v>
      </c>
      <c r="CX78" s="35">
        <f t="shared" si="58"/>
        <v>13413</v>
      </c>
      <c r="CY78" s="35">
        <f t="shared" si="58"/>
        <v>12500.3</v>
      </c>
      <c r="CZ78" s="35">
        <f t="shared" si="58"/>
        <v>11427.647499999999</v>
      </c>
      <c r="DA78" s="35">
        <f t="shared" si="58"/>
        <v>9855.1059999999998</v>
      </c>
      <c r="DB78" s="35">
        <f t="shared" si="58"/>
        <v>7036.0510874999991</v>
      </c>
      <c r="DC78" s="35">
        <f t="shared" si="58"/>
        <v>6618.6428456249996</v>
      </c>
      <c r="DD78" s="35">
        <f t="shared" si="58"/>
        <v>5376.458963250001</v>
      </c>
    </row>
    <row r="79" spans="2:110" x14ac:dyDescent="0.2">
      <c r="B79" s="2" t="s">
        <v>313</v>
      </c>
      <c r="C79" s="35">
        <v>0</v>
      </c>
      <c r="D79" s="35">
        <v>0</v>
      </c>
      <c r="E79" s="45">
        <v>0</v>
      </c>
      <c r="F79" s="35">
        <v>0</v>
      </c>
      <c r="G79" s="35">
        <v>0</v>
      </c>
      <c r="H79" s="35">
        <v>127</v>
      </c>
      <c r="I79" s="35">
        <v>374</v>
      </c>
      <c r="J79" s="35">
        <v>455</v>
      </c>
      <c r="K79" s="35">
        <v>231</v>
      </c>
      <c r="L79" s="35">
        <v>251</v>
      </c>
      <c r="M79" s="35">
        <v>572</v>
      </c>
      <c r="N79" s="35">
        <v>398</v>
      </c>
      <c r="O79" s="35">
        <v>280</v>
      </c>
      <c r="P79" s="35">
        <v>322</v>
      </c>
      <c r="Q79" s="35">
        <v>666</v>
      </c>
      <c r="R79" s="35">
        <v>441</v>
      </c>
      <c r="S79" s="35">
        <v>247</v>
      </c>
      <c r="T79" s="35">
        <v>247</v>
      </c>
      <c r="U79" s="45">
        <v>543</v>
      </c>
      <c r="V79" s="35">
        <v>1387</v>
      </c>
      <c r="W79" s="35">
        <v>1361</v>
      </c>
      <c r="X79" s="35">
        <v>564</v>
      </c>
      <c r="Y79" s="35">
        <v>632</v>
      </c>
      <c r="Z79" s="35">
        <v>361</v>
      </c>
      <c r="AA79" s="35">
        <v>371</v>
      </c>
      <c r="AB79" s="35">
        <v>299</v>
      </c>
      <c r="AC79" s="35">
        <v>655</v>
      </c>
      <c r="AD79" s="35">
        <f t="shared" ref="AD79:AD80" si="59">Z79*1.05</f>
        <v>379.05</v>
      </c>
      <c r="AE79" s="35">
        <v>299</v>
      </c>
      <c r="AF79" s="35">
        <f>+AB79</f>
        <v>299</v>
      </c>
      <c r="AG79" s="35">
        <f t="shared" ref="AG79:AH79" si="60">+AC79</f>
        <v>655</v>
      </c>
      <c r="AH79" s="35">
        <f t="shared" si="60"/>
        <v>379.05</v>
      </c>
      <c r="AI79" s="35"/>
      <c r="AJ79" s="35">
        <v>277</v>
      </c>
      <c r="AK79" s="35"/>
      <c r="AL79" s="35">
        <v>503</v>
      </c>
      <c r="AM79" s="35"/>
      <c r="AN79" s="35">
        <v>240</v>
      </c>
      <c r="AO79" s="35"/>
      <c r="AP79" s="35">
        <v>494</v>
      </c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  <c r="BW79" s="97"/>
      <c r="BX79" s="97"/>
      <c r="BY79" s="97"/>
      <c r="BZ79" s="97"/>
      <c r="CA79" s="97"/>
      <c r="CB79" s="97"/>
      <c r="CC79" s="97"/>
      <c r="CD79" s="97"/>
      <c r="CE79" s="97"/>
      <c r="CF79" s="97"/>
      <c r="CG79" s="97"/>
      <c r="CH79" s="97"/>
      <c r="CI79" s="14"/>
      <c r="CJ79" s="35"/>
      <c r="CK79" s="35"/>
      <c r="CL79" s="35"/>
      <c r="CM79" s="35"/>
      <c r="CN79" s="35"/>
      <c r="CO79" s="35"/>
      <c r="CP79" s="35"/>
      <c r="CQ79" s="35"/>
      <c r="CR79" s="35">
        <v>956</v>
      </c>
      <c r="CS79" s="50">
        <f>CR79*1.27</f>
        <v>1214.1200000000001</v>
      </c>
      <c r="CT79" s="35">
        <f t="shared" si="47"/>
        <v>1709</v>
      </c>
      <c r="CU79" s="35">
        <f>SUM(S79:V79)</f>
        <v>2424</v>
      </c>
      <c r="CV79" s="35">
        <f>SUM(W79:Z79)</f>
        <v>2918</v>
      </c>
      <c r="CW79" s="35">
        <f t="shared" ref="CW79:CW82" si="61">SUM(AA79:AD79)</f>
        <v>1704.05</v>
      </c>
      <c r="CX79" s="35">
        <f t="shared" ref="CX79:CX82" si="62">SUM(AE79:AH79)</f>
        <v>1632.05</v>
      </c>
      <c r="CY79" s="35">
        <f t="shared" ref="CY79:DD79" si="63">CX79*1.03</f>
        <v>1681.0115000000001</v>
      </c>
      <c r="CZ79" s="35">
        <f t="shared" si="63"/>
        <v>1731.4418450000001</v>
      </c>
      <c r="DA79" s="35">
        <f t="shared" si="63"/>
        <v>1783.3851003500001</v>
      </c>
      <c r="DB79" s="35">
        <f t="shared" si="63"/>
        <v>1836.8866533605001</v>
      </c>
      <c r="DC79" s="35">
        <f t="shared" si="63"/>
        <v>1891.9932529613152</v>
      </c>
      <c r="DD79" s="35">
        <f t="shared" si="63"/>
        <v>1948.7530505501547</v>
      </c>
      <c r="DF79" s="49" t="s">
        <v>608</v>
      </c>
    </row>
    <row r="80" spans="2:110" x14ac:dyDescent="0.2">
      <c r="B80" s="2" t="s">
        <v>2</v>
      </c>
      <c r="C80" s="35">
        <v>803</v>
      </c>
      <c r="D80" s="35">
        <v>832</v>
      </c>
      <c r="E80" s="45">
        <v>1486</v>
      </c>
      <c r="F80" s="35">
        <v>1573</v>
      </c>
      <c r="G80" s="35">
        <f>2881-H80</f>
        <v>1431</v>
      </c>
      <c r="H80" s="35">
        <v>1450</v>
      </c>
      <c r="I80" s="35">
        <v>1425</v>
      </c>
      <c r="J80" s="35">
        <v>1653</v>
      </c>
      <c r="K80" s="35">
        <v>1696</v>
      </c>
      <c r="L80" s="35">
        <v>1719</v>
      </c>
      <c r="M80" s="35">
        <v>1783</v>
      </c>
      <c r="N80" s="35">
        <v>1971</v>
      </c>
      <c r="O80" s="35">
        <v>1906</v>
      </c>
      <c r="P80" s="35">
        <v>1948</v>
      </c>
      <c r="Q80" s="35">
        <v>1899</v>
      </c>
      <c r="R80" s="35">
        <v>1804</v>
      </c>
      <c r="S80" s="35">
        <v>1726</v>
      </c>
      <c r="T80" s="35">
        <v>1774</v>
      </c>
      <c r="U80" s="45">
        <v>1850</v>
      </c>
      <c r="V80" s="35">
        <v>2143</v>
      </c>
      <c r="W80" s="35">
        <v>2001</v>
      </c>
      <c r="X80" s="35">
        <v>1973</v>
      </c>
      <c r="Y80" s="35">
        <v>2177</v>
      </c>
      <c r="Z80" s="35">
        <v>2367</v>
      </c>
      <c r="AA80" s="35">
        <v>2318</v>
      </c>
      <c r="AB80" s="35">
        <v>2466</v>
      </c>
      <c r="AC80" s="35">
        <v>2340</v>
      </c>
      <c r="AD80" s="35">
        <f t="shared" si="59"/>
        <v>2485.35</v>
      </c>
      <c r="AE80" s="35">
        <v>2124</v>
      </c>
      <c r="AF80" s="35">
        <f t="shared" ref="AF80:AF82" si="64">+AB80</f>
        <v>2466</v>
      </c>
      <c r="AG80" s="35">
        <f t="shared" ref="AG80:AG82" si="65">+AC80</f>
        <v>2340</v>
      </c>
      <c r="AH80" s="35">
        <f t="shared" ref="AH80:AH82" si="66">+AD80</f>
        <v>2485.35</v>
      </c>
      <c r="AI80" s="35"/>
      <c r="AJ80" s="35">
        <v>2216</v>
      </c>
      <c r="AK80" s="35"/>
      <c r="AL80" s="35">
        <v>2411</v>
      </c>
      <c r="AM80" s="35"/>
      <c r="AN80" s="35">
        <v>2331</v>
      </c>
      <c r="AO80" s="35"/>
      <c r="AP80" s="35">
        <v>2512</v>
      </c>
      <c r="AQ80" s="35"/>
      <c r="AR80" s="35"/>
      <c r="AS80" s="35"/>
      <c r="AT80" s="35"/>
      <c r="AU80" s="35"/>
      <c r="AV80" s="35"/>
      <c r="AW80" s="35">
        <v>2517</v>
      </c>
      <c r="AX80" s="35">
        <v>2605</v>
      </c>
      <c r="AY80" s="35">
        <v>2430</v>
      </c>
      <c r="AZ80" s="35">
        <v>2451</v>
      </c>
      <c r="BA80" s="97">
        <v>2584</v>
      </c>
      <c r="BB80" s="97">
        <v>2595</v>
      </c>
      <c r="BC80" s="97">
        <v>2517</v>
      </c>
      <c r="BD80" s="97">
        <v>2463</v>
      </c>
      <c r="BE80" s="97">
        <v>2420</v>
      </c>
      <c r="BF80" s="97">
        <v>2459</v>
      </c>
      <c r="BG80" s="97">
        <v>2326</v>
      </c>
      <c r="BH80" s="97">
        <v>2438</v>
      </c>
      <c r="BI80" s="97">
        <v>2484</v>
      </c>
      <c r="BJ80" s="97">
        <v>2483</v>
      </c>
      <c r="BK80" s="97">
        <v>2528</v>
      </c>
      <c r="BL80" s="97">
        <v>2159</v>
      </c>
      <c r="BM80" s="97">
        <v>2422</v>
      </c>
      <c r="BN80" s="97">
        <v>2537</v>
      </c>
      <c r="BO80" s="97">
        <v>2307</v>
      </c>
      <c r="BP80" s="97">
        <v>2397</v>
      </c>
      <c r="BQ80" s="97">
        <v>2402</v>
      </c>
      <c r="BR80" s="97">
        <v>2525</v>
      </c>
      <c r="BS80" s="97">
        <v>2355</v>
      </c>
      <c r="BT80" s="97">
        <v>2320</v>
      </c>
      <c r="BU80" s="97">
        <v>2244</v>
      </c>
      <c r="BV80" s="97">
        <v>2330</v>
      </c>
      <c r="BW80" s="97">
        <v>2383</v>
      </c>
      <c r="BX80" s="97">
        <v>2379</v>
      </c>
      <c r="BY80" s="97"/>
      <c r="BZ80" s="97"/>
      <c r="CA80" s="97"/>
      <c r="CB80" s="97"/>
      <c r="CC80" s="97"/>
      <c r="CD80" s="97"/>
      <c r="CE80" s="97"/>
      <c r="CF80" s="97"/>
      <c r="CG80" s="97"/>
      <c r="CH80" s="97"/>
      <c r="CI80" s="14"/>
      <c r="CJ80" s="35"/>
      <c r="CK80" s="35"/>
      <c r="CL80" s="35"/>
      <c r="CM80" s="35"/>
      <c r="CN80" s="35"/>
      <c r="CO80" s="35"/>
      <c r="CP80" s="35"/>
      <c r="CQ80" s="35">
        <f>SUM(C80:F80)</f>
        <v>4694</v>
      </c>
      <c r="CR80" s="35">
        <f>SUM(G80:J80)</f>
        <v>5959</v>
      </c>
      <c r="CS80" s="45">
        <f>SUM(K80:N80)</f>
        <v>7169</v>
      </c>
      <c r="CT80" s="35">
        <f>SUM(O80:R80)</f>
        <v>7557</v>
      </c>
      <c r="CU80" s="35">
        <f>SUM(S80:V80)</f>
        <v>7493</v>
      </c>
      <c r="CV80" s="35">
        <f>SUM(W80:Z80)</f>
        <v>8518</v>
      </c>
      <c r="CW80" s="35">
        <f t="shared" si="61"/>
        <v>9609.35</v>
      </c>
      <c r="CX80" s="35">
        <f t="shared" si="62"/>
        <v>9415.35</v>
      </c>
      <c r="CY80" s="35">
        <f t="shared" ref="CY80:DD80" si="67">CX80*1.03</f>
        <v>9697.8105000000014</v>
      </c>
      <c r="CZ80" s="35">
        <f t="shared" si="67"/>
        <v>9988.7448150000018</v>
      </c>
      <c r="DA80" s="35">
        <f t="shared" si="67"/>
        <v>10288.407159450002</v>
      </c>
      <c r="DB80" s="35">
        <f t="shared" si="67"/>
        <v>10597.059374233502</v>
      </c>
      <c r="DC80" s="35">
        <f t="shared" si="67"/>
        <v>10914.971155460507</v>
      </c>
      <c r="DD80" s="35">
        <f t="shared" si="67"/>
        <v>11242.420290124322</v>
      </c>
    </row>
    <row r="81" spans="2:155" x14ac:dyDescent="0.2">
      <c r="B81" s="2" t="s">
        <v>512</v>
      </c>
      <c r="C81" s="35" t="s">
        <v>511</v>
      </c>
      <c r="D81" s="35" t="s">
        <v>511</v>
      </c>
      <c r="E81" s="45" t="s">
        <v>511</v>
      </c>
      <c r="F81" s="35" t="s">
        <v>511</v>
      </c>
      <c r="G81" s="35" t="s">
        <v>511</v>
      </c>
      <c r="H81" s="35" t="s">
        <v>511</v>
      </c>
      <c r="I81" s="35" t="s">
        <v>511</v>
      </c>
      <c r="J81" s="35" t="s">
        <v>511</v>
      </c>
      <c r="K81" s="35" t="s">
        <v>511</v>
      </c>
      <c r="L81" s="35" t="s">
        <v>511</v>
      </c>
      <c r="M81" s="35" t="s">
        <v>511</v>
      </c>
      <c r="N81" s="35" t="s">
        <v>511</v>
      </c>
      <c r="O81" s="35" t="s">
        <v>511</v>
      </c>
      <c r="P81" s="35" t="s">
        <v>511</v>
      </c>
      <c r="Q81" s="35" t="s">
        <v>511</v>
      </c>
      <c r="R81" s="35" t="s">
        <v>511</v>
      </c>
      <c r="S81" s="35" t="s">
        <v>511</v>
      </c>
      <c r="T81" s="35" t="s">
        <v>511</v>
      </c>
      <c r="U81" s="45" t="s">
        <v>511</v>
      </c>
      <c r="V81" s="35" t="s">
        <v>511</v>
      </c>
      <c r="W81" s="35" t="s">
        <v>511</v>
      </c>
      <c r="X81" s="35" t="s">
        <v>511</v>
      </c>
      <c r="Y81" s="35">
        <v>617</v>
      </c>
      <c r="Z81" s="35">
        <v>1809</v>
      </c>
      <c r="AA81" s="35">
        <v>1931</v>
      </c>
      <c r="AB81" s="35">
        <v>2625</v>
      </c>
      <c r="AC81" s="35">
        <v>2492</v>
      </c>
      <c r="AD81" s="35">
        <f t="shared" ref="AD81" si="68">AC81</f>
        <v>2492</v>
      </c>
      <c r="AE81" s="35">
        <v>2541</v>
      </c>
      <c r="AF81" s="35">
        <f t="shared" si="64"/>
        <v>2625</v>
      </c>
      <c r="AG81" s="35">
        <f t="shared" si="65"/>
        <v>2492</v>
      </c>
      <c r="AH81" s="35">
        <f t="shared" si="66"/>
        <v>2492</v>
      </c>
      <c r="AI81" s="35"/>
      <c r="AJ81" s="35">
        <v>2736</v>
      </c>
      <c r="AK81" s="35"/>
      <c r="AL81" s="35">
        <v>2665</v>
      </c>
      <c r="AM81" s="35"/>
      <c r="AN81" s="35">
        <v>2817</v>
      </c>
      <c r="AO81" s="35"/>
      <c r="AP81" s="35">
        <v>2703</v>
      </c>
      <c r="AQ81" s="35"/>
      <c r="AR81" s="35"/>
      <c r="AS81" s="35"/>
      <c r="AT81" s="35"/>
      <c r="AU81" s="35"/>
      <c r="AV81" s="35"/>
      <c r="AW81" s="35">
        <v>1436</v>
      </c>
      <c r="AX81" s="35">
        <v>1444</v>
      </c>
      <c r="AY81" s="35">
        <v>1591</v>
      </c>
      <c r="AZ81" s="35">
        <v>1707</v>
      </c>
      <c r="BA81" s="97">
        <v>1527</v>
      </c>
      <c r="BB81" s="97">
        <v>1564</v>
      </c>
      <c r="BC81" s="97">
        <v>1779</v>
      </c>
      <c r="BD81" s="97">
        <v>1819</v>
      </c>
      <c r="BE81" s="97">
        <v>1763</v>
      </c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97"/>
      <c r="BW81" s="97"/>
      <c r="BX81" s="97"/>
      <c r="BY81" s="97"/>
      <c r="BZ81" s="97"/>
      <c r="CA81" s="97"/>
      <c r="CB81" s="97"/>
      <c r="CC81" s="97"/>
      <c r="CD81" s="97"/>
      <c r="CE81" s="97"/>
      <c r="CF81" s="97"/>
      <c r="CG81" s="97"/>
      <c r="CH81" s="97"/>
      <c r="CI81" s="14"/>
      <c r="CJ81" s="35"/>
      <c r="CK81" s="35"/>
      <c r="CL81" s="35"/>
      <c r="CM81" s="35"/>
      <c r="CN81" s="35"/>
      <c r="CO81" s="35"/>
      <c r="CP81" s="35"/>
      <c r="CQ81" s="35"/>
      <c r="CR81" s="35"/>
      <c r="CS81" s="45"/>
      <c r="CT81" s="35"/>
      <c r="CU81" s="42" t="s">
        <v>511</v>
      </c>
      <c r="CV81" s="42" t="s">
        <v>511</v>
      </c>
      <c r="CW81" s="35">
        <f t="shared" si="61"/>
        <v>9540</v>
      </c>
      <c r="CX81" s="35">
        <f t="shared" si="62"/>
        <v>10150</v>
      </c>
      <c r="CY81" s="35">
        <f t="shared" ref="CY81:DD81" si="69">CX81*1.01</f>
        <v>10251.5</v>
      </c>
      <c r="CZ81" s="35">
        <f t="shared" si="69"/>
        <v>10354.014999999999</v>
      </c>
      <c r="DA81" s="35">
        <f t="shared" si="69"/>
        <v>10457.55515</v>
      </c>
      <c r="DB81" s="35">
        <f t="shared" si="69"/>
        <v>10562.1307015</v>
      </c>
      <c r="DC81" s="35">
        <f t="shared" si="69"/>
        <v>10667.752008515001</v>
      </c>
      <c r="DD81" s="35">
        <f t="shared" si="69"/>
        <v>10774.429528600151</v>
      </c>
      <c r="DF81" s="20"/>
    </row>
    <row r="82" spans="2:155" x14ac:dyDescent="0.2">
      <c r="B82" s="2" t="s">
        <v>120</v>
      </c>
      <c r="C82" s="35">
        <v>1749</v>
      </c>
      <c r="D82" s="35">
        <v>1835</v>
      </c>
      <c r="E82" s="45">
        <v>1836</v>
      </c>
      <c r="F82" s="35">
        <v>1836</v>
      </c>
      <c r="G82" s="35">
        <f>3724-H82</f>
        <v>1818</v>
      </c>
      <c r="H82" s="35">
        <v>1906</v>
      </c>
      <c r="I82" s="35">
        <v>1909</v>
      </c>
      <c r="J82" s="35">
        <v>1644</v>
      </c>
      <c r="K82" s="35">
        <v>1278</v>
      </c>
      <c r="L82" s="35">
        <v>2087</v>
      </c>
      <c r="M82" s="35">
        <v>1373</v>
      </c>
      <c r="N82" s="35">
        <v>1410</v>
      </c>
      <c r="O82" s="35">
        <v>1459</v>
      </c>
      <c r="P82" s="35">
        <v>1528</v>
      </c>
      <c r="Q82" s="35">
        <v>1473</v>
      </c>
      <c r="R82" s="35">
        <v>1352</v>
      </c>
      <c r="S82" s="35">
        <v>1303</v>
      </c>
      <c r="T82" s="35">
        <v>1410</v>
      </c>
      <c r="U82" s="45">
        <v>1476</v>
      </c>
      <c r="V82" s="35">
        <v>1623</v>
      </c>
      <c r="W82" s="35">
        <v>1478</v>
      </c>
      <c r="X82" s="35">
        <v>1509</v>
      </c>
      <c r="Y82" s="35">
        <v>1587</v>
      </c>
      <c r="Z82" s="35">
        <v>1630</v>
      </c>
      <c r="AA82" s="35">
        <v>1642</v>
      </c>
      <c r="AB82" s="35">
        <v>1187</v>
      </c>
      <c r="AC82" s="35">
        <v>1197</v>
      </c>
      <c r="AD82" s="35">
        <f t="shared" ref="AD82" si="70">+Z82*1.05</f>
        <v>1711.5</v>
      </c>
      <c r="AE82" s="35">
        <v>932</v>
      </c>
      <c r="AF82" s="35">
        <f t="shared" si="64"/>
        <v>1187</v>
      </c>
      <c r="AG82" s="35">
        <f t="shared" si="65"/>
        <v>1197</v>
      </c>
      <c r="AH82" s="35">
        <f t="shared" si="66"/>
        <v>1711.5</v>
      </c>
      <c r="AI82" s="35"/>
      <c r="AJ82" s="35">
        <v>1004</v>
      </c>
      <c r="AK82" s="35"/>
      <c r="AL82" s="35">
        <v>1034</v>
      </c>
      <c r="AM82" s="35"/>
      <c r="AN82" s="35">
        <v>1050</v>
      </c>
      <c r="AO82" s="35"/>
      <c r="AP82" s="35">
        <v>1064</v>
      </c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14"/>
      <c r="CJ82" s="35"/>
      <c r="CK82" s="35"/>
      <c r="CL82" s="35"/>
      <c r="CM82" s="35"/>
      <c r="CN82" s="35"/>
      <c r="CO82" s="35"/>
      <c r="CP82" s="35"/>
      <c r="CQ82" s="35">
        <v>6049</v>
      </c>
      <c r="CR82" s="35">
        <v>6540</v>
      </c>
      <c r="CS82" s="50">
        <f>CR82*1.03</f>
        <v>6736.2</v>
      </c>
      <c r="CT82" s="35">
        <f>SUM(O82:R82)</f>
        <v>5812</v>
      </c>
      <c r="CU82" s="35">
        <f>SUM(S82:V82)</f>
        <v>5812</v>
      </c>
      <c r="CV82" s="35">
        <f>SUM(W82:Z82)</f>
        <v>6204</v>
      </c>
      <c r="CW82" s="35">
        <f t="shared" si="61"/>
        <v>5737.5</v>
      </c>
      <c r="CX82" s="35">
        <f t="shared" si="62"/>
        <v>5027.5</v>
      </c>
      <c r="CY82" s="35">
        <f t="shared" ref="CY82:DD82" si="71">CX82*1.03</f>
        <v>5178.3249999999998</v>
      </c>
      <c r="CZ82" s="35">
        <f t="shared" si="71"/>
        <v>5333.6747500000001</v>
      </c>
      <c r="DA82" s="35">
        <f t="shared" si="71"/>
        <v>5493.6849925000006</v>
      </c>
      <c r="DB82" s="35">
        <f t="shared" si="71"/>
        <v>5658.4955422750008</v>
      </c>
      <c r="DC82" s="35">
        <f t="shared" si="71"/>
        <v>5828.2504085432511</v>
      </c>
      <c r="DD82" s="35">
        <f t="shared" si="71"/>
        <v>6003.0979207995488</v>
      </c>
    </row>
    <row r="83" spans="2:155" s="15" customFormat="1" x14ac:dyDescent="0.2">
      <c r="B83" s="15" t="s">
        <v>118</v>
      </c>
      <c r="C83" s="36">
        <f t="shared" ref="C83:K83" si="72">SUM(C78:C82)</f>
        <v>6275</v>
      </c>
      <c r="D83" s="36">
        <f t="shared" si="72"/>
        <v>6655</v>
      </c>
      <c r="E83" s="36">
        <f t="shared" si="72"/>
        <v>7269</v>
      </c>
      <c r="F83" s="36">
        <f t="shared" si="72"/>
        <v>7437</v>
      </c>
      <c r="G83" s="36">
        <f t="shared" si="72"/>
        <v>7141.92</v>
      </c>
      <c r="H83" s="36">
        <f t="shared" si="72"/>
        <v>7876.08</v>
      </c>
      <c r="I83" s="36">
        <f t="shared" si="72"/>
        <v>8136</v>
      </c>
      <c r="J83" s="36">
        <f t="shared" si="72"/>
        <v>8366</v>
      </c>
      <c r="K83" s="36">
        <f t="shared" si="72"/>
        <v>7497</v>
      </c>
      <c r="L83" s="36">
        <f t="shared" ref="L83:AG83" si="73">SUM(L78:L82)</f>
        <v>8464</v>
      </c>
      <c r="M83" s="36">
        <f t="shared" si="73"/>
        <v>7897</v>
      </c>
      <c r="N83" s="36">
        <f t="shared" si="73"/>
        <v>8365</v>
      </c>
      <c r="O83" s="36">
        <f t="shared" si="73"/>
        <v>7895</v>
      </c>
      <c r="P83" s="36">
        <f t="shared" si="73"/>
        <v>8472</v>
      </c>
      <c r="Q83" s="36">
        <f>SUM(Q78:Q82)</f>
        <v>8577</v>
      </c>
      <c r="R83" s="36">
        <f>SUM(R78:R82)</f>
        <v>7881</v>
      </c>
      <c r="S83" s="36">
        <f t="shared" si="73"/>
        <v>7562</v>
      </c>
      <c r="T83" s="36">
        <f>SUM(T78:T82)</f>
        <v>8099</v>
      </c>
      <c r="U83" s="36">
        <f t="shared" si="73"/>
        <v>8632</v>
      </c>
      <c r="V83" s="36">
        <f t="shared" si="73"/>
        <v>10172</v>
      </c>
      <c r="W83" s="36">
        <f t="shared" si="73"/>
        <v>9576</v>
      </c>
      <c r="X83" s="36">
        <f t="shared" si="73"/>
        <v>8978</v>
      </c>
      <c r="Y83" s="36">
        <f t="shared" si="73"/>
        <v>9844</v>
      </c>
      <c r="Z83" s="36">
        <f t="shared" si="73"/>
        <v>11265</v>
      </c>
      <c r="AA83" s="36">
        <f t="shared" si="73"/>
        <v>11118</v>
      </c>
      <c r="AB83" s="36">
        <f>SUM(AB78:AB82)</f>
        <v>11637</v>
      </c>
      <c r="AC83" s="36">
        <f t="shared" si="73"/>
        <v>11566</v>
      </c>
      <c r="AD83" s="36">
        <f t="shared" si="73"/>
        <v>12064.9</v>
      </c>
      <c r="AE83" s="36">
        <f t="shared" si="73"/>
        <v>10521</v>
      </c>
      <c r="AF83" s="36">
        <f t="shared" si="73"/>
        <v>9735</v>
      </c>
      <c r="AG83" s="36">
        <f t="shared" si="73"/>
        <v>7626</v>
      </c>
      <c r="AH83" s="36">
        <f>SUM(AH78:AH82)</f>
        <v>11775.9</v>
      </c>
      <c r="AI83" s="36">
        <f t="shared" ref="AI83:AV83" si="74">SUM(AI78:AI82)</f>
        <v>0</v>
      </c>
      <c r="AJ83" s="36">
        <f t="shared" si="74"/>
        <v>9323</v>
      </c>
      <c r="AK83" s="36">
        <f t="shared" si="74"/>
        <v>0</v>
      </c>
      <c r="AL83" s="36">
        <f t="shared" si="74"/>
        <v>14896</v>
      </c>
      <c r="AM83" s="36">
        <f t="shared" si="74"/>
        <v>0</v>
      </c>
      <c r="AN83" s="36">
        <f t="shared" si="74"/>
        <v>14516</v>
      </c>
      <c r="AO83" s="36">
        <f t="shared" si="74"/>
        <v>0</v>
      </c>
      <c r="AP83" s="36">
        <f>SUM(AP78:AP82)</f>
        <v>14090</v>
      </c>
      <c r="AQ83" s="36">
        <f t="shared" si="74"/>
        <v>0</v>
      </c>
      <c r="AR83" s="36">
        <f t="shared" si="74"/>
        <v>0</v>
      </c>
      <c r="AS83" s="36">
        <f t="shared" si="74"/>
        <v>0</v>
      </c>
      <c r="AT83" s="36">
        <f t="shared" si="74"/>
        <v>0</v>
      </c>
      <c r="AU83" s="36">
        <f t="shared" si="74"/>
        <v>0</v>
      </c>
      <c r="AV83" s="36">
        <f t="shared" si="74"/>
        <v>0</v>
      </c>
      <c r="AW83" s="107">
        <f t="shared" ref="AW83:BG83" si="75">SUM(AW3:AW82)</f>
        <v>12094</v>
      </c>
      <c r="AX83" s="107">
        <f t="shared" si="75"/>
        <v>12322</v>
      </c>
      <c r="AY83" s="107">
        <f t="shared" si="75"/>
        <v>11539</v>
      </c>
      <c r="AZ83" s="107">
        <f t="shared" si="75"/>
        <v>11555</v>
      </c>
      <c r="BA83" s="107">
        <f>SUM(BA3:BA82)</f>
        <v>12413</v>
      </c>
      <c r="BB83" s="107">
        <f t="shared" si="75"/>
        <v>12915</v>
      </c>
      <c r="BC83" s="107">
        <f>SUM(BC3:BC82)</f>
        <v>12694</v>
      </c>
      <c r="BD83" s="107">
        <f t="shared" si="75"/>
        <v>13158</v>
      </c>
      <c r="BE83" s="107">
        <f>SUM(BE3:BE82)</f>
        <v>12779</v>
      </c>
      <c r="BF83" s="107">
        <f t="shared" si="75"/>
        <v>11481</v>
      </c>
      <c r="BG83" s="107">
        <f t="shared" si="75"/>
        <v>11106</v>
      </c>
      <c r="BH83" s="107">
        <f t="shared" ref="BH83" si="76">SUM(BH3:BH82)</f>
        <v>11764</v>
      </c>
      <c r="BI83" s="107">
        <f t="shared" ref="BI83" si="77">SUM(BI3:BI82)</f>
        <v>12172</v>
      </c>
      <c r="BJ83" s="107">
        <f>SUM(BJ3:BJ82)</f>
        <v>12403</v>
      </c>
      <c r="BK83" s="107">
        <f>SUM(BK3:BK82)</f>
        <v>12283</v>
      </c>
      <c r="BL83" s="107">
        <f t="shared" ref="BL83:CB83" si="78">SUM(BL3:BL82)</f>
        <v>11347</v>
      </c>
      <c r="BM83" s="107">
        <f t="shared" si="78"/>
        <v>12259</v>
      </c>
      <c r="BN83" s="107">
        <f t="shared" si="78"/>
        <v>12770</v>
      </c>
      <c r="BO83" s="107">
        <f t="shared" si="78"/>
        <v>12411</v>
      </c>
      <c r="BP83" s="107">
        <f t="shared" si="78"/>
        <v>12956</v>
      </c>
      <c r="BQ83" s="107">
        <f t="shared" si="78"/>
        <v>13030</v>
      </c>
      <c r="BR83" s="107">
        <f t="shared" si="78"/>
        <v>13236</v>
      </c>
      <c r="BS83" s="107">
        <f t="shared" si="78"/>
        <v>12533</v>
      </c>
      <c r="BT83" s="107">
        <f t="shared" si="78"/>
        <v>12781</v>
      </c>
      <c r="BU83" s="107">
        <f t="shared" si="78"/>
        <v>12543</v>
      </c>
      <c r="BV83" s="107">
        <f t="shared" si="78"/>
        <v>12690</v>
      </c>
      <c r="BW83" s="107">
        <f t="shared" si="78"/>
        <v>12953</v>
      </c>
      <c r="BX83" s="107">
        <f t="shared" si="78"/>
        <v>13622</v>
      </c>
      <c r="BY83" s="107">
        <f t="shared" si="78"/>
        <v>11782</v>
      </c>
      <c r="BZ83" s="107">
        <f t="shared" si="78"/>
        <v>11423</v>
      </c>
      <c r="CA83" s="107">
        <f t="shared" si="78"/>
        <v>11829</v>
      </c>
      <c r="CB83" s="107">
        <f t="shared" si="78"/>
        <v>12512</v>
      </c>
      <c r="CC83" s="107"/>
      <c r="CD83" s="107"/>
      <c r="CE83" s="107"/>
      <c r="CF83" s="107"/>
      <c r="CG83" s="107"/>
      <c r="CH83" s="107"/>
      <c r="CI83" s="16"/>
      <c r="CJ83" s="36"/>
      <c r="CK83" s="36"/>
      <c r="CL83" s="36"/>
      <c r="CM83" s="36"/>
      <c r="CN83" s="36"/>
      <c r="CO83" s="36"/>
      <c r="CP83" s="36"/>
      <c r="CQ83" s="36">
        <f t="shared" ref="CQ83:CV83" si="79">SUM(CQ78:CQ82)</f>
        <v>24115</v>
      </c>
      <c r="CR83" s="36">
        <f t="shared" si="79"/>
        <v>28672</v>
      </c>
      <c r="CS83" s="36">
        <f t="shared" si="79"/>
        <v>32489.32</v>
      </c>
      <c r="CT83" s="36">
        <f t="shared" si="79"/>
        <v>32824</v>
      </c>
      <c r="CU83" s="36">
        <f t="shared" si="79"/>
        <v>34465</v>
      </c>
      <c r="CV83" s="36">
        <f t="shared" si="79"/>
        <v>37237</v>
      </c>
      <c r="CW83" s="36">
        <f t="shared" ref="CW83:DC83" si="80">SUM(CW78:CW82)</f>
        <v>46385.9</v>
      </c>
      <c r="CX83" s="36">
        <f t="shared" si="80"/>
        <v>39637.9</v>
      </c>
      <c r="CY83" s="36">
        <f t="shared" si="80"/>
        <v>39308.947</v>
      </c>
      <c r="CZ83" s="36">
        <f t="shared" si="80"/>
        <v>38835.523909999996</v>
      </c>
      <c r="DA83" s="36">
        <f t="shared" si="80"/>
        <v>37878.138402299999</v>
      </c>
      <c r="DB83" s="36">
        <f t="shared" si="80"/>
        <v>35690.623358869001</v>
      </c>
      <c r="DC83" s="36">
        <f t="shared" si="80"/>
        <v>35921.609671105078</v>
      </c>
      <c r="DD83" s="36">
        <f>SUM(DD78:DD82)</f>
        <v>35345.15975332418</v>
      </c>
      <c r="DE83" s="37"/>
      <c r="DF83" s="37"/>
    </row>
    <row r="84" spans="2:155" x14ac:dyDescent="0.2">
      <c r="B84" s="2" t="s">
        <v>127</v>
      </c>
      <c r="C84" s="35">
        <f>1926-73</f>
        <v>1853</v>
      </c>
      <c r="D84" s="35">
        <f>1975-71</f>
        <v>1904</v>
      </c>
      <c r="E84" s="35">
        <f>2450-74</f>
        <v>2376</v>
      </c>
      <c r="F84" s="35">
        <f>2517-96</f>
        <v>2421</v>
      </c>
      <c r="G84" s="35">
        <f>2312-93</f>
        <v>2219</v>
      </c>
      <c r="H84" s="35">
        <f>2585-164</f>
        <v>2421</v>
      </c>
      <c r="I84" s="35">
        <f>2888-206</f>
        <v>2682</v>
      </c>
      <c r="J84" s="35">
        <f>2901-257</f>
        <v>2644</v>
      </c>
      <c r="K84" s="35">
        <f>2488-246-242</f>
        <v>2000</v>
      </c>
      <c r="L84" s="35">
        <f>2883-188</f>
        <v>2695</v>
      </c>
      <c r="M84" s="35">
        <f>-205+3034-597</f>
        <v>2232</v>
      </c>
      <c r="N84" s="35">
        <f>3013-240-250</f>
        <v>2523</v>
      </c>
      <c r="O84" s="35">
        <f>2645-307-246</f>
        <v>2092</v>
      </c>
      <c r="P84" s="35">
        <f>2936-264-252</f>
        <v>2420</v>
      </c>
      <c r="Q84" s="35">
        <f>3021-283-272</f>
        <v>2466</v>
      </c>
      <c r="R84" s="35">
        <f>2834-271-228</f>
        <v>2335</v>
      </c>
      <c r="S84" s="35">
        <f>2585-217-223</f>
        <v>2145</v>
      </c>
      <c r="T84" s="35">
        <f>2824-196-233</f>
        <v>2395</v>
      </c>
      <c r="U84" s="35">
        <f>3021-283-272</f>
        <v>2466</v>
      </c>
      <c r="V84" s="35">
        <f>3489-191</f>
        <v>3298</v>
      </c>
      <c r="W84" s="35">
        <f>2930-225</f>
        <v>2705</v>
      </c>
      <c r="X84" s="35">
        <f>3206-258-205</f>
        <v>2743</v>
      </c>
      <c r="Y84" s="35">
        <f>3299-242</f>
        <v>3057</v>
      </c>
      <c r="Z84" s="35">
        <f>4524-265</f>
        <v>4259</v>
      </c>
      <c r="AA84" s="35">
        <f>4458-195</f>
        <v>4263</v>
      </c>
      <c r="AB84" s="35">
        <f>4619-208</f>
        <v>4411</v>
      </c>
      <c r="AC84" s="35">
        <f>4788-191</f>
        <v>4597</v>
      </c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>
        <f>4416-224-55</f>
        <v>4137</v>
      </c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97">
        <f>4323-279</f>
        <v>4044</v>
      </c>
      <c r="BB84" s="97">
        <f>4489-249</f>
        <v>4240</v>
      </c>
      <c r="BC84" s="97">
        <f>4355-235</f>
        <v>4120</v>
      </c>
      <c r="BD84" s="97">
        <f>3463-294</f>
        <v>3169</v>
      </c>
      <c r="BE84" s="97">
        <f>3340-342</f>
        <v>2998</v>
      </c>
      <c r="BF84" s="97">
        <f>4038-395</f>
        <v>3643</v>
      </c>
      <c r="BG84" s="97">
        <f>3251-296-53</f>
        <v>2902</v>
      </c>
      <c r="BH84" s="97">
        <f>2723-236</f>
        <v>2487</v>
      </c>
      <c r="BI84" s="97">
        <f>2818-310</f>
        <v>2508</v>
      </c>
      <c r="BJ84" s="97">
        <f>3037-313</f>
        <v>2724</v>
      </c>
      <c r="BK84" s="97">
        <f>3722-425</f>
        <v>3297</v>
      </c>
      <c r="BL84" s="97">
        <f>3429-275</f>
        <v>3154</v>
      </c>
      <c r="BM84" s="97">
        <f>3753-279</f>
        <v>3474</v>
      </c>
      <c r="BN84" s="97">
        <f>4217-260</f>
        <v>3957</v>
      </c>
      <c r="BO84" s="97">
        <f>4039-283</f>
        <v>3756</v>
      </c>
      <c r="BP84" s="97">
        <f>3914-338</f>
        <v>3576</v>
      </c>
      <c r="BQ84" s="97">
        <f>3938-337</f>
        <v>3601</v>
      </c>
      <c r="BR84" s="97">
        <f>3976-293-908</f>
        <v>2775</v>
      </c>
      <c r="BS84" s="97">
        <f>3856-283-901-101</f>
        <v>2571</v>
      </c>
      <c r="BT84" s="97">
        <f>2838-304</f>
        <v>2534</v>
      </c>
      <c r="BU84" s="97">
        <f>2743-299</f>
        <v>2444</v>
      </c>
      <c r="BV84" s="97">
        <f>2915-311</f>
        <v>2604</v>
      </c>
      <c r="BW84" s="97">
        <f>2901-255</f>
        <v>2646</v>
      </c>
      <c r="BX84" s="97">
        <f>3080-314</f>
        <v>2766</v>
      </c>
      <c r="BY84" s="97">
        <f>2303-310</f>
        <v>1993</v>
      </c>
      <c r="BZ84" s="97">
        <f>2197-353</f>
        <v>1844</v>
      </c>
      <c r="CA84" s="97">
        <f>2318-291</f>
        <v>2027</v>
      </c>
      <c r="CB84" s="97">
        <f>3173-360-724-4</f>
        <v>2085</v>
      </c>
      <c r="CC84" s="97"/>
      <c r="CD84" s="97"/>
      <c r="CE84" s="97"/>
      <c r="CF84" s="97"/>
      <c r="CG84" s="97"/>
      <c r="CH84" s="97"/>
      <c r="CI84" s="14"/>
      <c r="CJ84" s="35"/>
      <c r="CK84" s="35"/>
      <c r="CL84" s="35"/>
      <c r="CM84" s="35"/>
      <c r="CN84" s="35"/>
      <c r="CO84" s="35"/>
      <c r="CP84" s="35"/>
      <c r="CQ84" s="35">
        <f>8259-314</f>
        <v>7945</v>
      </c>
      <c r="CR84" s="35">
        <v>10299</v>
      </c>
      <c r="CS84" s="35">
        <f t="shared" ref="CS84:CZ84" si="81">CS83-CS85</f>
        <v>8122.3300000000017</v>
      </c>
      <c r="CT84" s="35">
        <f t="shared" si="81"/>
        <v>9312</v>
      </c>
      <c r="CU84" s="35">
        <f>SUM(S84:V84)</f>
        <v>10304</v>
      </c>
      <c r="CV84" s="35">
        <f t="shared" si="81"/>
        <v>8192.14</v>
      </c>
      <c r="CW84" s="35">
        <f t="shared" si="81"/>
        <v>10204.898000000001</v>
      </c>
      <c r="CX84" s="35">
        <f t="shared" si="81"/>
        <v>8720.3379999999997</v>
      </c>
      <c r="CY84" s="35">
        <f t="shared" si="81"/>
        <v>8647.9683399999994</v>
      </c>
      <c r="CZ84" s="35">
        <f t="shared" si="81"/>
        <v>8543.8152601999973</v>
      </c>
      <c r="DA84" s="35">
        <f>DA83-DA85</f>
        <v>8333.1904485060004</v>
      </c>
      <c r="DB84" s="35">
        <f>DB83-DB85</f>
        <v>7851.9371389511798</v>
      </c>
      <c r="DC84" s="35">
        <f>DC83-DC85</f>
        <v>7902.7541276431148</v>
      </c>
      <c r="DD84" s="35">
        <f>DD83-DD85</f>
        <v>7775.9351457313205</v>
      </c>
    </row>
    <row r="85" spans="2:155" x14ac:dyDescent="0.2">
      <c r="B85" s="2" t="s">
        <v>128</v>
      </c>
      <c r="C85" s="35">
        <f t="shared" ref="C85:J85" si="82">C83-C84</f>
        <v>4422</v>
      </c>
      <c r="D85" s="35">
        <f t="shared" si="82"/>
        <v>4751</v>
      </c>
      <c r="E85" s="35">
        <f t="shared" si="82"/>
        <v>4893</v>
      </c>
      <c r="F85" s="35">
        <f t="shared" si="82"/>
        <v>5016</v>
      </c>
      <c r="G85" s="35">
        <f t="shared" si="82"/>
        <v>4922.92</v>
      </c>
      <c r="H85" s="35">
        <f t="shared" si="82"/>
        <v>5455.08</v>
      </c>
      <c r="I85" s="35">
        <f t="shared" si="82"/>
        <v>5454</v>
      </c>
      <c r="J85" s="35">
        <f t="shared" si="82"/>
        <v>5722</v>
      </c>
      <c r="K85" s="35">
        <f t="shared" ref="K85:S85" si="83">K83-K84</f>
        <v>5497</v>
      </c>
      <c r="L85" s="35">
        <f t="shared" si="83"/>
        <v>5769</v>
      </c>
      <c r="M85" s="35">
        <f t="shared" si="83"/>
        <v>5665</v>
      </c>
      <c r="N85" s="35">
        <f t="shared" si="83"/>
        <v>5842</v>
      </c>
      <c r="O85" s="35">
        <f t="shared" si="83"/>
        <v>5803</v>
      </c>
      <c r="P85" s="35">
        <f t="shared" si="83"/>
        <v>6052</v>
      </c>
      <c r="Q85" s="35">
        <f t="shared" si="83"/>
        <v>6111</v>
      </c>
      <c r="R85" s="35">
        <f t="shared" si="83"/>
        <v>5546</v>
      </c>
      <c r="S85" s="35">
        <f t="shared" si="83"/>
        <v>5417</v>
      </c>
      <c r="T85" s="35">
        <f>T83-T84</f>
        <v>5704</v>
      </c>
      <c r="U85" s="35">
        <f>U83-U84</f>
        <v>6166</v>
      </c>
      <c r="V85" s="35">
        <f>V83-V84</f>
        <v>6874</v>
      </c>
      <c r="W85" s="35">
        <f>W83-W84</f>
        <v>6871</v>
      </c>
      <c r="X85" s="35">
        <f>X83-X84</f>
        <v>6235</v>
      </c>
      <c r="Y85" s="35">
        <f>+Y83-Y84</f>
        <v>6787</v>
      </c>
      <c r="Z85" s="35">
        <f>+Z83-Z84</f>
        <v>7006</v>
      </c>
      <c r="AA85" s="35">
        <f>+AA83-AA84</f>
        <v>6855</v>
      </c>
      <c r="AB85" s="35">
        <f>+AB83-AB84</f>
        <v>7226</v>
      </c>
      <c r="AC85" s="35">
        <f>AC83-AC84</f>
        <v>6969</v>
      </c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>
        <f>+AP83-AP84</f>
        <v>9953</v>
      </c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97">
        <f>+BA83-BA84</f>
        <v>8369</v>
      </c>
      <c r="BB85" s="97">
        <f>+BB83-BB84</f>
        <v>8675</v>
      </c>
      <c r="BC85" s="97">
        <f>+BC83-BC84</f>
        <v>8574</v>
      </c>
      <c r="BD85" s="97">
        <f>+BD83-BD84</f>
        <v>9989</v>
      </c>
      <c r="BE85" s="97">
        <f>+BE83-BE84</f>
        <v>9781</v>
      </c>
      <c r="BF85" s="97">
        <f t="shared" ref="BF85" si="84">BF83-BF84</f>
        <v>7838</v>
      </c>
      <c r="BG85" s="97">
        <f>+BG83-BG84</f>
        <v>8204</v>
      </c>
      <c r="BH85" s="97">
        <f>+BH83-BH84</f>
        <v>9277</v>
      </c>
      <c r="BI85" s="97">
        <f t="shared" ref="BI85:BJ85" si="85">BI83-BI84</f>
        <v>9664</v>
      </c>
      <c r="BJ85" s="97">
        <f t="shared" si="85"/>
        <v>9679</v>
      </c>
      <c r="BK85" s="97">
        <f t="shared" ref="BK85:BL85" si="86">BK83-BK84</f>
        <v>8986</v>
      </c>
      <c r="BL85" s="97">
        <f t="shared" si="86"/>
        <v>8193</v>
      </c>
      <c r="BM85" s="97">
        <f t="shared" ref="BM85:BN85" si="87">BM83-BM84</f>
        <v>8785</v>
      </c>
      <c r="BN85" s="97">
        <f t="shared" si="87"/>
        <v>8813</v>
      </c>
      <c r="BO85" s="97">
        <f>BO83-BO84</f>
        <v>8655</v>
      </c>
      <c r="BP85" s="97">
        <f t="shared" ref="BP85:BT85" si="88">BP83-BP84</f>
        <v>9380</v>
      </c>
      <c r="BQ85" s="97">
        <f t="shared" si="88"/>
        <v>9429</v>
      </c>
      <c r="BR85" s="97">
        <f t="shared" si="88"/>
        <v>10461</v>
      </c>
      <c r="BS85" s="97">
        <f t="shared" si="88"/>
        <v>9962</v>
      </c>
      <c r="BT85" s="97">
        <f t="shared" si="88"/>
        <v>10247</v>
      </c>
      <c r="BU85" s="97">
        <f t="shared" ref="BU85:CB85" si="89">+BU83-BU84</f>
        <v>10099</v>
      </c>
      <c r="BV85" s="97">
        <f t="shared" si="89"/>
        <v>10086</v>
      </c>
      <c r="BW85" s="97">
        <f t="shared" si="89"/>
        <v>10307</v>
      </c>
      <c r="BX85" s="97">
        <f t="shared" si="89"/>
        <v>10856</v>
      </c>
      <c r="BY85" s="97">
        <f t="shared" si="89"/>
        <v>9789</v>
      </c>
      <c r="BZ85" s="97">
        <f t="shared" si="89"/>
        <v>9579</v>
      </c>
      <c r="CA85" s="97">
        <f t="shared" si="89"/>
        <v>9802</v>
      </c>
      <c r="CB85" s="97">
        <f t="shared" si="89"/>
        <v>10427</v>
      </c>
      <c r="CC85" s="97"/>
      <c r="CD85" s="97"/>
      <c r="CE85" s="97"/>
      <c r="CF85" s="97"/>
      <c r="CG85" s="97"/>
      <c r="CH85" s="97"/>
      <c r="CI85" s="14"/>
      <c r="CJ85" s="35"/>
      <c r="CK85" s="35"/>
      <c r="CL85" s="35"/>
      <c r="CM85" s="35"/>
      <c r="CN85" s="35"/>
      <c r="CO85" s="35"/>
      <c r="CP85" s="35"/>
      <c r="CQ85" s="35">
        <f>CQ83-CQ84</f>
        <v>16170</v>
      </c>
      <c r="CR85" s="35">
        <f>CR83-CR84+718</f>
        <v>19091</v>
      </c>
      <c r="CS85" s="35">
        <f>CS83*CS114</f>
        <v>24366.989999999998</v>
      </c>
      <c r="CT85" s="35">
        <f>SUM(O85:R85)</f>
        <v>23512</v>
      </c>
      <c r="CU85" s="35">
        <f>CU83-CU84</f>
        <v>24161</v>
      </c>
      <c r="CV85" s="35">
        <f t="shared" ref="CV85:DD85" si="90">CV83*CV114</f>
        <v>29044.86</v>
      </c>
      <c r="CW85" s="35">
        <f t="shared" si="90"/>
        <v>36181.002</v>
      </c>
      <c r="CX85" s="35">
        <f t="shared" si="90"/>
        <v>30917.562000000002</v>
      </c>
      <c r="CY85" s="35">
        <f t="shared" si="90"/>
        <v>30660.978660000001</v>
      </c>
      <c r="CZ85" s="35">
        <f t="shared" si="90"/>
        <v>30291.708649799999</v>
      </c>
      <c r="DA85" s="35">
        <f t="shared" si="90"/>
        <v>29544.947953793999</v>
      </c>
      <c r="DB85" s="35">
        <f t="shared" si="90"/>
        <v>27838.686219917821</v>
      </c>
      <c r="DC85" s="35">
        <f t="shared" si="90"/>
        <v>28018.855543461963</v>
      </c>
      <c r="DD85" s="35">
        <f t="shared" si="90"/>
        <v>27569.22460759286</v>
      </c>
    </row>
    <row r="86" spans="2:155" x14ac:dyDescent="0.2">
      <c r="B86" s="2" t="s">
        <v>129</v>
      </c>
      <c r="C86" s="35">
        <v>2319</v>
      </c>
      <c r="D86" s="35">
        <v>2461</v>
      </c>
      <c r="E86" s="45">
        <v>2393</v>
      </c>
      <c r="F86" s="45">
        <v>2629</v>
      </c>
      <c r="G86" s="45">
        <v>2372</v>
      </c>
      <c r="H86" s="35">
        <v>2682</v>
      </c>
      <c r="I86" s="35">
        <v>2635</v>
      </c>
      <c r="J86" s="35">
        <v>2991</v>
      </c>
      <c r="K86" s="35">
        <v>2587</v>
      </c>
      <c r="L86" s="35">
        <v>2989</v>
      </c>
      <c r="M86" s="35">
        <v>2682</v>
      </c>
      <c r="N86" s="35">
        <v>3045</v>
      </c>
      <c r="O86" s="35">
        <v>2815</v>
      </c>
      <c r="P86" s="35">
        <v>3106</v>
      </c>
      <c r="Q86" s="35">
        <v>2877</v>
      </c>
      <c r="R86" s="35">
        <f>3054-292</f>
        <v>2762</v>
      </c>
      <c r="S86" s="35">
        <v>2721</v>
      </c>
      <c r="T86" s="35">
        <v>2990</v>
      </c>
      <c r="U86" s="35">
        <v>2863</v>
      </c>
      <c r="V86" s="35">
        <v>3476</v>
      </c>
      <c r="W86" s="35">
        <v>3014</v>
      </c>
      <c r="X86" s="35">
        <v>3145</v>
      </c>
      <c r="Y86" s="35">
        <v>3201</v>
      </c>
      <c r="Z86" s="35">
        <v>3990</v>
      </c>
      <c r="AA86" s="35">
        <v>3524</v>
      </c>
      <c r="AB86" s="35">
        <v>3904</v>
      </c>
      <c r="AC86" s="35">
        <v>3652</v>
      </c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>
        <v>3229</v>
      </c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97">
        <v>3168</v>
      </c>
      <c r="BB86" s="97">
        <v>3464</v>
      </c>
      <c r="BC86" s="97">
        <v>3923</v>
      </c>
      <c r="BD86" s="97">
        <v>4190</v>
      </c>
      <c r="BE86" s="97">
        <v>3936</v>
      </c>
      <c r="BF86" s="97">
        <v>3677</v>
      </c>
      <c r="BG86" s="97">
        <v>3330</v>
      </c>
      <c r="BH86" s="97">
        <v>3515</v>
      </c>
      <c r="BI86" s="97">
        <v>3562</v>
      </c>
      <c r="BJ86" s="97">
        <v>3922</v>
      </c>
      <c r="BK86" s="97">
        <v>3486</v>
      </c>
      <c r="BL86" s="97">
        <v>3368</v>
      </c>
      <c r="BM86" s="97">
        <v>3419</v>
      </c>
      <c r="BN86" s="97">
        <v>3924</v>
      </c>
      <c r="BO86" s="97">
        <v>3529</v>
      </c>
      <c r="BP86" s="97">
        <v>3754</v>
      </c>
      <c r="BQ86" s="97">
        <v>3618</v>
      </c>
      <c r="BR86" s="97">
        <v>3985</v>
      </c>
      <c r="BS86" s="97">
        <v>3498</v>
      </c>
      <c r="BT86" s="97">
        <v>3589</v>
      </c>
      <c r="BU86" s="97">
        <v>3404</v>
      </c>
      <c r="BV86" s="97">
        <v>3699</v>
      </c>
      <c r="BW86" s="97">
        <v>3401</v>
      </c>
      <c r="BX86" s="97">
        <v>3673</v>
      </c>
      <c r="BY86" s="97">
        <v>3093</v>
      </c>
      <c r="BZ86" s="97">
        <v>3444</v>
      </c>
      <c r="CA86" s="97">
        <v>2840</v>
      </c>
      <c r="CB86" s="97">
        <v>3090</v>
      </c>
      <c r="CC86" s="97"/>
      <c r="CD86" s="97"/>
      <c r="CE86" s="97"/>
      <c r="CF86" s="97"/>
      <c r="CG86" s="97"/>
      <c r="CH86" s="97"/>
      <c r="CI86" s="14"/>
      <c r="CJ86" s="35"/>
      <c r="CK86" s="35"/>
      <c r="CL86" s="35"/>
      <c r="CM86" s="35"/>
      <c r="CN86" s="35"/>
      <c r="CO86" s="35"/>
      <c r="CP86" s="35"/>
      <c r="CQ86" s="35">
        <v>9397</v>
      </c>
      <c r="CR86" s="35">
        <v>10454</v>
      </c>
      <c r="CS86" s="35">
        <f>CS83*CS115</f>
        <v>9746.7960000000003</v>
      </c>
      <c r="CT86" s="35">
        <f>SUM(O86:R86)</f>
        <v>11560</v>
      </c>
      <c r="CU86" s="35">
        <f>SUM(S86:V86)</f>
        <v>12050</v>
      </c>
      <c r="CV86" s="35">
        <f t="shared" ref="CV86:DD86" si="91">CV83*CV115</f>
        <v>10426.36</v>
      </c>
      <c r="CW86" s="35">
        <f t="shared" si="91"/>
        <v>12988.052000000001</v>
      </c>
      <c r="CX86" s="35">
        <f t="shared" si="91"/>
        <v>11098.612000000001</v>
      </c>
      <c r="CY86" s="35">
        <f t="shared" si="91"/>
        <v>11006.505160000001</v>
      </c>
      <c r="CZ86" s="35">
        <f t="shared" si="91"/>
        <v>10873.946694800001</v>
      </c>
      <c r="DA86" s="35">
        <f t="shared" si="91"/>
        <v>10605.878752644001</v>
      </c>
      <c r="DB86" s="35">
        <f t="shared" si="91"/>
        <v>9993.3745404833207</v>
      </c>
      <c r="DC86" s="35">
        <f t="shared" si="91"/>
        <v>10058.050707909422</v>
      </c>
      <c r="DD86" s="35">
        <f t="shared" si="91"/>
        <v>9896.6447309307714</v>
      </c>
    </row>
    <row r="87" spans="2:155" x14ac:dyDescent="0.2">
      <c r="B87" s="2" t="s">
        <v>130</v>
      </c>
      <c r="C87" s="35">
        <v>1087</v>
      </c>
      <c r="D87" s="35">
        <v>1096</v>
      </c>
      <c r="E87" s="45">
        <v>1191</v>
      </c>
      <c r="F87" s="45">
        <v>1472</v>
      </c>
      <c r="G87" s="45">
        <v>1134</v>
      </c>
      <c r="H87" s="35">
        <v>1262</v>
      </c>
      <c r="I87" s="35">
        <v>1415</v>
      </c>
      <c r="J87" s="35">
        <v>1548</v>
      </c>
      <c r="K87" s="35">
        <v>1502</v>
      </c>
      <c r="L87" s="35">
        <v>1541</v>
      </c>
      <c r="M87" s="35">
        <v>1552</v>
      </c>
      <c r="N87" s="35">
        <v>1847</v>
      </c>
      <c r="O87" s="35">
        <v>1674</v>
      </c>
      <c r="P87" s="35">
        <v>1767</v>
      </c>
      <c r="Q87" s="35">
        <v>1942</v>
      </c>
      <c r="R87" s="35">
        <v>1834</v>
      </c>
      <c r="S87" s="35">
        <v>1694</v>
      </c>
      <c r="T87" s="35">
        <v>1802</v>
      </c>
      <c r="U87" s="35">
        <v>1825</v>
      </c>
      <c r="V87" s="35">
        <v>2082</v>
      </c>
      <c r="W87" s="35">
        <v>1848</v>
      </c>
      <c r="X87" s="35">
        <v>1862</v>
      </c>
      <c r="Y87" s="35">
        <v>1941</v>
      </c>
      <c r="Z87" s="35">
        <v>2592</v>
      </c>
      <c r="AA87" s="35">
        <v>2188</v>
      </c>
      <c r="AB87" s="35">
        <v>2397</v>
      </c>
      <c r="AC87" s="35">
        <v>2475</v>
      </c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>
        <v>2537</v>
      </c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97">
        <v>2239</v>
      </c>
      <c r="BB87" s="97">
        <v>2502</v>
      </c>
      <c r="BC87" s="97">
        <v>2120</v>
      </c>
      <c r="BD87" s="97">
        <v>2181</v>
      </c>
      <c r="BE87" s="97">
        <v>2070</v>
      </c>
      <c r="BF87" s="97">
        <v>2234</v>
      </c>
      <c r="BG87" s="97">
        <v>2299</v>
      </c>
      <c r="BH87" s="97">
        <v>2054</v>
      </c>
      <c r="BI87" s="97">
        <v>2175</v>
      </c>
      <c r="BJ87" s="97">
        <v>2193</v>
      </c>
      <c r="BK87" s="97">
        <v>2060</v>
      </c>
      <c r="BL87" s="97">
        <v>2441</v>
      </c>
      <c r="BM87" s="97">
        <v>2146</v>
      </c>
      <c r="BN87" s="97">
        <v>2333</v>
      </c>
      <c r="BO87" s="97">
        <v>2351</v>
      </c>
      <c r="BP87" s="97">
        <v>2400</v>
      </c>
      <c r="BQ87" s="97">
        <v>2380</v>
      </c>
      <c r="BR87" s="97">
        <v>2409</v>
      </c>
      <c r="BS87" s="97">
        <v>2256</v>
      </c>
      <c r="BT87" s="97">
        <v>2251</v>
      </c>
      <c r="BU87" s="97">
        <v>2263</v>
      </c>
      <c r="BV87" s="97">
        <v>2318</v>
      </c>
      <c r="BW87" s="97">
        <v>2272</v>
      </c>
      <c r="BX87" s="97">
        <v>2349</v>
      </c>
      <c r="BY87" s="97">
        <v>2187</v>
      </c>
      <c r="BZ87" s="97">
        <v>2231</v>
      </c>
      <c r="CA87" s="97">
        <v>2203</v>
      </c>
      <c r="CB87" s="97">
        <v>2276</v>
      </c>
      <c r="CC87" s="97"/>
      <c r="CD87" s="97"/>
      <c r="CE87" s="97"/>
      <c r="CF87" s="97"/>
      <c r="CG87" s="97"/>
      <c r="CH87" s="97"/>
      <c r="CI87" s="14"/>
      <c r="CJ87" s="35"/>
      <c r="CK87" s="35"/>
      <c r="CL87" s="35"/>
      <c r="CM87" s="35"/>
      <c r="CN87" s="35"/>
      <c r="CO87" s="35"/>
      <c r="CP87" s="35"/>
      <c r="CQ87" s="35">
        <v>4825</v>
      </c>
      <c r="CR87" s="35">
        <v>5349</v>
      </c>
      <c r="CS87" s="35">
        <f>CS83*CS116</f>
        <v>4873.3980000000001</v>
      </c>
      <c r="CT87" s="35">
        <f>SUM(O87:R87)</f>
        <v>7217</v>
      </c>
      <c r="CU87" s="35">
        <f>SUM(S87:V87)</f>
        <v>7403</v>
      </c>
      <c r="CV87" s="35">
        <f>CV83*CV116</f>
        <v>5213.18</v>
      </c>
      <c r="CW87" s="35">
        <v>5000</v>
      </c>
      <c r="CX87" s="35">
        <v>1500</v>
      </c>
      <c r="CY87" s="35">
        <v>1500</v>
      </c>
      <c r="CZ87" s="35">
        <v>1500</v>
      </c>
      <c r="DA87" s="35">
        <v>1500</v>
      </c>
      <c r="DB87" s="35">
        <v>1500</v>
      </c>
      <c r="DC87" s="35">
        <v>1500</v>
      </c>
      <c r="DD87" s="35">
        <v>1500</v>
      </c>
    </row>
    <row r="88" spans="2:155" x14ac:dyDescent="0.2">
      <c r="B88" s="2" t="s">
        <v>131</v>
      </c>
      <c r="C88" s="29">
        <v>401</v>
      </c>
      <c r="D88" s="29">
        <v>405</v>
      </c>
      <c r="E88" s="44">
        <v>428</v>
      </c>
      <c r="F88" s="44">
        <v>508</v>
      </c>
      <c r="G88" s="44">
        <v>419</v>
      </c>
      <c r="H88" s="29">
        <v>487</v>
      </c>
      <c r="I88" s="29">
        <v>473</v>
      </c>
      <c r="J88" s="29">
        <v>615</v>
      </c>
      <c r="K88" s="29">
        <v>483</v>
      </c>
      <c r="L88" s="29">
        <v>548</v>
      </c>
      <c r="M88" s="29">
        <v>499</v>
      </c>
      <c r="N88" s="29">
        <v>634</v>
      </c>
      <c r="O88" s="35">
        <v>519</v>
      </c>
      <c r="P88" s="35">
        <v>559</v>
      </c>
      <c r="Q88" s="35">
        <v>538</v>
      </c>
      <c r="R88" s="35">
        <v>629</v>
      </c>
      <c r="S88" s="35">
        <v>505</v>
      </c>
      <c r="T88" s="35">
        <v>542</v>
      </c>
      <c r="U88" s="35">
        <v>542</v>
      </c>
      <c r="V88" s="35">
        <v>692</v>
      </c>
      <c r="W88" s="35">
        <v>570</v>
      </c>
      <c r="X88" s="35">
        <v>543</v>
      </c>
      <c r="Y88" s="35">
        <v>539</v>
      </c>
      <c r="Z88" s="35">
        <v>794</v>
      </c>
      <c r="AA88" s="35">
        <v>694</v>
      </c>
      <c r="AB88" s="35">
        <v>738</v>
      </c>
      <c r="AC88" s="35">
        <v>734</v>
      </c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>
        <v>736</v>
      </c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97">
        <v>510</v>
      </c>
      <c r="BB88" s="97">
        <v>577</v>
      </c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7"/>
      <c r="CH88" s="97"/>
      <c r="CP88" s="35"/>
      <c r="CQ88" s="35">
        <v>1681</v>
      </c>
      <c r="CR88" s="35">
        <v>1957</v>
      </c>
      <c r="CS88" s="35">
        <f>CS83*CS117</f>
        <v>1754.42328</v>
      </c>
      <c r="CT88" s="35">
        <f>SUM(O88:R88)</f>
        <v>2245</v>
      </c>
      <c r="CU88" s="35">
        <f>SUM(S88:V88)</f>
        <v>2281</v>
      </c>
      <c r="CV88" s="35">
        <f t="shared" ref="CV88:DD88" si="92">CV83*CV117</f>
        <v>1936.3239999999998</v>
      </c>
      <c r="CW88" s="35">
        <f t="shared" si="92"/>
        <v>2412.0668000000001</v>
      </c>
      <c r="CX88" s="35">
        <f t="shared" si="92"/>
        <v>2061.1707999999999</v>
      </c>
      <c r="CY88" s="35">
        <f t="shared" si="92"/>
        <v>2044.0652439999999</v>
      </c>
      <c r="CZ88" s="35">
        <f t="shared" si="92"/>
        <v>2019.4472433199996</v>
      </c>
      <c r="DA88" s="35">
        <f t="shared" si="92"/>
        <v>1969.6631969195998</v>
      </c>
      <c r="DB88" s="35">
        <f t="shared" si="92"/>
        <v>1855.912414661188</v>
      </c>
      <c r="DC88" s="35">
        <f t="shared" si="92"/>
        <v>1867.923702897464</v>
      </c>
      <c r="DD88" s="35">
        <f t="shared" si="92"/>
        <v>1837.9483071728573</v>
      </c>
    </row>
    <row r="89" spans="2:155" x14ac:dyDescent="0.2">
      <c r="B89" s="2" t="s">
        <v>132</v>
      </c>
      <c r="C89" s="29">
        <v>-1</v>
      </c>
      <c r="D89" s="29">
        <v>-84</v>
      </c>
      <c r="E89" s="44">
        <v>-139</v>
      </c>
      <c r="F89" s="44">
        <v>-139</v>
      </c>
      <c r="G89" s="44">
        <v>45</v>
      </c>
      <c r="H89" s="29">
        <f>-270</f>
        <v>-270</v>
      </c>
      <c r="I89" s="29">
        <v>-191</v>
      </c>
      <c r="J89" s="29">
        <v>-209</v>
      </c>
      <c r="K89" s="29">
        <v>-21</v>
      </c>
      <c r="L89" s="29">
        <f>-133+47</f>
        <v>-86</v>
      </c>
      <c r="M89" s="29">
        <f>-9+43</f>
        <v>34</v>
      </c>
      <c r="N89" s="29">
        <f>-735+444</f>
        <v>-291</v>
      </c>
      <c r="O89" s="29">
        <f>-72+51-115-74</f>
        <v>-210</v>
      </c>
      <c r="P89" s="29">
        <f>-155+49</f>
        <v>-106</v>
      </c>
      <c r="Q89" s="29">
        <f>-289+267</f>
        <v>-22</v>
      </c>
      <c r="R89" s="29">
        <f>-317+43+169+79+55</f>
        <v>29</v>
      </c>
      <c r="S89" s="29">
        <f>-74+35</f>
        <v>-39</v>
      </c>
      <c r="T89" s="29">
        <f>-220+37</f>
        <v>-183</v>
      </c>
      <c r="U89" s="29">
        <f>-323+44</f>
        <v>-279</v>
      </c>
      <c r="V89" s="29">
        <f>296-470</f>
        <v>-174</v>
      </c>
      <c r="W89" s="29">
        <f>134-263</f>
        <v>-129</v>
      </c>
      <c r="X89" s="29">
        <v>0</v>
      </c>
      <c r="Y89" s="29">
        <f>99-240</f>
        <v>-141</v>
      </c>
      <c r="Z89" s="29">
        <f>568-665</f>
        <v>-97</v>
      </c>
      <c r="AA89" s="29">
        <f>549-499</f>
        <v>50</v>
      </c>
      <c r="AB89" s="29">
        <f>502-645</f>
        <v>-143</v>
      </c>
      <c r="AC89" s="29">
        <f>213-647</f>
        <v>-434</v>
      </c>
      <c r="AP89" s="29">
        <f>606-691-188+13</f>
        <v>-260</v>
      </c>
      <c r="CQ89" s="29">
        <v>-355</v>
      </c>
      <c r="CR89" s="29">
        <v>-741</v>
      </c>
      <c r="CS89" s="29">
        <v>0</v>
      </c>
      <c r="CT89" s="35">
        <f>SUM(O89:R89)</f>
        <v>-309</v>
      </c>
      <c r="CU89" s="35">
        <f>SUM(S89:V89)</f>
        <v>-675</v>
      </c>
    </row>
    <row r="90" spans="2:155" x14ac:dyDescent="0.2">
      <c r="B90" s="2" t="s">
        <v>133</v>
      </c>
      <c r="C90" s="35">
        <f t="shared" ref="C90:J90" si="93">C85-C86-C87-C88+C89</f>
        <v>614</v>
      </c>
      <c r="D90" s="35">
        <f t="shared" si="93"/>
        <v>705</v>
      </c>
      <c r="E90" s="35">
        <f t="shared" si="93"/>
        <v>742</v>
      </c>
      <c r="F90" s="35">
        <f t="shared" si="93"/>
        <v>268</v>
      </c>
      <c r="G90" s="35">
        <f t="shared" si="93"/>
        <v>1042.92</v>
      </c>
      <c r="H90" s="35">
        <f t="shared" si="93"/>
        <v>754.07999999999993</v>
      </c>
      <c r="I90" s="35">
        <f t="shared" si="93"/>
        <v>740</v>
      </c>
      <c r="J90" s="35">
        <f t="shared" si="93"/>
        <v>359</v>
      </c>
      <c r="K90" s="35">
        <f t="shared" ref="K90:Q90" si="94">K85-K86-K87-K88+K89</f>
        <v>904</v>
      </c>
      <c r="L90" s="35">
        <f t="shared" si="94"/>
        <v>605</v>
      </c>
      <c r="M90" s="35">
        <f t="shared" si="94"/>
        <v>966</v>
      </c>
      <c r="N90" s="35">
        <f t="shared" si="94"/>
        <v>25</v>
      </c>
      <c r="O90" s="35">
        <f t="shared" si="94"/>
        <v>585</v>
      </c>
      <c r="P90" s="35">
        <f>P85-P86-P87-P88+P89</f>
        <v>514</v>
      </c>
      <c r="Q90" s="35">
        <f t="shared" si="94"/>
        <v>732</v>
      </c>
      <c r="R90" s="35">
        <f t="shared" ref="R90:AA90" si="95">R85-R86-R87-R88+R89</f>
        <v>350</v>
      </c>
      <c r="S90" s="35">
        <f t="shared" si="95"/>
        <v>458</v>
      </c>
      <c r="T90" s="35">
        <f t="shared" si="95"/>
        <v>187</v>
      </c>
      <c r="U90" s="35">
        <f t="shared" si="95"/>
        <v>657</v>
      </c>
      <c r="V90" s="35">
        <f t="shared" si="95"/>
        <v>450</v>
      </c>
      <c r="W90" s="35">
        <f t="shared" si="95"/>
        <v>1310</v>
      </c>
      <c r="X90" s="35">
        <f t="shared" si="95"/>
        <v>685</v>
      </c>
      <c r="Y90" s="35">
        <f t="shared" si="95"/>
        <v>965</v>
      </c>
      <c r="Z90" s="35">
        <f t="shared" si="95"/>
        <v>-467</v>
      </c>
      <c r="AA90" s="35">
        <f t="shared" si="95"/>
        <v>499</v>
      </c>
      <c r="AB90" s="35">
        <f>AB85-AB86-AB87-AB88+AB89</f>
        <v>44</v>
      </c>
      <c r="AC90" s="35">
        <f>AC85-AC86-AC87-AC88+AC89</f>
        <v>-326</v>
      </c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>
        <f>+AP85-AP86-AP87-AP88-AP89</f>
        <v>3711</v>
      </c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97">
        <f>BA85-BA86-BA87-BA88</f>
        <v>2452</v>
      </c>
      <c r="BB90" s="97">
        <f>BB85-BB86-BB87-BB88</f>
        <v>2132</v>
      </c>
      <c r="BC90" s="97">
        <f>BC85-BC86-BC87</f>
        <v>2531</v>
      </c>
      <c r="BD90" s="97">
        <f>BD85-BD86-BD87</f>
        <v>3618</v>
      </c>
      <c r="BE90" s="97">
        <f t="shared" ref="BE90:BF90" si="96">BE85-BE86-BE87</f>
        <v>3775</v>
      </c>
      <c r="BF90" s="97">
        <f t="shared" si="96"/>
        <v>1927</v>
      </c>
      <c r="BG90" s="97">
        <f>+BG85-BG86-BG87</f>
        <v>2575</v>
      </c>
      <c r="BH90" s="97">
        <f t="shared" ref="BH90:BJ90" si="97">BH85-BH86-BH87</f>
        <v>3708</v>
      </c>
      <c r="BI90" s="97">
        <f t="shared" si="97"/>
        <v>3927</v>
      </c>
      <c r="BJ90" s="97">
        <f t="shared" si="97"/>
        <v>3564</v>
      </c>
      <c r="BK90" s="97">
        <f t="shared" ref="BK90:BM90" si="98">BK85-BK86-BK87</f>
        <v>3440</v>
      </c>
      <c r="BL90" s="97">
        <f t="shared" si="98"/>
        <v>2384</v>
      </c>
      <c r="BM90" s="97">
        <f t="shared" si="98"/>
        <v>3220</v>
      </c>
      <c r="BN90" s="97">
        <f t="shared" ref="BN90:BR90" si="99">BN85-BN86-BN87</f>
        <v>2556</v>
      </c>
      <c r="BO90" s="97">
        <f t="shared" si="99"/>
        <v>2775</v>
      </c>
      <c r="BP90" s="97">
        <f t="shared" si="99"/>
        <v>3226</v>
      </c>
      <c r="BQ90" s="97">
        <f t="shared" si="99"/>
        <v>3431</v>
      </c>
      <c r="BR90" s="97">
        <f t="shared" si="99"/>
        <v>4067</v>
      </c>
      <c r="BS90" s="97">
        <f t="shared" ref="BS90:BZ90" si="100">BS85-BS86-BS87</f>
        <v>4208</v>
      </c>
      <c r="BT90" s="97">
        <f t="shared" si="100"/>
        <v>4407</v>
      </c>
      <c r="BU90" s="97">
        <f t="shared" si="100"/>
        <v>4432</v>
      </c>
      <c r="BV90" s="97">
        <f t="shared" si="100"/>
        <v>4069</v>
      </c>
      <c r="BW90" s="97">
        <f t="shared" si="100"/>
        <v>4634</v>
      </c>
      <c r="BX90" s="97">
        <f t="shared" si="100"/>
        <v>4834</v>
      </c>
      <c r="BY90" s="97">
        <f t="shared" si="100"/>
        <v>4509</v>
      </c>
      <c r="BZ90" s="97">
        <f t="shared" si="100"/>
        <v>3904</v>
      </c>
      <c r="CA90" s="97">
        <f>+CA85-CA86-CA87</f>
        <v>4759</v>
      </c>
      <c r="CB90" s="97">
        <f>+CB85-CB86-CB87</f>
        <v>5061</v>
      </c>
      <c r="CC90" s="97"/>
      <c r="CD90" s="97"/>
      <c r="CE90" s="97"/>
      <c r="CF90" s="97"/>
      <c r="CG90" s="97"/>
      <c r="CH90" s="97"/>
      <c r="CI90" s="14"/>
      <c r="CJ90" s="35"/>
      <c r="CK90" s="35"/>
      <c r="CL90" s="35"/>
      <c r="CM90" s="35"/>
      <c r="CN90" s="35"/>
      <c r="CO90" s="35"/>
      <c r="CP90" s="35"/>
      <c r="CQ90" s="35">
        <f>CQ85-CQ86-CQ87-CQ88+CQ89</f>
        <v>-88</v>
      </c>
      <c r="CR90" s="35">
        <f>CR85-CR86-CR87-CR88+CR89</f>
        <v>590</v>
      </c>
      <c r="CS90" s="35">
        <f t="shared" ref="CS90:CZ90" si="101">CS85-CS86-CS87-CS88+CS89</f>
        <v>7992.3727199999985</v>
      </c>
      <c r="CT90" s="35">
        <f>CT85-CT86-CT87-CT88+CT89</f>
        <v>2181</v>
      </c>
      <c r="CU90" s="35">
        <f>CU85-CU86-CU87-CU88+CU89</f>
        <v>1752</v>
      </c>
      <c r="CV90" s="35">
        <f t="shared" si="101"/>
        <v>11468.995999999999</v>
      </c>
      <c r="CW90" s="35">
        <f t="shared" si="101"/>
        <v>15780.883199999997</v>
      </c>
      <c r="CX90" s="35">
        <f t="shared" si="101"/>
        <v>16257.779200000001</v>
      </c>
      <c r="CY90" s="35">
        <f t="shared" si="101"/>
        <v>16110.408256000001</v>
      </c>
      <c r="CZ90" s="35">
        <f t="shared" si="101"/>
        <v>15898.314711679999</v>
      </c>
      <c r="DA90" s="35">
        <f>DA85-DA86-DA87-DA88+DA89</f>
        <v>15469.406004230399</v>
      </c>
      <c r="DB90" s="35">
        <f>DB85-DB86-DB87-DB88+DB89</f>
        <v>14489.399264773312</v>
      </c>
      <c r="DC90" s="35">
        <f>DC85-DC86-DC87-DC88+DC89</f>
        <v>14592.881132655075</v>
      </c>
      <c r="DD90" s="35">
        <f>DD85-DD86-DD87-DD88+DD89</f>
        <v>14334.631569489229</v>
      </c>
    </row>
    <row r="91" spans="2:155" x14ac:dyDescent="0.2">
      <c r="B91" s="2" t="s">
        <v>411</v>
      </c>
      <c r="C91" s="29">
        <f>33+45</f>
        <v>78</v>
      </c>
      <c r="D91" s="35">
        <f>28+137-76</f>
        <v>89</v>
      </c>
      <c r="E91" s="44">
        <f>65+18</f>
        <v>83</v>
      </c>
      <c r="F91" s="44">
        <f>67+110-67</f>
        <v>110</v>
      </c>
      <c r="G91" s="44">
        <f>104+108-58</f>
        <v>154</v>
      </c>
      <c r="H91" s="35">
        <f>1+79-75</f>
        <v>5</v>
      </c>
      <c r="I91" s="35">
        <f>88+72-76</f>
        <v>84</v>
      </c>
      <c r="J91" s="35">
        <f>71+95-57</f>
        <v>109</v>
      </c>
      <c r="K91" s="35">
        <f>97+87-53</f>
        <v>131</v>
      </c>
      <c r="L91" s="35">
        <f>95+90-57</f>
        <v>128</v>
      </c>
      <c r="M91" s="35">
        <f>116+109-66</f>
        <v>159</v>
      </c>
      <c r="N91" s="35">
        <f>104+245-61</f>
        <v>288</v>
      </c>
      <c r="O91" s="35">
        <f>137+148-57+34</f>
        <v>262</v>
      </c>
      <c r="P91" s="35">
        <f>119+85-61</f>
        <v>143</v>
      </c>
      <c r="Q91" s="35">
        <f>88+93-96</f>
        <v>85</v>
      </c>
      <c r="R91" s="35">
        <f>97+58-76</f>
        <v>79</v>
      </c>
      <c r="S91" s="35">
        <f>83-48-86</f>
        <v>-51</v>
      </c>
      <c r="T91" s="35"/>
      <c r="U91" s="35">
        <f>-21+51-173</f>
        <v>-143</v>
      </c>
      <c r="V91" s="35">
        <f>252+104-156</f>
        <v>200</v>
      </c>
      <c r="W91" s="35">
        <f>288+49-133</f>
        <v>204</v>
      </c>
      <c r="X91" s="35">
        <f>389-562+158+14-175</f>
        <v>-176</v>
      </c>
      <c r="Y91" s="35">
        <f>286+27-188</f>
        <v>125</v>
      </c>
      <c r="Z91" s="35">
        <f>175-26-196</f>
        <v>-47</v>
      </c>
      <c r="AA91" s="35">
        <f>117+22-189</f>
        <v>-50</v>
      </c>
      <c r="AB91" s="35">
        <f>130-16-190</f>
        <v>-76</v>
      </c>
      <c r="AC91" s="35">
        <f>151+4-198</f>
        <v>-43</v>
      </c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>
        <v>580</v>
      </c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97">
        <f>424-519+262-197+14</f>
        <v>-16</v>
      </c>
      <c r="BB91" s="97">
        <f>620-682+416-208+23</f>
        <v>169</v>
      </c>
      <c r="BC91" s="97">
        <f>407-491+152-224+34</f>
        <v>-122</v>
      </c>
      <c r="BD91" s="97">
        <f>181-258-244+47+231</f>
        <v>-43</v>
      </c>
      <c r="BE91" s="97">
        <f>153-373+293-235+26</f>
        <v>-136</v>
      </c>
      <c r="BF91" s="97">
        <f>164-750+141-248+78</f>
        <v>-615</v>
      </c>
      <c r="BG91" s="97">
        <f>203-536+80-226+44</f>
        <v>-435</v>
      </c>
      <c r="BH91" s="97">
        <f>214-274+253-205+20</f>
        <v>8</v>
      </c>
      <c r="BI91" s="97">
        <f>12-191+313-216-3</f>
        <v>-85</v>
      </c>
      <c r="BJ91" s="97">
        <f>149-251+242-203-5</f>
        <v>-68</v>
      </c>
      <c r="BK91" s="97">
        <f>261-957+123-239-7</f>
        <v>-819</v>
      </c>
      <c r="BL91" s="97">
        <f>432-464+183-220-27</f>
        <v>-96</v>
      </c>
      <c r="BM91" s="97">
        <f>406-1214+226-209-19</f>
        <v>-810</v>
      </c>
      <c r="BN91" s="97">
        <f>643-555+141-201-25</f>
        <v>3</v>
      </c>
      <c r="BO91" s="97">
        <f>339-699+256-202-19</f>
        <v>-325</v>
      </c>
      <c r="BP91" s="97">
        <f>769-516+239-201-11</f>
        <v>280</v>
      </c>
      <c r="BQ91" s="97">
        <f>373-571+223-202-24</f>
        <v>-201</v>
      </c>
      <c r="BR91" s="97">
        <f>371-961-206-26</f>
        <v>-822</v>
      </c>
      <c r="BS91" s="97">
        <f>127-250-2-201+32</f>
        <v>-294</v>
      </c>
      <c r="BT91" s="97">
        <f>127-264-202+61</f>
        <v>-278</v>
      </c>
      <c r="BU91" s="97">
        <f>30-180-4-215-6</f>
        <v>-375</v>
      </c>
      <c r="BV91" s="97">
        <f>100-139-219-3+54</f>
        <v>-207</v>
      </c>
      <c r="BW91" s="97">
        <f>109-330-1-211+117</f>
        <v>-316</v>
      </c>
      <c r="BX91" s="97">
        <f>45-211-2-224+111</f>
        <v>-281</v>
      </c>
      <c r="BY91" s="97">
        <f>179-283-3-222+46</f>
        <v>-283</v>
      </c>
      <c r="BZ91" s="97">
        <f>73-156-6-217+137</f>
        <v>-169</v>
      </c>
      <c r="CA91" s="97">
        <f>55-277-3-221+96</f>
        <v>-350</v>
      </c>
      <c r="CB91" s="97">
        <f>101-209-246+60-2</f>
        <v>-296</v>
      </c>
      <c r="CC91" s="97"/>
      <c r="CD91" s="97"/>
      <c r="CE91" s="97"/>
      <c r="CF91" s="97"/>
      <c r="CG91" s="97"/>
      <c r="CH91" s="97"/>
      <c r="CI91" s="14"/>
      <c r="CJ91" s="35"/>
      <c r="CK91" s="35"/>
      <c r="CL91" s="35"/>
      <c r="CM91" s="35"/>
      <c r="CN91" s="35"/>
      <c r="CO91" s="35"/>
      <c r="CP91" s="35"/>
      <c r="CQ91" s="35">
        <f>193+461-294</f>
        <v>360</v>
      </c>
      <c r="CR91" s="35">
        <f>264+354-266</f>
        <v>352</v>
      </c>
      <c r="CS91" s="35">
        <v>350</v>
      </c>
      <c r="CT91" s="35">
        <f>SUM(O91:R91)</f>
        <v>569</v>
      </c>
      <c r="CU91" s="35">
        <f>SUM(S91:V91)</f>
        <v>6</v>
      </c>
      <c r="CV91" s="35">
        <f>CU132*0.06</f>
        <v>207.66</v>
      </c>
      <c r="CW91" s="35">
        <f>CV132*0.06</f>
        <v>-1929.96</v>
      </c>
      <c r="CX91" s="35">
        <f>CW132*0.06</f>
        <v>-1265.1156864000002</v>
      </c>
      <c r="CY91" s="35">
        <f t="shared" ref="CY91:DD91" si="102">CX132*0.03</f>
        <v>-272.73391887360003</v>
      </c>
      <c r="CZ91" s="35">
        <f t="shared" si="102"/>
        <v>107.37026521743356</v>
      </c>
      <c r="DA91" s="35">
        <f t="shared" si="102"/>
        <v>491.50670466297191</v>
      </c>
      <c r="DB91" s="35">
        <f t="shared" si="102"/>
        <v>874.56860967641273</v>
      </c>
      <c r="DC91" s="35">
        <f t="shared" si="102"/>
        <v>1243.3038386632063</v>
      </c>
      <c r="DD91" s="35">
        <f t="shared" si="102"/>
        <v>1623.372277974845</v>
      </c>
    </row>
    <row r="92" spans="2:155" x14ac:dyDescent="0.2">
      <c r="B92" s="2" t="s">
        <v>134</v>
      </c>
      <c r="C92" s="35">
        <f t="shared" ref="C92:J92" si="103">C90+C91</f>
        <v>692</v>
      </c>
      <c r="D92" s="35">
        <f t="shared" si="103"/>
        <v>794</v>
      </c>
      <c r="E92" s="35">
        <f t="shared" si="103"/>
        <v>825</v>
      </c>
      <c r="F92" s="35">
        <f t="shared" si="103"/>
        <v>378</v>
      </c>
      <c r="G92" s="35">
        <f t="shared" si="103"/>
        <v>1196.92</v>
      </c>
      <c r="H92" s="35">
        <f t="shared" si="103"/>
        <v>759.07999999999993</v>
      </c>
      <c r="I92" s="35">
        <f t="shared" si="103"/>
        <v>824</v>
      </c>
      <c r="J92" s="35">
        <f t="shared" si="103"/>
        <v>468</v>
      </c>
      <c r="K92" s="35">
        <f t="shared" ref="K92:Q92" si="104">K90+K91</f>
        <v>1035</v>
      </c>
      <c r="L92" s="35">
        <f t="shared" si="104"/>
        <v>733</v>
      </c>
      <c r="M92" s="35">
        <f t="shared" si="104"/>
        <v>1125</v>
      </c>
      <c r="N92" s="35">
        <f t="shared" si="104"/>
        <v>313</v>
      </c>
      <c r="O92" s="35">
        <f t="shared" si="104"/>
        <v>847</v>
      </c>
      <c r="P92" s="35">
        <f t="shared" si="104"/>
        <v>657</v>
      </c>
      <c r="Q92" s="35">
        <f t="shared" si="104"/>
        <v>817</v>
      </c>
      <c r="R92" s="35">
        <f t="shared" ref="R92:AC92" si="105">R90+R91</f>
        <v>429</v>
      </c>
      <c r="S92" s="35">
        <f t="shared" si="105"/>
        <v>407</v>
      </c>
      <c r="T92" s="35">
        <f t="shared" si="105"/>
        <v>187</v>
      </c>
      <c r="U92" s="35">
        <f t="shared" si="105"/>
        <v>514</v>
      </c>
      <c r="V92" s="35">
        <f t="shared" si="105"/>
        <v>650</v>
      </c>
      <c r="W92" s="35">
        <f t="shared" si="105"/>
        <v>1514</v>
      </c>
      <c r="X92" s="35">
        <f t="shared" si="105"/>
        <v>509</v>
      </c>
      <c r="Y92" s="35">
        <f t="shared" si="105"/>
        <v>1090</v>
      </c>
      <c r="Z92" s="35">
        <f t="shared" si="105"/>
        <v>-514</v>
      </c>
      <c r="AA92" s="35">
        <f t="shared" si="105"/>
        <v>449</v>
      </c>
      <c r="AB92" s="35">
        <f t="shared" si="105"/>
        <v>-32</v>
      </c>
      <c r="AC92" s="35">
        <f t="shared" si="105"/>
        <v>-369</v>
      </c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>
        <f>+AP90+AP91</f>
        <v>4291</v>
      </c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97">
        <f>BA90+BA91</f>
        <v>2436</v>
      </c>
      <c r="BB92" s="97">
        <f>BB90+BB91</f>
        <v>2301</v>
      </c>
      <c r="BC92" s="97">
        <f>BC90+BC91</f>
        <v>2409</v>
      </c>
      <c r="BD92" s="97">
        <f>BD90+BD91</f>
        <v>3575</v>
      </c>
      <c r="BE92" s="97">
        <f>BE90+BE91</f>
        <v>3639</v>
      </c>
      <c r="BF92" s="97">
        <f t="shared" ref="BF92:BG92" si="106">BF90+BF91</f>
        <v>1312</v>
      </c>
      <c r="BG92" s="97">
        <f t="shared" si="106"/>
        <v>2140</v>
      </c>
      <c r="BH92" s="97">
        <f t="shared" ref="BH92:BJ92" si="107">BH90+BH91</f>
        <v>3716</v>
      </c>
      <c r="BI92" s="97">
        <f t="shared" si="107"/>
        <v>3842</v>
      </c>
      <c r="BJ92" s="97">
        <f t="shared" si="107"/>
        <v>3496</v>
      </c>
      <c r="BK92" s="97">
        <f t="shared" ref="BK92:BZ92" si="108">BK90+BK91</f>
        <v>2621</v>
      </c>
      <c r="BL92" s="97">
        <f t="shared" si="108"/>
        <v>2288</v>
      </c>
      <c r="BM92" s="97">
        <f t="shared" si="108"/>
        <v>2410</v>
      </c>
      <c r="BN92" s="97">
        <f t="shared" si="108"/>
        <v>2559</v>
      </c>
      <c r="BO92" s="97">
        <f t="shared" si="108"/>
        <v>2450</v>
      </c>
      <c r="BP92" s="97">
        <f t="shared" si="108"/>
        <v>3506</v>
      </c>
      <c r="BQ92" s="97">
        <f t="shared" si="108"/>
        <v>3230</v>
      </c>
      <c r="BR92" s="97">
        <f t="shared" si="108"/>
        <v>3245</v>
      </c>
      <c r="BS92" s="97">
        <f t="shared" si="108"/>
        <v>3914</v>
      </c>
      <c r="BT92" s="97">
        <f t="shared" si="108"/>
        <v>4129</v>
      </c>
      <c r="BU92" s="97">
        <f t="shared" si="108"/>
        <v>4057</v>
      </c>
      <c r="BV92" s="97">
        <f t="shared" si="108"/>
        <v>3862</v>
      </c>
      <c r="BW92" s="97">
        <f t="shared" si="108"/>
        <v>4318</v>
      </c>
      <c r="BX92" s="97">
        <f t="shared" si="108"/>
        <v>4553</v>
      </c>
      <c r="BY92" s="97">
        <f t="shared" si="108"/>
        <v>4226</v>
      </c>
      <c r="BZ92" s="97">
        <f t="shared" si="108"/>
        <v>3735</v>
      </c>
      <c r="CA92" s="97">
        <f>+CA90+CA91</f>
        <v>4409</v>
      </c>
      <c r="CB92" s="97">
        <f>+CB90+CB91</f>
        <v>4765</v>
      </c>
      <c r="CC92" s="97"/>
      <c r="CD92" s="97"/>
      <c r="CE92" s="97"/>
      <c r="CF92" s="97"/>
      <c r="CG92" s="97"/>
      <c r="CH92" s="97"/>
      <c r="CI92" s="14"/>
      <c r="CJ92" s="35"/>
      <c r="CK92" s="35"/>
      <c r="CL92" s="35"/>
      <c r="CM92" s="35"/>
      <c r="CN92" s="35"/>
      <c r="CO92" s="35"/>
      <c r="CP92" s="35"/>
      <c r="CQ92" s="35">
        <f>CQ90+CQ91</f>
        <v>272</v>
      </c>
      <c r="CR92" s="35">
        <f>CR90+CR91</f>
        <v>942</v>
      </c>
      <c r="CS92" s="35">
        <f t="shared" ref="CS92:CZ92" si="109">CS90+CS91</f>
        <v>8342.3727199999994</v>
      </c>
      <c r="CT92" s="35">
        <f>CT90+CT91</f>
        <v>2750</v>
      </c>
      <c r="CU92" s="35">
        <f>CU90+CU91</f>
        <v>1758</v>
      </c>
      <c r="CV92" s="35">
        <f t="shared" si="109"/>
        <v>11676.655999999999</v>
      </c>
      <c r="CW92" s="35">
        <f t="shared" si="109"/>
        <v>13850.923199999997</v>
      </c>
      <c r="CX92" s="35">
        <f t="shared" si="109"/>
        <v>14992.6635136</v>
      </c>
      <c r="CY92" s="35">
        <f t="shared" si="109"/>
        <v>15837.6743371264</v>
      </c>
      <c r="CZ92" s="35">
        <f t="shared" si="109"/>
        <v>16005.684976897433</v>
      </c>
      <c r="DA92" s="35">
        <f>DA90+DA91</f>
        <v>15960.912708893371</v>
      </c>
      <c r="DB92" s="35">
        <f>DB90+DB91</f>
        <v>15363.967874449725</v>
      </c>
      <c r="DC92" s="35">
        <f>DC90+DC91</f>
        <v>15836.184971318282</v>
      </c>
      <c r="DD92" s="35">
        <f>DD90+DD91</f>
        <v>15958.003847464075</v>
      </c>
    </row>
    <row r="93" spans="2:155" x14ac:dyDescent="0.2">
      <c r="B93" s="2" t="s">
        <v>135</v>
      </c>
      <c r="C93" s="29">
        <f>281-4</f>
        <v>277</v>
      </c>
      <c r="D93" s="35">
        <v>292</v>
      </c>
      <c r="E93" s="44">
        <f>305+7</f>
        <v>312</v>
      </c>
      <c r="F93" s="44">
        <f>246-2</f>
        <v>244</v>
      </c>
      <c r="G93" s="44">
        <f>400+9</f>
        <v>409</v>
      </c>
      <c r="H93" s="35">
        <f>352+6</f>
        <v>358</v>
      </c>
      <c r="I93" s="35">
        <f>302-3</f>
        <v>299</v>
      </c>
      <c r="J93" s="35">
        <f>264+9</f>
        <v>273</v>
      </c>
      <c r="K93" s="35">
        <v>374</v>
      </c>
      <c r="L93" s="35">
        <v>328</v>
      </c>
      <c r="M93" s="35">
        <v>313</v>
      </c>
      <c r="N93" s="35">
        <v>254</v>
      </c>
      <c r="O93" s="35">
        <v>479</v>
      </c>
      <c r="P93" s="35">
        <v>666</v>
      </c>
      <c r="Q93" s="35">
        <v>347</v>
      </c>
      <c r="R93" s="35">
        <v>380</v>
      </c>
      <c r="S93" s="35">
        <v>321</v>
      </c>
      <c r="T93" s="35">
        <v>591</v>
      </c>
      <c r="U93" s="35">
        <v>379</v>
      </c>
      <c r="V93" s="35">
        <v>512</v>
      </c>
      <c r="W93" s="35">
        <v>760</v>
      </c>
      <c r="X93" s="35">
        <f>521+20</f>
        <v>541</v>
      </c>
      <c r="Y93" s="35">
        <v>678</v>
      </c>
      <c r="Z93" s="35">
        <f>155+96</f>
        <v>251</v>
      </c>
      <c r="AA93" s="35">
        <f>537+51</f>
        <v>588</v>
      </c>
      <c r="AB93" s="35">
        <v>520</v>
      </c>
      <c r="AC93" s="35">
        <f>420+24</f>
        <v>444</v>
      </c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>
        <f>308+961</f>
        <v>1269</v>
      </c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97">
        <v>353</v>
      </c>
      <c r="BB93" s="97">
        <v>325</v>
      </c>
      <c r="BC93" s="97">
        <v>381</v>
      </c>
      <c r="BD93" s="97">
        <v>564</v>
      </c>
      <c r="BE93" s="97">
        <v>575</v>
      </c>
      <c r="BF93" s="97">
        <v>113</v>
      </c>
      <c r="BG93" s="97">
        <f>272+101</f>
        <v>373</v>
      </c>
      <c r="BH93" s="97">
        <v>620</v>
      </c>
      <c r="BI93" s="97">
        <v>630</v>
      </c>
      <c r="BJ93" s="97">
        <v>511</v>
      </c>
      <c r="BK93" s="97">
        <v>448</v>
      </c>
      <c r="BL93" s="97">
        <v>421</v>
      </c>
      <c r="BM93" s="97">
        <v>478</v>
      </c>
      <c r="BN93" s="97">
        <f>465</f>
        <v>465</v>
      </c>
      <c r="BO93" s="97">
        <v>391</v>
      </c>
      <c r="BP93" s="97">
        <f>611-1</f>
        <v>610</v>
      </c>
      <c r="BQ93" s="97">
        <v>472</v>
      </c>
      <c r="BR93" s="97">
        <v>643</v>
      </c>
      <c r="BS93" s="97">
        <v>661</v>
      </c>
      <c r="BT93" s="97">
        <v>698</v>
      </c>
      <c r="BU93" s="97">
        <v>638</v>
      </c>
      <c r="BV93" s="97">
        <v>611</v>
      </c>
      <c r="BW93" s="97">
        <v>704</v>
      </c>
      <c r="BX93" s="97">
        <v>742</v>
      </c>
      <c r="BY93" s="97">
        <v>641</v>
      </c>
      <c r="BZ93" s="97">
        <v>609</v>
      </c>
      <c r="CA93" s="97">
        <v>728</v>
      </c>
      <c r="CB93" s="97">
        <v>757</v>
      </c>
      <c r="CC93" s="97"/>
      <c r="CD93" s="97"/>
      <c r="CE93" s="97"/>
      <c r="CF93" s="97"/>
      <c r="CG93" s="97"/>
      <c r="CH93" s="97"/>
      <c r="CI93" s="14"/>
      <c r="CJ93" s="35"/>
      <c r="CK93" s="35"/>
      <c r="CL93" s="35"/>
      <c r="CM93" s="35"/>
      <c r="CN93" s="35"/>
      <c r="CO93" s="35"/>
      <c r="CP93" s="35"/>
      <c r="CQ93" s="35">
        <v>1090</v>
      </c>
      <c r="CR93" s="35">
        <v>1282</v>
      </c>
      <c r="CS93" s="35">
        <f>CS92*CS120</f>
        <v>1251.3559079999998</v>
      </c>
      <c r="CT93" s="35">
        <f>SUM(O93:R93)</f>
        <v>1872</v>
      </c>
      <c r="CU93" s="35">
        <f>SUM(S93:V93)</f>
        <v>1803</v>
      </c>
      <c r="CV93" s="35">
        <f t="shared" ref="CV93:DD93" si="110">CV92*CV120</f>
        <v>2335.3312000000001</v>
      </c>
      <c r="CW93" s="35">
        <f t="shared" si="110"/>
        <v>2770.1846399999995</v>
      </c>
      <c r="CX93" s="35">
        <f t="shared" si="110"/>
        <v>2998.5327027200001</v>
      </c>
      <c r="CY93" s="35">
        <f t="shared" si="110"/>
        <v>3167.53486742528</v>
      </c>
      <c r="CZ93" s="35">
        <f t="shared" si="110"/>
        <v>3201.136995379487</v>
      </c>
      <c r="DA93" s="35">
        <f t="shared" si="110"/>
        <v>3192.1825417786745</v>
      </c>
      <c r="DB93" s="35">
        <f t="shared" si="110"/>
        <v>3072.7935748899454</v>
      </c>
      <c r="DC93" s="35">
        <f t="shared" si="110"/>
        <v>3167.2369942636565</v>
      </c>
      <c r="DD93" s="35">
        <f t="shared" si="110"/>
        <v>3191.6007694928153</v>
      </c>
    </row>
    <row r="94" spans="2:155" s="15" customFormat="1" x14ac:dyDescent="0.2">
      <c r="B94" s="15" t="s">
        <v>136</v>
      </c>
      <c r="C94" s="36">
        <f t="shared" ref="C94:J94" si="111">C92-C93</f>
        <v>415</v>
      </c>
      <c r="D94" s="36">
        <f t="shared" si="111"/>
        <v>502</v>
      </c>
      <c r="E94" s="36">
        <f t="shared" si="111"/>
        <v>513</v>
      </c>
      <c r="F94" s="36">
        <f t="shared" si="111"/>
        <v>134</v>
      </c>
      <c r="G94" s="36">
        <f t="shared" si="111"/>
        <v>787.92000000000007</v>
      </c>
      <c r="H94" s="36">
        <f t="shared" si="111"/>
        <v>401.07999999999993</v>
      </c>
      <c r="I94" s="36">
        <f t="shared" si="111"/>
        <v>525</v>
      </c>
      <c r="J94" s="36">
        <f t="shared" si="111"/>
        <v>195</v>
      </c>
      <c r="K94" s="36">
        <f t="shared" ref="K94:Q94" si="112">K92-K93</f>
        <v>661</v>
      </c>
      <c r="L94" s="36">
        <f t="shared" si="112"/>
        <v>405</v>
      </c>
      <c r="M94" s="36">
        <f t="shared" si="112"/>
        <v>812</v>
      </c>
      <c r="N94" s="36">
        <f t="shared" si="112"/>
        <v>59</v>
      </c>
      <c r="O94" s="36">
        <f>O92-O93</f>
        <v>368</v>
      </c>
      <c r="P94" s="36">
        <f t="shared" si="112"/>
        <v>-9</v>
      </c>
      <c r="Q94" s="36">
        <f t="shared" si="112"/>
        <v>470</v>
      </c>
      <c r="R94" s="36">
        <f>R92-R93-10</f>
        <v>39</v>
      </c>
      <c r="S94" s="36">
        <f>S92-S93-10</f>
        <v>76</v>
      </c>
      <c r="T94" s="36">
        <f>T92-T93-10</f>
        <v>-414</v>
      </c>
      <c r="U94" s="36">
        <f>U92-U93-10</f>
        <v>125</v>
      </c>
      <c r="V94" s="36">
        <f>V92-V93-10</f>
        <v>128</v>
      </c>
      <c r="W94" s="36">
        <f t="shared" ref="W94:AB94" si="113">+W92-W93</f>
        <v>754</v>
      </c>
      <c r="X94" s="36">
        <f t="shared" si="113"/>
        <v>-32</v>
      </c>
      <c r="Y94" s="36">
        <f t="shared" si="113"/>
        <v>412</v>
      </c>
      <c r="Z94" s="36">
        <f t="shared" si="113"/>
        <v>-765</v>
      </c>
      <c r="AA94" s="36">
        <f t="shared" si="113"/>
        <v>-139</v>
      </c>
      <c r="AB94" s="36">
        <f t="shared" si="113"/>
        <v>-552</v>
      </c>
      <c r="AC94" s="36">
        <f t="shared" ref="AC94" si="114">+AC92-AC93</f>
        <v>-813</v>
      </c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>
        <f>+AP92-AP93</f>
        <v>3022</v>
      </c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107">
        <f t="shared" ref="BA94:BB94" si="115">BA92-BA93</f>
        <v>2083</v>
      </c>
      <c r="BB94" s="107">
        <f t="shared" si="115"/>
        <v>1976</v>
      </c>
      <c r="BC94" s="107">
        <f t="shared" ref="BC94:BD94" si="116">BC92-BC93</f>
        <v>2028</v>
      </c>
      <c r="BD94" s="107">
        <f t="shared" si="116"/>
        <v>3011</v>
      </c>
      <c r="BE94" s="107">
        <f t="shared" ref="BE94:BG94" si="117">BE92-BE93</f>
        <v>3064</v>
      </c>
      <c r="BF94" s="107">
        <f t="shared" si="117"/>
        <v>1199</v>
      </c>
      <c r="BG94" s="107">
        <f t="shared" si="117"/>
        <v>1767</v>
      </c>
      <c r="BH94" s="107">
        <f t="shared" ref="BH94:BJ94" si="118">BH92-BH93</f>
        <v>3096</v>
      </c>
      <c r="BI94" s="107">
        <f t="shared" si="118"/>
        <v>3212</v>
      </c>
      <c r="BJ94" s="107">
        <f t="shared" si="118"/>
        <v>2985</v>
      </c>
      <c r="BK94" s="107">
        <f t="shared" ref="BK94:CB94" si="119">BK92-BK93</f>
        <v>2173</v>
      </c>
      <c r="BL94" s="107">
        <f t="shared" si="119"/>
        <v>1867</v>
      </c>
      <c r="BM94" s="107">
        <f t="shared" si="119"/>
        <v>1932</v>
      </c>
      <c r="BN94" s="107">
        <f t="shared" si="119"/>
        <v>2094</v>
      </c>
      <c r="BO94" s="107">
        <f t="shared" si="119"/>
        <v>2059</v>
      </c>
      <c r="BP94" s="107">
        <f t="shared" si="119"/>
        <v>2896</v>
      </c>
      <c r="BQ94" s="107">
        <f t="shared" si="119"/>
        <v>2758</v>
      </c>
      <c r="BR94" s="107">
        <f t="shared" si="119"/>
        <v>2602</v>
      </c>
      <c r="BS94" s="107">
        <f t="shared" si="119"/>
        <v>3253</v>
      </c>
      <c r="BT94" s="107">
        <f t="shared" si="119"/>
        <v>3431</v>
      </c>
      <c r="BU94" s="107">
        <f t="shared" si="119"/>
        <v>3419</v>
      </c>
      <c r="BV94" s="107">
        <f t="shared" si="119"/>
        <v>3251</v>
      </c>
      <c r="BW94" s="107">
        <f t="shared" si="119"/>
        <v>3614</v>
      </c>
      <c r="BX94" s="107">
        <f t="shared" si="119"/>
        <v>3811</v>
      </c>
      <c r="BY94" s="107">
        <f t="shared" si="119"/>
        <v>3585</v>
      </c>
      <c r="BZ94" s="107">
        <f t="shared" si="119"/>
        <v>3126</v>
      </c>
      <c r="CA94" s="107">
        <f t="shared" si="119"/>
        <v>3681</v>
      </c>
      <c r="CB94" s="107">
        <f t="shared" si="119"/>
        <v>4008</v>
      </c>
      <c r="CC94" s="107"/>
      <c r="CD94" s="107"/>
      <c r="CE94" s="107"/>
      <c r="CF94" s="107"/>
      <c r="CG94" s="107"/>
      <c r="CH94" s="107"/>
      <c r="CI94" s="16"/>
      <c r="CJ94" s="36"/>
      <c r="CK94" s="36"/>
      <c r="CL94" s="36"/>
      <c r="CM94" s="36"/>
      <c r="CN94" s="36"/>
      <c r="CO94" s="36"/>
      <c r="CP94" s="36"/>
      <c r="CQ94" s="36">
        <f>CQ92-CQ93</f>
        <v>-818</v>
      </c>
      <c r="CR94" s="36">
        <f>CR92-CR93</f>
        <v>-340</v>
      </c>
      <c r="CS94" s="36">
        <f t="shared" ref="CS94:CZ94" si="120">CS92-CS93</f>
        <v>7091.0168119999998</v>
      </c>
      <c r="CT94" s="36">
        <f>CT92-CT93</f>
        <v>878</v>
      </c>
      <c r="CU94" s="36">
        <f t="shared" si="120"/>
        <v>-45</v>
      </c>
      <c r="CV94" s="36">
        <f t="shared" si="120"/>
        <v>9341.3247999999985</v>
      </c>
      <c r="CW94" s="36">
        <f t="shared" si="120"/>
        <v>11080.738559999998</v>
      </c>
      <c r="CX94" s="36">
        <f t="shared" si="120"/>
        <v>11994.13081088</v>
      </c>
      <c r="CY94" s="36">
        <f t="shared" si="120"/>
        <v>12670.13946970112</v>
      </c>
      <c r="CZ94" s="36">
        <f t="shared" si="120"/>
        <v>12804.547981517946</v>
      </c>
      <c r="DA94" s="36">
        <f>DA92-DA93</f>
        <v>12768.730167114696</v>
      </c>
      <c r="DB94" s="36">
        <f>DB92-DB93</f>
        <v>12291.17429955978</v>
      </c>
      <c r="DC94" s="36">
        <f>DC92-DC93</f>
        <v>12668.947977054626</v>
      </c>
      <c r="DD94" s="36">
        <f>DD92-DD93</f>
        <v>12766.403077971259</v>
      </c>
      <c r="DE94" s="36">
        <f t="shared" ref="DE94:EO94" si="121">DD94*(1+$DG$99)</f>
        <v>12830.235093361114</v>
      </c>
      <c r="DF94" s="36">
        <f t="shared" si="121"/>
        <v>12894.386268827919</v>
      </c>
      <c r="DG94" s="16">
        <f t="shared" si="121"/>
        <v>12958.858200172057</v>
      </c>
      <c r="DH94" s="16">
        <f t="shared" si="121"/>
        <v>13023.652491172916</v>
      </c>
      <c r="DI94" s="16">
        <f t="shared" si="121"/>
        <v>13088.770753628778</v>
      </c>
      <c r="DJ94" s="16">
        <f t="shared" si="121"/>
        <v>13154.21460739692</v>
      </c>
      <c r="DK94" s="16">
        <f t="shared" si="121"/>
        <v>13219.985680433903</v>
      </c>
      <c r="DL94" s="16">
        <f t="shared" si="121"/>
        <v>13286.085608836071</v>
      </c>
      <c r="DM94" s="16">
        <f t="shared" si="121"/>
        <v>13352.51603688025</v>
      </c>
      <c r="DN94" s="16">
        <f t="shared" si="121"/>
        <v>13419.27861706465</v>
      </c>
      <c r="DO94" s="16">
        <f t="shared" si="121"/>
        <v>13486.375010149972</v>
      </c>
      <c r="DP94" s="16">
        <f t="shared" si="121"/>
        <v>13553.80688520072</v>
      </c>
      <c r="DQ94" s="16">
        <f t="shared" si="121"/>
        <v>13621.575919626723</v>
      </c>
      <c r="DR94" s="16">
        <f t="shared" si="121"/>
        <v>13689.683799224855</v>
      </c>
      <c r="DS94" s="16">
        <f t="shared" si="121"/>
        <v>13758.132218220977</v>
      </c>
      <c r="DT94" s="16">
        <f t="shared" si="121"/>
        <v>13826.92287931208</v>
      </c>
      <c r="DU94" s="16">
        <f t="shared" si="121"/>
        <v>13896.057493708639</v>
      </c>
      <c r="DV94" s="16">
        <f t="shared" si="121"/>
        <v>13965.53778117718</v>
      </c>
      <c r="DW94" s="16">
        <f t="shared" si="121"/>
        <v>14035.365470083065</v>
      </c>
      <c r="DX94" s="16">
        <f t="shared" si="121"/>
        <v>14105.542297433478</v>
      </c>
      <c r="DY94" s="16">
        <f t="shared" si="121"/>
        <v>14176.070008920644</v>
      </c>
      <c r="DZ94" s="16">
        <f t="shared" si="121"/>
        <v>14246.950358965245</v>
      </c>
      <c r="EA94" s="16">
        <f t="shared" si="121"/>
        <v>14318.185110760071</v>
      </c>
      <c r="EB94" s="16">
        <f t="shared" si="121"/>
        <v>14389.77603631387</v>
      </c>
      <c r="EC94" s="16">
        <f t="shared" si="121"/>
        <v>14461.724916495437</v>
      </c>
      <c r="ED94" s="16">
        <f t="shared" si="121"/>
        <v>14534.033541077913</v>
      </c>
      <c r="EE94" s="16">
        <f t="shared" si="121"/>
        <v>14606.703708783301</v>
      </c>
      <c r="EF94" s="16">
        <f t="shared" si="121"/>
        <v>14679.737227327216</v>
      </c>
      <c r="EG94" s="16">
        <f t="shared" si="121"/>
        <v>14753.13591346385</v>
      </c>
      <c r="EH94" s="16">
        <f t="shared" si="121"/>
        <v>14826.901593031167</v>
      </c>
      <c r="EI94" s="16">
        <f t="shared" si="121"/>
        <v>14901.036100996322</v>
      </c>
      <c r="EJ94" s="16">
        <f t="shared" si="121"/>
        <v>14975.541281501302</v>
      </c>
      <c r="EK94" s="16">
        <f t="shared" si="121"/>
        <v>15050.418987908808</v>
      </c>
      <c r="EL94" s="16">
        <f t="shared" si="121"/>
        <v>15125.67108284835</v>
      </c>
      <c r="EM94" s="16">
        <f t="shared" si="121"/>
        <v>15201.299438262591</v>
      </c>
      <c r="EN94" s="16">
        <f t="shared" si="121"/>
        <v>15277.305935453902</v>
      </c>
      <c r="EO94" s="16">
        <f t="shared" si="121"/>
        <v>15353.692465131169</v>
      </c>
      <c r="EP94" s="16"/>
      <c r="EQ94" s="16"/>
      <c r="ER94" s="16"/>
      <c r="ES94" s="16"/>
      <c r="ET94" s="16"/>
      <c r="EU94" s="16"/>
      <c r="EV94" s="16"/>
      <c r="EW94" s="16"/>
      <c r="EX94" s="16"/>
      <c r="EY94" s="16"/>
    </row>
    <row r="95" spans="2:155" s="15" customFormat="1" x14ac:dyDescent="0.2">
      <c r="B95" s="15" t="s">
        <v>137</v>
      </c>
      <c r="C95" s="38">
        <f t="shared" ref="C95:J95" si="122">C94/C96</f>
        <v>0.17795883361921097</v>
      </c>
      <c r="D95" s="38">
        <f t="shared" si="122"/>
        <v>0.21475017111567421</v>
      </c>
      <c r="E95" s="38">
        <f t="shared" si="122"/>
        <v>0.2188566552901024</v>
      </c>
      <c r="F95" s="38">
        <f t="shared" si="122"/>
        <v>5.7021276595744678E-2</v>
      </c>
      <c r="G95" s="38">
        <f t="shared" si="122"/>
        <v>0.33458745594292755</v>
      </c>
      <c r="H95" s="38">
        <f t="shared" si="122"/>
        <v>0.16983401084010838</v>
      </c>
      <c r="I95" s="38">
        <f t="shared" si="122"/>
        <v>0.22227867394893941</v>
      </c>
      <c r="J95" s="38">
        <f t="shared" si="122"/>
        <v>8.236536430834214E-2</v>
      </c>
      <c r="K95" s="38">
        <f t="shared" ref="K95:R95" si="123">K94/K96</f>
        <v>0.28184027629727537</v>
      </c>
      <c r="L95" s="38">
        <f t="shared" si="123"/>
        <v>0.17222316720530703</v>
      </c>
      <c r="M95" s="38">
        <f t="shared" si="123"/>
        <v>0.34963830520151568</v>
      </c>
      <c r="N95" s="38">
        <f t="shared" si="123"/>
        <v>2.5795732773697098E-2</v>
      </c>
      <c r="O95" s="38">
        <f t="shared" si="123"/>
        <v>0.16192194306331678</v>
      </c>
      <c r="P95" s="38">
        <f t="shared" si="123"/>
        <v>-3.9376968848442422E-3</v>
      </c>
      <c r="Q95" s="38">
        <f t="shared" si="123"/>
        <v>0.20549143057012942</v>
      </c>
      <c r="R95" s="38">
        <f t="shared" si="123"/>
        <v>1.7085779374397616E-2</v>
      </c>
      <c r="S95" s="38">
        <f t="shared" ref="S95:AA95" si="124">S94/S96</f>
        <v>3.3292447871035566E-2</v>
      </c>
      <c r="T95" s="38">
        <f t="shared" si="124"/>
        <v>-0.18161080891384454</v>
      </c>
      <c r="U95" s="38">
        <f t="shared" si="124"/>
        <v>5.5041831792162044E-2</v>
      </c>
      <c r="V95" s="38">
        <f t="shared" si="124"/>
        <v>5.5975860410198107E-2</v>
      </c>
      <c r="W95" s="38">
        <f t="shared" si="124"/>
        <v>0.3295598583854189</v>
      </c>
      <c r="X95" s="38">
        <f t="shared" si="124"/>
        <v>-1.3987848057000481E-2</v>
      </c>
      <c r="Y95" s="38">
        <f t="shared" si="124"/>
        <v>0.1799126637554585</v>
      </c>
      <c r="Z95" s="38">
        <f t="shared" si="124"/>
        <v>-0.33159947984395316</v>
      </c>
      <c r="AA95" s="38">
        <f t="shared" si="124"/>
        <v>-6.0316771533955302E-2</v>
      </c>
      <c r="AB95" s="38">
        <f t="shared" ref="AB95:AC95" si="125">AB94/AB96</f>
        <v>-0.22753503709810388</v>
      </c>
      <c r="AC95" s="38">
        <f t="shared" si="125"/>
        <v>-0.33189092096668843</v>
      </c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>
        <f>+AP94/AP96</f>
        <v>1.2339730502245814</v>
      </c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108">
        <f t="shared" ref="BA95:BB95" si="126">BA94/BA96</f>
        <v>0.88300127172530729</v>
      </c>
      <c r="BB95" s="108">
        <f t="shared" si="126"/>
        <v>0.84156729131175467</v>
      </c>
      <c r="BC95" s="108">
        <f t="shared" ref="BC95:BD95" si="127">BC94/BC96</f>
        <v>0.86408180656156797</v>
      </c>
      <c r="BD95" s="108">
        <f t="shared" si="127"/>
        <v>1.2834612105711849</v>
      </c>
      <c r="BE95" s="108">
        <f t="shared" ref="BE95:BG95" si="128">BE94/BE96</f>
        <v>1.3105218135158254</v>
      </c>
      <c r="BF95" s="108">
        <f t="shared" si="128"/>
        <v>0.51327054794520544</v>
      </c>
      <c r="BG95" s="108">
        <f t="shared" si="128"/>
        <v>0.75545104745617786</v>
      </c>
      <c r="BH95" s="108">
        <f t="shared" ref="BH95:BJ95" si="129">BH94/BH96</f>
        <v>1.3270467209601371</v>
      </c>
      <c r="BI95" s="108">
        <f t="shared" si="129"/>
        <v>1.3983456682629516</v>
      </c>
      <c r="BJ95" s="108">
        <f t="shared" si="129"/>
        <v>1.2871927554980596</v>
      </c>
      <c r="BK95" s="108">
        <f t="shared" ref="BK95:BT95" si="130">BK94/BK96</f>
        <v>0.94808027923211169</v>
      </c>
      <c r="BL95" s="108">
        <f t="shared" si="130"/>
        <v>0.81032986111111116</v>
      </c>
      <c r="BM95" s="108">
        <f t="shared" si="130"/>
        <v>0.83927019982623807</v>
      </c>
      <c r="BN95" s="108">
        <f t="shared" si="130"/>
        <v>0.91761612620508326</v>
      </c>
      <c r="BO95" s="108">
        <f t="shared" si="130"/>
        <v>0.90905077262693157</v>
      </c>
      <c r="BP95" s="108">
        <f t="shared" si="130"/>
        <v>1.2825509300265723</v>
      </c>
      <c r="BQ95" s="108">
        <f t="shared" si="130"/>
        <v>1.2236024844720497</v>
      </c>
      <c r="BR95" s="108">
        <f t="shared" si="130"/>
        <v>1.1549045716822015</v>
      </c>
      <c r="BS95" s="108">
        <f t="shared" si="130"/>
        <v>1.4541797049620027</v>
      </c>
      <c r="BT95" s="108">
        <f t="shared" si="130"/>
        <v>1.5517865219357756</v>
      </c>
      <c r="BU95" s="108">
        <f t="shared" ref="BU95:CB95" si="131">BU94/BU96</f>
        <v>1.5683486238532109</v>
      </c>
      <c r="BV95" s="108">
        <f t="shared" si="131"/>
        <v>1.5120930232558139</v>
      </c>
      <c r="BW95" s="108">
        <f t="shared" si="131"/>
        <v>1.7047169811320755</v>
      </c>
      <c r="BX95" s="108">
        <f t="shared" si="131"/>
        <v>1.8190930787589499</v>
      </c>
      <c r="BY95" s="108">
        <f t="shared" si="131"/>
        <v>1.727710843373494</v>
      </c>
      <c r="BZ95" s="108">
        <f t="shared" si="131"/>
        <v>1.5138014527845036</v>
      </c>
      <c r="CA95" s="108">
        <f t="shared" si="131"/>
        <v>1.7903696498054475</v>
      </c>
      <c r="CB95" s="108">
        <f t="shared" si="131"/>
        <v>1.9589442815249267</v>
      </c>
      <c r="CC95" s="108"/>
      <c r="CD95" s="108"/>
      <c r="CE95" s="108"/>
      <c r="CF95" s="108"/>
      <c r="CG95" s="108"/>
      <c r="CH95" s="108"/>
      <c r="CI95" s="17"/>
      <c r="CJ95" s="38"/>
      <c r="CK95" s="38"/>
      <c r="CL95" s="38"/>
      <c r="CM95" s="38"/>
      <c r="CN95" s="38"/>
      <c r="CO95" s="38"/>
      <c r="CP95" s="38"/>
      <c r="CQ95" s="38">
        <f>CQ94/CQ96</f>
        <v>-0.34919957310565636</v>
      </c>
      <c r="CR95" s="38">
        <f>CR94/CR96</f>
        <v>-0.14403728023723789</v>
      </c>
      <c r="CS95" s="38">
        <f t="shared" ref="CS95:CZ95" si="132">CS94/CS96</f>
        <v>3.0533141629348948</v>
      </c>
      <c r="CT95" s="38">
        <f>CT94/CT96</f>
        <v>0.38474600409723825</v>
      </c>
      <c r="CU95" s="38">
        <f t="shared" si="132"/>
        <v>-1.9893679335993196E-2</v>
      </c>
      <c r="CV95" s="38">
        <f t="shared" si="132"/>
        <v>4.1664677244901371</v>
      </c>
      <c r="CW95" s="38">
        <f t="shared" si="132"/>
        <v>4.9867749282748841</v>
      </c>
      <c r="CX95" s="38">
        <f t="shared" si="132"/>
        <v>5.4468640505353036</v>
      </c>
      <c r="CY95" s="38">
        <f t="shared" si="132"/>
        <v>5.8065968399542269</v>
      </c>
      <c r="CZ95" s="38">
        <f t="shared" si="132"/>
        <v>5.9224791487230481</v>
      </c>
      <c r="DA95" s="38">
        <f>DA94/DA96</f>
        <v>5.9610556212531121</v>
      </c>
      <c r="DB95" s="38">
        <f>DB94/DB96</f>
        <v>5.7921910908494398</v>
      </c>
      <c r="DC95" s="38">
        <f>DC94/DC96</f>
        <v>6.0270206001615723</v>
      </c>
      <c r="DD95" s="38">
        <f>DD94/DD96</f>
        <v>6.131724200223946</v>
      </c>
      <c r="DE95" s="37"/>
      <c r="DF95" s="37"/>
    </row>
    <row r="96" spans="2:155" x14ac:dyDescent="0.2">
      <c r="B96" s="2" t="s">
        <v>138</v>
      </c>
      <c r="C96" s="35">
        <v>2332</v>
      </c>
      <c r="D96" s="35">
        <v>2337.6</v>
      </c>
      <c r="E96" s="35">
        <v>2344</v>
      </c>
      <c r="F96" s="35">
        <v>2350</v>
      </c>
      <c r="G96" s="35">
        <v>2354.9</v>
      </c>
      <c r="H96" s="35">
        <v>2361.6</v>
      </c>
      <c r="I96" s="35">
        <v>2361.9</v>
      </c>
      <c r="J96" s="35">
        <v>2367.5</v>
      </c>
      <c r="K96" s="35">
        <v>2345.3000000000002</v>
      </c>
      <c r="L96" s="35">
        <v>2351.6</v>
      </c>
      <c r="M96" s="35">
        <v>2322.4</v>
      </c>
      <c r="N96" s="35">
        <v>2287.1999999999998</v>
      </c>
      <c r="O96" s="35">
        <v>2272.6999999999998</v>
      </c>
      <c r="P96" s="35">
        <v>2285.6</v>
      </c>
      <c r="Q96" s="35">
        <v>2287.1999999999998</v>
      </c>
      <c r="R96" s="35">
        <v>2282.6</v>
      </c>
      <c r="S96" s="35">
        <v>2282.8000000000002</v>
      </c>
      <c r="T96" s="35">
        <v>2279.6</v>
      </c>
      <c r="U96" s="35">
        <v>2271</v>
      </c>
      <c r="V96" s="35">
        <v>2286.6999999999998</v>
      </c>
      <c r="W96" s="35">
        <v>2287.9</v>
      </c>
      <c r="X96" s="35">
        <v>2287.6999999999998</v>
      </c>
      <c r="Y96" s="35">
        <v>2290</v>
      </c>
      <c r="Z96" s="35">
        <v>2307</v>
      </c>
      <c r="AA96" s="35">
        <v>2304.5</v>
      </c>
      <c r="AB96" s="35">
        <v>2426</v>
      </c>
      <c r="AC96" s="35">
        <v>2449.6</v>
      </c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>
        <v>2449</v>
      </c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97">
        <v>2359</v>
      </c>
      <c r="BB96" s="97">
        <v>2348</v>
      </c>
      <c r="BC96" s="97">
        <v>2347</v>
      </c>
      <c r="BD96" s="97">
        <v>2346</v>
      </c>
      <c r="BE96" s="97">
        <v>2338</v>
      </c>
      <c r="BF96" s="97">
        <v>2336</v>
      </c>
      <c r="BG96" s="97">
        <v>2339</v>
      </c>
      <c r="BH96" s="97">
        <v>2333</v>
      </c>
      <c r="BI96" s="97">
        <v>2297</v>
      </c>
      <c r="BJ96" s="97">
        <v>2319</v>
      </c>
      <c r="BK96" s="97">
        <v>2292</v>
      </c>
      <c r="BL96" s="97">
        <v>2304</v>
      </c>
      <c r="BM96" s="97">
        <v>2302</v>
      </c>
      <c r="BN96" s="97">
        <v>2282</v>
      </c>
      <c r="BO96" s="97">
        <v>2265</v>
      </c>
      <c r="BP96" s="97">
        <v>2258</v>
      </c>
      <c r="BQ96" s="97">
        <v>2254</v>
      </c>
      <c r="BR96" s="97">
        <v>2253</v>
      </c>
      <c r="BS96" s="97">
        <v>2237</v>
      </c>
      <c r="BT96" s="97">
        <v>2211</v>
      </c>
      <c r="BU96" s="97">
        <v>2180</v>
      </c>
      <c r="BV96" s="97">
        <v>2150</v>
      </c>
      <c r="BW96" s="97">
        <v>2120</v>
      </c>
      <c r="BX96" s="97">
        <v>2095</v>
      </c>
      <c r="BY96" s="97">
        <v>2075</v>
      </c>
      <c r="BZ96" s="97">
        <v>2065</v>
      </c>
      <c r="CA96" s="97">
        <v>2056</v>
      </c>
      <c r="CB96" s="97">
        <v>2046</v>
      </c>
      <c r="CC96" s="97"/>
      <c r="CD96" s="97"/>
      <c r="CE96" s="97"/>
      <c r="CF96" s="97"/>
      <c r="CG96" s="97"/>
      <c r="CH96" s="97"/>
      <c r="CI96" s="14"/>
      <c r="CJ96" s="35"/>
      <c r="CK96" s="35"/>
      <c r="CL96" s="35"/>
      <c r="CM96" s="35"/>
      <c r="CN96" s="35"/>
      <c r="CO96" s="35"/>
      <c r="CP96" s="35"/>
      <c r="CQ96" s="35">
        <v>2342.5</v>
      </c>
      <c r="CR96" s="35">
        <v>2360.5</v>
      </c>
      <c r="CS96" s="35">
        <f>M96</f>
        <v>2322.4</v>
      </c>
      <c r="CT96" s="35">
        <f>AVERAGE(O96:R96)</f>
        <v>2282.0249999999996</v>
      </c>
      <c r="CU96" s="35">
        <f t="shared" ref="CU96:CZ96" si="133">CT96-20</f>
        <v>2262.0249999999996</v>
      </c>
      <c r="CV96" s="35">
        <f t="shared" si="133"/>
        <v>2242.0249999999996</v>
      </c>
      <c r="CW96" s="35">
        <f t="shared" si="133"/>
        <v>2222.0249999999996</v>
      </c>
      <c r="CX96" s="35">
        <f t="shared" si="133"/>
        <v>2202.0249999999996</v>
      </c>
      <c r="CY96" s="35">
        <f t="shared" si="133"/>
        <v>2182.0249999999996</v>
      </c>
      <c r="CZ96" s="35">
        <f t="shared" si="133"/>
        <v>2162.0249999999996</v>
      </c>
      <c r="DA96" s="35">
        <f>CZ96-20</f>
        <v>2142.0249999999996</v>
      </c>
      <c r="DB96" s="35">
        <f>DA96-20</f>
        <v>2122.0249999999996</v>
      </c>
      <c r="DC96" s="35">
        <f>DB96-20</f>
        <v>2102.0249999999996</v>
      </c>
      <c r="DD96" s="35">
        <f>DC96-20</f>
        <v>2082.0249999999996</v>
      </c>
    </row>
    <row r="97" spans="2:114" x14ac:dyDescent="0.2">
      <c r="B97" s="2" t="s">
        <v>189</v>
      </c>
      <c r="D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>
        <v>11716</v>
      </c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97"/>
      <c r="BB97" s="97"/>
      <c r="BC97" s="97"/>
      <c r="BD97" s="97"/>
      <c r="BE97" s="97"/>
      <c r="BF97" s="97"/>
      <c r="BG97" s="97"/>
      <c r="BH97" s="97"/>
      <c r="BI97" s="97"/>
      <c r="BJ97" s="97"/>
      <c r="BK97" s="97"/>
      <c r="BL97" s="97"/>
      <c r="BM97" s="97"/>
      <c r="BN97" s="97"/>
      <c r="BO97" s="97"/>
      <c r="BP97" s="97"/>
      <c r="BQ97" s="97"/>
      <c r="BR97" s="97"/>
      <c r="BS97" s="97"/>
      <c r="BT97" s="97"/>
      <c r="BU97" s="97"/>
      <c r="BV97" s="97"/>
      <c r="BW97" s="97"/>
      <c r="BX97" s="97"/>
      <c r="BY97" s="97"/>
      <c r="BZ97" s="97"/>
      <c r="CA97" s="97"/>
      <c r="CB97" s="97"/>
      <c r="CC97" s="97"/>
      <c r="CD97" s="97"/>
      <c r="CE97" s="97"/>
      <c r="CF97" s="97"/>
      <c r="CG97" s="97"/>
      <c r="CH97" s="97"/>
      <c r="CI97" s="14"/>
      <c r="CJ97" s="35"/>
      <c r="CK97" s="35"/>
      <c r="CL97" s="35"/>
      <c r="CM97" s="35"/>
      <c r="CN97" s="35"/>
      <c r="CO97" s="35"/>
      <c r="CP97" s="35"/>
      <c r="CQ97" s="35"/>
      <c r="CR97" s="35"/>
      <c r="CS97" s="51">
        <v>3.47</v>
      </c>
      <c r="CT97" s="51">
        <v>3.87</v>
      </c>
      <c r="CU97" s="51">
        <v>4.5599999999999996</v>
      </c>
      <c r="CV97" s="51">
        <v>5.03</v>
      </c>
      <c r="CW97" s="51">
        <v>5.18</v>
      </c>
      <c r="CX97" s="51">
        <v>5.42</v>
      </c>
      <c r="CY97" s="51">
        <v>5.22</v>
      </c>
      <c r="CZ97" s="51">
        <v>4.88</v>
      </c>
      <c r="DA97" s="51">
        <v>4.9800000000000004</v>
      </c>
      <c r="DB97" s="51"/>
      <c r="DC97" s="51"/>
      <c r="DD97" s="51"/>
    </row>
    <row r="98" spans="2:114" x14ac:dyDescent="0.2">
      <c r="D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97"/>
      <c r="BB98" s="97"/>
      <c r="BC98" s="97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14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</row>
    <row r="99" spans="2:114" s="15" customFormat="1" x14ac:dyDescent="0.2">
      <c r="B99" s="15" t="s">
        <v>181</v>
      </c>
      <c r="C99" s="37" t="s">
        <v>511</v>
      </c>
      <c r="D99" s="36" t="s">
        <v>511</v>
      </c>
      <c r="E99" s="69" t="s">
        <v>511</v>
      </c>
      <c r="F99" s="37" t="s">
        <v>511</v>
      </c>
      <c r="G99" s="39">
        <f t="shared" ref="G99:U99" si="134">G83/C83-1</f>
        <v>0.13815458167330674</v>
      </c>
      <c r="H99" s="39">
        <f t="shared" si="134"/>
        <v>0.18348309541697971</v>
      </c>
      <c r="I99" s="39">
        <f t="shared" si="134"/>
        <v>0.11927362773421368</v>
      </c>
      <c r="J99" s="39">
        <f t="shared" si="134"/>
        <v>0.12491596073685618</v>
      </c>
      <c r="K99" s="39">
        <f t="shared" si="134"/>
        <v>4.9717722965253008E-2</v>
      </c>
      <c r="L99" s="39">
        <f t="shared" si="134"/>
        <v>7.4646270733664366E-2</v>
      </c>
      <c r="M99" s="39">
        <f t="shared" si="134"/>
        <v>-2.9375614552605733E-2</v>
      </c>
      <c r="N99" s="39">
        <f t="shared" si="134"/>
        <v>-1.1953143676790567E-4</v>
      </c>
      <c r="O99" s="39">
        <f t="shared" si="134"/>
        <v>5.3087901827397532E-2</v>
      </c>
      <c r="P99" s="39">
        <f t="shared" si="134"/>
        <v>9.4517958412088099E-4</v>
      </c>
      <c r="Q99" s="39">
        <f t="shared" si="134"/>
        <v>8.6108648853995273E-2</v>
      </c>
      <c r="R99" s="39">
        <f t="shared" si="134"/>
        <v>-5.7860131500298895E-2</v>
      </c>
      <c r="S99" s="39">
        <f t="shared" si="134"/>
        <v>-4.2178594046865081E-2</v>
      </c>
      <c r="T99" s="39">
        <f t="shared" si="134"/>
        <v>-4.4027384324834773E-2</v>
      </c>
      <c r="U99" s="39">
        <f t="shared" si="134"/>
        <v>6.4124985426139425E-3</v>
      </c>
      <c r="V99" s="39">
        <f t="shared" ref="V99:AE99" si="135">V83/R83-1</f>
        <v>0.29069914985407941</v>
      </c>
      <c r="W99" s="39">
        <f t="shared" si="135"/>
        <v>0.26633165829145722</v>
      </c>
      <c r="X99" s="39">
        <f t="shared" si="135"/>
        <v>0.10853191752068159</v>
      </c>
      <c r="Y99" s="39">
        <f t="shared" si="135"/>
        <v>0.14040778498609829</v>
      </c>
      <c r="Z99" s="39">
        <f t="shared" si="135"/>
        <v>0.10745182854895785</v>
      </c>
      <c r="AA99" s="39">
        <f t="shared" si="135"/>
        <v>0.16102756892230574</v>
      </c>
      <c r="AB99" s="39">
        <f t="shared" si="135"/>
        <v>0.29616841167297836</v>
      </c>
      <c r="AC99" s="39">
        <f t="shared" si="135"/>
        <v>0.17492889069483941</v>
      </c>
      <c r="AD99" s="39">
        <f t="shared" si="135"/>
        <v>7.1007545494895741E-2</v>
      </c>
      <c r="AE99" s="39">
        <f t="shared" si="135"/>
        <v>-5.3696708041014563E-2</v>
      </c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>
        <f>+AP83/AL83-1</f>
        <v>-5.4108485499462899E-2</v>
      </c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109">
        <f t="shared" ref="BA99:BE99" si="136">BA83/AW83-1</f>
        <v>2.6376715726806665E-2</v>
      </c>
      <c r="BB99" s="109">
        <f t="shared" si="136"/>
        <v>4.8125304333711982E-2</v>
      </c>
      <c r="BC99" s="109">
        <f t="shared" si="136"/>
        <v>0.100095328884652</v>
      </c>
      <c r="BD99" s="109">
        <f t="shared" si="136"/>
        <v>0.13872782345305068</v>
      </c>
      <c r="BE99" s="109">
        <f t="shared" si="136"/>
        <v>2.9485217111093309E-2</v>
      </c>
      <c r="BF99" s="109">
        <f t="shared" ref="BF99:BM99" si="137">BF83/BB83-1</f>
        <v>-0.11103368176538908</v>
      </c>
      <c r="BG99" s="109">
        <f t="shared" si="137"/>
        <v>-0.1250984717189223</v>
      </c>
      <c r="BH99" s="109">
        <f t="shared" si="137"/>
        <v>-0.10594315245478036</v>
      </c>
      <c r="BI99" s="109">
        <f t="shared" si="137"/>
        <v>-4.7499804366538889E-2</v>
      </c>
      <c r="BJ99" s="109">
        <f t="shared" si="137"/>
        <v>8.0306593502308177E-2</v>
      </c>
      <c r="BK99" s="109">
        <f t="shared" si="137"/>
        <v>0.1059787502251035</v>
      </c>
      <c r="BL99" s="109">
        <f t="shared" si="137"/>
        <v>-3.5447126827609643E-2</v>
      </c>
      <c r="BM99" s="109">
        <f t="shared" si="137"/>
        <v>7.1475517581334191E-3</v>
      </c>
      <c r="BN99" s="109">
        <f t="shared" ref="BN99:CB99" si="138">BN83/BJ83-1</f>
        <v>2.9589615415625214E-2</v>
      </c>
      <c r="BO99" s="109">
        <f t="shared" si="138"/>
        <v>1.0420906944557551E-2</v>
      </c>
      <c r="BP99" s="109">
        <f t="shared" si="138"/>
        <v>0.14179959460650382</v>
      </c>
      <c r="BQ99" s="109">
        <f t="shared" si="138"/>
        <v>6.2892568725018361E-2</v>
      </c>
      <c r="BR99" s="109">
        <f t="shared" si="138"/>
        <v>3.6491777603758768E-2</v>
      </c>
      <c r="BS99" s="109">
        <f t="shared" si="138"/>
        <v>9.8299895254210234E-3</v>
      </c>
      <c r="BT99" s="109">
        <f t="shared" si="138"/>
        <v>-1.3507255325717837E-2</v>
      </c>
      <c r="BU99" s="109">
        <f t="shared" si="138"/>
        <v>-3.7375287797390633E-2</v>
      </c>
      <c r="BV99" s="109">
        <f t="shared" si="138"/>
        <v>-4.1251133272892093E-2</v>
      </c>
      <c r="BW99" s="109">
        <f t="shared" si="138"/>
        <v>3.3511529561956355E-2</v>
      </c>
      <c r="BX99" s="109">
        <f t="shared" si="138"/>
        <v>6.5800798059619803E-2</v>
      </c>
      <c r="BY99" s="109">
        <f t="shared" si="138"/>
        <v>-6.0671290759786389E-2</v>
      </c>
      <c r="BZ99" s="109">
        <f t="shared" si="138"/>
        <v>-9.9842395587076416E-2</v>
      </c>
      <c r="CA99" s="109">
        <f t="shared" si="138"/>
        <v>-8.677526441750949E-2</v>
      </c>
      <c r="CB99" s="109">
        <f t="shared" si="138"/>
        <v>-8.1485831742769022E-2</v>
      </c>
      <c r="CC99" s="109"/>
      <c r="CD99" s="109"/>
      <c r="CE99" s="109"/>
      <c r="CF99" s="109"/>
      <c r="CG99" s="109"/>
      <c r="CH99" s="109"/>
      <c r="CI99" s="16"/>
      <c r="CJ99" s="36"/>
      <c r="CK99" s="36"/>
      <c r="CL99" s="36"/>
      <c r="CM99" s="36"/>
      <c r="CN99" s="36"/>
      <c r="CO99" s="36"/>
      <c r="CP99" s="36"/>
      <c r="CQ99" s="36"/>
      <c r="CR99" s="39">
        <f t="shared" ref="CR99:DD99" si="139">CR83/CQ83-1</f>
        <v>0.18896952104499265</v>
      </c>
      <c r="CS99" s="39">
        <f t="shared" si="139"/>
        <v>0.13313755580357145</v>
      </c>
      <c r="CT99" s="39">
        <f>CT83/CS83-1</f>
        <v>1.0301231296930835E-2</v>
      </c>
      <c r="CU99" s="39">
        <f>CU83/CT83-1</f>
        <v>4.9993906897392248E-2</v>
      </c>
      <c r="CV99" s="39">
        <f>CV83/CU83-1</f>
        <v>8.0429421151893221E-2</v>
      </c>
      <c r="CW99" s="39">
        <f t="shared" si="139"/>
        <v>0.24569379917823664</v>
      </c>
      <c r="CX99" s="39">
        <f t="shared" si="139"/>
        <v>-0.14547524139878709</v>
      </c>
      <c r="CY99" s="39">
        <f t="shared" si="139"/>
        <v>-8.2989512562472445E-3</v>
      </c>
      <c r="CZ99" s="39">
        <f t="shared" si="139"/>
        <v>-1.2043647213444864E-2</v>
      </c>
      <c r="DA99" s="39">
        <f t="shared" si="139"/>
        <v>-2.465231343134977E-2</v>
      </c>
      <c r="DB99" s="39">
        <f t="shared" si="139"/>
        <v>-5.7751387362219742E-2</v>
      </c>
      <c r="DC99" s="39">
        <f t="shared" si="139"/>
        <v>6.4719046768533239E-3</v>
      </c>
      <c r="DD99" s="39">
        <f t="shared" si="139"/>
        <v>-1.6047441165883747E-2</v>
      </c>
      <c r="DE99" s="37"/>
      <c r="DF99" s="57" t="s">
        <v>341</v>
      </c>
      <c r="DG99" s="74">
        <v>5.0000000000000001E-3</v>
      </c>
    </row>
    <row r="100" spans="2:114" s="15" customFormat="1" x14ac:dyDescent="0.2">
      <c r="B100" s="15" t="s">
        <v>310</v>
      </c>
      <c r="C100" s="37" t="s">
        <v>511</v>
      </c>
      <c r="D100" s="36" t="s">
        <v>511</v>
      </c>
      <c r="E100" s="69" t="s">
        <v>511</v>
      </c>
      <c r="F100" s="37" t="s">
        <v>511</v>
      </c>
      <c r="G100" s="37"/>
      <c r="H100" s="36"/>
      <c r="I100" s="36"/>
      <c r="J100" s="36"/>
      <c r="K100" s="36"/>
      <c r="L100" s="36"/>
      <c r="M100" s="36"/>
      <c r="N100" s="36"/>
      <c r="O100" s="40">
        <v>0</v>
      </c>
      <c r="P100" s="40">
        <v>0.05</v>
      </c>
      <c r="Q100" s="39">
        <v>7.0000000000000007E-2</v>
      </c>
      <c r="R100" s="39">
        <v>0.08</v>
      </c>
      <c r="S100" s="39">
        <v>0.08</v>
      </c>
      <c r="T100" s="39">
        <v>0.08</v>
      </c>
      <c r="U100" s="39">
        <v>7.0000000000000007E-2</v>
      </c>
      <c r="V100" s="39">
        <v>0.2</v>
      </c>
      <c r="W100" s="39">
        <v>0.18</v>
      </c>
      <c r="X100" s="39">
        <v>0.12</v>
      </c>
      <c r="Y100" s="39">
        <v>0.16</v>
      </c>
      <c r="Z100" s="39">
        <v>0.11</v>
      </c>
      <c r="AA100" s="39">
        <v>0.14000000000000001</v>
      </c>
      <c r="AB100" s="39"/>
      <c r="AC100" s="39">
        <v>0.12</v>
      </c>
      <c r="AD100" s="39"/>
      <c r="AE100" s="39">
        <v>-0.01</v>
      </c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109"/>
      <c r="BB100" s="109"/>
      <c r="BC100" s="109"/>
      <c r="BD100" s="109"/>
      <c r="BE100" s="109"/>
      <c r="BF100" s="109"/>
      <c r="BG100" s="109"/>
      <c r="BH100" s="109"/>
      <c r="BI100" s="109"/>
      <c r="BJ100" s="109"/>
      <c r="BK100" s="109"/>
      <c r="BL100" s="109"/>
      <c r="BM100" s="109"/>
      <c r="BN100" s="109"/>
      <c r="BO100" s="109"/>
      <c r="BP100" s="109"/>
      <c r="BQ100" s="109"/>
      <c r="BR100" s="109"/>
      <c r="BS100" s="109"/>
      <c r="BT100" s="109"/>
      <c r="BU100" s="109"/>
      <c r="BV100" s="109">
        <v>0.04</v>
      </c>
      <c r="BW100" s="109"/>
      <c r="BX100" s="109"/>
      <c r="BY100" s="109"/>
      <c r="BZ100" s="109"/>
      <c r="CA100" s="109"/>
      <c r="CB100" s="109">
        <v>0.11</v>
      </c>
      <c r="CC100" s="109"/>
      <c r="CD100" s="109"/>
      <c r="CE100" s="109"/>
      <c r="CF100" s="109"/>
      <c r="CG100" s="109"/>
      <c r="CH100" s="109"/>
      <c r="CI100" s="16"/>
      <c r="CJ100" s="36"/>
      <c r="CK100" s="36"/>
      <c r="CL100" s="36"/>
      <c r="CM100" s="36"/>
      <c r="CN100" s="36"/>
      <c r="CO100" s="36"/>
      <c r="CP100" s="36"/>
      <c r="CQ100" s="36"/>
      <c r="CR100" s="39"/>
      <c r="CS100" s="39"/>
      <c r="CT100" s="39">
        <v>0.05</v>
      </c>
      <c r="CU100" s="39">
        <f>AVERAGE(S100:V100)</f>
        <v>0.10750000000000001</v>
      </c>
      <c r="CV100" s="39"/>
      <c r="CW100" s="39"/>
      <c r="CX100" s="39"/>
      <c r="CY100" s="39"/>
      <c r="CZ100" s="39"/>
      <c r="DA100" s="39"/>
      <c r="DB100" s="39"/>
      <c r="DC100" s="39"/>
      <c r="DD100" s="37"/>
      <c r="DE100" s="37"/>
      <c r="DF100" s="57" t="s">
        <v>342</v>
      </c>
      <c r="DG100" s="74">
        <v>0.1</v>
      </c>
      <c r="DJ100" s="15" t="s">
        <v>346</v>
      </c>
    </row>
    <row r="101" spans="2:114" s="15" customFormat="1" x14ac:dyDescent="0.2">
      <c r="B101" s="15" t="s">
        <v>500</v>
      </c>
      <c r="C101" s="37" t="s">
        <v>511</v>
      </c>
      <c r="D101" s="36" t="s">
        <v>511</v>
      </c>
      <c r="E101" s="69" t="s">
        <v>511</v>
      </c>
      <c r="F101" s="37" t="s">
        <v>511</v>
      </c>
      <c r="G101" s="39">
        <f t="shared" ref="G101:M101" si="140">G78/C78-1</f>
        <v>4.5640612409347359E-2</v>
      </c>
      <c r="H101" s="39">
        <f t="shared" si="140"/>
        <v>0.10157472417251756</v>
      </c>
      <c r="I101" s="39">
        <f t="shared" si="140"/>
        <v>0.12186470737268817</v>
      </c>
      <c r="J101" s="39">
        <f t="shared" si="140"/>
        <v>0.14548162859980129</v>
      </c>
      <c r="K101" s="39">
        <f t="shared" si="140"/>
        <v>0.10251430802585193</v>
      </c>
      <c r="L101" s="39">
        <f t="shared" si="140"/>
        <v>3.1686197383158365E-3</v>
      </c>
      <c r="M101" s="39">
        <f t="shared" si="140"/>
        <v>-5.8491418247515803E-2</v>
      </c>
      <c r="N101" s="39">
        <f>N78/J78-1</f>
        <v>-6.0684872128304868E-3</v>
      </c>
      <c r="O101" s="39">
        <f t="shared" ref="O101:U101" si="141">O78/K78-1</f>
        <v>-9.785647716682222E-3</v>
      </c>
      <c r="P101" s="39">
        <f t="shared" si="141"/>
        <v>6.0585432266848205E-2</v>
      </c>
      <c r="Q101" s="39">
        <f t="shared" si="141"/>
        <v>8.8750299832093926E-2</v>
      </c>
      <c r="R101" s="39">
        <f t="shared" si="141"/>
        <v>-6.5852594853903157E-2</v>
      </c>
      <c r="S101" s="39">
        <f t="shared" si="141"/>
        <v>8.4705882352940076E-3</v>
      </c>
      <c r="T101" s="39">
        <f t="shared" si="141"/>
        <v>-1.2836970474967568E-3</v>
      </c>
      <c r="U101" s="39">
        <f t="shared" si="141"/>
        <v>4.935007710949546E-2</v>
      </c>
      <c r="V101" s="39">
        <f>V78/R78-1</f>
        <v>0.17156862745098045</v>
      </c>
      <c r="W101" s="39">
        <f>W78/S78-1</f>
        <v>0.10499300046663551</v>
      </c>
      <c r="X101" s="39">
        <f>X78/T78-1</f>
        <v>5.655526992287907E-2</v>
      </c>
      <c r="Y101" s="39">
        <f>Y78/U78-1</f>
        <v>1.4276716355238195E-2</v>
      </c>
      <c r="Z101" s="39">
        <f>Z78/V78-1</f>
        <v>1.5740187288304508E-2</v>
      </c>
      <c r="AA101" s="39"/>
      <c r="AB101" s="39"/>
      <c r="AC101" s="39"/>
      <c r="AD101" s="39"/>
      <c r="AE101" s="39">
        <f>AE78/AA78-1</f>
        <v>-4.7570016474464571E-2</v>
      </c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109"/>
      <c r="BB101" s="109"/>
      <c r="BC101" s="109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  <c r="BZ101" s="109"/>
      <c r="CA101" s="109"/>
      <c r="CB101" s="109"/>
      <c r="CC101" s="109"/>
      <c r="CD101" s="109"/>
      <c r="CE101" s="109"/>
      <c r="CF101" s="109"/>
      <c r="CG101" s="109"/>
      <c r="CH101" s="109"/>
      <c r="CI101" s="16"/>
      <c r="CJ101" s="36"/>
      <c r="CK101" s="36"/>
      <c r="CL101" s="36"/>
      <c r="CM101" s="36"/>
      <c r="CN101" s="36"/>
      <c r="CO101" s="36"/>
      <c r="CP101" s="36"/>
      <c r="CQ101" s="39"/>
      <c r="CR101" s="39">
        <f>CR78/CQ78-1</f>
        <v>0.13797487286868093</v>
      </c>
      <c r="CS101" s="39">
        <f>CS78/CR78-1</f>
        <v>0.14148649536702362</v>
      </c>
      <c r="CT101" s="39">
        <f>CT78/CS78-1</f>
        <v>2.1646516983304442E-2</v>
      </c>
      <c r="CU101" s="39">
        <f>CU78/CT78-1</f>
        <v>5.5787219655133446E-2</v>
      </c>
      <c r="CV101" s="39"/>
      <c r="CW101" s="39"/>
      <c r="CX101" s="39"/>
      <c r="CY101" s="39"/>
      <c r="CZ101" s="39"/>
      <c r="DA101" s="39"/>
      <c r="DB101" s="39"/>
      <c r="DC101" s="39"/>
      <c r="DD101" s="37"/>
      <c r="DE101" s="37"/>
      <c r="DF101" s="58" t="s">
        <v>343</v>
      </c>
      <c r="DG101" s="42">
        <f>NPV(DG100,CW94:ES94)+Main!K6-Main!K7+CV94-33750</f>
        <v>83141.237594248785</v>
      </c>
      <c r="DH101" s="67">
        <f>DG101/Main!K4</f>
        <v>40.635991004031666</v>
      </c>
    </row>
    <row r="102" spans="2:114" s="15" customFormat="1" x14ac:dyDescent="0.2">
      <c r="B102" s="15" t="s">
        <v>389</v>
      </c>
      <c r="C102" s="37" t="s">
        <v>511</v>
      </c>
      <c r="D102" s="36" t="s">
        <v>511</v>
      </c>
      <c r="E102" s="69" t="s">
        <v>511</v>
      </c>
      <c r="F102" s="37" t="s">
        <v>511</v>
      </c>
      <c r="G102" s="37"/>
      <c r="H102" s="36"/>
      <c r="I102" s="36"/>
      <c r="J102" s="36"/>
      <c r="K102" s="36"/>
      <c r="L102" s="36"/>
      <c r="M102" s="36"/>
      <c r="N102" s="36"/>
      <c r="O102" s="40"/>
      <c r="P102" s="40"/>
      <c r="Q102" s="39"/>
      <c r="R102" s="39"/>
      <c r="S102" s="48">
        <v>0.12</v>
      </c>
      <c r="T102" s="48">
        <v>0.11</v>
      </c>
      <c r="U102" s="39">
        <v>0.11</v>
      </c>
      <c r="V102" s="39">
        <v>0.13</v>
      </c>
      <c r="W102" s="39">
        <v>7.0000000000000007E-2</v>
      </c>
      <c r="X102" s="39"/>
      <c r="Y102" s="39">
        <v>0.06</v>
      </c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109"/>
      <c r="BB102" s="109"/>
      <c r="BC102" s="109"/>
      <c r="BD102" s="109"/>
      <c r="BE102" s="109"/>
      <c r="BF102" s="109"/>
      <c r="BG102" s="109"/>
      <c r="BH102" s="109"/>
      <c r="BI102" s="109"/>
      <c r="BJ102" s="109"/>
      <c r="BK102" s="109"/>
      <c r="BL102" s="109"/>
      <c r="BM102" s="109"/>
      <c r="BN102" s="109"/>
      <c r="BO102" s="109"/>
      <c r="BP102" s="109"/>
      <c r="BQ102" s="109"/>
      <c r="BR102" s="109"/>
      <c r="BS102" s="109"/>
      <c r="BT102" s="109"/>
      <c r="BU102" s="109"/>
      <c r="BV102" s="109"/>
      <c r="BW102" s="109"/>
      <c r="BX102" s="109"/>
      <c r="BY102" s="109"/>
      <c r="BZ102" s="109"/>
      <c r="CA102" s="109"/>
      <c r="CB102" s="109"/>
      <c r="CC102" s="109"/>
      <c r="CD102" s="109"/>
      <c r="CE102" s="109"/>
      <c r="CF102" s="109"/>
      <c r="CG102" s="109"/>
      <c r="CH102" s="109"/>
      <c r="CI102" s="16"/>
      <c r="CJ102" s="36"/>
      <c r="CK102" s="36"/>
      <c r="CL102" s="36"/>
      <c r="CM102" s="36"/>
      <c r="CN102" s="36"/>
      <c r="CO102" s="36"/>
      <c r="CP102" s="36"/>
      <c r="CQ102" s="36"/>
      <c r="CR102" s="39"/>
      <c r="CS102" s="39"/>
      <c r="CT102" s="39"/>
      <c r="CU102" s="39">
        <f>AVERAGE(S102:W102)</f>
        <v>0.10800000000000001</v>
      </c>
      <c r="CV102" s="39"/>
      <c r="CW102" s="39"/>
      <c r="CX102" s="39"/>
      <c r="CY102" s="39"/>
      <c r="CZ102" s="39"/>
      <c r="DA102" s="39"/>
      <c r="DB102" s="39"/>
      <c r="DC102" s="39"/>
      <c r="DD102" s="37"/>
      <c r="DE102" s="37"/>
      <c r="DF102" s="49" t="s">
        <v>345</v>
      </c>
      <c r="DG102" s="42">
        <f>Main!K5</f>
        <v>165848.76</v>
      </c>
      <c r="DH102" s="32"/>
    </row>
    <row r="103" spans="2:114" s="112" customFormat="1" x14ac:dyDescent="0.2">
      <c r="B103" s="112" t="s">
        <v>322</v>
      </c>
      <c r="C103" s="113" t="s">
        <v>511</v>
      </c>
      <c r="D103" s="114" t="s">
        <v>511</v>
      </c>
      <c r="E103" s="115" t="s">
        <v>511</v>
      </c>
      <c r="F103" s="113" t="s">
        <v>511</v>
      </c>
      <c r="G103" s="116">
        <f t="shared" ref="G103:AC103" si="142">G21/C21-1</f>
        <v>0.1112426035502958</v>
      </c>
      <c r="H103" s="116">
        <f t="shared" si="142"/>
        <v>0.14473684210526305</v>
      </c>
      <c r="I103" s="116">
        <f t="shared" si="142"/>
        <v>0.17621621621621619</v>
      </c>
      <c r="J103" s="116">
        <f t="shared" si="142"/>
        <v>0.15895372233400407</v>
      </c>
      <c r="K103" s="116">
        <f t="shared" si="142"/>
        <v>0.22577209797657072</v>
      </c>
      <c r="L103" s="116">
        <f t="shared" si="142"/>
        <v>0.18678160919540221</v>
      </c>
      <c r="M103" s="116">
        <f t="shared" si="142"/>
        <v>0.16452205882352944</v>
      </c>
      <c r="N103" s="116">
        <f t="shared" si="142"/>
        <v>0.17621527777777768</v>
      </c>
      <c r="O103" s="116">
        <f t="shared" si="142"/>
        <v>0.18940052128583851</v>
      </c>
      <c r="P103" s="116">
        <f t="shared" si="142"/>
        <v>0.21791767554479424</v>
      </c>
      <c r="Q103" s="116">
        <f t="shared" si="142"/>
        <v>0.13891081294396201</v>
      </c>
      <c r="R103" s="116">
        <f t="shared" si="142"/>
        <v>4.7232472324723274E-2</v>
      </c>
      <c r="S103" s="116">
        <f t="shared" si="142"/>
        <v>2.4105186267348477E-2</v>
      </c>
      <c r="T103" s="116">
        <f t="shared" si="142"/>
        <v>1.5904572564612307E-2</v>
      </c>
      <c r="U103" s="116">
        <f t="shared" si="142"/>
        <v>1.4553014553014609E-2</v>
      </c>
      <c r="V103" s="116">
        <f t="shared" si="142"/>
        <v>0.13742071881606766</v>
      </c>
      <c r="W103" s="116">
        <f t="shared" si="142"/>
        <v>2.853067047075597E-2</v>
      </c>
      <c r="X103" s="116">
        <f t="shared" si="142"/>
        <v>1.2393998695368502E-2</v>
      </c>
      <c r="Y103" s="116">
        <f t="shared" si="142"/>
        <v>1.2978142076502719E-2</v>
      </c>
      <c r="Z103" s="116">
        <f t="shared" si="142"/>
        <v>-2.3543990086741018E-2</v>
      </c>
      <c r="AA103" s="116">
        <f t="shared" si="142"/>
        <v>-2.5658807212205259E-2</v>
      </c>
      <c r="AB103" s="116">
        <f t="shared" si="142"/>
        <v>-2.5128865979381465E-2</v>
      </c>
      <c r="AC103" s="116">
        <f t="shared" si="142"/>
        <v>-3.6412677006068761E-2</v>
      </c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  <c r="BM103" s="117"/>
      <c r="BN103" s="117"/>
      <c r="BO103" s="117"/>
      <c r="BP103" s="117"/>
      <c r="BQ103" s="117"/>
      <c r="BR103" s="117"/>
      <c r="BS103" s="117"/>
      <c r="BT103" s="117"/>
      <c r="BU103" s="117"/>
      <c r="BV103" s="117"/>
      <c r="BW103" s="117"/>
      <c r="BX103" s="117"/>
      <c r="BY103" s="117"/>
      <c r="BZ103" s="117"/>
      <c r="CA103" s="117"/>
      <c r="CB103" s="117"/>
      <c r="CC103" s="117"/>
      <c r="CD103" s="117"/>
      <c r="CE103" s="117"/>
      <c r="CF103" s="117"/>
      <c r="CG103" s="117"/>
      <c r="CH103" s="117"/>
      <c r="CI103" s="118"/>
      <c r="CJ103" s="114"/>
      <c r="CK103" s="114"/>
      <c r="CL103" s="114"/>
      <c r="CM103" s="114"/>
      <c r="CN103" s="114"/>
      <c r="CO103" s="114"/>
      <c r="CP103" s="116"/>
      <c r="CQ103" s="116"/>
      <c r="CR103" s="116">
        <f t="shared" ref="CR103:CY103" si="143">CR21/CQ21-1</f>
        <v>0.14880304678998901</v>
      </c>
      <c r="CS103" s="116">
        <f t="shared" si="143"/>
        <v>0.18683400426237262</v>
      </c>
      <c r="CT103" s="116">
        <f t="shared" si="143"/>
        <v>0.14525139664804465</v>
      </c>
      <c r="CU103" s="116">
        <f t="shared" si="143"/>
        <v>4.756097560975614E-2</v>
      </c>
      <c r="CV103" s="116">
        <f t="shared" si="143"/>
        <v>6.6522534508564046E-3</v>
      </c>
      <c r="CW103" s="116">
        <f t="shared" si="143"/>
        <v>-6.4100446059805027E-2</v>
      </c>
      <c r="CX103" s="116">
        <f t="shared" si="143"/>
        <v>-0.39135039717563991</v>
      </c>
      <c r="CY103" s="116">
        <f t="shared" si="143"/>
        <v>-0.6</v>
      </c>
      <c r="CZ103" s="116"/>
      <c r="DA103" s="120"/>
      <c r="DB103" s="120"/>
      <c r="DC103" s="120"/>
      <c r="DD103" s="122"/>
      <c r="DE103" s="113"/>
      <c r="DG103" s="120">
        <f>DG101/DG102-1</f>
        <v>-0.49869243765073201</v>
      </c>
    </row>
    <row r="104" spans="2:114" s="27" customFormat="1" x14ac:dyDescent="0.2">
      <c r="B104" s="27" t="s">
        <v>323</v>
      </c>
      <c r="C104" s="41" t="s">
        <v>511</v>
      </c>
      <c r="D104" s="42" t="s">
        <v>511</v>
      </c>
      <c r="E104" s="70" t="s">
        <v>511</v>
      </c>
      <c r="F104" s="40" t="s">
        <v>511</v>
      </c>
      <c r="G104" s="40">
        <f t="shared" ref="G104:AC104" si="144">G24/C24-1</f>
        <v>0.12701612903225801</v>
      </c>
      <c r="H104" s="40">
        <f t="shared" si="144"/>
        <v>0.19180633147113602</v>
      </c>
      <c r="I104" s="40">
        <f t="shared" si="144"/>
        <v>0.19378427787934194</v>
      </c>
      <c r="J104" s="40">
        <f t="shared" si="144"/>
        <v>0.18983050847457617</v>
      </c>
      <c r="K104" s="40">
        <f t="shared" si="144"/>
        <v>0.20572450805008935</v>
      </c>
      <c r="L104" s="40">
        <f t="shared" si="144"/>
        <v>0.16718750000000004</v>
      </c>
      <c r="M104" s="40">
        <f t="shared" si="144"/>
        <v>0.1990811638591119</v>
      </c>
      <c r="N104" s="40">
        <f t="shared" si="144"/>
        <v>0.20512820512820507</v>
      </c>
      <c r="O104" s="40">
        <f t="shared" si="144"/>
        <v>0.31750741839762608</v>
      </c>
      <c r="P104" s="40">
        <f t="shared" si="144"/>
        <v>0.26104417670682722</v>
      </c>
      <c r="Q104" s="40">
        <f t="shared" si="144"/>
        <v>0.21328224776500648</v>
      </c>
      <c r="R104" s="40">
        <f t="shared" si="144"/>
        <v>5.2009456264775489E-2</v>
      </c>
      <c r="S104" s="40">
        <f t="shared" si="144"/>
        <v>6.7567567567567988E-3</v>
      </c>
      <c r="T104" s="40">
        <f t="shared" si="144"/>
        <v>5.0955414012738842E-2</v>
      </c>
      <c r="U104" s="40">
        <f t="shared" si="144"/>
        <v>2.5263157894736876E-2</v>
      </c>
      <c r="V104" s="40">
        <f t="shared" si="144"/>
        <v>0.22022471910112351</v>
      </c>
      <c r="W104" s="40">
        <f t="shared" si="144"/>
        <v>0.15436241610738266</v>
      </c>
      <c r="X104" s="40">
        <f t="shared" si="144"/>
        <v>8.5858585858585856E-2</v>
      </c>
      <c r="Y104" s="40">
        <f t="shared" si="144"/>
        <v>4.2094455852156099E-2</v>
      </c>
      <c r="Z104" s="40">
        <f t="shared" si="144"/>
        <v>5.2486187845303789E-2</v>
      </c>
      <c r="AA104" s="40">
        <f t="shared" si="144"/>
        <v>4.2635658914728758E-2</v>
      </c>
      <c r="AB104" s="40">
        <f t="shared" si="144"/>
        <v>0.11906976744186037</v>
      </c>
      <c r="AC104" s="40">
        <f t="shared" si="144"/>
        <v>0.1251231527093597</v>
      </c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110"/>
      <c r="BB104" s="110"/>
      <c r="BC104" s="110"/>
      <c r="BD104" s="110"/>
      <c r="BE104" s="110"/>
      <c r="BF104" s="110"/>
      <c r="BG104" s="110"/>
      <c r="BH104" s="110"/>
      <c r="BI104" s="110"/>
      <c r="BJ104" s="110"/>
      <c r="BK104" s="110"/>
      <c r="BL104" s="110"/>
      <c r="BM104" s="110"/>
      <c r="BN104" s="110"/>
      <c r="BO104" s="110"/>
      <c r="BP104" s="110"/>
      <c r="BQ104" s="110"/>
      <c r="BR104" s="110"/>
      <c r="BS104" s="110"/>
      <c r="BT104" s="110"/>
      <c r="BU104" s="110"/>
      <c r="BV104" s="110"/>
      <c r="BW104" s="110"/>
      <c r="BX104" s="110"/>
      <c r="BY104" s="110"/>
      <c r="BZ104" s="110"/>
      <c r="CA104" s="110"/>
      <c r="CB104" s="110"/>
      <c r="CC104" s="110"/>
      <c r="CD104" s="110"/>
      <c r="CE104" s="110"/>
      <c r="CF104" s="110"/>
      <c r="CG104" s="110"/>
      <c r="CH104" s="110"/>
      <c r="CI104" s="31"/>
      <c r="CJ104" s="42"/>
      <c r="CK104" s="42"/>
      <c r="CL104" s="42"/>
      <c r="CM104" s="42"/>
      <c r="CN104" s="42"/>
      <c r="CO104" s="42"/>
      <c r="CP104" s="42"/>
      <c r="CQ104" s="42"/>
      <c r="CR104" s="40">
        <f>CR24/CQ24-1</f>
        <v>0.17695852534562206</v>
      </c>
      <c r="CS104" s="40">
        <f>CS24/CR24-1</f>
        <v>0.19420516836335167</v>
      </c>
      <c r="CT104" s="40">
        <f>CT24/CS24-1</f>
        <v>0.20327868852459008</v>
      </c>
      <c r="CU104" s="40">
        <f>CU24/CT24-1</f>
        <v>7.4659400544959231E-2</v>
      </c>
      <c r="CV104" s="40">
        <f>CV24/CU24-1</f>
        <v>8.1389452332657264E-2</v>
      </c>
      <c r="CW104" s="40"/>
      <c r="CX104" s="40"/>
      <c r="CY104" s="40"/>
      <c r="CZ104" s="40"/>
      <c r="DA104" s="40"/>
      <c r="DB104" s="40"/>
      <c r="DC104" s="40"/>
      <c r="DD104" s="40"/>
      <c r="DE104" s="41"/>
    </row>
    <row r="105" spans="2:114" s="27" customFormat="1" x14ac:dyDescent="0.2">
      <c r="B105" s="99" t="s">
        <v>1493</v>
      </c>
      <c r="C105" s="41"/>
      <c r="D105" s="42"/>
      <c r="E105" s="7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110"/>
      <c r="BB105" s="110"/>
      <c r="BC105" s="110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10"/>
      <c r="BP105" s="110"/>
      <c r="BQ105" s="110">
        <f t="shared" ref="BQ105:BZ106" si="145">+BQ3/BM3-1</f>
        <v>0.23221343873517797</v>
      </c>
      <c r="BR105" s="110">
        <f t="shared" si="145"/>
        <v>0.12082957619476997</v>
      </c>
      <c r="BS105" s="110">
        <f t="shared" si="145"/>
        <v>0.10066476733143404</v>
      </c>
      <c r="BT105" s="110">
        <f t="shared" si="145"/>
        <v>8.5106382978723305E-2</v>
      </c>
      <c r="BU105" s="110">
        <f t="shared" si="145"/>
        <v>2.1651964715316829E-2</v>
      </c>
      <c r="BV105" s="110">
        <f t="shared" si="145"/>
        <v>-0.13113435237329041</v>
      </c>
      <c r="BW105" s="110">
        <f t="shared" si="145"/>
        <v>-7.1613459879206198E-2</v>
      </c>
      <c r="BX105" s="110">
        <f t="shared" si="145"/>
        <v>-2.3529411764705577E-3</v>
      </c>
      <c r="BY105" s="110">
        <f t="shared" si="145"/>
        <v>4.3171114599686033E-2</v>
      </c>
      <c r="BZ105" s="110">
        <f t="shared" si="145"/>
        <v>0.20648148148148149</v>
      </c>
      <c r="CA105" s="110"/>
      <c r="CB105" s="110"/>
      <c r="CC105" s="110"/>
      <c r="CD105" s="110"/>
      <c r="CE105" s="110"/>
      <c r="CF105" s="110"/>
      <c r="CG105" s="110"/>
      <c r="CH105" s="110"/>
      <c r="CI105" s="31"/>
      <c r="CJ105" s="42"/>
      <c r="CK105" s="42"/>
      <c r="CL105" s="42"/>
      <c r="CM105" s="42"/>
      <c r="CN105" s="42"/>
      <c r="CO105" s="42"/>
      <c r="CP105" s="42"/>
      <c r="CQ105" s="42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1"/>
    </row>
    <row r="106" spans="2:114" s="27" customFormat="1" x14ac:dyDescent="0.2">
      <c r="B106" s="99" t="s">
        <v>1494</v>
      </c>
      <c r="C106" s="41"/>
      <c r="D106" s="42"/>
      <c r="E106" s="7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110"/>
      <c r="BB106" s="110"/>
      <c r="BC106" s="110"/>
      <c r="BD106" s="110"/>
      <c r="BE106" s="110"/>
      <c r="BF106" s="110"/>
      <c r="BG106" s="110"/>
      <c r="BH106" s="110"/>
      <c r="BI106" s="110"/>
      <c r="BJ106" s="110"/>
      <c r="BK106" s="110"/>
      <c r="BL106" s="110"/>
      <c r="BM106" s="110"/>
      <c r="BN106" s="110"/>
      <c r="BO106" s="110"/>
      <c r="BP106" s="110"/>
      <c r="BQ106" s="110">
        <f t="shared" si="145"/>
        <v>0.46202531645569622</v>
      </c>
      <c r="BR106" s="110">
        <f t="shared" si="145"/>
        <v>0.32541899441340782</v>
      </c>
      <c r="BS106" s="110">
        <f t="shared" si="145"/>
        <v>0.38529784537389089</v>
      </c>
      <c r="BT106" s="110">
        <f t="shared" si="145"/>
        <v>0.26975169300225743</v>
      </c>
      <c r="BU106" s="110">
        <f t="shared" si="145"/>
        <v>0.22835497835497831</v>
      </c>
      <c r="BV106" s="110">
        <f t="shared" si="145"/>
        <v>0.36037934668071658</v>
      </c>
      <c r="BW106" s="110">
        <f t="shared" si="145"/>
        <v>0.27996340347666981</v>
      </c>
      <c r="BX106" s="110">
        <f t="shared" si="145"/>
        <v>0.34755555555555562</v>
      </c>
      <c r="BY106" s="110">
        <f t="shared" si="145"/>
        <v>0.30837004405286339</v>
      </c>
      <c r="BZ106" s="110">
        <f t="shared" si="145"/>
        <v>0.26646010844306733</v>
      </c>
      <c r="CA106" s="110"/>
      <c r="CB106" s="110"/>
      <c r="CC106" s="110"/>
      <c r="CD106" s="110"/>
      <c r="CE106" s="110"/>
      <c r="CF106" s="110"/>
      <c r="CG106" s="110"/>
      <c r="CH106" s="110"/>
      <c r="CI106" s="31"/>
      <c r="CJ106" s="42"/>
      <c r="CK106" s="42"/>
      <c r="CL106" s="42"/>
      <c r="CM106" s="42"/>
      <c r="CN106" s="42"/>
      <c r="CO106" s="42"/>
      <c r="CP106" s="42"/>
      <c r="CQ106" s="42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1"/>
    </row>
    <row r="107" spans="2:114" s="27" customFormat="1" x14ac:dyDescent="0.2">
      <c r="B107" s="27" t="s">
        <v>488</v>
      </c>
      <c r="C107" s="41" t="s">
        <v>511</v>
      </c>
      <c r="D107" s="42" t="s">
        <v>511</v>
      </c>
      <c r="E107" s="70" t="s">
        <v>511</v>
      </c>
      <c r="F107" s="40" t="s">
        <v>511</v>
      </c>
      <c r="G107" s="40" t="s">
        <v>511</v>
      </c>
      <c r="H107" s="40" t="s">
        <v>511</v>
      </c>
      <c r="I107" s="40" t="s">
        <v>511</v>
      </c>
      <c r="J107" s="40" t="s">
        <v>511</v>
      </c>
      <c r="K107" s="40" t="s">
        <v>511</v>
      </c>
      <c r="L107" s="40" t="s">
        <v>511</v>
      </c>
      <c r="M107" s="40" t="s">
        <v>511</v>
      </c>
      <c r="N107" s="40" t="s">
        <v>511</v>
      </c>
      <c r="O107" s="40">
        <f t="shared" ref="O107:X107" si="146">+O16/K16-1</f>
        <v>5.7241379310344831</v>
      </c>
      <c r="P107" s="40">
        <f t="shared" si="146"/>
        <v>2.3611111111111112</v>
      </c>
      <c r="Q107" s="40">
        <f t="shared" si="146"/>
        <v>0.81147540983606548</v>
      </c>
      <c r="R107" s="40">
        <f t="shared" si="146"/>
        <v>0.34117647058823519</v>
      </c>
      <c r="S107" s="40">
        <f t="shared" si="146"/>
        <v>0.17435897435897441</v>
      </c>
      <c r="T107" s="40">
        <f t="shared" si="146"/>
        <v>0.21487603305785119</v>
      </c>
      <c r="U107" s="40">
        <f t="shared" si="146"/>
        <v>0.51583710407239813</v>
      </c>
      <c r="V107" s="40">
        <f t="shared" si="146"/>
        <v>0.64035087719298245</v>
      </c>
      <c r="W107" s="40">
        <f t="shared" si="146"/>
        <v>0.58951965065502177</v>
      </c>
      <c r="X107" s="40">
        <f t="shared" si="146"/>
        <v>0.28231292517006801</v>
      </c>
      <c r="Y107" s="40">
        <v>0</v>
      </c>
      <c r="Z107" s="40">
        <f>+Z16/V16-1</f>
        <v>5.3475935828876997E-2</v>
      </c>
      <c r="AA107" s="40">
        <f>+AA16/W16-1</f>
        <v>0.21978021978021989</v>
      </c>
      <c r="AB107" s="40">
        <f>+AB16/X16-1</f>
        <v>0.4350132625994696</v>
      </c>
      <c r="AC107" s="40">
        <f>+AC16/Y16-1</f>
        <v>0.29396984924623126</v>
      </c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110"/>
      <c r="BB107" s="110"/>
      <c r="BC107" s="110"/>
      <c r="BD107" s="110"/>
      <c r="BE107" s="110"/>
      <c r="BF107" s="110"/>
      <c r="BG107" s="110"/>
      <c r="BH107" s="110"/>
      <c r="BI107" s="110"/>
      <c r="BJ107" s="110"/>
      <c r="BK107" s="110"/>
      <c r="BL107" s="110"/>
      <c r="BM107" s="110"/>
      <c r="BN107" s="110"/>
      <c r="BO107" s="110"/>
      <c r="BP107" s="110"/>
      <c r="BQ107" s="110"/>
      <c r="BR107" s="110"/>
      <c r="BS107" s="110"/>
      <c r="BT107" s="110"/>
      <c r="BU107" s="110"/>
      <c r="BV107" s="110"/>
      <c r="BW107" s="110"/>
      <c r="BX107" s="110"/>
      <c r="BY107" s="110"/>
      <c r="BZ107" s="110"/>
      <c r="CA107" s="110"/>
      <c r="CB107" s="110"/>
      <c r="CC107" s="110"/>
      <c r="CD107" s="110"/>
      <c r="CE107" s="110"/>
      <c r="CF107" s="110"/>
      <c r="CG107" s="110"/>
      <c r="CH107" s="110"/>
      <c r="CI107" s="31"/>
      <c r="CJ107" s="42"/>
      <c r="CK107" s="42"/>
      <c r="CL107" s="42"/>
      <c r="CM107" s="42"/>
      <c r="CN107" s="42"/>
      <c r="CO107" s="42"/>
      <c r="CP107" s="42"/>
      <c r="CQ107" s="42"/>
      <c r="CR107" s="40"/>
      <c r="CS107" s="40"/>
      <c r="CT107" s="40"/>
      <c r="CU107" s="40">
        <f>CU16/CT16-1</f>
        <v>0.39051918735891644</v>
      </c>
      <c r="CV107" s="40"/>
      <c r="CW107" s="40"/>
      <c r="CX107" s="40"/>
      <c r="CY107" s="40"/>
      <c r="CZ107" s="40"/>
      <c r="DA107" s="40"/>
      <c r="DB107" s="40"/>
      <c r="DC107" s="40"/>
      <c r="DD107" s="40"/>
      <c r="DE107" s="41"/>
      <c r="DF107" s="68" t="s">
        <v>610</v>
      </c>
      <c r="DG107" s="39"/>
    </row>
    <row r="108" spans="2:114" s="112" customFormat="1" x14ac:dyDescent="0.2">
      <c r="B108" s="112" t="s">
        <v>499</v>
      </c>
      <c r="C108" s="113" t="s">
        <v>511</v>
      </c>
      <c r="D108" s="114" t="s">
        <v>511</v>
      </c>
      <c r="E108" s="115" t="s">
        <v>511</v>
      </c>
      <c r="F108" s="116" t="s">
        <v>511</v>
      </c>
      <c r="G108" s="116" t="s">
        <v>511</v>
      </c>
      <c r="H108" s="116" t="s">
        <v>511</v>
      </c>
      <c r="I108" s="116" t="s">
        <v>511</v>
      </c>
      <c r="J108" s="116" t="s">
        <v>511</v>
      </c>
      <c r="K108" s="116" t="s">
        <v>511</v>
      </c>
      <c r="L108" s="116">
        <f t="shared" ref="L108:U109" si="147">+L79/H79-1</f>
        <v>0.97637795275590555</v>
      </c>
      <c r="M108" s="116">
        <f t="shared" si="147"/>
        <v>0.52941176470588225</v>
      </c>
      <c r="N108" s="116">
        <f t="shared" si="147"/>
        <v>-0.12527472527472527</v>
      </c>
      <c r="O108" s="116">
        <f t="shared" si="147"/>
        <v>0.21212121212121215</v>
      </c>
      <c r="P108" s="116">
        <f t="shared" si="147"/>
        <v>0.28286852589641431</v>
      </c>
      <c r="Q108" s="116">
        <f t="shared" si="147"/>
        <v>0.16433566433566438</v>
      </c>
      <c r="R108" s="116">
        <f t="shared" si="147"/>
        <v>0.1080402010050252</v>
      </c>
      <c r="S108" s="116">
        <f t="shared" si="147"/>
        <v>-0.11785714285714288</v>
      </c>
      <c r="T108" s="116">
        <f t="shared" si="147"/>
        <v>-0.23291925465838514</v>
      </c>
      <c r="U108" s="116">
        <f t="shared" si="147"/>
        <v>-0.18468468468468469</v>
      </c>
      <c r="V108" s="116">
        <f t="shared" ref="V108:AC109" si="148">+V79/R79-1</f>
        <v>2.1451247165532878</v>
      </c>
      <c r="W108" s="116">
        <f t="shared" si="148"/>
        <v>4.5101214574898787</v>
      </c>
      <c r="X108" s="116">
        <f t="shared" si="148"/>
        <v>1.283400809716599</v>
      </c>
      <c r="Y108" s="116">
        <f t="shared" si="148"/>
        <v>0.16390423572744006</v>
      </c>
      <c r="Z108" s="116">
        <f t="shared" si="148"/>
        <v>-0.73972602739726034</v>
      </c>
      <c r="AA108" s="116">
        <f t="shared" si="148"/>
        <v>-0.72740631888317409</v>
      </c>
      <c r="AB108" s="116">
        <f t="shared" si="148"/>
        <v>-0.46985815602836878</v>
      </c>
      <c r="AC108" s="116">
        <f t="shared" si="148"/>
        <v>3.6392405063291111E-2</v>
      </c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7"/>
      <c r="BB108" s="117"/>
      <c r="BC108" s="117"/>
      <c r="BD108" s="117"/>
      <c r="BE108" s="117"/>
      <c r="BF108" s="117"/>
      <c r="BG108" s="117"/>
      <c r="BH108" s="117"/>
      <c r="BI108" s="117"/>
      <c r="BJ108" s="117"/>
      <c r="BK108" s="117"/>
      <c r="BL108" s="117"/>
      <c r="BM108" s="117"/>
      <c r="BN108" s="117"/>
      <c r="BO108" s="117"/>
      <c r="BP108" s="117"/>
      <c r="BQ108" s="117"/>
      <c r="BR108" s="117"/>
      <c r="BS108" s="117"/>
      <c r="BT108" s="117"/>
      <c r="BU108" s="117"/>
      <c r="BV108" s="117"/>
      <c r="BW108" s="117"/>
      <c r="BX108" s="117"/>
      <c r="BY108" s="117"/>
      <c r="BZ108" s="117"/>
      <c r="CA108" s="117"/>
      <c r="CB108" s="117"/>
      <c r="CC108" s="117"/>
      <c r="CD108" s="117"/>
      <c r="CE108" s="117"/>
      <c r="CF108" s="117"/>
      <c r="CG108" s="117"/>
      <c r="CH108" s="117"/>
      <c r="CI108" s="118"/>
      <c r="CJ108" s="114"/>
      <c r="CK108" s="114"/>
      <c r="CL108" s="114"/>
      <c r="CM108" s="114"/>
      <c r="CN108" s="114"/>
      <c r="CO108" s="114"/>
      <c r="CP108" s="114"/>
      <c r="CQ108" s="114"/>
      <c r="CR108" s="116"/>
      <c r="CS108" s="116"/>
      <c r="CT108" s="116"/>
      <c r="CU108" s="116"/>
      <c r="CV108" s="116"/>
      <c r="CW108" s="116"/>
      <c r="CX108" s="116"/>
      <c r="CY108" s="116"/>
      <c r="CZ108" s="116"/>
      <c r="DA108" s="116"/>
      <c r="DB108" s="116"/>
      <c r="DC108" s="116"/>
      <c r="DD108" s="116"/>
      <c r="DE108" s="113"/>
      <c r="DF108" s="119" t="s">
        <v>600</v>
      </c>
      <c r="DG108" s="120"/>
    </row>
    <row r="109" spans="2:114" s="27" customFormat="1" x14ac:dyDescent="0.2">
      <c r="B109" s="27" t="s">
        <v>498</v>
      </c>
      <c r="C109" s="41" t="s">
        <v>511</v>
      </c>
      <c r="D109" s="42" t="s">
        <v>511</v>
      </c>
      <c r="E109" s="70" t="s">
        <v>511</v>
      </c>
      <c r="F109" s="40" t="s">
        <v>511</v>
      </c>
      <c r="G109" s="40">
        <f>+G80/C80-1</f>
        <v>0.7820672478206725</v>
      </c>
      <c r="H109" s="40">
        <f>+H80/D80-1</f>
        <v>0.74278846153846145</v>
      </c>
      <c r="I109" s="40">
        <f>+I80/E80-1</f>
        <v>-4.1049798115746938E-2</v>
      </c>
      <c r="J109" s="40">
        <f>+J80/F80-1</f>
        <v>5.0858232676414428E-2</v>
      </c>
      <c r="K109" s="40">
        <f>+K80/G80-1</f>
        <v>0.18518518518518512</v>
      </c>
      <c r="L109" s="40">
        <f t="shared" si="147"/>
        <v>0.18551724137931025</v>
      </c>
      <c r="M109" s="40">
        <f t="shared" si="147"/>
        <v>0.25122807017543858</v>
      </c>
      <c r="N109" s="40">
        <f t="shared" si="147"/>
        <v>0.19237749546279481</v>
      </c>
      <c r="O109" s="40">
        <f t="shared" si="147"/>
        <v>0.12382075471698117</v>
      </c>
      <c r="P109" s="40">
        <f t="shared" si="147"/>
        <v>0.13321698662012804</v>
      </c>
      <c r="Q109" s="40">
        <f t="shared" si="147"/>
        <v>6.5058889512058293E-2</v>
      </c>
      <c r="R109" s="40">
        <f t="shared" si="147"/>
        <v>-8.4728564180619026E-2</v>
      </c>
      <c r="S109" s="40">
        <f t="shared" si="147"/>
        <v>-9.4438614900314799E-2</v>
      </c>
      <c r="T109" s="40">
        <f t="shared" si="147"/>
        <v>-8.9322381930184824E-2</v>
      </c>
      <c r="U109" s="40">
        <f t="shared" si="147"/>
        <v>-2.5803054239073142E-2</v>
      </c>
      <c r="V109" s="40">
        <f t="shared" si="148"/>
        <v>0.18791574279379164</v>
      </c>
      <c r="W109" s="40">
        <f t="shared" si="148"/>
        <v>0.15932792584009281</v>
      </c>
      <c r="X109" s="40">
        <f t="shared" si="148"/>
        <v>0.11217587373167981</v>
      </c>
      <c r="Y109" s="40">
        <f t="shared" si="148"/>
        <v>0.17675675675675673</v>
      </c>
      <c r="Z109" s="40">
        <f t="shared" si="148"/>
        <v>0.10452636490900602</v>
      </c>
      <c r="AA109" s="40">
        <f t="shared" si="148"/>
        <v>0.15842078960519745</v>
      </c>
      <c r="AB109" s="40">
        <f t="shared" si="148"/>
        <v>0.24987328940699438</v>
      </c>
      <c r="AC109" s="40">
        <f t="shared" si="148"/>
        <v>7.4873679375287105E-2</v>
      </c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110"/>
      <c r="BB109" s="110"/>
      <c r="BC109" s="110"/>
      <c r="BD109" s="110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>
        <f>+BQ80/BM80-1</f>
        <v>-8.2576383154417954E-3</v>
      </c>
      <c r="BR109" s="110">
        <f>+BR80/BN80-1</f>
        <v>-4.7299960583365719E-3</v>
      </c>
      <c r="BS109" s="110">
        <f>+BS80/BO80-1</f>
        <v>2.0806241872561859E-2</v>
      </c>
      <c r="BT109" s="110">
        <f>+BT80/BP80-1</f>
        <v>-3.2123487692949482E-2</v>
      </c>
      <c r="BU109" s="110">
        <f t="shared" ref="BU109:BZ109" si="149">+BU80/BQ80-1</f>
        <v>-6.577851790174849E-2</v>
      </c>
      <c r="BV109" s="110">
        <f t="shared" si="149"/>
        <v>-7.7227722772277185E-2</v>
      </c>
      <c r="BW109" s="110">
        <f t="shared" si="149"/>
        <v>1.1889596602972397E-2</v>
      </c>
      <c r="BX109" s="110">
        <f t="shared" si="149"/>
        <v>2.543103448275863E-2</v>
      </c>
      <c r="BY109" s="110">
        <f t="shared" si="149"/>
        <v>-1</v>
      </c>
      <c r="BZ109" s="110">
        <f t="shared" si="149"/>
        <v>-1</v>
      </c>
      <c r="CA109" s="110"/>
      <c r="CB109" s="110"/>
      <c r="CC109" s="110"/>
      <c r="CD109" s="110"/>
      <c r="CE109" s="110"/>
      <c r="CF109" s="110"/>
      <c r="CG109" s="110"/>
      <c r="CH109" s="110"/>
      <c r="CI109" s="31"/>
      <c r="CJ109" s="42"/>
      <c r="CK109" s="42"/>
      <c r="CL109" s="42"/>
      <c r="CM109" s="42"/>
      <c r="CN109" s="42"/>
      <c r="CO109" s="42"/>
      <c r="CP109" s="42"/>
      <c r="CQ109" s="42"/>
      <c r="CR109" s="40">
        <f t="shared" ref="CR109:CW109" si="150">CR80/CQ80-1</f>
        <v>0.26949296974861525</v>
      </c>
      <c r="CS109" s="40">
        <f t="shared" si="150"/>
        <v>0.20305420372545724</v>
      </c>
      <c r="CT109" s="40">
        <f t="shared" si="150"/>
        <v>5.4121913795508458E-2</v>
      </c>
      <c r="CU109" s="40">
        <f t="shared" si="150"/>
        <v>-8.4689691676591572E-3</v>
      </c>
      <c r="CV109" s="40">
        <f t="shared" si="150"/>
        <v>0.13679434138529301</v>
      </c>
      <c r="CW109" s="40">
        <f t="shared" si="150"/>
        <v>0.12812279877905608</v>
      </c>
      <c r="CX109" s="40"/>
      <c r="CY109" s="40"/>
      <c r="CZ109" s="40"/>
      <c r="DA109" s="40"/>
      <c r="DB109" s="40"/>
      <c r="DC109" s="40"/>
      <c r="DD109" s="40"/>
      <c r="DE109" s="41"/>
      <c r="DF109" s="15" t="s">
        <v>599</v>
      </c>
      <c r="DG109" s="39"/>
    </row>
    <row r="110" spans="2:114" s="112" customFormat="1" x14ac:dyDescent="0.2">
      <c r="B110" s="112" t="s">
        <v>492</v>
      </c>
      <c r="C110" s="113" t="s">
        <v>511</v>
      </c>
      <c r="D110" s="114" t="s">
        <v>511</v>
      </c>
      <c r="E110" s="115" t="s">
        <v>511</v>
      </c>
      <c r="F110" s="116" t="s">
        <v>511</v>
      </c>
      <c r="G110" s="116">
        <f t="shared" ref="G110:AC110" si="151">G82/C82-1</f>
        <v>3.9451114922812947E-2</v>
      </c>
      <c r="H110" s="116">
        <f t="shared" si="151"/>
        <v>3.8692098092643068E-2</v>
      </c>
      <c r="I110" s="116">
        <f t="shared" si="151"/>
        <v>3.9760348583878002E-2</v>
      </c>
      <c r="J110" s="116">
        <f t="shared" si="151"/>
        <v>-0.10457516339869277</v>
      </c>
      <c r="K110" s="116">
        <f t="shared" si="151"/>
        <v>-0.29702970297029707</v>
      </c>
      <c r="L110" s="116">
        <f t="shared" si="151"/>
        <v>9.4963273871983223E-2</v>
      </c>
      <c r="M110" s="116">
        <f t="shared" si="151"/>
        <v>-0.28077527501309585</v>
      </c>
      <c r="N110" s="116">
        <f t="shared" si="151"/>
        <v>-0.14233576642335766</v>
      </c>
      <c r="O110" s="116">
        <f t="shared" si="151"/>
        <v>0.14162754303599367</v>
      </c>
      <c r="P110" s="116">
        <f t="shared" si="151"/>
        <v>-0.26784858648778154</v>
      </c>
      <c r="Q110" s="116">
        <f t="shared" si="151"/>
        <v>7.283321194464687E-2</v>
      </c>
      <c r="R110" s="116">
        <f t="shared" si="151"/>
        <v>-4.1134751773049594E-2</v>
      </c>
      <c r="S110" s="116">
        <f t="shared" si="151"/>
        <v>-0.10692254969156956</v>
      </c>
      <c r="T110" s="116">
        <f t="shared" si="151"/>
        <v>-7.722513089005234E-2</v>
      </c>
      <c r="U110" s="116">
        <f t="shared" si="151"/>
        <v>2.0366598778003286E-3</v>
      </c>
      <c r="V110" s="116">
        <f t="shared" si="151"/>
        <v>0.20044378698224863</v>
      </c>
      <c r="W110" s="116">
        <f t="shared" si="151"/>
        <v>0.13430544896392949</v>
      </c>
      <c r="X110" s="116">
        <f t="shared" si="151"/>
        <v>7.0212765957446743E-2</v>
      </c>
      <c r="Y110" s="116">
        <f t="shared" si="151"/>
        <v>7.5203252032520318E-2</v>
      </c>
      <c r="Z110" s="116">
        <f t="shared" si="151"/>
        <v>4.3130006161429257E-3</v>
      </c>
      <c r="AA110" s="116">
        <f t="shared" si="151"/>
        <v>0.11096075778078474</v>
      </c>
      <c r="AB110" s="116">
        <f t="shared" si="151"/>
        <v>-0.21338634857521532</v>
      </c>
      <c r="AC110" s="116">
        <f t="shared" si="151"/>
        <v>-0.24574669187145559</v>
      </c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7"/>
      <c r="BP110" s="117"/>
      <c r="BQ110" s="117"/>
      <c r="BR110" s="117"/>
      <c r="BS110" s="117"/>
      <c r="BT110" s="117"/>
      <c r="BU110" s="117"/>
      <c r="BV110" s="117"/>
      <c r="BW110" s="117"/>
      <c r="BX110" s="117"/>
      <c r="BY110" s="117"/>
      <c r="BZ110" s="117"/>
      <c r="CA110" s="117"/>
      <c r="CB110" s="117"/>
      <c r="CC110" s="117"/>
      <c r="CD110" s="117"/>
      <c r="CE110" s="117"/>
      <c r="CF110" s="117"/>
      <c r="CG110" s="117"/>
      <c r="CH110" s="117"/>
      <c r="CI110" s="118"/>
      <c r="CJ110" s="114"/>
      <c r="CK110" s="114"/>
      <c r="CL110" s="114"/>
      <c r="CM110" s="114"/>
      <c r="CN110" s="114"/>
      <c r="CO110" s="114"/>
      <c r="CP110" s="114"/>
      <c r="CQ110" s="114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116"/>
      <c r="DE110" s="113"/>
      <c r="DF110" s="121" t="s">
        <v>592</v>
      </c>
      <c r="DG110" s="120"/>
    </row>
    <row r="111" spans="2:114" s="27" customFormat="1" x14ac:dyDescent="0.2">
      <c r="B111" s="27" t="s">
        <v>133</v>
      </c>
      <c r="C111" s="41" t="s">
        <v>511</v>
      </c>
      <c r="D111" s="42" t="s">
        <v>511</v>
      </c>
      <c r="E111" s="70" t="s">
        <v>511</v>
      </c>
      <c r="F111" s="40" t="s">
        <v>511</v>
      </c>
      <c r="G111" s="40">
        <f t="shared" ref="G111:AC111" si="152">G90/C90-1</f>
        <v>0.69856677524429989</v>
      </c>
      <c r="H111" s="40">
        <f t="shared" si="152"/>
        <v>6.9617021276595636E-2</v>
      </c>
      <c r="I111" s="40">
        <f t="shared" si="152"/>
        <v>-2.6954177897574594E-3</v>
      </c>
      <c r="J111" s="40">
        <f t="shared" si="152"/>
        <v>0.33955223880597019</v>
      </c>
      <c r="K111" s="40">
        <f t="shared" si="152"/>
        <v>-0.13320293023434215</v>
      </c>
      <c r="L111" s="40">
        <f t="shared" si="152"/>
        <v>-0.1976978569913006</v>
      </c>
      <c r="M111" s="40">
        <f t="shared" si="152"/>
        <v>0.30540540540540539</v>
      </c>
      <c r="N111" s="40">
        <f t="shared" si="152"/>
        <v>-0.9303621169916434</v>
      </c>
      <c r="O111" s="40">
        <f t="shared" si="152"/>
        <v>-0.35287610619469023</v>
      </c>
      <c r="P111" s="40">
        <f t="shared" si="152"/>
        <v>-0.15041322314049588</v>
      </c>
      <c r="Q111" s="40">
        <f t="shared" si="152"/>
        <v>-0.24223602484472051</v>
      </c>
      <c r="R111" s="40">
        <f t="shared" si="152"/>
        <v>13</v>
      </c>
      <c r="S111" s="40">
        <f t="shared" si="152"/>
        <v>-0.2170940170940171</v>
      </c>
      <c r="T111" s="40">
        <f t="shared" si="152"/>
        <v>-0.63618677042801552</v>
      </c>
      <c r="U111" s="40">
        <f t="shared" si="152"/>
        <v>-0.10245901639344257</v>
      </c>
      <c r="V111" s="40">
        <f t="shared" si="152"/>
        <v>0.28571428571428581</v>
      </c>
      <c r="W111" s="40">
        <f t="shared" si="152"/>
        <v>1.8602620087336246</v>
      </c>
      <c r="X111" s="40">
        <f t="shared" si="152"/>
        <v>2.6631016042780749</v>
      </c>
      <c r="Y111" s="40">
        <f t="shared" si="152"/>
        <v>0.46879756468797562</v>
      </c>
      <c r="Z111" s="40">
        <f t="shared" si="152"/>
        <v>-2.0377777777777775</v>
      </c>
      <c r="AA111" s="40">
        <f t="shared" si="152"/>
        <v>-0.61908396946564892</v>
      </c>
      <c r="AB111" s="40">
        <f t="shared" si="152"/>
        <v>-0.93576642335766425</v>
      </c>
      <c r="AC111" s="40">
        <f t="shared" si="152"/>
        <v>-1.3378238341968913</v>
      </c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110"/>
      <c r="BB111" s="110"/>
      <c r="BC111" s="110"/>
      <c r="BD111" s="110"/>
      <c r="BE111" s="110"/>
      <c r="BF111" s="110"/>
      <c r="BG111" s="110"/>
      <c r="BH111" s="110"/>
      <c r="BI111" s="110"/>
      <c r="BJ111" s="110"/>
      <c r="BK111" s="110"/>
      <c r="BL111" s="110"/>
      <c r="BM111" s="110"/>
      <c r="BN111" s="110"/>
      <c r="BO111" s="110"/>
      <c r="BP111" s="110"/>
      <c r="BQ111" s="110"/>
      <c r="BR111" s="110"/>
      <c r="BS111" s="110"/>
      <c r="BT111" s="110"/>
      <c r="BU111" s="110"/>
      <c r="BV111" s="110"/>
      <c r="BW111" s="110"/>
      <c r="BX111" s="110"/>
      <c r="BY111" s="110"/>
      <c r="BZ111" s="110"/>
      <c r="CA111" s="110"/>
      <c r="CB111" s="110"/>
      <c r="CC111" s="110"/>
      <c r="CD111" s="110"/>
      <c r="CE111" s="110"/>
      <c r="CF111" s="110"/>
      <c r="CG111" s="110"/>
      <c r="CH111" s="110"/>
      <c r="CI111" s="31"/>
      <c r="CJ111" s="42"/>
      <c r="CK111" s="42"/>
      <c r="CL111" s="42"/>
      <c r="CM111" s="42"/>
      <c r="CN111" s="42"/>
      <c r="CO111" s="42"/>
      <c r="CP111" s="42"/>
      <c r="CQ111" s="42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1"/>
      <c r="DF111" s="18" t="s">
        <v>593</v>
      </c>
      <c r="DG111" s="56"/>
    </row>
    <row r="112" spans="2:114" s="15" customFormat="1" x14ac:dyDescent="0.2">
      <c r="B112" s="15" t="s">
        <v>188</v>
      </c>
      <c r="C112" s="39" t="s">
        <v>511</v>
      </c>
      <c r="D112" s="39" t="s">
        <v>511</v>
      </c>
      <c r="E112" s="39" t="s">
        <v>511</v>
      </c>
      <c r="F112" s="39" t="s">
        <v>511</v>
      </c>
      <c r="G112" s="39">
        <f t="shared" ref="G112:AC112" si="153">G94/C94-1</f>
        <v>0.89860240963855431</v>
      </c>
      <c r="H112" s="39">
        <f t="shared" si="153"/>
        <v>-0.20103585657370537</v>
      </c>
      <c r="I112" s="39">
        <f t="shared" si="153"/>
        <v>2.3391812865497075E-2</v>
      </c>
      <c r="J112" s="39">
        <f t="shared" si="153"/>
        <v>0.45522388059701502</v>
      </c>
      <c r="K112" s="39">
        <f t="shared" si="153"/>
        <v>-0.16108234338511529</v>
      </c>
      <c r="L112" s="39">
        <f t="shared" si="153"/>
        <v>9.7736112496262795E-3</v>
      </c>
      <c r="M112" s="39">
        <f t="shared" si="153"/>
        <v>0.54666666666666663</v>
      </c>
      <c r="N112" s="39">
        <f t="shared" si="153"/>
        <v>-0.6974358974358974</v>
      </c>
      <c r="O112" s="39">
        <f t="shared" si="153"/>
        <v>-0.443267776096823</v>
      </c>
      <c r="P112" s="39">
        <f t="shared" si="153"/>
        <v>-1.0222222222222221</v>
      </c>
      <c r="Q112" s="39">
        <f t="shared" si="153"/>
        <v>-0.4211822660098522</v>
      </c>
      <c r="R112" s="39">
        <f t="shared" si="153"/>
        <v>-0.33898305084745761</v>
      </c>
      <c r="S112" s="39">
        <f t="shared" si="153"/>
        <v>-0.79347826086956519</v>
      </c>
      <c r="T112" s="39">
        <f t="shared" si="153"/>
        <v>45</v>
      </c>
      <c r="U112" s="39">
        <f t="shared" si="153"/>
        <v>-0.73404255319148937</v>
      </c>
      <c r="V112" s="39">
        <f t="shared" si="153"/>
        <v>2.2820512820512819</v>
      </c>
      <c r="W112" s="39">
        <f t="shared" si="153"/>
        <v>8.9210526315789469</v>
      </c>
      <c r="X112" s="39">
        <f t="shared" si="153"/>
        <v>-0.92270531400966183</v>
      </c>
      <c r="Y112" s="39">
        <f t="shared" si="153"/>
        <v>2.2959999999999998</v>
      </c>
      <c r="Z112" s="39">
        <f t="shared" si="153"/>
        <v>-6.9765625</v>
      </c>
      <c r="AA112" s="39">
        <f t="shared" si="153"/>
        <v>-1.1843501326259946</v>
      </c>
      <c r="AB112" s="39">
        <f t="shared" si="153"/>
        <v>16.25</v>
      </c>
      <c r="AC112" s="39">
        <f t="shared" si="153"/>
        <v>-2.9733009708737863</v>
      </c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109"/>
      <c r="BB112" s="109"/>
      <c r="BC112" s="109"/>
      <c r="BD112" s="109"/>
      <c r="BE112" s="109"/>
      <c r="BF112" s="109"/>
      <c r="BG112" s="109"/>
      <c r="BH112" s="109"/>
      <c r="BI112" s="109"/>
      <c r="BJ112" s="109"/>
      <c r="BK112" s="109"/>
      <c r="BL112" s="109"/>
      <c r="BM112" s="109"/>
      <c r="BN112" s="109"/>
      <c r="BO112" s="109"/>
      <c r="BP112" s="109"/>
      <c r="BQ112" s="109"/>
      <c r="BR112" s="109"/>
      <c r="BS112" s="109"/>
      <c r="BT112" s="109"/>
      <c r="BU112" s="109"/>
      <c r="BV112" s="109"/>
      <c r="BW112" s="109"/>
      <c r="BX112" s="109"/>
      <c r="BY112" s="109"/>
      <c r="BZ112" s="109"/>
      <c r="CA112" s="109"/>
      <c r="CB112" s="109"/>
      <c r="CC112" s="109"/>
      <c r="CD112" s="109"/>
      <c r="CE112" s="109"/>
      <c r="CF112" s="109"/>
      <c r="CG112" s="109"/>
      <c r="CH112" s="109"/>
      <c r="CI112" s="16"/>
      <c r="CJ112" s="36"/>
      <c r="CK112" s="36"/>
      <c r="CL112" s="36"/>
      <c r="CM112" s="36"/>
      <c r="CN112" s="36"/>
      <c r="CO112" s="36"/>
      <c r="CP112" s="39"/>
      <c r="CQ112" s="39"/>
      <c r="CR112" s="39">
        <f t="shared" ref="CR112:DD112" si="154">CR95/CQ95-1</f>
        <v>-0.58752160274360665</v>
      </c>
      <c r="CS112" s="39">
        <f t="shared" si="154"/>
        <v>-22.198082592964173</v>
      </c>
      <c r="CT112" s="39">
        <f t="shared" si="154"/>
        <v>-0.87399069222296655</v>
      </c>
      <c r="CU112" s="39">
        <f t="shared" si="154"/>
        <v>-1.0517060063630066</v>
      </c>
      <c r="CV112" s="39">
        <f t="shared" si="154"/>
        <v>-210.43675898866223</v>
      </c>
      <c r="CW112" s="39">
        <f t="shared" si="154"/>
        <v>0.19688312931432361</v>
      </c>
      <c r="CX112" s="39">
        <f t="shared" si="154"/>
        <v>9.226185839102663E-2</v>
      </c>
      <c r="CY112" s="39">
        <f t="shared" si="154"/>
        <v>6.6044018371189228E-2</v>
      </c>
      <c r="CZ112" s="39">
        <f t="shared" si="154"/>
        <v>1.9957009581146545E-2</v>
      </c>
      <c r="DA112" s="39">
        <f t="shared" si="154"/>
        <v>6.5135683151169577E-3</v>
      </c>
      <c r="DB112" s="39">
        <f t="shared" si="154"/>
        <v>-2.8327957518399116E-2</v>
      </c>
      <c r="DC112" s="39">
        <f t="shared" si="154"/>
        <v>4.0542431288760117E-2</v>
      </c>
      <c r="DD112" s="39">
        <f t="shared" si="154"/>
        <v>1.7372364723552858E-2</v>
      </c>
      <c r="DE112" s="37"/>
      <c r="DF112" s="62" t="s">
        <v>594</v>
      </c>
    </row>
    <row r="113" spans="2:110" x14ac:dyDescent="0.2">
      <c r="D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97"/>
      <c r="BB113" s="97"/>
      <c r="BC113" s="97"/>
      <c r="BD113" s="97"/>
      <c r="BE113" s="97"/>
      <c r="BF113" s="97"/>
      <c r="BG113" s="97"/>
      <c r="BH113" s="97"/>
      <c r="BI113" s="97"/>
      <c r="BJ113" s="97"/>
      <c r="BK113" s="97"/>
      <c r="BL113" s="97"/>
      <c r="BM113" s="97"/>
      <c r="BN113" s="97"/>
      <c r="BO113" s="97"/>
      <c r="BP113" s="97"/>
      <c r="BQ113" s="97"/>
      <c r="BR113" s="97"/>
      <c r="BS113" s="97"/>
      <c r="BT113" s="97"/>
      <c r="BU113" s="97"/>
      <c r="BV113" s="97"/>
      <c r="BW113" s="97"/>
      <c r="BX113" s="97"/>
      <c r="BY113" s="97"/>
      <c r="BZ113" s="97"/>
      <c r="CA113" s="97"/>
      <c r="CB113" s="97"/>
      <c r="CC113" s="97"/>
      <c r="CD113" s="97"/>
      <c r="CE113" s="97"/>
      <c r="CF113" s="97"/>
      <c r="CG113" s="97"/>
      <c r="CH113" s="97"/>
      <c r="CI113" s="14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F113" s="59" t="s">
        <v>595</v>
      </c>
    </row>
    <row r="114" spans="2:110" x14ac:dyDescent="0.2">
      <c r="B114" s="2" t="s">
        <v>182</v>
      </c>
      <c r="C114" s="43">
        <f t="shared" ref="C114:AC114" si="155">C85/C83</f>
        <v>0.70470119521912356</v>
      </c>
      <c r="D114" s="43">
        <f t="shared" si="155"/>
        <v>0.7138993238166792</v>
      </c>
      <c r="E114" s="43">
        <f t="shared" si="155"/>
        <v>0.6731324803962031</v>
      </c>
      <c r="F114" s="43">
        <f t="shared" si="155"/>
        <v>0.67446551028640578</v>
      </c>
      <c r="G114" s="43">
        <f t="shared" si="155"/>
        <v>0.68929923605977106</v>
      </c>
      <c r="H114" s="43">
        <f t="shared" si="155"/>
        <v>0.69261358442270771</v>
      </c>
      <c r="I114" s="43">
        <f t="shared" si="155"/>
        <v>0.67035398230088494</v>
      </c>
      <c r="J114" s="43">
        <f t="shared" si="155"/>
        <v>0.68395888118575188</v>
      </c>
      <c r="K114" s="43">
        <f t="shared" si="155"/>
        <v>0.73322662398292648</v>
      </c>
      <c r="L114" s="43">
        <f t="shared" si="155"/>
        <v>0.68159262759924388</v>
      </c>
      <c r="M114" s="43">
        <f t="shared" si="155"/>
        <v>0.71736102317335693</v>
      </c>
      <c r="N114" s="43">
        <f t="shared" si="155"/>
        <v>0.69838613269575611</v>
      </c>
      <c r="O114" s="43">
        <f t="shared" si="155"/>
        <v>0.73502216592780245</v>
      </c>
      <c r="P114" s="43">
        <f t="shared" si="155"/>
        <v>0.71435316336166199</v>
      </c>
      <c r="Q114" s="43">
        <f t="shared" si="155"/>
        <v>0.71248688352570833</v>
      </c>
      <c r="R114" s="43">
        <f t="shared" si="155"/>
        <v>0.70371780230935166</v>
      </c>
      <c r="S114" s="43">
        <f t="shared" si="155"/>
        <v>0.71634488230626814</v>
      </c>
      <c r="T114" s="43">
        <f t="shared" si="155"/>
        <v>0.70428447956537843</v>
      </c>
      <c r="U114" s="43">
        <f t="shared" si="155"/>
        <v>0.71431881371640404</v>
      </c>
      <c r="V114" s="43">
        <f t="shared" si="155"/>
        <v>0.67577664176169883</v>
      </c>
      <c r="W114" s="43">
        <f t="shared" si="155"/>
        <v>0.71752297410192145</v>
      </c>
      <c r="X114" s="43">
        <f t="shared" si="155"/>
        <v>0.69447538427266653</v>
      </c>
      <c r="Y114" s="43">
        <f t="shared" si="155"/>
        <v>0.68945550589191384</v>
      </c>
      <c r="Z114" s="43">
        <f t="shared" si="155"/>
        <v>0.62192632046160679</v>
      </c>
      <c r="AA114" s="43">
        <f t="shared" si="155"/>
        <v>0.61656772800863469</v>
      </c>
      <c r="AB114" s="43">
        <f t="shared" si="155"/>
        <v>0.62095041677408269</v>
      </c>
      <c r="AC114" s="43">
        <f t="shared" si="155"/>
        <v>0.60254193325263705</v>
      </c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111"/>
      <c r="BB114" s="111"/>
      <c r="BC114" s="111"/>
      <c r="BD114" s="111"/>
      <c r="BE114" s="111"/>
      <c r="BF114" s="111"/>
      <c r="BG114" s="111"/>
      <c r="BH114" s="111"/>
      <c r="BI114" s="111"/>
      <c r="BJ114" s="111"/>
      <c r="BK114" s="111"/>
      <c r="BL114" s="111"/>
      <c r="BM114" s="111">
        <f t="shared" ref="BM114:BZ114" si="156">+BM85/BM83</f>
        <v>0.71661636348804958</v>
      </c>
      <c r="BN114" s="111">
        <f t="shared" si="156"/>
        <v>0.69013312451057163</v>
      </c>
      <c r="BO114" s="111">
        <f t="shared" si="156"/>
        <v>0.69736524051244864</v>
      </c>
      <c r="BP114" s="111">
        <f t="shared" si="156"/>
        <v>0.72398888545847484</v>
      </c>
      <c r="BQ114" s="111">
        <f t="shared" si="156"/>
        <v>0.72363775901765159</v>
      </c>
      <c r="BR114" s="111">
        <f t="shared" si="156"/>
        <v>0.79034451495920222</v>
      </c>
      <c r="BS114" s="111">
        <f t="shared" si="156"/>
        <v>0.79486156546716669</v>
      </c>
      <c r="BT114" s="111">
        <f t="shared" si="156"/>
        <v>0.80173695329003991</v>
      </c>
      <c r="BU114" s="111">
        <f t="shared" si="156"/>
        <v>0.80515028302638925</v>
      </c>
      <c r="BV114" s="111">
        <f t="shared" si="156"/>
        <v>0.7947990543735225</v>
      </c>
      <c r="BW114" s="111">
        <f t="shared" si="156"/>
        <v>0.79572299853315831</v>
      </c>
      <c r="BX114" s="111">
        <f t="shared" si="156"/>
        <v>0.79694611657612691</v>
      </c>
      <c r="BY114" s="111">
        <f t="shared" si="156"/>
        <v>0.83084365982006447</v>
      </c>
      <c r="BZ114" s="111">
        <f t="shared" si="156"/>
        <v>0.83857130351046139</v>
      </c>
      <c r="CA114" s="111"/>
      <c r="CB114" s="111"/>
      <c r="CC114" s="111"/>
      <c r="CD114" s="111"/>
      <c r="CE114" s="111"/>
      <c r="CF114" s="111"/>
      <c r="CG114" s="111"/>
      <c r="CH114" s="111"/>
      <c r="CI114" s="21"/>
      <c r="CJ114" s="43"/>
      <c r="CK114" s="43"/>
      <c r="CL114" s="43"/>
      <c r="CM114" s="43"/>
      <c r="CN114" s="43"/>
      <c r="CO114" s="43"/>
      <c r="CP114" s="43"/>
      <c r="CQ114" s="43">
        <f>CQ85/CQ83</f>
        <v>0.67053701015965161</v>
      </c>
      <c r="CR114" s="43">
        <f>CR85/CR83</f>
        <v>0.6658412388392857</v>
      </c>
      <c r="CS114" s="43">
        <v>0.75</v>
      </c>
      <c r="CT114" s="43">
        <v>0.73</v>
      </c>
      <c r="CU114" s="43">
        <v>0.75</v>
      </c>
      <c r="CV114" s="43">
        <v>0.78</v>
      </c>
      <c r="CW114" s="43">
        <v>0.78</v>
      </c>
      <c r="CX114" s="43">
        <v>0.78</v>
      </c>
      <c r="CY114" s="43">
        <v>0.78</v>
      </c>
      <c r="CZ114" s="43">
        <v>0.78</v>
      </c>
      <c r="DA114" s="43">
        <v>0.78</v>
      </c>
      <c r="DB114" s="43">
        <v>0.78</v>
      </c>
      <c r="DC114" s="43">
        <v>0.78</v>
      </c>
      <c r="DD114" s="43">
        <v>0.78</v>
      </c>
      <c r="DF114" s="59" t="s">
        <v>596</v>
      </c>
    </row>
    <row r="115" spans="2:110" x14ac:dyDescent="0.2">
      <c r="B115" s="2" t="s">
        <v>183</v>
      </c>
      <c r="C115" s="43">
        <f t="shared" ref="C115:AC115" si="157">C86/C83</f>
        <v>0.36956175298804783</v>
      </c>
      <c r="D115" s="43">
        <f t="shared" si="157"/>
        <v>0.3697971450037566</v>
      </c>
      <c r="E115" s="43">
        <f t="shared" si="157"/>
        <v>0.32920621818682072</v>
      </c>
      <c r="F115" s="43">
        <f t="shared" si="157"/>
        <v>0.35350275648783114</v>
      </c>
      <c r="G115" s="43">
        <f t="shared" si="157"/>
        <v>0.33212357461298925</v>
      </c>
      <c r="H115" s="43">
        <f t="shared" si="157"/>
        <v>0.34052472803729772</v>
      </c>
      <c r="I115" s="43">
        <f t="shared" si="157"/>
        <v>0.32386922320550637</v>
      </c>
      <c r="J115" s="43">
        <f t="shared" si="157"/>
        <v>0.35751852737269901</v>
      </c>
      <c r="K115" s="43">
        <f t="shared" si="157"/>
        <v>0.34507136187808457</v>
      </c>
      <c r="L115" s="43">
        <f t="shared" si="157"/>
        <v>0.35314272211720227</v>
      </c>
      <c r="M115" s="43">
        <f t="shared" si="157"/>
        <v>0.33962264150943394</v>
      </c>
      <c r="N115" s="43">
        <f t="shared" si="157"/>
        <v>0.36401673640167365</v>
      </c>
      <c r="O115" s="43">
        <f t="shared" si="157"/>
        <v>0.35655478150728309</v>
      </c>
      <c r="P115" s="43">
        <f t="shared" si="157"/>
        <v>0.36661945231350329</v>
      </c>
      <c r="Q115" s="43">
        <f t="shared" si="157"/>
        <v>0.33543196922000701</v>
      </c>
      <c r="R115" s="43">
        <f t="shared" si="157"/>
        <v>0.35046313919553357</v>
      </c>
      <c r="S115" s="43">
        <f t="shared" si="157"/>
        <v>0.35982544300449615</v>
      </c>
      <c r="T115" s="43">
        <f t="shared" si="157"/>
        <v>0.36918138041733545</v>
      </c>
      <c r="U115" s="43">
        <f t="shared" si="157"/>
        <v>0.33167284522706209</v>
      </c>
      <c r="V115" s="43">
        <f t="shared" si="157"/>
        <v>0.34172237514746362</v>
      </c>
      <c r="W115" s="43">
        <f t="shared" si="157"/>
        <v>0.31474519632414372</v>
      </c>
      <c r="X115" s="43">
        <f t="shared" si="157"/>
        <v>0.35030073513031856</v>
      </c>
      <c r="Y115" s="43">
        <f t="shared" si="157"/>
        <v>0.32517269402681837</v>
      </c>
      <c r="Z115" s="43">
        <f t="shared" si="157"/>
        <v>0.35419440745672437</v>
      </c>
      <c r="AA115" s="43">
        <f t="shared" si="157"/>
        <v>0.31696348264076274</v>
      </c>
      <c r="AB115" s="43">
        <f t="shared" si="157"/>
        <v>0.33548165334708258</v>
      </c>
      <c r="AC115" s="43">
        <f t="shared" si="157"/>
        <v>0.31575306934117242</v>
      </c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21"/>
      <c r="CJ115" s="43"/>
      <c r="CK115" s="43"/>
      <c r="CL115" s="43"/>
      <c r="CM115" s="43"/>
      <c r="CN115" s="43"/>
      <c r="CO115" s="43"/>
      <c r="CP115" s="43"/>
      <c r="CQ115" s="43">
        <f>CQ86/CQ83</f>
        <v>0.38967447646692932</v>
      </c>
      <c r="CR115" s="43">
        <f>CR86/CR83</f>
        <v>0.36460658482142855</v>
      </c>
      <c r="CS115" s="43">
        <v>0.3</v>
      </c>
      <c r="CT115" s="43">
        <v>0.3</v>
      </c>
      <c r="CU115" s="43">
        <v>0.28999999999999998</v>
      </c>
      <c r="CV115" s="43">
        <v>0.28000000000000003</v>
      </c>
      <c r="CW115" s="43">
        <v>0.28000000000000003</v>
      </c>
      <c r="CX115" s="43">
        <v>0.28000000000000003</v>
      </c>
      <c r="CY115" s="43">
        <v>0.28000000000000003</v>
      </c>
      <c r="CZ115" s="43">
        <v>0.28000000000000003</v>
      </c>
      <c r="DA115" s="43">
        <v>0.28000000000000003</v>
      </c>
      <c r="DB115" s="43">
        <v>0.28000000000000003</v>
      </c>
      <c r="DC115" s="43">
        <v>0.28000000000000003</v>
      </c>
      <c r="DD115" s="43">
        <v>0.28000000000000003</v>
      </c>
      <c r="DF115" s="59" t="s">
        <v>597</v>
      </c>
    </row>
    <row r="116" spans="2:110" x14ac:dyDescent="0.2">
      <c r="B116" s="2" t="s">
        <v>184</v>
      </c>
      <c r="C116" s="43">
        <f t="shared" ref="C116:AC116" si="158">C87/C83</f>
        <v>0.17322709163346614</v>
      </c>
      <c r="D116" s="43">
        <f t="shared" si="158"/>
        <v>0.16468820435762585</v>
      </c>
      <c r="E116" s="43">
        <f t="shared" si="158"/>
        <v>0.16384647131654972</v>
      </c>
      <c r="F116" s="43">
        <f t="shared" si="158"/>
        <v>0.19792927255613824</v>
      </c>
      <c r="G116" s="43">
        <f t="shared" si="158"/>
        <v>0.15878083204516433</v>
      </c>
      <c r="H116" s="43">
        <f t="shared" si="158"/>
        <v>0.16023199358056292</v>
      </c>
      <c r="I116" s="43">
        <f t="shared" si="158"/>
        <v>0.17391838741396262</v>
      </c>
      <c r="J116" s="43">
        <f t="shared" si="158"/>
        <v>0.18503466411666269</v>
      </c>
      <c r="K116" s="43">
        <f t="shared" si="158"/>
        <v>0.20034680538882219</v>
      </c>
      <c r="L116" s="43">
        <f t="shared" si="158"/>
        <v>0.18206521739130435</v>
      </c>
      <c r="M116" s="43">
        <f t="shared" si="158"/>
        <v>0.19653032797264783</v>
      </c>
      <c r="N116" s="43">
        <f t="shared" si="158"/>
        <v>0.22080095636580993</v>
      </c>
      <c r="O116" s="43">
        <f t="shared" si="158"/>
        <v>0.21203293223559214</v>
      </c>
      <c r="P116" s="43">
        <f t="shared" si="158"/>
        <v>0.20856940509915015</v>
      </c>
      <c r="Q116" s="43">
        <f t="shared" si="158"/>
        <v>0.22641949399556954</v>
      </c>
      <c r="R116" s="43">
        <f t="shared" si="158"/>
        <v>0.23271158482426088</v>
      </c>
      <c r="S116" s="43">
        <f t="shared" si="158"/>
        <v>0.2240148108965882</v>
      </c>
      <c r="T116" s="43">
        <f t="shared" si="158"/>
        <v>0.22249660451907644</v>
      </c>
      <c r="U116" s="43">
        <f t="shared" si="158"/>
        <v>0.21142261353104727</v>
      </c>
      <c r="V116" s="43">
        <f t="shared" si="158"/>
        <v>0.20467951238694454</v>
      </c>
      <c r="W116" s="43">
        <f t="shared" si="158"/>
        <v>0.19298245614035087</v>
      </c>
      <c r="X116" s="43">
        <f t="shared" si="158"/>
        <v>0.2073958565382045</v>
      </c>
      <c r="Y116" s="43">
        <f t="shared" si="158"/>
        <v>0.19717594473791142</v>
      </c>
      <c r="Z116" s="43">
        <f t="shared" si="158"/>
        <v>0.23009320905459388</v>
      </c>
      <c r="AA116" s="43">
        <f t="shared" si="158"/>
        <v>0.19679798524914552</v>
      </c>
      <c r="AB116" s="43">
        <f t="shared" si="158"/>
        <v>0.20598092291827791</v>
      </c>
      <c r="AC116" s="43">
        <f t="shared" si="158"/>
        <v>0.21398927892097527</v>
      </c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21"/>
      <c r="CJ116" s="43"/>
      <c r="CK116" s="43"/>
      <c r="CL116" s="43"/>
      <c r="CM116" s="43"/>
      <c r="CN116" s="43"/>
      <c r="CO116" s="43"/>
      <c r="CP116" s="43"/>
      <c r="CQ116" s="43">
        <f>CQ87/CQ83</f>
        <v>0.20008293593199253</v>
      </c>
      <c r="CR116" s="43">
        <f>CR87/CR83</f>
        <v>0.18655831473214285</v>
      </c>
      <c r="CS116" s="43">
        <v>0.15</v>
      </c>
      <c r="CT116" s="43">
        <v>0.15</v>
      </c>
      <c r="CU116" s="43">
        <v>0.14000000000000001</v>
      </c>
      <c r="CV116" s="43">
        <v>0.14000000000000001</v>
      </c>
      <c r="CW116" s="43">
        <v>0.14000000000000001</v>
      </c>
      <c r="CX116" s="43">
        <v>0.14000000000000001</v>
      </c>
      <c r="CY116" s="43">
        <v>0.14000000000000001</v>
      </c>
      <c r="CZ116" s="43">
        <v>0.14000000000000001</v>
      </c>
      <c r="DA116" s="43">
        <v>0.14000000000000001</v>
      </c>
      <c r="DB116" s="43">
        <v>0.14000000000000001</v>
      </c>
      <c r="DC116" s="43">
        <v>0.14000000000000001</v>
      </c>
      <c r="DD116" s="43">
        <v>0.14000000000000001</v>
      </c>
      <c r="DF116" s="59" t="s">
        <v>598</v>
      </c>
    </row>
    <row r="117" spans="2:110" x14ac:dyDescent="0.2">
      <c r="B117" s="2" t="s">
        <v>185</v>
      </c>
      <c r="C117" s="43">
        <f t="shared" ref="C117:AC117" si="159">C88/C83</f>
        <v>6.3904382470119522E-2</v>
      </c>
      <c r="D117" s="43">
        <f t="shared" si="159"/>
        <v>6.0856498873027798E-2</v>
      </c>
      <c r="E117" s="43">
        <f t="shared" si="159"/>
        <v>5.8880176090246254E-2</v>
      </c>
      <c r="F117" s="43">
        <f t="shared" si="159"/>
        <v>6.8307113083232493E-2</v>
      </c>
      <c r="G117" s="43">
        <f t="shared" si="159"/>
        <v>5.8667697201872884E-2</v>
      </c>
      <c r="H117" s="43">
        <f t="shared" si="159"/>
        <v>6.1832789915795675E-2</v>
      </c>
      <c r="I117" s="43">
        <f t="shared" si="159"/>
        <v>5.8136676499508357E-2</v>
      </c>
      <c r="J117" s="43">
        <f t="shared" si="159"/>
        <v>7.3511833612240021E-2</v>
      </c>
      <c r="K117" s="43">
        <f t="shared" si="159"/>
        <v>6.4425770308123242E-2</v>
      </c>
      <c r="L117" s="43">
        <f t="shared" si="159"/>
        <v>6.4744801512287328E-2</v>
      </c>
      <c r="M117" s="43">
        <f t="shared" si="159"/>
        <v>6.3188552614917057E-2</v>
      </c>
      <c r="N117" s="43">
        <f t="shared" si="159"/>
        <v>7.5791990436341897E-2</v>
      </c>
      <c r="O117" s="43">
        <f t="shared" si="159"/>
        <v>6.5737808739708678E-2</v>
      </c>
      <c r="P117" s="43">
        <f t="shared" si="159"/>
        <v>6.5982058545797917E-2</v>
      </c>
      <c r="Q117" s="43">
        <f t="shared" si="159"/>
        <v>6.2725894835023902E-2</v>
      </c>
      <c r="R117" s="43">
        <f t="shared" si="159"/>
        <v>7.9812206572769953E-2</v>
      </c>
      <c r="S117" s="43">
        <f t="shared" si="159"/>
        <v>6.6781274795027767E-2</v>
      </c>
      <c r="T117" s="43">
        <f t="shared" si="159"/>
        <v>6.6921842202741083E-2</v>
      </c>
      <c r="U117" s="43">
        <f t="shared" si="159"/>
        <v>6.2789620018535677E-2</v>
      </c>
      <c r="V117" s="43">
        <f t="shared" si="159"/>
        <v>6.8029885961462838E-2</v>
      </c>
      <c r="W117" s="43">
        <f t="shared" si="159"/>
        <v>5.9523809523809521E-2</v>
      </c>
      <c r="X117" s="43">
        <f t="shared" si="159"/>
        <v>6.0481176208509693E-2</v>
      </c>
      <c r="Y117" s="43">
        <f t="shared" si="159"/>
        <v>5.4754164973587975E-2</v>
      </c>
      <c r="Z117" s="43">
        <f t="shared" si="159"/>
        <v>7.0483799378606299E-2</v>
      </c>
      <c r="AA117" s="43">
        <f t="shared" si="159"/>
        <v>6.2421298794747254E-2</v>
      </c>
      <c r="AB117" s="43">
        <f t="shared" si="159"/>
        <v>6.3418406805877806E-2</v>
      </c>
      <c r="AC117" s="43">
        <f t="shared" si="159"/>
        <v>6.3461871001210438E-2</v>
      </c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21"/>
      <c r="CJ117" s="43"/>
      <c r="CK117" s="43"/>
      <c r="CL117" s="43"/>
      <c r="CM117" s="43"/>
      <c r="CN117" s="43"/>
      <c r="CO117" s="43"/>
      <c r="CP117" s="43"/>
      <c r="CQ117" s="43">
        <f>CQ88/CQ83</f>
        <v>6.9707650839726312E-2</v>
      </c>
      <c r="CR117" s="43">
        <f>CR88/CR83</f>
        <v>6.8254743303571425E-2</v>
      </c>
      <c r="CS117" s="43">
        <v>5.3999999999999999E-2</v>
      </c>
      <c r="CT117" s="43">
        <v>5.8000000000000003E-2</v>
      </c>
      <c r="CU117" s="43">
        <v>5.2999999999999999E-2</v>
      </c>
      <c r="CV117" s="43">
        <v>5.1999999999999998E-2</v>
      </c>
      <c r="CW117" s="43">
        <v>5.1999999999999998E-2</v>
      </c>
      <c r="CX117" s="43">
        <v>5.1999999999999998E-2</v>
      </c>
      <c r="CY117" s="43">
        <v>5.1999999999999998E-2</v>
      </c>
      <c r="CZ117" s="43">
        <v>5.1999999999999998E-2</v>
      </c>
      <c r="DA117" s="43">
        <v>5.1999999999999998E-2</v>
      </c>
      <c r="DB117" s="43">
        <v>5.1999999999999998E-2</v>
      </c>
      <c r="DC117" s="43">
        <v>5.1999999999999998E-2</v>
      </c>
      <c r="DD117" s="43">
        <v>5.1999999999999998E-2</v>
      </c>
      <c r="DF117" s="59" t="s">
        <v>605</v>
      </c>
    </row>
    <row r="118" spans="2:110" x14ac:dyDescent="0.2">
      <c r="B118" s="2" t="s">
        <v>236</v>
      </c>
      <c r="C118" s="43">
        <f t="shared" ref="C118:U118" si="160">C115+C117</f>
        <v>0.43346613545816737</v>
      </c>
      <c r="D118" s="43">
        <f t="shared" si="160"/>
        <v>0.4306536438767844</v>
      </c>
      <c r="E118" s="43">
        <f t="shared" si="160"/>
        <v>0.38808639427706698</v>
      </c>
      <c r="F118" s="43">
        <f t="shared" si="160"/>
        <v>0.42180986957106364</v>
      </c>
      <c r="G118" s="43">
        <f t="shared" si="160"/>
        <v>0.39079127181486212</v>
      </c>
      <c r="H118" s="43">
        <f t="shared" si="160"/>
        <v>0.40235751795309338</v>
      </c>
      <c r="I118" s="43">
        <f t="shared" si="160"/>
        <v>0.38200589970501475</v>
      </c>
      <c r="J118" s="43">
        <f t="shared" si="160"/>
        <v>0.43103036098493902</v>
      </c>
      <c r="K118" s="43">
        <f t="shared" si="160"/>
        <v>0.40949713218620781</v>
      </c>
      <c r="L118" s="43">
        <f t="shared" si="160"/>
        <v>0.41788752362948961</v>
      </c>
      <c r="M118" s="43">
        <f t="shared" si="160"/>
        <v>0.40281119412435101</v>
      </c>
      <c r="N118" s="43">
        <f t="shared" si="160"/>
        <v>0.43980872683801553</v>
      </c>
      <c r="O118" s="43">
        <f t="shared" si="160"/>
        <v>0.42229259024699178</v>
      </c>
      <c r="P118" s="43">
        <f t="shared" si="160"/>
        <v>0.43260151085930121</v>
      </c>
      <c r="Q118" s="43">
        <f t="shared" si="160"/>
        <v>0.3981578640550309</v>
      </c>
      <c r="R118" s="43">
        <f t="shared" si="160"/>
        <v>0.43027534576830351</v>
      </c>
      <c r="S118" s="43">
        <f t="shared" si="160"/>
        <v>0.42660671779952392</v>
      </c>
      <c r="T118" s="43">
        <f t="shared" si="160"/>
        <v>0.4361032226200765</v>
      </c>
      <c r="U118" s="43">
        <f t="shared" si="160"/>
        <v>0.39446246524559775</v>
      </c>
      <c r="V118" s="43">
        <f t="shared" ref="V118:AA118" si="161">V115+V117</f>
        <v>0.40975226110892649</v>
      </c>
      <c r="W118" s="43">
        <f t="shared" si="161"/>
        <v>0.37426900584795325</v>
      </c>
      <c r="X118" s="43">
        <f t="shared" si="161"/>
        <v>0.41078191133882824</v>
      </c>
      <c r="Y118" s="43">
        <f t="shared" si="161"/>
        <v>0.37992685900040635</v>
      </c>
      <c r="Z118" s="43">
        <f t="shared" si="161"/>
        <v>0.42467820683533064</v>
      </c>
      <c r="AA118" s="43">
        <f t="shared" si="161"/>
        <v>0.37938478143551002</v>
      </c>
      <c r="AB118" s="43">
        <f t="shared" ref="AB118" si="162">AB115+AB117</f>
        <v>0.39890006015296037</v>
      </c>
      <c r="AC118" s="43">
        <f>AC115+AC117</f>
        <v>0.37921494034238284</v>
      </c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21"/>
      <c r="CJ118" s="43"/>
      <c r="CK118" s="43"/>
      <c r="CL118" s="43"/>
      <c r="CM118" s="43"/>
      <c r="CN118" s="43"/>
      <c r="CO118" s="43"/>
      <c r="CP118" s="43"/>
      <c r="CQ118" s="43">
        <f t="shared" ref="CQ118:CZ118" si="163">CQ115+CQ117</f>
        <v>0.45938212730665562</v>
      </c>
      <c r="CR118" s="43">
        <f t="shared" si="163"/>
        <v>0.432861328125</v>
      </c>
      <c r="CS118" s="43">
        <f t="shared" si="163"/>
        <v>0.35399999999999998</v>
      </c>
      <c r="CT118" s="43">
        <f t="shared" si="163"/>
        <v>0.35799999999999998</v>
      </c>
      <c r="CU118" s="43">
        <f t="shared" si="163"/>
        <v>0.34299999999999997</v>
      </c>
      <c r="CV118" s="43">
        <f t="shared" si="163"/>
        <v>0.33200000000000002</v>
      </c>
      <c r="CW118" s="43">
        <f t="shared" si="163"/>
        <v>0.33200000000000002</v>
      </c>
      <c r="CX118" s="43">
        <f t="shared" si="163"/>
        <v>0.33200000000000002</v>
      </c>
      <c r="CY118" s="43">
        <f t="shared" si="163"/>
        <v>0.33200000000000002</v>
      </c>
      <c r="CZ118" s="43">
        <f t="shared" si="163"/>
        <v>0.33200000000000002</v>
      </c>
      <c r="DA118" s="43">
        <f>DA115+DA117</f>
        <v>0.33200000000000002</v>
      </c>
      <c r="DB118" s="43">
        <f>DB115+DB117</f>
        <v>0.33200000000000002</v>
      </c>
      <c r="DC118" s="43">
        <f>DC115+DC117</f>
        <v>0.33200000000000002</v>
      </c>
      <c r="DD118" s="43">
        <f>DD115+DD117</f>
        <v>0.33200000000000002</v>
      </c>
      <c r="DF118" s="62" t="s">
        <v>606</v>
      </c>
    </row>
    <row r="119" spans="2:110" x14ac:dyDescent="0.2">
      <c r="B119" s="2" t="s">
        <v>186</v>
      </c>
      <c r="C119" s="43">
        <f t="shared" ref="C119:AC119" si="164">C90/C83</f>
        <v>9.7848605577689249E-2</v>
      </c>
      <c r="D119" s="43">
        <f t="shared" si="164"/>
        <v>0.10593538692712247</v>
      </c>
      <c r="E119" s="43">
        <f t="shared" si="164"/>
        <v>0.10207731462374467</v>
      </c>
      <c r="F119" s="43">
        <f t="shared" si="164"/>
        <v>3.6036036036036036E-2</v>
      </c>
      <c r="G119" s="43">
        <f t="shared" si="164"/>
        <v>0.14602795886820352</v>
      </c>
      <c r="H119" s="43">
        <f t="shared" si="164"/>
        <v>9.5743059999390548E-2</v>
      </c>
      <c r="I119" s="43">
        <f t="shared" si="164"/>
        <v>9.0953785644051127E-2</v>
      </c>
      <c r="J119" s="43">
        <f t="shared" si="164"/>
        <v>4.2911785799665314E-2</v>
      </c>
      <c r="K119" s="43">
        <f t="shared" si="164"/>
        <v>0.12058156595971722</v>
      </c>
      <c r="L119" s="43">
        <f t="shared" si="164"/>
        <v>7.1479206049149341E-2</v>
      </c>
      <c r="M119" s="43">
        <f t="shared" si="164"/>
        <v>0.12232493351905788</v>
      </c>
      <c r="N119" s="43">
        <f t="shared" si="164"/>
        <v>2.9886431560071729E-3</v>
      </c>
      <c r="O119" s="43">
        <f t="shared" si="164"/>
        <v>7.4097530082330595E-2</v>
      </c>
      <c r="P119" s="43">
        <f t="shared" si="164"/>
        <v>6.0670443814919733E-2</v>
      </c>
      <c r="Q119" s="43">
        <f t="shared" si="164"/>
        <v>8.5344526058062253E-2</v>
      </c>
      <c r="R119" s="43">
        <f t="shared" si="164"/>
        <v>4.4410607790889484E-2</v>
      </c>
      <c r="S119" s="43">
        <f t="shared" si="164"/>
        <v>6.0565987833906376E-2</v>
      </c>
      <c r="T119" s="43">
        <f t="shared" si="164"/>
        <v>2.3089270280281515E-2</v>
      </c>
      <c r="U119" s="43">
        <f t="shared" si="164"/>
        <v>7.6112140871177014E-2</v>
      </c>
      <c r="V119" s="43">
        <f t="shared" si="164"/>
        <v>4.4239087691702712E-2</v>
      </c>
      <c r="W119" s="43">
        <f t="shared" si="164"/>
        <v>0.13680033416875523</v>
      </c>
      <c r="X119" s="43">
        <f t="shared" si="164"/>
        <v>7.6297616395633774E-2</v>
      </c>
      <c r="Y119" s="43">
        <f t="shared" si="164"/>
        <v>9.8029256399837464E-2</v>
      </c>
      <c r="Z119" s="43">
        <f t="shared" si="164"/>
        <v>-4.1455836662228143E-2</v>
      </c>
      <c r="AA119" s="43">
        <f t="shared" si="164"/>
        <v>4.4882173052707322E-2</v>
      </c>
      <c r="AB119" s="43">
        <f t="shared" si="164"/>
        <v>3.7810432241986765E-3</v>
      </c>
      <c r="AC119" s="43">
        <f t="shared" si="164"/>
        <v>-2.8186062597267855E-2</v>
      </c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21"/>
      <c r="CJ119" s="43"/>
      <c r="CK119" s="43"/>
      <c r="CL119" s="43"/>
      <c r="CM119" s="43"/>
      <c r="CN119" s="43"/>
      <c r="CO119" s="43"/>
      <c r="CP119" s="43"/>
      <c r="CQ119" s="43">
        <f t="shared" ref="CQ119:DD119" si="165">CQ90/CQ83</f>
        <v>-3.6491810076715739E-3</v>
      </c>
      <c r="CR119" s="43">
        <f t="shared" si="165"/>
        <v>2.0577566964285716E-2</v>
      </c>
      <c r="CS119" s="43">
        <f t="shared" si="165"/>
        <v>0.24599999999999997</v>
      </c>
      <c r="CT119" s="43">
        <f t="shared" si="165"/>
        <v>6.6445283938581526E-2</v>
      </c>
      <c r="CU119" s="43">
        <f t="shared" si="165"/>
        <v>5.0834179602495283E-2</v>
      </c>
      <c r="CV119" s="43">
        <f t="shared" si="165"/>
        <v>0.308</v>
      </c>
      <c r="CW119" s="43">
        <f t="shared" si="165"/>
        <v>0.34020862374126609</v>
      </c>
      <c r="CX119" s="43">
        <f t="shared" si="165"/>
        <v>0.41015743013630895</v>
      </c>
      <c r="CY119" s="43">
        <f t="shared" si="165"/>
        <v>0.4098407483670321</v>
      </c>
      <c r="CZ119" s="43">
        <f t="shared" si="165"/>
        <v>0.40937556935046898</v>
      </c>
      <c r="DA119" s="43">
        <f t="shared" si="165"/>
        <v>0.40839932099965826</v>
      </c>
      <c r="DB119" s="43">
        <f t="shared" si="165"/>
        <v>0.40597215462118691</v>
      </c>
      <c r="DC119" s="43">
        <f t="shared" si="165"/>
        <v>0.4062424057904459</v>
      </c>
      <c r="DD119" s="43">
        <f t="shared" si="165"/>
        <v>0.40556137444366963</v>
      </c>
      <c r="DF119" s="62" t="s">
        <v>609</v>
      </c>
    </row>
    <row r="120" spans="2:110" x14ac:dyDescent="0.2">
      <c r="B120" s="2" t="s">
        <v>187</v>
      </c>
      <c r="C120" s="43">
        <f t="shared" ref="C120:AC120" si="166">C93/C92</f>
        <v>0.40028901734104044</v>
      </c>
      <c r="D120" s="43">
        <f t="shared" si="166"/>
        <v>0.36775818639798491</v>
      </c>
      <c r="E120" s="43">
        <f t="shared" si="166"/>
        <v>0.37818181818181817</v>
      </c>
      <c r="F120" s="43">
        <f t="shared" si="166"/>
        <v>0.64550264550264547</v>
      </c>
      <c r="G120" s="43">
        <f t="shared" si="166"/>
        <v>0.34171039000100256</v>
      </c>
      <c r="H120" s="43">
        <f t="shared" si="166"/>
        <v>0.47162354429045689</v>
      </c>
      <c r="I120" s="43">
        <f t="shared" si="166"/>
        <v>0.36286407766990292</v>
      </c>
      <c r="J120" s="43">
        <f t="shared" si="166"/>
        <v>0.58333333333333337</v>
      </c>
      <c r="K120" s="43">
        <f t="shared" si="166"/>
        <v>0.36135265700483093</v>
      </c>
      <c r="L120" s="43">
        <f t="shared" si="166"/>
        <v>0.44747612551159616</v>
      </c>
      <c r="M120" s="43">
        <f t="shared" si="166"/>
        <v>0.2782222222222222</v>
      </c>
      <c r="N120" s="43">
        <f t="shared" si="166"/>
        <v>0.81150159744408945</v>
      </c>
      <c r="O120" s="43">
        <f t="shared" si="166"/>
        <v>0.56552538370720185</v>
      </c>
      <c r="P120" s="43">
        <f t="shared" si="166"/>
        <v>1.0136986301369864</v>
      </c>
      <c r="Q120" s="43">
        <f t="shared" si="166"/>
        <v>0.42472460220318237</v>
      </c>
      <c r="R120" s="43">
        <f t="shared" si="166"/>
        <v>0.88578088578088576</v>
      </c>
      <c r="S120" s="43">
        <f t="shared" si="166"/>
        <v>0.78869778869778873</v>
      </c>
      <c r="T120" s="43">
        <f t="shared" si="166"/>
        <v>3.1604278074866312</v>
      </c>
      <c r="U120" s="43">
        <f t="shared" si="166"/>
        <v>0.73735408560311289</v>
      </c>
      <c r="V120" s="43">
        <f t="shared" si="166"/>
        <v>0.78769230769230769</v>
      </c>
      <c r="W120" s="43">
        <f t="shared" si="166"/>
        <v>0.50198150594451785</v>
      </c>
      <c r="X120" s="43">
        <f t="shared" si="166"/>
        <v>1.0628683693516698</v>
      </c>
      <c r="Y120" s="43">
        <f t="shared" si="166"/>
        <v>0.62201834862385319</v>
      </c>
      <c r="Z120" s="43">
        <f t="shared" si="166"/>
        <v>-0.48832684824902722</v>
      </c>
      <c r="AA120" s="43">
        <f t="shared" si="166"/>
        <v>1.3095768374164811</v>
      </c>
      <c r="AB120" s="43">
        <f t="shared" si="166"/>
        <v>-16.25</v>
      </c>
      <c r="AC120" s="43">
        <f t="shared" si="166"/>
        <v>-1.2032520325203253</v>
      </c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21"/>
      <c r="CJ120" s="43"/>
      <c r="CK120" s="43"/>
      <c r="CL120" s="43"/>
      <c r="CM120" s="43"/>
      <c r="CN120" s="43"/>
      <c r="CO120" s="43"/>
      <c r="CP120" s="43"/>
      <c r="CQ120" s="43">
        <f>CQ93/CQ92</f>
        <v>4.007352941176471</v>
      </c>
      <c r="CR120" s="43">
        <f>CR93/CR92</f>
        <v>1.3609341825902335</v>
      </c>
      <c r="CS120" s="43">
        <v>0.15</v>
      </c>
      <c r="CT120" s="43">
        <v>0.15</v>
      </c>
      <c r="CU120" s="43">
        <v>0.15</v>
      </c>
      <c r="CV120" s="43">
        <v>0.2</v>
      </c>
      <c r="CW120" s="43">
        <v>0.2</v>
      </c>
      <c r="CX120" s="43">
        <v>0.2</v>
      </c>
      <c r="CY120" s="43">
        <v>0.2</v>
      </c>
      <c r="CZ120" s="43">
        <v>0.2</v>
      </c>
      <c r="DA120" s="43">
        <v>0.2</v>
      </c>
      <c r="DB120" s="43">
        <v>0.2</v>
      </c>
      <c r="DC120" s="43">
        <v>0.2</v>
      </c>
      <c r="DD120" s="43">
        <v>0.2</v>
      </c>
      <c r="DF120" s="62" t="s">
        <v>652</v>
      </c>
    </row>
    <row r="121" spans="2:110" x14ac:dyDescent="0.2">
      <c r="B121" s="2" t="s">
        <v>235</v>
      </c>
      <c r="C121" s="43">
        <f t="shared" ref="C121:AC121" si="167">C94/C83</f>
        <v>6.6135458167330671E-2</v>
      </c>
      <c r="D121" s="43">
        <f t="shared" si="167"/>
        <v>7.5432006010518401E-2</v>
      </c>
      <c r="E121" s="43">
        <f t="shared" si="167"/>
        <v>7.0573669005365255E-2</v>
      </c>
      <c r="F121" s="43">
        <f t="shared" si="167"/>
        <v>1.8018018018018018E-2</v>
      </c>
      <c r="G121" s="43">
        <f t="shared" si="167"/>
        <v>0.11032327441360307</v>
      </c>
      <c r="H121" s="43">
        <f t="shared" si="167"/>
        <v>5.0923809814019151E-2</v>
      </c>
      <c r="I121" s="43">
        <f t="shared" si="167"/>
        <v>6.4528023598820053E-2</v>
      </c>
      <c r="J121" s="43">
        <f t="shared" si="167"/>
        <v>2.330863016973464E-2</v>
      </c>
      <c r="K121" s="43">
        <f t="shared" si="167"/>
        <v>8.8168600773642788E-2</v>
      </c>
      <c r="L121" s="43">
        <f t="shared" si="167"/>
        <v>4.7849716446124763E-2</v>
      </c>
      <c r="M121" s="43">
        <f t="shared" si="167"/>
        <v>0.10282385716094719</v>
      </c>
      <c r="N121" s="43">
        <f t="shared" si="167"/>
        <v>7.0531978481769278E-3</v>
      </c>
      <c r="O121" s="43">
        <f t="shared" si="167"/>
        <v>4.6611779607346422E-2</v>
      </c>
      <c r="P121" s="43">
        <f t="shared" si="167"/>
        <v>-1.0623229461756375E-3</v>
      </c>
      <c r="Q121" s="43">
        <f t="shared" si="167"/>
        <v>5.4797714818701181E-2</v>
      </c>
      <c r="R121" s="43">
        <f t="shared" si="167"/>
        <v>4.9486105824133996E-3</v>
      </c>
      <c r="S121" s="43">
        <f t="shared" si="167"/>
        <v>1.0050251256281407E-2</v>
      </c>
      <c r="T121" s="43">
        <f t="shared" si="167"/>
        <v>-5.111742190393876E-2</v>
      </c>
      <c r="U121" s="43">
        <f t="shared" si="167"/>
        <v>1.448100092678406E-2</v>
      </c>
      <c r="V121" s="43">
        <f t="shared" si="167"/>
        <v>1.2583562721195438E-2</v>
      </c>
      <c r="W121" s="43">
        <f t="shared" si="167"/>
        <v>7.873851294903926E-2</v>
      </c>
      <c r="X121" s="43">
        <f t="shared" si="167"/>
        <v>-3.5642682111828917E-3</v>
      </c>
      <c r="Y121" s="43">
        <f t="shared" si="167"/>
        <v>4.1852905323039417E-2</v>
      </c>
      <c r="Z121" s="43">
        <f t="shared" si="167"/>
        <v>-6.7909454061251665E-2</v>
      </c>
      <c r="AA121" s="43">
        <f t="shared" si="167"/>
        <v>-1.2502248605864364E-2</v>
      </c>
      <c r="AB121" s="43">
        <f t="shared" si="167"/>
        <v>-4.7434905903583395E-2</v>
      </c>
      <c r="AC121" s="43">
        <f t="shared" si="167"/>
        <v>-7.0292235863738547E-2</v>
      </c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21"/>
      <c r="CJ121" s="43"/>
      <c r="CK121" s="43"/>
      <c r="CL121" s="43"/>
      <c r="CM121" s="43"/>
      <c r="CN121" s="43"/>
      <c r="CO121" s="43"/>
      <c r="CP121" s="43"/>
      <c r="CQ121" s="43">
        <f t="shared" ref="CQ121:DD121" si="168">CQ94/CQ83</f>
        <v>-3.392079618494713E-2</v>
      </c>
      <c r="CR121" s="43">
        <f t="shared" si="168"/>
        <v>-1.1858258928571428E-2</v>
      </c>
      <c r="CS121" s="43">
        <f t="shared" si="168"/>
        <v>0.21825685523735183</v>
      </c>
      <c r="CT121" s="43">
        <f t="shared" si="168"/>
        <v>2.6748720448452352E-2</v>
      </c>
      <c r="CU121" s="43">
        <f t="shared" si="168"/>
        <v>-1.3056724212969679E-3</v>
      </c>
      <c r="CV121" s="43">
        <f t="shared" si="168"/>
        <v>0.25086136906839968</v>
      </c>
      <c r="CW121" s="43">
        <f t="shared" si="168"/>
        <v>0.23888161186912396</v>
      </c>
      <c r="CX121" s="43">
        <f t="shared" si="168"/>
        <v>0.30259248877665063</v>
      </c>
      <c r="CY121" s="43">
        <f t="shared" si="168"/>
        <v>0.3223220268327493</v>
      </c>
      <c r="CZ121" s="43">
        <f t="shared" si="168"/>
        <v>0.32971225034048851</v>
      </c>
      <c r="DA121" s="43">
        <f t="shared" si="168"/>
        <v>0.33710025639325941</v>
      </c>
      <c r="DB121" s="43">
        <f t="shared" si="168"/>
        <v>0.34438104865729291</v>
      </c>
      <c r="DC121" s="43">
        <f t="shared" si="168"/>
        <v>0.35268319245853225</v>
      </c>
      <c r="DD121" s="43">
        <f t="shared" si="168"/>
        <v>0.36119239995146973</v>
      </c>
    </row>
    <row r="122" spans="2:110" x14ac:dyDescent="0.2">
      <c r="J122" s="35"/>
      <c r="CQ122" s="35"/>
      <c r="CR122" s="35"/>
      <c r="CS122" s="52"/>
      <c r="CT122" s="52"/>
      <c r="CU122" s="52"/>
      <c r="CV122" s="52"/>
      <c r="CW122" s="52"/>
      <c r="CX122" s="52"/>
      <c r="CY122" s="52"/>
      <c r="CZ122" s="52"/>
      <c r="DB122" s="38"/>
    </row>
    <row r="123" spans="2:110" s="15" customFormat="1" x14ac:dyDescent="0.2">
      <c r="B123" s="15" t="s">
        <v>282</v>
      </c>
      <c r="C123" s="37"/>
      <c r="D123" s="36"/>
      <c r="E123" s="69"/>
      <c r="F123" s="37"/>
      <c r="G123" s="37"/>
      <c r="H123" s="36">
        <v>2015</v>
      </c>
      <c r="I123" s="36"/>
      <c r="J123" s="36"/>
      <c r="K123" s="36"/>
      <c r="L123" s="36">
        <v>2224</v>
      </c>
      <c r="M123" s="36">
        <v>2410</v>
      </c>
      <c r="N123" s="36"/>
      <c r="O123" s="36">
        <v>2932</v>
      </c>
      <c r="P123" s="36">
        <v>2768</v>
      </c>
      <c r="Q123" s="36"/>
      <c r="R123" s="36">
        <v>1926</v>
      </c>
      <c r="S123" s="36">
        <v>-203</v>
      </c>
      <c r="T123" s="36">
        <v>4129</v>
      </c>
      <c r="U123" s="36"/>
      <c r="V123" s="36">
        <v>3889</v>
      </c>
      <c r="W123" s="36">
        <v>1730</v>
      </c>
      <c r="X123" s="36">
        <v>2771</v>
      </c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  <c r="BK123" s="107"/>
      <c r="BL123" s="107"/>
      <c r="BM123" s="107"/>
      <c r="BN123" s="107"/>
      <c r="BO123" s="107"/>
      <c r="BP123" s="107"/>
      <c r="BQ123" s="107"/>
      <c r="BR123" s="107"/>
      <c r="BS123" s="107"/>
      <c r="BT123" s="107"/>
      <c r="BU123" s="107"/>
      <c r="BV123" s="107"/>
      <c r="BW123" s="107"/>
      <c r="BX123" s="107"/>
      <c r="BY123" s="107"/>
      <c r="BZ123" s="107"/>
      <c r="CA123" s="107"/>
      <c r="CB123" s="107"/>
      <c r="CC123" s="107"/>
      <c r="CD123" s="107"/>
      <c r="CE123" s="107"/>
      <c r="CF123" s="107"/>
      <c r="CG123" s="107"/>
      <c r="CH123" s="107"/>
      <c r="CI123" s="1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7"/>
      <c r="DF123" s="37"/>
    </row>
    <row r="124" spans="2:110" x14ac:dyDescent="0.2">
      <c r="B124" s="2" t="s">
        <v>325</v>
      </c>
      <c r="O124" s="42">
        <v>2308</v>
      </c>
      <c r="P124" s="42">
        <v>2266</v>
      </c>
      <c r="Q124" s="42">
        <v>2101</v>
      </c>
      <c r="S124" s="42">
        <v>1975</v>
      </c>
      <c r="T124" s="42">
        <v>2044</v>
      </c>
      <c r="V124" s="35">
        <v>2323</v>
      </c>
      <c r="W124" s="35">
        <v>2948</v>
      </c>
    </row>
    <row r="125" spans="2:110" x14ac:dyDescent="0.2">
      <c r="B125" s="2" t="s">
        <v>326</v>
      </c>
      <c r="O125" s="42">
        <v>2434</v>
      </c>
      <c r="P125" s="42">
        <v>2410</v>
      </c>
      <c r="Q125" s="42">
        <v>2661</v>
      </c>
      <c r="S125" s="42">
        <v>2270</v>
      </c>
      <c r="T125" s="42">
        <v>2397</v>
      </c>
      <c r="V125" s="35">
        <v>2892</v>
      </c>
      <c r="W125" s="35">
        <v>3309</v>
      </c>
    </row>
    <row r="126" spans="2:110" x14ac:dyDescent="0.2">
      <c r="B126" s="2" t="s">
        <v>324</v>
      </c>
      <c r="O126" s="42">
        <v>1689</v>
      </c>
      <c r="P126" s="42">
        <v>1852</v>
      </c>
      <c r="Q126" s="42">
        <v>3024</v>
      </c>
      <c r="S126" s="42">
        <v>1953</v>
      </c>
      <c r="T126" s="42">
        <v>2618</v>
      </c>
      <c r="V126" s="35">
        <v>4466</v>
      </c>
      <c r="W126" s="42">
        <v>3307</v>
      </c>
      <c r="CT126" s="42">
        <v>9800</v>
      </c>
    </row>
    <row r="127" spans="2:110" x14ac:dyDescent="0.2">
      <c r="B127" s="27" t="s">
        <v>629</v>
      </c>
      <c r="O127" s="42"/>
      <c r="P127" s="42">
        <v>585</v>
      </c>
      <c r="Q127" s="42"/>
      <c r="S127" s="42">
        <v>368</v>
      </c>
      <c r="T127" s="42">
        <v>498</v>
      </c>
      <c r="V127" s="29">
        <v>619</v>
      </c>
      <c r="W127" s="42">
        <v>304</v>
      </c>
      <c r="CT127" s="42"/>
    </row>
    <row r="128" spans="2:110" x14ac:dyDescent="0.2">
      <c r="B128" s="2" t="s">
        <v>381</v>
      </c>
      <c r="P128" s="42">
        <v>1219</v>
      </c>
      <c r="Q128" s="42">
        <v>2382</v>
      </c>
      <c r="S128" s="42">
        <v>1506</v>
      </c>
      <c r="T128" s="42">
        <v>1916</v>
      </c>
      <c r="V128" s="42">
        <v>3349</v>
      </c>
      <c r="W128" s="42">
        <v>2903</v>
      </c>
    </row>
    <row r="129" spans="2:108" x14ac:dyDescent="0.2">
      <c r="B129" s="27" t="s">
        <v>435</v>
      </c>
      <c r="P129" s="42">
        <v>1096</v>
      </c>
      <c r="Q129" s="42"/>
      <c r="S129" s="42">
        <v>-2366</v>
      </c>
      <c r="T129" s="42">
        <v>1559</v>
      </c>
    </row>
    <row r="131" spans="2:108" x14ac:dyDescent="0.2">
      <c r="B131" s="27" t="s">
        <v>423</v>
      </c>
      <c r="R131" s="35">
        <f>(R135/R83)*91.25</f>
        <v>81.350399695470117</v>
      </c>
      <c r="S131" s="35">
        <f>(S135/S83)*91.25</f>
        <v>81.463733139381119</v>
      </c>
      <c r="T131" s="35">
        <f>(T135/T83)*91.25</f>
        <v>80.749320903815288</v>
      </c>
      <c r="V131" s="35">
        <f>(V135/V83)*91.25</f>
        <v>74.546549351160039</v>
      </c>
    </row>
    <row r="132" spans="2:108" x14ac:dyDescent="0.2">
      <c r="B132" s="2" t="s">
        <v>139</v>
      </c>
      <c r="D132" s="35"/>
      <c r="F132" s="35">
        <f>10933-1319</f>
        <v>9614</v>
      </c>
      <c r="G132" s="35"/>
      <c r="H132" s="35">
        <f>7310-1617</f>
        <v>5693</v>
      </c>
      <c r="I132" s="35"/>
      <c r="J132" s="35"/>
      <c r="K132" s="35"/>
      <c r="L132" s="35"/>
      <c r="M132" s="35">
        <v>7300</v>
      </c>
      <c r="N132" s="35">
        <v>7407</v>
      </c>
      <c r="O132" s="35">
        <v>4400</v>
      </c>
      <c r="P132" s="35"/>
      <c r="Q132" s="35"/>
      <c r="R132" s="35">
        <f>R133-R145-R142</f>
        <v>-1247</v>
      </c>
      <c r="S132" s="35">
        <f>S133-S145-S142</f>
        <v>-3613</v>
      </c>
      <c r="T132" s="35">
        <f>T133-T145-T142</f>
        <v>-2054</v>
      </c>
      <c r="U132" s="35"/>
      <c r="V132" s="35">
        <f>17449-8675-5313</f>
        <v>3461</v>
      </c>
      <c r="W132" s="35">
        <f>19898-17929</f>
        <v>1969</v>
      </c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97"/>
      <c r="BB132" s="97"/>
      <c r="BC132" s="97"/>
      <c r="BD132" s="97"/>
      <c r="BE132" s="97"/>
      <c r="BF132" s="97"/>
      <c r="BG132" s="97"/>
      <c r="BH132" s="97"/>
      <c r="BI132" s="97"/>
      <c r="BJ132" s="97"/>
      <c r="BK132" s="97"/>
      <c r="BL132" s="97"/>
      <c r="BM132" s="97"/>
      <c r="BN132" s="97"/>
      <c r="BO132" s="97"/>
      <c r="BP132" s="97"/>
      <c r="BQ132" s="97"/>
      <c r="BR132" s="97"/>
      <c r="BS132" s="97"/>
      <c r="BT132" s="97"/>
      <c r="BU132" s="97"/>
      <c r="BV132" s="97"/>
      <c r="BW132" s="97"/>
      <c r="BX132" s="97"/>
      <c r="BY132" s="97"/>
      <c r="BZ132" s="97"/>
      <c r="CA132" s="97"/>
      <c r="CB132" s="97"/>
      <c r="CC132" s="97"/>
      <c r="CD132" s="97"/>
      <c r="CE132" s="97"/>
      <c r="CF132" s="97"/>
      <c r="CG132" s="97"/>
      <c r="CH132" s="97"/>
      <c r="CI132" s="14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>
        <f>M132+M94</f>
        <v>8112</v>
      </c>
      <c r="CT132" s="35">
        <f>CS132+CT94</f>
        <v>8990</v>
      </c>
      <c r="CU132" s="35">
        <v>3461</v>
      </c>
      <c r="CV132" s="35">
        <f>+W132+SUM(X94:Z94)-33750</f>
        <v>-32166</v>
      </c>
      <c r="CW132" s="35">
        <f t="shared" ref="CW132:DD132" si="169">CV132+CW94</f>
        <v>-21085.261440000002</v>
      </c>
      <c r="CX132" s="35">
        <f t="shared" si="169"/>
        <v>-9091.1306291200017</v>
      </c>
      <c r="CY132" s="35">
        <f t="shared" si="169"/>
        <v>3579.0088405811184</v>
      </c>
      <c r="CZ132" s="35">
        <f t="shared" si="169"/>
        <v>16383.556822099064</v>
      </c>
      <c r="DA132" s="35">
        <f t="shared" si="169"/>
        <v>29152.286989213761</v>
      </c>
      <c r="DB132" s="35">
        <f t="shared" si="169"/>
        <v>41443.461288773542</v>
      </c>
      <c r="DC132" s="35">
        <f t="shared" si="169"/>
        <v>54112.409265828166</v>
      </c>
      <c r="DD132" s="35">
        <f t="shared" si="169"/>
        <v>66878.812343799422</v>
      </c>
    </row>
    <row r="133" spans="2:108" x14ac:dyDescent="0.2">
      <c r="B133" s="27" t="s">
        <v>419</v>
      </c>
      <c r="R133" s="35">
        <v>6117</v>
      </c>
      <c r="S133" s="35">
        <v>7839</v>
      </c>
      <c r="T133" s="35">
        <v>11815</v>
      </c>
      <c r="V133" s="35">
        <v>17449</v>
      </c>
    </row>
    <row r="134" spans="2:108" x14ac:dyDescent="0.2">
      <c r="B134" s="27" t="s">
        <v>420</v>
      </c>
      <c r="R134" s="35">
        <v>1946</v>
      </c>
      <c r="S134" s="35">
        <v>2128</v>
      </c>
      <c r="T134" s="35">
        <v>2060</v>
      </c>
      <c r="V134" s="35">
        <v>2102</v>
      </c>
    </row>
    <row r="135" spans="2:108" x14ac:dyDescent="0.2">
      <c r="B135" s="27" t="s">
        <v>421</v>
      </c>
      <c r="R135" s="35">
        <v>7026</v>
      </c>
      <c r="S135" s="35">
        <v>6751</v>
      </c>
      <c r="T135" s="35">
        <v>7167</v>
      </c>
      <c r="V135" s="35">
        <v>8310</v>
      </c>
    </row>
    <row r="136" spans="2:108" x14ac:dyDescent="0.2">
      <c r="B136" s="27" t="s">
        <v>422</v>
      </c>
      <c r="R136" s="35">
        <v>5792</v>
      </c>
      <c r="S136" s="35">
        <v>5764</v>
      </c>
      <c r="T136" s="35">
        <v>6130</v>
      </c>
      <c r="V136" s="35">
        <v>5830</v>
      </c>
    </row>
    <row r="137" spans="2:108" x14ac:dyDescent="0.2">
      <c r="B137" s="27" t="s">
        <v>424</v>
      </c>
      <c r="R137" s="35">
        <v>23499</v>
      </c>
      <c r="S137" s="35">
        <v>22995</v>
      </c>
      <c r="T137" s="35">
        <v>23017</v>
      </c>
      <c r="V137" s="35">
        <v>25369</v>
      </c>
    </row>
    <row r="138" spans="2:108" x14ac:dyDescent="0.2">
      <c r="B138" s="27" t="s">
        <v>425</v>
      </c>
      <c r="R138" s="35">
        <f>11285+9534</f>
        <v>20819</v>
      </c>
      <c r="S138" s="35">
        <f>9031+10946</f>
        <v>19977</v>
      </c>
      <c r="T138" s="35">
        <f>9259+11381</f>
        <v>20640</v>
      </c>
      <c r="V138" s="35">
        <f>10331+12039</f>
        <v>22370</v>
      </c>
    </row>
    <row r="139" spans="2:108" x14ac:dyDescent="0.2">
      <c r="B139" s="27" t="s">
        <v>426</v>
      </c>
      <c r="R139" s="35">
        <v>13100</v>
      </c>
      <c r="S139" s="35">
        <v>12516</v>
      </c>
      <c r="T139" s="35">
        <v>13445</v>
      </c>
      <c r="V139" s="35">
        <v>14075</v>
      </c>
    </row>
    <row r="140" spans="2:108" x14ac:dyDescent="0.2">
      <c r="B140" s="27" t="s">
        <v>427</v>
      </c>
      <c r="R140" s="35">
        <f>SUM(R133:R139)</f>
        <v>78299</v>
      </c>
      <c r="S140" s="35">
        <f>SUM(S133:S139)</f>
        <v>77970</v>
      </c>
      <c r="T140" s="35">
        <f>SUM(T133:T139)</f>
        <v>84274</v>
      </c>
      <c r="V140" s="35">
        <f>SUM(V133:V139)</f>
        <v>95505</v>
      </c>
    </row>
    <row r="141" spans="2:108" x14ac:dyDescent="0.2">
      <c r="B141" s="27" t="s">
        <v>428</v>
      </c>
      <c r="R141" s="35">
        <v>7923</v>
      </c>
      <c r="S141" s="35">
        <v>7254</v>
      </c>
      <c r="T141" s="35">
        <v>7365</v>
      </c>
      <c r="V141" s="35">
        <v>10145</v>
      </c>
    </row>
    <row r="142" spans="2:108" x14ac:dyDescent="0.2">
      <c r="B142" s="27" t="s">
        <v>429</v>
      </c>
      <c r="R142" s="35">
        <v>5186</v>
      </c>
      <c r="S142" s="35">
        <v>4474</v>
      </c>
      <c r="T142" s="35">
        <v>4673</v>
      </c>
      <c r="V142" s="35">
        <v>5313</v>
      </c>
    </row>
    <row r="143" spans="2:108" x14ac:dyDescent="0.2">
      <c r="B143" s="27" t="s">
        <v>430</v>
      </c>
      <c r="R143" s="35">
        <v>3395</v>
      </c>
      <c r="S143" s="35">
        <v>3262</v>
      </c>
      <c r="T143" s="35">
        <v>3320</v>
      </c>
      <c r="V143" s="35">
        <v>4012</v>
      </c>
    </row>
    <row r="144" spans="2:108" x14ac:dyDescent="0.2">
      <c r="B144" s="27" t="s">
        <v>431</v>
      </c>
      <c r="R144" s="35">
        <v>9180</v>
      </c>
      <c r="S144" s="35">
        <v>9774</v>
      </c>
      <c r="T144" s="35">
        <v>9232</v>
      </c>
      <c r="V144" s="35">
        <v>9898</v>
      </c>
    </row>
    <row r="145" spans="2:99" x14ac:dyDescent="0.2">
      <c r="B145" s="27" t="s">
        <v>429</v>
      </c>
      <c r="R145" s="42">
        <v>2178</v>
      </c>
      <c r="S145" s="35">
        <v>6978</v>
      </c>
      <c r="T145" s="35">
        <v>9196</v>
      </c>
      <c r="V145" s="35">
        <v>8675</v>
      </c>
    </row>
    <row r="146" spans="2:99" x14ac:dyDescent="0.2">
      <c r="B146" s="27" t="s">
        <v>432</v>
      </c>
      <c r="R146" s="35">
        <f>SUM(R141:R145)</f>
        <v>27862</v>
      </c>
      <c r="S146" s="35">
        <f>SUM(S141:S145)</f>
        <v>31742</v>
      </c>
      <c r="T146" s="35">
        <f>SUM(T141:T145)</f>
        <v>33786</v>
      </c>
      <c r="V146" s="35">
        <f>SUM(V141:V145)</f>
        <v>38043</v>
      </c>
    </row>
    <row r="147" spans="2:99" x14ac:dyDescent="0.2">
      <c r="B147" s="27" t="s">
        <v>433</v>
      </c>
      <c r="R147" s="35">
        <f>R140-R146</f>
        <v>50437</v>
      </c>
      <c r="S147" s="35">
        <f>S140-S146</f>
        <v>46228</v>
      </c>
      <c r="T147" s="35">
        <f>T140-T146</f>
        <v>50488</v>
      </c>
      <c r="V147" s="35">
        <f>V140-V146</f>
        <v>57462</v>
      </c>
    </row>
    <row r="149" spans="2:99" x14ac:dyDescent="0.2">
      <c r="B149" s="27" t="s">
        <v>446</v>
      </c>
      <c r="O149" s="35">
        <v>98003</v>
      </c>
      <c r="P149" s="35">
        <v>97657</v>
      </c>
      <c r="S149" s="35">
        <v>97987</v>
      </c>
      <c r="T149" s="35">
        <v>98906</v>
      </c>
      <c r="CT149" s="35">
        <v>96717</v>
      </c>
      <c r="CU149" s="35">
        <v>99834</v>
      </c>
    </row>
    <row r="151" spans="2:99" x14ac:dyDescent="0.2">
      <c r="B151" s="2" t="s">
        <v>604</v>
      </c>
      <c r="S151" s="35">
        <f>+S152*S83</f>
        <v>657.89400000000001</v>
      </c>
      <c r="W151" s="35">
        <v>1200</v>
      </c>
    </row>
    <row r="152" spans="2:99" x14ac:dyDescent="0.2">
      <c r="B152" s="2" t="s">
        <v>611</v>
      </c>
      <c r="S152" s="75">
        <v>8.6999999999999994E-2</v>
      </c>
      <c r="W152" s="75">
        <f>W151/$W$83</f>
        <v>0.12531328320802004</v>
      </c>
    </row>
    <row r="153" spans="2:99" x14ac:dyDescent="0.2">
      <c r="B153" s="27" t="s">
        <v>612</v>
      </c>
      <c r="S153" s="75"/>
      <c r="W153" s="35">
        <v>4873</v>
      </c>
      <c r="CU153" s="29">
        <v>18362</v>
      </c>
    </row>
    <row r="154" spans="2:99" x14ac:dyDescent="0.2">
      <c r="B154" s="27" t="s">
        <v>623</v>
      </c>
      <c r="S154" s="75"/>
      <c r="W154" s="75">
        <f>W153/$W$83</f>
        <v>0.50887635756056804</v>
      </c>
    </row>
    <row r="155" spans="2:99" x14ac:dyDescent="0.2">
      <c r="B155" s="27" t="s">
        <v>624</v>
      </c>
      <c r="S155" s="75"/>
      <c r="W155" s="35">
        <v>3927</v>
      </c>
      <c r="CU155" s="29">
        <v>14254</v>
      </c>
    </row>
    <row r="156" spans="2:99" x14ac:dyDescent="0.2">
      <c r="B156" s="27" t="s">
        <v>625</v>
      </c>
      <c r="S156" s="75"/>
      <c r="W156" s="75">
        <f>W155/$W$83</f>
        <v>0.41008771929824561</v>
      </c>
    </row>
    <row r="157" spans="2:99" x14ac:dyDescent="0.2">
      <c r="B157" s="27" t="s">
        <v>626</v>
      </c>
      <c r="S157" s="75"/>
      <c r="W157" s="35">
        <v>2245</v>
      </c>
      <c r="CU157" s="29">
        <v>8085</v>
      </c>
    </row>
    <row r="158" spans="2:99" x14ac:dyDescent="0.2">
      <c r="B158" s="27" t="s">
        <v>627</v>
      </c>
      <c r="S158" s="75"/>
      <c r="W158" s="75">
        <f>W157/$W$83</f>
        <v>0.23444026733500417</v>
      </c>
    </row>
    <row r="159" spans="2:99" x14ac:dyDescent="0.2">
      <c r="B159" s="27" t="s">
        <v>653</v>
      </c>
      <c r="S159" s="75"/>
      <c r="W159" s="75"/>
      <c r="CU159" s="29">
        <v>3566</v>
      </c>
    </row>
    <row r="160" spans="2:99" x14ac:dyDescent="0.2">
      <c r="S160" s="75"/>
      <c r="W160" s="75"/>
    </row>
    <row r="161" spans="2:99" x14ac:dyDescent="0.2">
      <c r="B161" s="27" t="s">
        <v>614</v>
      </c>
      <c r="W161" s="35">
        <v>2755</v>
      </c>
    </row>
    <row r="162" spans="2:99" x14ac:dyDescent="0.2">
      <c r="B162" s="27" t="s">
        <v>613</v>
      </c>
      <c r="W162" s="29">
        <v>646</v>
      </c>
    </row>
    <row r="163" spans="2:99" x14ac:dyDescent="0.2">
      <c r="B163" s="27" t="s">
        <v>615</v>
      </c>
      <c r="W163" s="29">
        <v>700</v>
      </c>
    </row>
    <row r="164" spans="2:99" x14ac:dyDescent="0.2">
      <c r="B164" s="27" t="s">
        <v>616</v>
      </c>
      <c r="W164" s="29">
        <v>690</v>
      </c>
    </row>
    <row r="165" spans="2:99" x14ac:dyDescent="0.2">
      <c r="B165" s="27" t="s">
        <v>617</v>
      </c>
      <c r="W165" s="35">
        <v>2380</v>
      </c>
    </row>
    <row r="167" spans="2:99" x14ac:dyDescent="0.2">
      <c r="B167" s="27" t="s">
        <v>628</v>
      </c>
      <c r="R167" s="51">
        <v>1.3140000000000001</v>
      </c>
      <c r="S167" s="51">
        <v>1.3029999999999999</v>
      </c>
      <c r="T167" s="51"/>
      <c r="U167" s="51"/>
      <c r="V167" s="51">
        <v>1.478</v>
      </c>
      <c r="W167" s="51">
        <v>1.385</v>
      </c>
      <c r="CT167" s="51">
        <v>1.47</v>
      </c>
      <c r="CU167" s="51">
        <v>1.393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87E9-7310-40DA-8CDD-7E5712316111}">
  <dimension ref="A1:C19"/>
  <sheetViews>
    <sheetView zoomScale="160" zoomScaleNormal="160" workbookViewId="0">
      <selection activeCell="B1" sqref="B1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" t="s">
        <v>113</v>
      </c>
    </row>
    <row r="2" spans="1:3" x14ac:dyDescent="0.2">
      <c r="B2" t="s">
        <v>1495</v>
      </c>
      <c r="C2" t="s">
        <v>1566</v>
      </c>
    </row>
    <row r="3" spans="1:3" x14ac:dyDescent="0.2">
      <c r="B3" t="s">
        <v>1496</v>
      </c>
      <c r="C3" t="s">
        <v>1550</v>
      </c>
    </row>
    <row r="4" spans="1:3" x14ac:dyDescent="0.2">
      <c r="B4" t="s">
        <v>13</v>
      </c>
      <c r="C4" t="s">
        <v>1565</v>
      </c>
    </row>
    <row r="5" spans="1:3" x14ac:dyDescent="0.2">
      <c r="C5" t="s">
        <v>1567</v>
      </c>
    </row>
    <row r="6" spans="1:3" x14ac:dyDescent="0.2">
      <c r="C6" t="s">
        <v>1568</v>
      </c>
    </row>
    <row r="7" spans="1:3" x14ac:dyDescent="0.2">
      <c r="B7" t="s">
        <v>10</v>
      </c>
      <c r="C7" t="s">
        <v>1533</v>
      </c>
    </row>
    <row r="8" spans="1:3" x14ac:dyDescent="0.2">
      <c r="B8" t="s">
        <v>140</v>
      </c>
    </row>
    <row r="10" spans="1:3" x14ac:dyDescent="0.2">
      <c r="C10" t="s">
        <v>1569</v>
      </c>
    </row>
    <row r="11" spans="1:3" x14ac:dyDescent="0.2">
      <c r="C11" t="s">
        <v>1570</v>
      </c>
    </row>
    <row r="13" spans="1:3" x14ac:dyDescent="0.2">
      <c r="C13" s="72" t="s">
        <v>1574</v>
      </c>
    </row>
    <row r="14" spans="1:3" x14ac:dyDescent="0.2">
      <c r="C14" s="93" t="s">
        <v>1575</v>
      </c>
    </row>
    <row r="15" spans="1:3" x14ac:dyDescent="0.2">
      <c r="C15" s="93" t="s">
        <v>1576</v>
      </c>
    </row>
    <row r="16" spans="1:3" x14ac:dyDescent="0.2">
      <c r="C16" s="93" t="s">
        <v>1579</v>
      </c>
    </row>
    <row r="17" spans="3:3" x14ac:dyDescent="0.2">
      <c r="C17" s="93"/>
    </row>
    <row r="18" spans="3:3" x14ac:dyDescent="0.2">
      <c r="C18" s="72" t="s">
        <v>1577</v>
      </c>
    </row>
    <row r="19" spans="3:3" x14ac:dyDescent="0.2">
      <c r="C19" s="93" t="s">
        <v>1578</v>
      </c>
    </row>
  </sheetData>
  <hyperlinks>
    <hyperlink ref="A1" location="Main!A1" display="Main" xr:uid="{3DED6307-8DD1-4B77-8936-8FD37277A3F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66E1-3676-4C81-88C9-BF9CCA5F95AA}">
  <dimension ref="A1:C5"/>
  <sheetViews>
    <sheetView workbookViewId="0"/>
  </sheetViews>
  <sheetFormatPr defaultColWidth="8.85546875" defaultRowHeight="12.75" x14ac:dyDescent="0.2"/>
  <cols>
    <col min="1" max="1" width="5" bestFit="1" customWidth="1"/>
    <col min="2" max="2" width="8.85546875" bestFit="1" customWidth="1"/>
  </cols>
  <sheetData>
    <row r="1" spans="1:3" x14ac:dyDescent="0.2">
      <c r="A1" s="1" t="s">
        <v>113</v>
      </c>
    </row>
    <row r="2" spans="1:3" x14ac:dyDescent="0.2">
      <c r="B2" t="s">
        <v>1495</v>
      </c>
      <c r="C2" t="s">
        <v>1483</v>
      </c>
    </row>
    <row r="3" spans="1:3" x14ac:dyDescent="0.2">
      <c r="B3" t="s">
        <v>1496</v>
      </c>
      <c r="C3" t="s">
        <v>1551</v>
      </c>
    </row>
    <row r="4" spans="1:3" x14ac:dyDescent="0.2">
      <c r="B4" t="s">
        <v>13</v>
      </c>
      <c r="C4" t="s">
        <v>1552</v>
      </c>
    </row>
    <row r="5" spans="1:3" x14ac:dyDescent="0.2">
      <c r="B5" t="s">
        <v>1498</v>
      </c>
      <c r="C5" t="s">
        <v>1553</v>
      </c>
    </row>
  </sheetData>
  <hyperlinks>
    <hyperlink ref="A1" location="Main!A1" display="Main" xr:uid="{B0645B7C-CBD3-4BDA-BE3F-41D136405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93" t="s">
        <v>1580</v>
      </c>
    </row>
    <row r="3" spans="1:3" x14ac:dyDescent="0.2">
      <c r="B3" s="46" t="s">
        <v>8</v>
      </c>
      <c r="C3" s="46" t="s">
        <v>460</v>
      </c>
    </row>
    <row r="4" spans="1:3" x14ac:dyDescent="0.2">
      <c r="B4" s="46" t="s">
        <v>13</v>
      </c>
      <c r="C4" s="46" t="s">
        <v>464</v>
      </c>
    </row>
    <row r="5" spans="1:3" x14ac:dyDescent="0.2">
      <c r="B5" s="46" t="s">
        <v>111</v>
      </c>
      <c r="C5" s="46" t="s">
        <v>457</v>
      </c>
    </row>
    <row r="6" spans="1:3" x14ac:dyDescent="0.2">
      <c r="B6" s="46" t="s">
        <v>24</v>
      </c>
      <c r="C6" s="46" t="s">
        <v>461</v>
      </c>
    </row>
    <row r="7" spans="1:3" x14ac:dyDescent="0.2">
      <c r="B7" s="46" t="s">
        <v>10</v>
      </c>
      <c r="C7" s="46" t="s">
        <v>462</v>
      </c>
    </row>
    <row r="8" spans="1:3" x14ac:dyDescent="0.2">
      <c r="B8" s="46" t="s">
        <v>12</v>
      </c>
      <c r="C8" s="46" t="s">
        <v>465</v>
      </c>
    </row>
    <row r="9" spans="1:3" x14ac:dyDescent="0.2">
      <c r="B9" s="46" t="s">
        <v>16</v>
      </c>
      <c r="C9" s="46" t="s">
        <v>463</v>
      </c>
    </row>
    <row r="10" spans="1:3" x14ac:dyDescent="0.2">
      <c r="B10" s="46" t="s">
        <v>140</v>
      </c>
    </row>
    <row r="11" spans="1:3" x14ac:dyDescent="0.2">
      <c r="C11" s="72" t="s">
        <v>528</v>
      </c>
    </row>
    <row r="12" spans="1:3" x14ac:dyDescent="0.2">
      <c r="C12" s="46" t="s">
        <v>529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A792E-C60F-4876-9DB5-5AB81E6298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8D1A6D-596F-4C1C-91F5-59B59BC84BA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48BA38-D13A-4C23-B62C-A7709CABB8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IMS Dollars</vt:lpstr>
      <vt:lpstr>Sandoz</vt:lpstr>
      <vt:lpstr>IMS Alpha</vt:lpstr>
      <vt:lpstr>Master</vt:lpstr>
      <vt:lpstr>Main</vt:lpstr>
      <vt:lpstr>Model</vt:lpstr>
      <vt:lpstr>Cosentyx</vt:lpstr>
      <vt:lpstr>Entresto</vt:lpstr>
      <vt:lpstr>Lucentis</vt:lpstr>
      <vt:lpstr>Gilenya</vt:lpstr>
      <vt:lpstr>Exjade</vt:lpstr>
      <vt:lpstr>Sandostatin</vt:lpstr>
      <vt:lpstr>Gleevec</vt:lpstr>
      <vt:lpstr>Tekturna</vt:lpstr>
      <vt:lpstr>Galvus</vt:lpstr>
      <vt:lpstr>Tasigna</vt:lpstr>
      <vt:lpstr>Xolair</vt:lpstr>
      <vt:lpstr>Zometa</vt:lpstr>
      <vt:lpstr>Femara</vt:lpstr>
      <vt:lpstr>indacaterol</vt:lpstr>
      <vt:lpstr>Focalin</vt:lpstr>
      <vt:lpstr>Aclasta</vt:lpstr>
      <vt:lpstr>Exforge</vt:lpstr>
      <vt:lpstr>Lotrel</vt:lpstr>
      <vt:lpstr>Afinitor</vt:lpstr>
      <vt:lpstr>Ilaris</vt:lpstr>
      <vt:lpstr>Consumer</vt:lpstr>
      <vt:lpstr>Vaccines</vt:lpstr>
      <vt:lpstr>Menveo</vt:lpstr>
      <vt:lpstr>Diovan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2009-08-11T00:32:32Z</cp:lastPrinted>
  <dcterms:created xsi:type="dcterms:W3CDTF">2005-05-30T23:49:29Z</dcterms:created>
  <dcterms:modified xsi:type="dcterms:W3CDTF">2024-10-12T17:12:18Z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