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4C10880-3546-4C23-AB6C-8B005177152E}" xr6:coauthVersionLast="47" xr6:coauthVersionMax="47" xr10:uidLastSave="{00000000-0000-0000-0000-000000000000}"/>
  <bookViews>
    <workbookView xWindow="-20790" yWindow="405" windowWidth="20445" windowHeight="20265" activeTab="1" xr2:uid="{229527CA-1BF0-4C27-AEF5-BA9B90689A4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G21" i="2"/>
  <c r="H21" i="2"/>
  <c r="P26" i="2"/>
  <c r="O26" i="2"/>
  <c r="Q26" i="2"/>
  <c r="O14" i="2"/>
  <c r="P12" i="2"/>
  <c r="O12" i="2"/>
  <c r="Q12" i="2"/>
  <c r="P8" i="2"/>
  <c r="O8" i="2"/>
  <c r="Q8" i="2"/>
  <c r="I21" i="2"/>
  <c r="I14" i="2"/>
  <c r="H12" i="2"/>
  <c r="H13" i="2" s="1"/>
  <c r="G12" i="2"/>
  <c r="G13" i="2" s="1"/>
  <c r="F12" i="2"/>
  <c r="F13" i="2" s="1"/>
  <c r="E12" i="2"/>
  <c r="I12" i="2"/>
  <c r="E8" i="2"/>
  <c r="I8" i="2"/>
  <c r="I13" i="2" s="1"/>
  <c r="J7" i="1"/>
  <c r="J4" i="1"/>
  <c r="J5" i="1"/>
  <c r="Q13" i="2" l="1"/>
  <c r="Q15" i="2" s="1"/>
  <c r="Q17" i="2" s="1"/>
  <c r="I15" i="2"/>
  <c r="I17" i="2" s="1"/>
  <c r="I18" i="2" s="1"/>
  <c r="P13" i="2"/>
  <c r="P15" i="2" s="1"/>
  <c r="P17" i="2" s="1"/>
  <c r="O13" i="2"/>
  <c r="O15" i="2" s="1"/>
  <c r="O17" i="2" s="1"/>
  <c r="E13" i="2"/>
  <c r="E15" i="2" s="1"/>
  <c r="E17" i="2" s="1"/>
  <c r="E18" i="2" s="1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<sst xmlns="http://schemas.openxmlformats.org/spreadsheetml/2006/main" count="43" uniqueCount="39">
  <si>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</si>
  <si>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</si>
  <si>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</si>
  <si>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</si>
  <si>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</si>
  <si>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</si>
  <si>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</si>
  <si>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</si>
  <si>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</si>
  <si>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</si>
  <si>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</si>
  <si>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</si>
  <si>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</si>
  <si>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</si>
  <si>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</si>
  <si>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</si>
  <si>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</si>
  <si>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</si>
  <si>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COGS</t>
  </si>
  <si>
    <t>Gross Profit</t>
  </si>
  <si>
    <t>R&amp;D</t>
  </si>
  <si>
    <t>S&amp;M</t>
  </si>
  <si>
    <t>G&amp;A</t>
  </si>
  <si>
    <t>EPS</t>
  </si>
  <si>
    <t>Net Income</t>
  </si>
  <si>
    <t>Taxes</t>
  </si>
  <si>
    <t>Pretax Income</t>
  </si>
  <si>
    <t>Interest Income</t>
  </si>
  <si>
    <t>Revenue y/y</t>
  </si>
  <si>
    <t>Founded: 2006</t>
  </si>
  <si>
    <t xml:space="preserve">  IQ8 Series</t>
  </si>
  <si>
    <t xml:space="preserve">  IQ7 series</t>
  </si>
  <si>
    <t>Microinverter - turns PV DC into AC one cell/panel at a time.</t>
  </si>
  <si>
    <t>Units</t>
  </si>
  <si>
    <t>Battery MWh</t>
  </si>
  <si>
    <t>Batteries</t>
  </si>
  <si>
    <t xml:space="preserve">  IQ 5P</t>
  </si>
  <si>
    <t>Q422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</si>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</sst>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04D10B-13FE-48AA-A3DF-5A1506EDA5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21771</xdr:colOff>
      <xdr:row>0</xdr:row>
      <xdr:rowOff>54428</xdr:rowOff>
    </xdr:from>
    <xdr:to>
      <xdr:col>9</xdr:col>
      <xdr:colOff>27214</xdr:colOff>
      <xdr:row>36</xdr:row>
      <xdr:rowOff>48985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0F03DC2-5F29-92C6-3E34-45CD4E394AC9}"/>
            </a:ext>
          </a:extLst>
        </xdr:cNvPr>
        <xdr:cNvCxnSpPr/>
      </xdr:nvCxnSpPr>
      <xdr:spPr>
        <a:xfrm>
          <a:off x="5829300" y="54428"/>
          <a:ext cx="5443" cy="58728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980B-8669-4B7A-BDE1-F3EE7EDE2CE8}">
  <dimension ref="B2:K10"/>
  <sheetViews>
    <sheetView zoomScale="175" zoomScaleNormal="175" workbookViewId="0">
      <selection activeCell="B8" sqref="B8"/>
    </sheetView>
  </sheetViews>
  <sheetFormatPr defaultRowHeight="12.75" x14ac:dyDescent="0.2"/>
  <sheetData>
    <row r="2" spans="2:11" x14ac:dyDescent="0.2">
      <c r="I2" t="s">
        <v>0</v>
      </c>
      <c r="J2" s="1">
        <v>112</v>
      </c>
    </row>
    <row r="3" spans="2:11" x14ac:dyDescent="0.2">
      <c r="B3" t="s">
        <v>32</v>
      </c>
      <c r="I3" t="s">
        <v>1</v>
      </c>
      <c r="J3" s="3">
        <v>135.42215899999999</v>
      </c>
      <c r="K3" s="2" t="s">
        <v>6</v>
      </c>
    </row>
    <row r="4" spans="2:11" x14ac:dyDescent="0.2">
      <c r="B4" t="s">
        <v>31</v>
      </c>
      <c r="I4" t="s">
        <v>2</v>
      </c>
      <c r="J4" s="3">
        <f>+J2*J3</f>
        <v>15167.281808</v>
      </c>
    </row>
    <row r="5" spans="2:11" x14ac:dyDescent="0.2">
      <c r="B5" t="s">
        <v>30</v>
      </c>
      <c r="I5" t="s">
        <v>3</v>
      </c>
      <c r="J5" s="3">
        <f>252.102+1394.302</f>
        <v>1646.404</v>
      </c>
      <c r="K5" s="2" t="s">
        <v>6</v>
      </c>
    </row>
    <row r="6" spans="2:11" x14ac:dyDescent="0.2">
      <c r="I6" t="s">
        <v>4</v>
      </c>
      <c r="J6" s="3">
        <v>1199.432</v>
      </c>
      <c r="K6" s="2" t="s">
        <v>6</v>
      </c>
    </row>
    <row r="7" spans="2:11" x14ac:dyDescent="0.2">
      <c r="B7" t="s">
        <v>35</v>
      </c>
      <c r="I7" t="s">
        <v>5</v>
      </c>
      <c r="J7" s="3">
        <f>+J4-J5+J6</f>
        <v>14720.309808</v>
      </c>
    </row>
    <row r="8" spans="2:11" x14ac:dyDescent="0.2">
      <c r="B8" t="s">
        <v>36</v>
      </c>
    </row>
    <row r="10" spans="2:11" x14ac:dyDescent="0.2">
      <c r="I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B323-0422-400F-BE76-5AC65C2C7D49}">
  <dimension ref="A1:R26"/>
  <sheetViews>
    <sheetView tabSelected="1" zoomScale="175" zoomScaleNormal="175" workbookViewId="0">
      <pane xSplit="2" ySplit="2" topLeftCell="D7" activePane="bottomRight" state="frozen"/>
      <selection pane="topRight" activeCell="C1" sqref="C1"/>
      <selection pane="bottomLeft" activeCell="A3" sqref="A3"/>
      <selection pane="bottomRight" activeCell="K22" sqref="K22"/>
    </sheetView>
  </sheetViews>
  <sheetFormatPr defaultRowHeight="12.75" x14ac:dyDescent="0.2"/>
  <cols>
    <col min="1" max="1" width="5" bestFit="1" customWidth="1"/>
    <col min="2" max="2" width="18.140625" bestFit="1" customWidth="1"/>
    <col min="3" max="11" width="9.140625" style="2"/>
  </cols>
  <sheetData>
    <row r="1" spans="1:18" x14ac:dyDescent="0.2">
      <c r="A1" t="s">
        <v>7</v>
      </c>
    </row>
    <row r="2" spans="1:18" x14ac:dyDescent="0.2">
      <c r="C2" s="2" t="s">
        <v>37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6</v>
      </c>
      <c r="J2" s="2" t="s">
        <v>14</v>
      </c>
      <c r="K2" s="2" t="s">
        <v>15</v>
      </c>
      <c r="N2">
        <v>2020</v>
      </c>
      <c r="O2">
        <v>2021</v>
      </c>
      <c r="P2">
        <v>2022</v>
      </c>
      <c r="Q2">
        <v>2023</v>
      </c>
      <c r="R2">
        <v>2024</v>
      </c>
    </row>
    <row r="3" spans="1:18" x14ac:dyDescent="0.2">
      <c r="B3" t="s">
        <v>33</v>
      </c>
      <c r="I3" s="2">
        <v>1.4026019999999999</v>
      </c>
      <c r="P3">
        <v>15.5</v>
      </c>
      <c r="Q3">
        <v>15.4</v>
      </c>
    </row>
    <row r="4" spans="1:18" x14ac:dyDescent="0.2">
      <c r="B4" t="s">
        <v>34</v>
      </c>
      <c r="I4" s="2">
        <v>120.2</v>
      </c>
      <c r="J4" s="2">
        <v>170</v>
      </c>
      <c r="P4">
        <v>508.5</v>
      </c>
      <c r="Q4">
        <v>351.6</v>
      </c>
    </row>
    <row r="6" spans="1:18" s="5" customFormat="1" x14ac:dyDescent="0.2">
      <c r="B6" s="5" t="s">
        <v>8</v>
      </c>
      <c r="C6" s="6">
        <v>724.65200000000004</v>
      </c>
      <c r="D6" s="6">
        <v>726.01599999999996</v>
      </c>
      <c r="E6" s="6">
        <v>711.11800000000005</v>
      </c>
      <c r="F6" s="6">
        <v>551.08199999999999</v>
      </c>
      <c r="G6" s="6">
        <v>302.57</v>
      </c>
      <c r="H6" s="6">
        <v>263.339</v>
      </c>
      <c r="I6" s="6">
        <v>303.45800000000003</v>
      </c>
      <c r="J6" s="6">
        <v>390</v>
      </c>
      <c r="K6" s="6"/>
      <c r="O6" s="5">
        <v>1382.049</v>
      </c>
      <c r="P6" s="5">
        <v>2330.8530000000001</v>
      </c>
      <c r="Q6" s="5">
        <v>2290.7860000000001</v>
      </c>
    </row>
    <row r="7" spans="1:18" s="3" customFormat="1" x14ac:dyDescent="0.2">
      <c r="B7" s="3" t="s">
        <v>18</v>
      </c>
      <c r="C7" s="4"/>
      <c r="D7" s="4"/>
      <c r="E7" s="4">
        <v>387.77600000000001</v>
      </c>
      <c r="F7" s="4"/>
      <c r="G7" s="4"/>
      <c r="H7" s="4"/>
      <c r="I7" s="4">
        <v>166.292</v>
      </c>
      <c r="J7" s="4"/>
      <c r="K7" s="4"/>
      <c r="O7" s="3">
        <v>827.62699999999995</v>
      </c>
      <c r="P7" s="3">
        <v>1356.258</v>
      </c>
      <c r="Q7" s="3">
        <v>1232.3979999999999</v>
      </c>
    </row>
    <row r="8" spans="1:18" s="3" customFormat="1" x14ac:dyDescent="0.2">
      <c r="B8" s="3" t="s">
        <v>19</v>
      </c>
      <c r="C8" s="4"/>
      <c r="D8" s="4"/>
      <c r="E8" s="4">
        <f>+E6-E7</f>
        <v>323.34200000000004</v>
      </c>
      <c r="F8" s="4"/>
      <c r="G8" s="4"/>
      <c r="H8" s="4"/>
      <c r="I8" s="4">
        <f>+I6-I7</f>
        <v>137.16600000000003</v>
      </c>
      <c r="J8" s="4"/>
      <c r="K8" s="4"/>
      <c r="O8" s="3">
        <f t="shared" ref="O8:P8" si="0">+O6-O7</f>
        <v>554.42200000000003</v>
      </c>
      <c r="P8" s="3">
        <f t="shared" si="0"/>
        <v>974.59500000000003</v>
      </c>
      <c r="Q8" s="3">
        <f>+Q6-Q7</f>
        <v>1058.3880000000001</v>
      </c>
    </row>
    <row r="9" spans="1:18" s="3" customFormat="1" x14ac:dyDescent="0.2">
      <c r="B9" s="3" t="s">
        <v>20</v>
      </c>
      <c r="C9" s="4"/>
      <c r="D9" s="4"/>
      <c r="E9" s="4">
        <v>60.042999999999999</v>
      </c>
      <c r="F9" s="4"/>
      <c r="G9" s="4"/>
      <c r="H9" s="4"/>
      <c r="I9" s="4">
        <v>48.871000000000002</v>
      </c>
      <c r="J9" s="4"/>
      <c r="K9" s="4"/>
      <c r="O9" s="3">
        <v>105.526</v>
      </c>
      <c r="P9" s="3">
        <v>168.846</v>
      </c>
      <c r="Q9" s="3">
        <v>227.33600000000001</v>
      </c>
    </row>
    <row r="10" spans="1:18" s="3" customFormat="1" x14ac:dyDescent="0.2">
      <c r="B10" s="3" t="s">
        <v>21</v>
      </c>
      <c r="C10" s="4"/>
      <c r="D10" s="4"/>
      <c r="E10" s="4">
        <v>58.405000000000001</v>
      </c>
      <c r="F10" s="4"/>
      <c r="G10" s="4"/>
      <c r="H10" s="4"/>
      <c r="I10" s="4">
        <v>51.774999999999999</v>
      </c>
      <c r="J10" s="4"/>
      <c r="K10" s="4"/>
      <c r="O10" s="3">
        <v>128.97399999999999</v>
      </c>
      <c r="P10" s="3">
        <v>215.102</v>
      </c>
      <c r="Q10" s="3">
        <v>231.792</v>
      </c>
    </row>
    <row r="11" spans="1:18" s="3" customFormat="1" x14ac:dyDescent="0.2">
      <c r="B11" s="3" t="s">
        <v>22</v>
      </c>
      <c r="C11" s="4"/>
      <c r="D11" s="4"/>
      <c r="E11" s="4">
        <v>34.396999999999998</v>
      </c>
      <c r="F11" s="4"/>
      <c r="G11" s="4"/>
      <c r="H11" s="4"/>
      <c r="I11" s="4">
        <v>33.549999999999997</v>
      </c>
      <c r="J11" s="4"/>
      <c r="K11" s="4"/>
      <c r="O11" s="3">
        <v>104.09</v>
      </c>
      <c r="P11" s="3">
        <v>140.00200000000001</v>
      </c>
      <c r="Q11" s="3">
        <v>137.83500000000001</v>
      </c>
    </row>
    <row r="12" spans="1:18" s="3" customFormat="1" x14ac:dyDescent="0.2">
      <c r="B12" s="3" t="s">
        <v>17</v>
      </c>
      <c r="C12" s="4"/>
      <c r="D12" s="4"/>
      <c r="E12" s="4">
        <f t="shared" ref="E12:H12" si="1">+E11+E10+E9</f>
        <v>152.845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>+I11+I10+I9</f>
        <v>134.196</v>
      </c>
      <c r="J12" s="4"/>
      <c r="K12" s="4"/>
      <c r="O12" s="3">
        <f t="shared" ref="O12:P12" si="2">SUM(O9:O11)</f>
        <v>338.59000000000003</v>
      </c>
      <c r="P12" s="3">
        <f t="shared" si="2"/>
        <v>523.95000000000005</v>
      </c>
      <c r="Q12" s="3">
        <f>SUM(Q9:Q11)</f>
        <v>596.96300000000008</v>
      </c>
    </row>
    <row r="13" spans="1:18" s="3" customFormat="1" x14ac:dyDescent="0.2">
      <c r="B13" s="3" t="s">
        <v>16</v>
      </c>
      <c r="C13" s="4"/>
      <c r="D13" s="4"/>
      <c r="E13" s="4">
        <f t="shared" ref="E13:H13" si="3">+E8-E12</f>
        <v>170.49700000000004</v>
      </c>
      <c r="F13" s="4">
        <f t="shared" si="3"/>
        <v>0</v>
      </c>
      <c r="G13" s="4">
        <f t="shared" si="3"/>
        <v>0</v>
      </c>
      <c r="H13" s="4">
        <f t="shared" si="3"/>
        <v>0</v>
      </c>
      <c r="I13" s="4">
        <f>+I8-I12</f>
        <v>2.9700000000000273</v>
      </c>
      <c r="J13" s="4"/>
      <c r="K13" s="4"/>
      <c r="O13" s="3">
        <f t="shared" ref="O13:P13" si="4">+O8-O12</f>
        <v>215.83199999999999</v>
      </c>
      <c r="P13" s="3">
        <f t="shared" si="4"/>
        <v>450.64499999999998</v>
      </c>
      <c r="Q13" s="3">
        <f>+Q8-Q12</f>
        <v>461.42500000000007</v>
      </c>
    </row>
    <row r="14" spans="1:18" s="3" customFormat="1" x14ac:dyDescent="0.2">
      <c r="B14" s="3" t="s">
        <v>27</v>
      </c>
      <c r="C14" s="4"/>
      <c r="D14" s="4"/>
      <c r="E14" s="4">
        <v>14.273999999999999</v>
      </c>
      <c r="F14" s="4"/>
      <c r="G14" s="4"/>
      <c r="H14" s="4"/>
      <c r="I14" s="4">
        <f>19.203-2.22-7.566</f>
        <v>9.4170000000000016</v>
      </c>
      <c r="J14" s="4"/>
      <c r="K14" s="4"/>
      <c r="O14" s="3">
        <f>0.695-45.152</f>
        <v>-44.457000000000001</v>
      </c>
      <c r="P14" s="3">
        <v>3.7869999999999999</v>
      </c>
      <c r="Q14" s="3">
        <v>67.397999999999996</v>
      </c>
    </row>
    <row r="15" spans="1:18" s="3" customFormat="1" x14ac:dyDescent="0.2">
      <c r="B15" s="3" t="s">
        <v>26</v>
      </c>
      <c r="C15" s="4"/>
      <c r="D15" s="4"/>
      <c r="E15" s="4">
        <f>+E13+E14</f>
        <v>184.77100000000004</v>
      </c>
      <c r="F15" s="4"/>
      <c r="G15" s="4"/>
      <c r="H15" s="4"/>
      <c r="I15" s="4">
        <f>+I13+I14</f>
        <v>12.387000000000029</v>
      </c>
      <c r="J15" s="4"/>
      <c r="K15" s="4"/>
      <c r="O15" s="3">
        <f>+O13+O14</f>
        <v>171.375</v>
      </c>
      <c r="P15" s="3">
        <f>+P13+P14</f>
        <v>454.43199999999996</v>
      </c>
      <c r="Q15" s="3">
        <f>+Q13+Q14</f>
        <v>528.82300000000009</v>
      </c>
    </row>
    <row r="16" spans="1:18" s="3" customFormat="1" x14ac:dyDescent="0.2">
      <c r="B16" s="3" t="s">
        <v>25</v>
      </c>
      <c r="C16" s="4"/>
      <c r="D16" s="4"/>
      <c r="E16" s="4">
        <v>27.402999999999999</v>
      </c>
      <c r="F16" s="4"/>
      <c r="G16" s="4"/>
      <c r="H16" s="4"/>
      <c r="I16" s="4">
        <v>0.38300000000000001</v>
      </c>
      <c r="J16" s="4"/>
      <c r="K16" s="4"/>
      <c r="O16" s="3">
        <v>-24.521000000000001</v>
      </c>
      <c r="P16" s="3">
        <v>54.686</v>
      </c>
      <c r="Q16" s="3">
        <v>74.203000000000003</v>
      </c>
    </row>
    <row r="17" spans="2:17" s="3" customFormat="1" x14ac:dyDescent="0.2">
      <c r="B17" s="3" t="s">
        <v>24</v>
      </c>
      <c r="C17" s="4"/>
      <c r="D17" s="4"/>
      <c r="E17" s="4">
        <f>+E15-E16</f>
        <v>157.36800000000005</v>
      </c>
      <c r="F17" s="4"/>
      <c r="G17" s="4"/>
      <c r="H17" s="4"/>
      <c r="I17" s="4">
        <f>+I15-I16</f>
        <v>12.00400000000003</v>
      </c>
      <c r="J17" s="4"/>
      <c r="K17" s="4"/>
      <c r="O17" s="3">
        <f>+O15-O16</f>
        <v>195.89600000000002</v>
      </c>
      <c r="P17" s="3">
        <f>+P15-P16</f>
        <v>399.74599999999998</v>
      </c>
      <c r="Q17" s="3">
        <f>+Q15-Q16</f>
        <v>454.62000000000012</v>
      </c>
    </row>
    <row r="18" spans="2:17" x14ac:dyDescent="0.2">
      <c r="B18" t="s">
        <v>23</v>
      </c>
      <c r="E18" s="7">
        <f>+E17/E19</f>
        <v>1.0845635363685235</v>
      </c>
      <c r="F18" s="7"/>
      <c r="G18" s="7"/>
      <c r="H18" s="7"/>
      <c r="I18" s="7">
        <f>+I17/I19</f>
        <v>8.8184950375763321E-2</v>
      </c>
      <c r="J18" s="7"/>
    </row>
    <row r="19" spans="2:17" s="3" customFormat="1" x14ac:dyDescent="0.2">
      <c r="B19" s="3" t="s">
        <v>1</v>
      </c>
      <c r="C19" s="4"/>
      <c r="D19" s="4"/>
      <c r="E19" s="4">
        <v>145.09800000000001</v>
      </c>
      <c r="F19" s="4"/>
      <c r="G19" s="4"/>
      <c r="H19" s="4"/>
      <c r="I19" s="4">
        <v>136.12299999999999</v>
      </c>
      <c r="J19" s="4"/>
      <c r="K19" s="4"/>
    </row>
    <row r="21" spans="2:17" x14ac:dyDescent="0.2">
      <c r="B21" s="3" t="s">
        <v>28</v>
      </c>
      <c r="G21" s="8">
        <f>+G6/C6-1</f>
        <v>-0.58246165055778509</v>
      </c>
      <c r="H21" s="8">
        <f>+H6/D6-1</f>
        <v>-0.63728209846614947</v>
      </c>
      <c r="I21" s="8">
        <f>+I6/E6-1</f>
        <v>-0.57326632148251067</v>
      </c>
      <c r="J21" s="8">
        <f>+J6/F6-1</f>
        <v>-0.29230132720720325</v>
      </c>
    </row>
    <row r="24" spans="2:17" x14ac:dyDescent="0.2">
      <c r="O24" s="3">
        <v>352.02800000000002</v>
      </c>
      <c r="P24" s="3">
        <v>744.81700000000001</v>
      </c>
      <c r="Q24" s="3">
        <v>696.78</v>
      </c>
    </row>
    <row r="25" spans="2:17" x14ac:dyDescent="0.2">
      <c r="O25" s="3">
        <v>52.258000000000003</v>
      </c>
      <c r="P25" s="3">
        <v>46.442999999999998</v>
      </c>
      <c r="Q25" s="3">
        <v>110.401</v>
      </c>
    </row>
    <row r="26" spans="2:17" x14ac:dyDescent="0.2">
      <c r="B26" t="s">
        <v>38</v>
      </c>
      <c r="G26" s="2">
        <v>15.4</v>
      </c>
      <c r="H26" s="2">
        <v>41.8</v>
      </c>
      <c r="I26" s="2">
        <v>117.4</v>
      </c>
      <c r="O26" s="3">
        <f t="shared" ref="O26:P26" si="5">+O24-O25</f>
        <v>299.77000000000004</v>
      </c>
      <c r="P26" s="3">
        <f t="shared" si="5"/>
        <v>698.37400000000002</v>
      </c>
      <c r="Q26" s="3">
        <f>+Q24-Q25</f>
        <v>586.37900000000002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2024-09-26T15:37:07Z</dcterms:created>
  <dcterms:modified xsi:type="dcterms:W3CDTF">2024-09-26T16:17:37Z</dcterms:modified>
</cp:coreProperties>
</file>