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0EF1E2-DB52-4AFA-B140-16542984D95A}" xr6:coauthVersionLast="47" xr6:coauthVersionMax="47" xr10:uidLastSave="{00000000-0000-0000-0000-000000000000}"/>
  <bookViews>
    <workbookView xWindow="-30030" yWindow="2505" windowWidth="28305" windowHeight="17085" xr2:uid="{9C525CF5-C26C-4FFB-84B5-8A4A5748D1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G36" i="2"/>
  <c r="G37" i="2" s="1"/>
  <c r="G24" i="2"/>
  <c r="C13" i="2"/>
  <c r="C9" i="2"/>
  <c r="G22" i="2"/>
  <c r="G13" i="2"/>
  <c r="G9" i="2"/>
  <c r="H43" i="2"/>
  <c r="H45" i="2" s="1"/>
  <c r="H39" i="2"/>
  <c r="H41" i="2" s="1"/>
  <c r="H36" i="2"/>
  <c r="H37" i="2" s="1"/>
  <c r="H22" i="2"/>
  <c r="H13" i="2"/>
  <c r="H9" i="2"/>
  <c r="D13" i="2"/>
  <c r="D9" i="2"/>
  <c r="J4" i="1" l="1"/>
  <c r="J7" i="1" s="1"/>
  <c r="C14" i="2"/>
  <c r="C16" i="2" s="1"/>
  <c r="C18" i="2" s="1"/>
  <c r="C19" i="2" s="1"/>
  <c r="G14" i="2"/>
  <c r="G16" i="2" s="1"/>
  <c r="G18" i="2" s="1"/>
  <c r="G19" i="2" s="1"/>
  <c r="H47" i="2"/>
  <c r="D14" i="2"/>
  <c r="D16" i="2" s="1"/>
  <c r="D18" i="2" s="1"/>
  <c r="D19" i="2" s="1"/>
  <c r="H14" i="2"/>
  <c r="H16" i="2" s="1"/>
  <c r="H18" i="2" s="1"/>
  <c r="H24" i="2" l="1"/>
  <c r="H19" i="2"/>
</calcChain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<sst xmlns="http://schemas.openxmlformats.org/spreadsheetml/2006/main" count="60" uniqueCount="56">
  <si>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</si>
  <si>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</si>
  <si>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</si>
  <si>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</si>
  <si>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</si>
  <si>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</si>
  <si>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Main</t>
  </si>
  <si>
    <t>Revenue</t>
  </si>
  <si>
    <t>Q423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</si>
  <si>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</si>
  <si>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</si>
  <si>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</si>
  <si>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</si>
  <si>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</si>
  <si>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</si>
  <si>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</si>
  <si>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</si>
  <si>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</si>
  <si>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</si>
  <si>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</si>
  <si>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Revenue y/y</t>
  </si>
  <si>
    <t>EPS</t>
  </si>
  <si>
    <t>CFFO</t>
  </si>
  <si>
    <t>Model NI</t>
  </si>
  <si>
    <t>Reported NI</t>
  </si>
  <si>
    <t>Other</t>
  </si>
  <si>
    <t>Discount on Securities</t>
  </si>
  <si>
    <t>Non-Cash Lease</t>
  </si>
  <si>
    <t>FX</t>
  </si>
  <si>
    <t>AR</t>
  </si>
  <si>
    <t>Gain on Strategic</t>
  </si>
  <si>
    <t>DT</t>
  </si>
  <si>
    <t>SBC</t>
  </si>
  <si>
    <t>Amortization of Contracts</t>
  </si>
  <si>
    <t>D&amp;A</t>
  </si>
  <si>
    <t>WC</t>
  </si>
  <si>
    <t>CFFI</t>
  </si>
  <si>
    <t>PP&amp;E</t>
  </si>
  <si>
    <t>Investments</t>
  </si>
  <si>
    <t>CFFF</t>
  </si>
  <si>
    <t>Buybacks</t>
  </si>
  <si>
    <t>ESOP</t>
  </si>
  <si>
    <t>CIC</t>
  </si>
  <si>
    <t>FQ125</t>
  </si>
  <si>
    <t>FQ124</t>
  </si>
  <si>
    <t>FQ225</t>
  </si>
  <si>
    <t>FQ325</t>
  </si>
  <si>
    <t>FQ425</t>
  </si>
  <si>
    <t>FQ224</t>
  </si>
  <si>
    <t>FQ324</t>
  </si>
  <si>
    <t>FQ424</t>
  </si>
  <si>
    <t>Enterprise</t>
  </si>
  <si>
    <t>Online</t>
  </si>
  <si>
    <t>F2024</t>
  </si>
  <si>
    <t>F2023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</si>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</sst>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CFEFDB3-8E2E-4B0B-B716-EA6B0BF975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1292-4BB3-4E25-B194-FEA9C28452EE}">
  <dimension ref="I2:K7"/>
  <sheetViews>
    <sheetView tabSelected="1" zoomScale="190" zoomScaleNormal="190" workbookViewId="0">
      <selection activeCell="J5" sqref="J5"/>
    </sheetView>
  </sheetViews>
  <sheetFormatPr defaultRowHeight="12.75" x14ac:dyDescent="0.2"/>
  <sheetData>
    <row r="2" spans="9:11" x14ac:dyDescent="0.2">
      <c r="I2" t="s">
        <v>0</v>
      </c>
      <c r="J2" s="1">
        <v>66</v>
      </c>
    </row>
    <row r="3" spans="9:11" x14ac:dyDescent="0.2">
      <c r="I3" t="s">
        <v>1</v>
      </c>
      <c r="J3" s="2">
        <f>262.128624+45.660591</f>
        <v>307.78921500000001</v>
      </c>
      <c r="K3" s="3" t="s">
        <v>55</v>
      </c>
    </row>
    <row r="4" spans="9:11" x14ac:dyDescent="0.2">
      <c r="I4" t="s">
        <v>2</v>
      </c>
      <c r="J4" s="2">
        <f>+J2*J3</f>
        <v>20314.088190000002</v>
      </c>
    </row>
    <row r="5" spans="9:11" x14ac:dyDescent="0.2">
      <c r="I5" t="s">
        <v>3</v>
      </c>
      <c r="J5" s="2">
        <f>1539.457+5980.575+438.529</f>
        <v>7958.5609999999997</v>
      </c>
      <c r="K5" s="3" t="s">
        <v>55</v>
      </c>
    </row>
    <row r="6" spans="9:11" x14ac:dyDescent="0.2">
      <c r="I6" t="s">
        <v>4</v>
      </c>
      <c r="J6" s="2">
        <v>0</v>
      </c>
      <c r="K6" s="3" t="s">
        <v>55</v>
      </c>
    </row>
    <row r="7" spans="9:11" x14ac:dyDescent="0.2">
      <c r="I7" t="s">
        <v>5</v>
      </c>
      <c r="J7" s="2">
        <f>+J4-J5+J6</f>
        <v>12355.527190000003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C04-EBCA-43A1-8487-CD01624D2EE7}">
  <dimension ref="A1:P47"/>
  <sheetViews>
    <sheetView zoomScale="160" zoomScaleNormal="160" workbookViewId="0">
      <pane xSplit="2" ySplit="3" topLeftCell="G19" activePane="bottomRight" state="frozen"/>
      <selection pane="topRight" activeCell="C1" sqref="C1"/>
      <selection pane="bottomLeft" activeCell="A4" sqref="A4"/>
      <selection pane="bottomRight" activeCell="O36" sqref="O36"/>
    </sheetView>
  </sheetViews>
  <sheetFormatPr defaultRowHeight="12.75" x14ac:dyDescent="0.2"/>
  <cols>
    <col min="1" max="1" width="5" bestFit="1" customWidth="1"/>
    <col min="2" max="2" width="22.7109375" customWidth="1"/>
    <col min="3" max="11" width="9.5703125" style="3" customWidth="1"/>
  </cols>
  <sheetData>
    <row r="1" spans="1:16" x14ac:dyDescent="0.2">
      <c r="A1" s="7" t="s">
        <v>6</v>
      </c>
    </row>
    <row r="2" spans="1:16" x14ac:dyDescent="0.2">
      <c r="C2" s="8">
        <v>44957</v>
      </c>
      <c r="D2" s="8">
        <v>45046</v>
      </c>
      <c r="E2" s="8"/>
      <c r="F2" s="8"/>
      <c r="G2" s="8">
        <v>45322</v>
      </c>
      <c r="H2" s="8">
        <v>45412</v>
      </c>
      <c r="O2" s="8">
        <v>44956</v>
      </c>
      <c r="P2" s="8">
        <v>45321</v>
      </c>
    </row>
    <row r="3" spans="1:16" x14ac:dyDescent="0.2">
      <c r="C3" s="3" t="s">
        <v>8</v>
      </c>
      <c r="D3" s="3" t="s">
        <v>44</v>
      </c>
      <c r="E3" s="3" t="s">
        <v>48</v>
      </c>
      <c r="F3" s="3" t="s">
        <v>49</v>
      </c>
      <c r="G3" s="3" t="s">
        <v>50</v>
      </c>
      <c r="H3" s="3" t="s">
        <v>43</v>
      </c>
      <c r="I3" s="3" t="s">
        <v>45</v>
      </c>
      <c r="J3" s="3" t="s">
        <v>46</v>
      </c>
      <c r="K3" s="3" t="s">
        <v>47</v>
      </c>
      <c r="O3" s="3" t="s">
        <v>54</v>
      </c>
      <c r="P3" s="3" t="s">
        <v>53</v>
      </c>
    </row>
    <row r="4" spans="1:16" x14ac:dyDescent="0.2">
      <c r="B4" t="s">
        <v>51</v>
      </c>
      <c r="H4" s="4">
        <v>665.7</v>
      </c>
    </row>
    <row r="5" spans="1:16" x14ac:dyDescent="0.2">
      <c r="B5" t="s">
        <v>52</v>
      </c>
      <c r="H5" s="4">
        <v>475.5</v>
      </c>
    </row>
    <row r="7" spans="1:16" s="9" customFormat="1" x14ac:dyDescent="0.2">
      <c r="B7" s="9" t="s">
        <v>7</v>
      </c>
      <c r="C7" s="10">
        <v>1117.8030000000001</v>
      </c>
      <c r="D7" s="10">
        <v>1105.364</v>
      </c>
      <c r="E7" s="10"/>
      <c r="F7" s="10"/>
      <c r="G7" s="10">
        <v>1146.4570000000001</v>
      </c>
      <c r="H7" s="10">
        <v>1141.2339999999999</v>
      </c>
      <c r="I7" s="10"/>
      <c r="J7" s="10"/>
      <c r="K7" s="10"/>
    </row>
    <row r="8" spans="1:16" s="2" customFormat="1" x14ac:dyDescent="0.2">
      <c r="B8" s="2" t="s">
        <v>9</v>
      </c>
      <c r="C8" s="4">
        <v>294.35399999999998</v>
      </c>
      <c r="D8" s="4">
        <v>263.947</v>
      </c>
      <c r="E8" s="4"/>
      <c r="F8" s="4"/>
      <c r="G8" s="4">
        <v>276.30700000000002</v>
      </c>
      <c r="H8" s="4">
        <v>273.30200000000002</v>
      </c>
      <c r="I8" s="4"/>
      <c r="J8" s="4"/>
      <c r="K8" s="4"/>
    </row>
    <row r="9" spans="1:16" s="2" customFormat="1" x14ac:dyDescent="0.2">
      <c r="B9" s="2" t="s">
        <v>10</v>
      </c>
      <c r="C9" s="4">
        <f>+C7-C8</f>
        <v>823.44900000000007</v>
      </c>
      <c r="D9" s="4">
        <f>+D7-D8</f>
        <v>841.41700000000003</v>
      </c>
      <c r="E9" s="4"/>
      <c r="F9" s="4"/>
      <c r="G9" s="4">
        <f>+G7-G8</f>
        <v>870.15000000000009</v>
      </c>
      <c r="H9" s="4">
        <f>+H7-H8</f>
        <v>867.9319999999999</v>
      </c>
      <c r="I9" s="4"/>
      <c r="J9" s="4"/>
      <c r="K9" s="4"/>
    </row>
    <row r="10" spans="1:16" s="2" customFormat="1" x14ac:dyDescent="0.2">
      <c r="B10" s="2" t="s">
        <v>11</v>
      </c>
      <c r="C10" s="4">
        <v>261.25799999999998</v>
      </c>
      <c r="D10" s="4">
        <v>209.27099999999999</v>
      </c>
      <c r="E10" s="4"/>
      <c r="F10" s="4"/>
      <c r="G10" s="4">
        <v>205.28200000000001</v>
      </c>
      <c r="H10" s="4">
        <v>205.55799999999999</v>
      </c>
      <c r="I10" s="4"/>
      <c r="J10" s="4"/>
      <c r="K10" s="4"/>
    </row>
    <row r="11" spans="1:16" s="2" customFormat="1" x14ac:dyDescent="0.2">
      <c r="B11" s="2" t="s">
        <v>12</v>
      </c>
      <c r="C11" s="4">
        <v>505.58600000000001</v>
      </c>
      <c r="D11" s="4">
        <v>422.50400000000002</v>
      </c>
      <c r="E11" s="4"/>
      <c r="F11" s="4"/>
      <c r="G11" s="4">
        <v>371.05200000000002</v>
      </c>
      <c r="H11" s="4">
        <v>348.00799999999998</v>
      </c>
      <c r="I11" s="4"/>
      <c r="J11" s="4"/>
      <c r="K11" s="4"/>
    </row>
    <row r="12" spans="1:16" s="2" customFormat="1" x14ac:dyDescent="0.2">
      <c r="B12" s="2" t="s">
        <v>13</v>
      </c>
      <c r="C12" s="4">
        <v>186.49199999999999</v>
      </c>
      <c r="D12" s="4">
        <v>199</v>
      </c>
      <c r="E12" s="4"/>
      <c r="F12" s="4"/>
      <c r="G12" s="4">
        <v>125.286</v>
      </c>
      <c r="H12" s="4">
        <v>111.34399999999999</v>
      </c>
      <c r="I12" s="4"/>
      <c r="J12" s="4"/>
      <c r="K12" s="4"/>
    </row>
    <row r="13" spans="1:16" s="2" customFormat="1" x14ac:dyDescent="0.2">
      <c r="B13" s="2" t="s">
        <v>14</v>
      </c>
      <c r="C13" s="4">
        <f>SUM(C10:C12)</f>
        <v>953.33600000000001</v>
      </c>
      <c r="D13" s="4">
        <f>SUM(D10:D12)</f>
        <v>830.77499999999998</v>
      </c>
      <c r="E13" s="4"/>
      <c r="F13" s="4"/>
      <c r="G13" s="4">
        <f>SUM(G10:G12)</f>
        <v>701.62000000000012</v>
      </c>
      <c r="H13" s="4">
        <f>SUM(H10:H12)</f>
        <v>664.91000000000008</v>
      </c>
      <c r="I13" s="4"/>
      <c r="J13" s="4"/>
      <c r="K13" s="4"/>
    </row>
    <row r="14" spans="1:16" s="2" customFormat="1" x14ac:dyDescent="0.2">
      <c r="B14" s="2" t="s">
        <v>15</v>
      </c>
      <c r="C14" s="4">
        <f>C9-C13</f>
        <v>-129.88699999999994</v>
      </c>
      <c r="D14" s="4">
        <f>D9-D13</f>
        <v>10.642000000000053</v>
      </c>
      <c r="E14" s="4"/>
      <c r="F14" s="4"/>
      <c r="G14" s="4">
        <f>G9-G13</f>
        <v>168.52999999999997</v>
      </c>
      <c r="H14" s="4">
        <f>H9-H13</f>
        <v>203.02199999999982</v>
      </c>
      <c r="I14" s="4"/>
      <c r="J14" s="4"/>
      <c r="K14" s="4"/>
    </row>
    <row r="15" spans="1:16" s="2" customFormat="1" x14ac:dyDescent="0.2">
      <c r="B15" s="2" t="s">
        <v>16</v>
      </c>
      <c r="C15" s="4">
        <v>49.9</v>
      </c>
      <c r="D15" s="4">
        <v>31.213000000000001</v>
      </c>
      <c r="E15" s="4"/>
      <c r="F15" s="4"/>
      <c r="G15" s="4">
        <v>83.057000000000002</v>
      </c>
      <c r="H15" s="4">
        <v>71.587999999999994</v>
      </c>
      <c r="I15" s="4"/>
      <c r="J15" s="4"/>
      <c r="K15" s="4"/>
    </row>
    <row r="16" spans="1:16" x14ac:dyDescent="0.2">
      <c r="B16" s="2" t="s">
        <v>17</v>
      </c>
      <c r="C16" s="4">
        <f>+C14+C15</f>
        <v>-79.986999999999938</v>
      </c>
      <c r="D16" s="4">
        <f>+D14+D15</f>
        <v>41.855000000000054</v>
      </c>
      <c r="G16" s="4">
        <f>+G14+G15</f>
        <v>251.58699999999999</v>
      </c>
      <c r="H16" s="4">
        <f>+H14+H15</f>
        <v>274.60999999999979</v>
      </c>
    </row>
    <row r="17" spans="2:8" x14ac:dyDescent="0.2">
      <c r="B17" s="2" t="s">
        <v>18</v>
      </c>
      <c r="C17" s="4">
        <v>64.506</v>
      </c>
      <c r="D17" s="4">
        <v>27.786000000000001</v>
      </c>
      <c r="E17" s="4"/>
      <c r="F17" s="4"/>
      <c r="G17" s="4">
        <v>54.051000000000002</v>
      </c>
      <c r="H17" s="4">
        <v>75.656000000000006</v>
      </c>
    </row>
    <row r="18" spans="2:8" x14ac:dyDescent="0.2">
      <c r="B18" s="2" t="s">
        <v>19</v>
      </c>
      <c r="C18" s="4">
        <f>+C16-C17</f>
        <v>-144.49299999999994</v>
      </c>
      <c r="D18" s="4">
        <f>+D16-D17</f>
        <v>14.069000000000052</v>
      </c>
      <c r="G18" s="4">
        <f>+G16-G17</f>
        <v>197.536</v>
      </c>
      <c r="H18" s="4">
        <f>+H16-H17</f>
        <v>198.95399999999978</v>
      </c>
    </row>
    <row r="19" spans="2:8" x14ac:dyDescent="0.2">
      <c r="B19" s="2" t="s">
        <v>21</v>
      </c>
      <c r="C19" s="6">
        <f>+C18/C20</f>
        <v>-0.49317748561172853</v>
      </c>
      <c r="D19" s="6">
        <f>+D18/D20</f>
        <v>4.6261965910346994E-2</v>
      </c>
      <c r="G19" s="6">
        <f>+G18/G20</f>
        <v>0.63016460763054449</v>
      </c>
      <c r="H19" s="6">
        <f>+H18/H20</f>
        <v>0.63087763909487715</v>
      </c>
    </row>
    <row r="20" spans="2:8" x14ac:dyDescent="0.2">
      <c r="B20" s="2" t="s">
        <v>1</v>
      </c>
      <c r="C20" s="4">
        <v>292.98377199999999</v>
      </c>
      <c r="D20" s="4">
        <v>304.11591299999998</v>
      </c>
      <c r="E20" s="4"/>
      <c r="F20" s="4"/>
      <c r="G20" s="4">
        <v>313.46730300000002</v>
      </c>
      <c r="H20" s="4">
        <v>315.36067800000001</v>
      </c>
    </row>
    <row r="22" spans="2:8" x14ac:dyDescent="0.2">
      <c r="B22" s="2" t="s">
        <v>20</v>
      </c>
      <c r="G22" s="5">
        <f>+G7/C7-1</f>
        <v>2.563421282641043E-2</v>
      </c>
      <c r="H22" s="5">
        <f>+H7/D7-1</f>
        <v>3.2450848770178675E-2</v>
      </c>
    </row>
    <row r="24" spans="2:8" x14ac:dyDescent="0.2">
      <c r="B24" s="2" t="s">
        <v>23</v>
      </c>
      <c r="G24" s="4">
        <f>+G18</f>
        <v>197.536</v>
      </c>
      <c r="H24" s="4">
        <f>+H18</f>
        <v>198.95399999999978</v>
      </c>
    </row>
    <row r="25" spans="2:8" x14ac:dyDescent="0.2">
      <c r="B25" t="s">
        <v>24</v>
      </c>
      <c r="G25" s="4">
        <v>216.30799999999999</v>
      </c>
      <c r="H25" s="4">
        <v>216.30799999999999</v>
      </c>
    </row>
    <row r="26" spans="2:8" x14ac:dyDescent="0.2">
      <c r="B26" s="2" t="s">
        <v>32</v>
      </c>
      <c r="G26" s="4">
        <v>229.42500000000001</v>
      </c>
      <c r="H26" s="4">
        <v>229.42500000000001</v>
      </c>
    </row>
    <row r="27" spans="2:8" x14ac:dyDescent="0.2">
      <c r="B27" t="s">
        <v>33</v>
      </c>
      <c r="G27" s="4">
        <v>68.125</v>
      </c>
      <c r="H27" s="4">
        <v>68.125</v>
      </c>
    </row>
    <row r="28" spans="2:8" x14ac:dyDescent="0.2">
      <c r="B28" s="2" t="s">
        <v>34</v>
      </c>
      <c r="G28" s="4">
        <v>26.667000000000002</v>
      </c>
      <c r="H28" s="4">
        <v>26.667000000000002</v>
      </c>
    </row>
    <row r="29" spans="2:8" x14ac:dyDescent="0.2">
      <c r="B29" t="s">
        <v>31</v>
      </c>
      <c r="G29" s="4">
        <v>-7.952</v>
      </c>
      <c r="H29" s="4">
        <v>-7.952</v>
      </c>
    </row>
    <row r="30" spans="2:8" x14ac:dyDescent="0.2">
      <c r="B30" t="s">
        <v>30</v>
      </c>
      <c r="G30" s="4">
        <v>-17.353999999999999</v>
      </c>
      <c r="H30" s="4">
        <v>-17.353999999999999</v>
      </c>
    </row>
    <row r="31" spans="2:8" x14ac:dyDescent="0.2">
      <c r="B31" t="s">
        <v>29</v>
      </c>
      <c r="G31" s="4">
        <v>6.782</v>
      </c>
      <c r="H31" s="4">
        <v>6.782</v>
      </c>
    </row>
    <row r="32" spans="2:8" x14ac:dyDescent="0.2">
      <c r="B32" t="s">
        <v>28</v>
      </c>
      <c r="G32" s="4">
        <v>7.2370000000000001</v>
      </c>
      <c r="H32" s="4">
        <v>7.2370000000000001</v>
      </c>
    </row>
    <row r="33" spans="2:16" x14ac:dyDescent="0.2">
      <c r="B33" t="s">
        <v>27</v>
      </c>
      <c r="G33" s="4">
        <v>5.3680000000000003</v>
      </c>
      <c r="H33" s="4">
        <v>5.3680000000000003</v>
      </c>
    </row>
    <row r="34" spans="2:16" x14ac:dyDescent="0.2">
      <c r="B34" t="s">
        <v>26</v>
      </c>
      <c r="G34" s="4">
        <v>-17.667999999999999</v>
      </c>
      <c r="H34" s="4">
        <v>-17.667999999999999</v>
      </c>
    </row>
    <row r="35" spans="2:16" x14ac:dyDescent="0.2">
      <c r="B35" t="s">
        <v>25</v>
      </c>
      <c r="G35" s="4">
        <v>9.8000000000000004E-2</v>
      </c>
      <c r="H35" s="4">
        <v>9.8000000000000004E-2</v>
      </c>
    </row>
    <row r="36" spans="2:16" x14ac:dyDescent="0.2">
      <c r="B36" t="s">
        <v>35</v>
      </c>
      <c r="G36" s="4">
        <f>12.26+35.839-40.128+7.276-14.942+77.964-7.114</f>
        <v>71.154999999999987</v>
      </c>
      <c r="H36" s="4">
        <f>12.26+35.839-40.128+7.276-14.942+77.964-7.114</f>
        <v>71.154999999999987</v>
      </c>
    </row>
    <row r="37" spans="2:16" x14ac:dyDescent="0.2">
      <c r="B37" t="s">
        <v>22</v>
      </c>
      <c r="G37" s="4">
        <f>SUM(G25:G36)</f>
        <v>588.19099999999992</v>
      </c>
      <c r="H37" s="4">
        <f>SUM(H25:H36)</f>
        <v>588.19099999999992</v>
      </c>
      <c r="O37" s="2">
        <v>1290.2619999999999</v>
      </c>
      <c r="P37" s="2">
        <v>1598.836</v>
      </c>
    </row>
    <row r="39" spans="2:16" x14ac:dyDescent="0.2">
      <c r="B39" t="s">
        <v>38</v>
      </c>
      <c r="H39" s="4">
        <f>-867.911+776.941-3+4.654</f>
        <v>-89.315999999999917</v>
      </c>
    </row>
    <row r="40" spans="2:16" x14ac:dyDescent="0.2">
      <c r="B40" t="s">
        <v>37</v>
      </c>
      <c r="H40" s="4">
        <v>-18.507999999999999</v>
      </c>
    </row>
    <row r="41" spans="2:16" x14ac:dyDescent="0.2">
      <c r="B41" t="s">
        <v>36</v>
      </c>
      <c r="H41" s="4">
        <f>SUM(H39:H40)</f>
        <v>-107.82399999999991</v>
      </c>
    </row>
    <row r="43" spans="2:16" x14ac:dyDescent="0.2">
      <c r="B43" t="s">
        <v>41</v>
      </c>
      <c r="H43" s="4">
        <f>1.016+6.581</f>
        <v>7.5970000000000004</v>
      </c>
    </row>
    <row r="44" spans="2:16" x14ac:dyDescent="0.2">
      <c r="B44" t="s">
        <v>40</v>
      </c>
      <c r="H44" s="4">
        <v>-150.048</v>
      </c>
    </row>
    <row r="45" spans="2:16" x14ac:dyDescent="0.2">
      <c r="B45" t="s">
        <v>39</v>
      </c>
      <c r="H45" s="4">
        <f>SUM(H43:H44)</f>
        <v>-142.45099999999999</v>
      </c>
    </row>
    <row r="46" spans="2:16" x14ac:dyDescent="0.2">
      <c r="B46" t="s">
        <v>28</v>
      </c>
      <c r="H46" s="4">
        <v>-6.8520000000000003</v>
      </c>
    </row>
    <row r="47" spans="2:16" x14ac:dyDescent="0.2">
      <c r="B47" t="s">
        <v>42</v>
      </c>
      <c r="H47" s="4">
        <f>+H46+H45+H41+H37</f>
        <v>331.06400000000002</v>
      </c>
    </row>
  </sheetData>
  <hyperlinks>
    <hyperlink ref="A1" location="Main!A1" display="Main" xr:uid="{083A7719-980A-45CE-AB1E-418835C74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2024-08-15T17:14:25Z</dcterms:created>
  <dcterms:modified xsi:type="dcterms:W3CDTF">2024-09-20T05:11:48Z</dcterms:modified>
</cp:coreProperties>
</file>