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 showInkAnnotation="0" defaultThemeVersion="166925"/>
  <xr:revisionPtr revIDLastSave="0" documentId="13_ncr:1_{AFC91F7E-F009-43A3-99CB-DE594333C82C}" xr6:coauthVersionLast="47" xr6:coauthVersionMax="47" xr10:uidLastSave="{00000000-0000-0000-0000-000000000000}"/>
  <bookViews>
    <workbookView xWindow="7755" yWindow="165" windowWidth="20310" windowHeight="14910" xr2:uid="{00000000-000D-0000-FFFF-FFFF00000000}"/>
  </bookViews>
  <sheets>
    <sheet name="Main" sheetId="1" r:id="rId1"/>
    <sheet name="FX" sheetId="3" r:id="rId2"/>
    <sheet name="Private" sheetId="2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HKD">FX!$C$2</definedName>
    <definedName name="RMB">FX!$C$3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6" i="1" l="1"/>
  <c r="F36" i="1"/>
  <c r="E36" i="1"/>
  <c r="F9" i="1" a="1"/>
  <c r="F9" i="1" s="1"/>
  <c r="E9" i="1"/>
  <c r="F13" i="1"/>
  <c r="E13" i="1"/>
  <c r="G13" i="1" s="1"/>
  <c r="F6" i="1"/>
  <c r="E6" i="1" a="1"/>
  <c r="E6" i="1" s="1"/>
  <c r="G6" i="1" s="1"/>
  <c r="F5" i="1"/>
  <c r="G5" i="1" s="1"/>
  <c r="G9" i="1" l="1"/>
  <c r="F4" i="1"/>
  <c r="E4" i="1"/>
  <c r="G4" i="1" s="1"/>
  <c r="F3" i="1" l="1"/>
  <c r="E3" i="1"/>
  <c r="F12" i="1"/>
  <c r="G12" i="1" s="1"/>
  <c r="F8" i="1"/>
  <c r="G8" i="1" s="1"/>
  <c r="F11" i="1"/>
  <c r="G11" i="1" s="1"/>
  <c r="F43" i="1"/>
  <c r="E43" i="1"/>
  <c r="F7" i="1"/>
  <c r="E7" i="1"/>
  <c r="F10" i="1"/>
  <c r="E10" i="1"/>
  <c r="F42" i="1"/>
  <c r="E42" i="1"/>
  <c r="G7" i="1" l="1"/>
  <c r="G43" i="1"/>
  <c r="G3" i="1"/>
  <c r="G10" i="1"/>
  <c r="G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<sst xmlns="http://schemas.openxmlformats.org/spreadsheetml/2006/main" count="180" uniqueCount="158">
  <si>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</si>
  <si>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</si>
  <si>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</si>
  <si>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</si>
  <si>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</si>
  <si>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</si>
  <si>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</si>
  <si>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</si>
  <si>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</si>
  <si>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</si>
  <si>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</si>
  <si>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</si>
  <si>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</si>
  <si>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</si>
  <si>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FB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</si>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</sst>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0" xfId="0" applyFont="1"/>
    <xf numFmtId="2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7" fillId="0" borderId="0" xfId="1" applyFont="1"/>
    <xf numFmtId="0" fontId="4" fillId="0" borderId="0" xfId="0" applyFont="1"/>
    <xf numFmtId="3" fontId="4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8" fillId="0" borderId="0" xfId="0" applyFont="1"/>
    <xf numFmtId="2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10" Type="http://schemas.openxmlformats.org/officeDocument/2006/relationships/externalLink" Target="externalLinks/externalLink7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tin/code/models/MSF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tin/code/models/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tin/code/models/AMZ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tin/code/models/700%20H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tin/code/models/FB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ORCL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DB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RM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P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BL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111600</v>
          </cell>
        </row>
        <row r="6">
          <cell r="L6">
            <v>49926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667.55100000000004</v>
          </cell>
        </row>
        <row r="5">
          <cell r="L5">
            <v>169198</v>
          </cell>
        </row>
        <row r="6">
          <cell r="L6">
            <v>14817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K5">
            <v>66385</v>
          </cell>
        </row>
        <row r="6">
          <cell r="K6">
            <v>47556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L5">
            <v>304</v>
          </cell>
        </row>
        <row r="6">
          <cell r="L6">
            <v>315.03500000000003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2742</v>
          </cell>
        </row>
        <row r="5">
          <cell r="M5">
            <v>43890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G5">
            <v>21902</v>
          </cell>
        </row>
        <row r="6">
          <cell r="G6">
            <v>75859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4701</v>
          </cell>
        </row>
        <row r="6">
          <cell r="N6">
            <v>4125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M5">
            <v>18439</v>
          </cell>
        </row>
        <row r="6">
          <cell r="M6">
            <v>10597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286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588.52099999999996</v>
          </cell>
        </row>
        <row r="5">
          <cell r="K5">
            <v>3132.9639999999999</v>
          </cell>
        </row>
        <row r="6">
          <cell r="K6">
            <v>988.03399999999999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code/models/MSFT.xlsx" TargetMode="External"/><Relationship Id="rId13" Type="http://schemas.openxmlformats.org/officeDocument/2006/relationships/hyperlink" Target="BABA.xlsx" TargetMode="External"/><Relationship Id="rId3" Type="http://schemas.openxmlformats.org/officeDocument/2006/relationships/hyperlink" Target="../../../OneDrive/Models%20Backup/FB.xlsx" TargetMode="External"/><Relationship Id="rId7" Type="http://schemas.openxmlformats.org/officeDocument/2006/relationships/hyperlink" Target="../../../OneDrive/Models%20Backup/SAP.xlsx" TargetMode="External"/><Relationship Id="rId12" Type="http://schemas.openxmlformats.org/officeDocument/2006/relationships/hyperlink" Target="INTU.xlsx" TargetMode="External"/><Relationship Id="rId2" Type="http://schemas.openxmlformats.org/officeDocument/2006/relationships/hyperlink" Target="../../../OneDrive/Models%20Backup/ADBE.xlsx" TargetMode="External"/><Relationship Id="rId1" Type="http://schemas.openxmlformats.org/officeDocument/2006/relationships/hyperlink" Target="../../../OneDrive/Models%20Backup/SPOT.xlsx" TargetMode="External"/><Relationship Id="rId6" Type="http://schemas.openxmlformats.org/officeDocument/2006/relationships/hyperlink" Target="../../../OneDrive/Models%20Backup/ORCL.xlsx" TargetMode="External"/><Relationship Id="rId11" Type="http://schemas.openxmlformats.org/officeDocument/2006/relationships/hyperlink" Target="../../../code/models/700%20HK.xlsx" TargetMode="External"/><Relationship Id="rId5" Type="http://schemas.openxmlformats.org/officeDocument/2006/relationships/hyperlink" Target="../../../OneDrive/Models%20Backup/CRM.xlsx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../../../code/models/AMZN.xlsx" TargetMode="External"/><Relationship Id="rId4" Type="http://schemas.openxmlformats.org/officeDocument/2006/relationships/hyperlink" Target="../../../OneDrive/Models%20Backup/RBLX.xlsx" TargetMode="External"/><Relationship Id="rId9" Type="http://schemas.openxmlformats.org/officeDocument/2006/relationships/hyperlink" Target="../../../code/models/GOOG.xlsx" TargetMode="External"/><Relationship Id="rId14" Type="http://schemas.openxmlformats.org/officeDocument/2006/relationships/hyperlink" Target="PLTR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B2:H81"/>
  <sheetViews>
    <sheetView tabSelected="1" zoomScaleNormal="100" zoomScaleSheetLayoutView="100" workbookViewId="0">
      <pane xSplit="3" ySplit="2" topLeftCell="D3" activePane="bottomRight" state="frozen"/>
      <selection pane="topRight" activeCell="D1" sqref="D1"/>
      <selection pane="bottomLeft" activeCell="A30" sqref="A30"/>
      <selection pane="bottomRight" activeCell="G9" sqref="G9"/>
    </sheetView>
  </sheetViews>
  <sheetFormatPr defaultColWidth="8.5703125" defaultRowHeight="12.75" x14ac:dyDescent="0.2"/>
  <cols>
    <col min="1" max="1" width="1.5703125" style="1" customWidth="1"/>
    <col min="2" max="2" width="15" style="1" customWidth="1"/>
    <col min="3" max="3" width="7.28515625" style="1" customWidth="1"/>
    <col min="4" max="4" width="8.5703125" style="2"/>
    <col min="5" max="5" width="10.28515625" style="3" customWidth="1"/>
    <col min="6" max="8" width="9.42578125" style="4" customWidth="1"/>
    <col min="9" max="16384" width="8.5703125" style="1"/>
  </cols>
  <sheetData>
    <row r="2" spans="2:8" x14ac:dyDescent="0.2">
      <c r="B2" s="1" t="s">
        <v>0</v>
      </c>
      <c r="C2" s="1" t="s">
        <v>1</v>
      </c>
      <c r="D2" s="2" t="s">
        <v>2</v>
      </c>
      <c r="E2" s="3" t="s">
        <v>3</v>
      </c>
      <c r="F2" s="4" t="s">
        <v>4</v>
      </c>
      <c r="G2" s="4" t="s">
        <v>5</v>
      </c>
      <c r="H2" s="4" t="s">
        <v>6</v>
      </c>
    </row>
    <row r="3" spans="2:8" x14ac:dyDescent="0.2">
      <c r="B3" s="5" t="s">
        <v>7</v>
      </c>
      <c r="C3" s="1" t="s">
        <v>8</v>
      </c>
      <c r="D3" s="2">
        <v>252</v>
      </c>
      <c r="E3" s="3">
        <f>D3*[1]Main!$L$3</f>
        <v>1898568</v>
      </c>
      <c r="F3" s="3">
        <f>[1]Main!$L$5-[1]Main!$L$6</f>
        <v>61674</v>
      </c>
      <c r="G3" s="3">
        <f>+E3-F3</f>
        <v>1836894</v>
      </c>
      <c r="H3" s="4" t="s">
        <v>15</v>
      </c>
    </row>
    <row r="4" spans="2:8" x14ac:dyDescent="0.2">
      <c r="B4" s="5" t="s">
        <v>9</v>
      </c>
      <c r="C4" s="1" t="s">
        <v>10</v>
      </c>
      <c r="D4" s="2">
        <v>2340.23</v>
      </c>
      <c r="E4" s="3">
        <f>D4*[2]Main!$L$3</f>
        <v>1562222.8767300001</v>
      </c>
      <c r="F4" s="3">
        <f>[2]Main!$L$5-[2]Main!$L$6</f>
        <v>154381</v>
      </c>
      <c r="G4" s="3">
        <f>+E4-F4</f>
        <v>1407841.8767300001</v>
      </c>
      <c r="H4" s="4" t="s">
        <v>15</v>
      </c>
    </row>
    <row r="5" spans="2:8" x14ac:dyDescent="0.2">
      <c r="B5" s="5" t="s">
        <v>11</v>
      </c>
      <c r="C5" s="1" t="s">
        <v>12</v>
      </c>
      <c r="D5" s="2">
        <v>121.12</v>
      </c>
      <c r="E5" s="3">
        <v>1232000</v>
      </c>
      <c r="F5" s="3">
        <f>[3]Main!$K$5-[3]Main!$K$6</f>
        <v>18829</v>
      </c>
      <c r="G5" s="3">
        <f t="shared" ref="G5" si="0">+E5-F5</f>
        <v>1213171</v>
      </c>
      <c r="H5" s="4" t="s">
        <v>15</v>
      </c>
    </row>
    <row r="6" spans="2:8" x14ac:dyDescent="0.2">
      <c r="B6" s="5" t="s">
        <v>16</v>
      </c>
      <c r="C6" s="1" t="s">
        <v>17</v>
      </c>
      <c r="D6" s="2">
        <v>391.4</v>
      </c>
      <c r="E6" s="3" cm="1">
        <f t="array" ref="E6">3762000/HKD</f>
        <v>479247.87892685161</v>
      </c>
      <c r="F6" s="3">
        <f>([4]Main!$L$5-[4]Main!$L$6)/HKD*1000</f>
        <v>-1405.7682998292983</v>
      </c>
      <c r="G6" s="3">
        <f t="shared" ref="G6" si="1">+E6-F6</f>
        <v>480653.64722668089</v>
      </c>
      <c r="H6" s="4" t="s">
        <v>15</v>
      </c>
    </row>
    <row r="7" spans="2:8" x14ac:dyDescent="0.2">
      <c r="B7" s="5" t="s">
        <v>13</v>
      </c>
      <c r="C7" s="1" t="s">
        <v>14</v>
      </c>
      <c r="D7" s="2">
        <v>175.57</v>
      </c>
      <c r="E7" s="3">
        <f>+D7*[5]Main!$M$3</f>
        <v>481412.94</v>
      </c>
      <c r="F7" s="3">
        <f>+[5]Main!$M$5-[5]Main!$M$6</f>
        <v>43890</v>
      </c>
      <c r="G7" s="3">
        <f>+E7-F7</f>
        <v>437522.94</v>
      </c>
      <c r="H7" s="4" t="s">
        <v>15</v>
      </c>
    </row>
    <row r="8" spans="2:8" x14ac:dyDescent="0.2">
      <c r="B8" s="5" t="s">
        <v>24</v>
      </c>
      <c r="C8" s="1" t="s">
        <v>25</v>
      </c>
      <c r="D8" s="2">
        <v>71.02</v>
      </c>
      <c r="E8" s="3">
        <v>189493</v>
      </c>
      <c r="F8" s="3">
        <f>[6]Main!$G$5-[6]Main!$G$6</f>
        <v>-53957</v>
      </c>
      <c r="G8" s="3">
        <f t="shared" ref="G8" si="2">E8-F8</f>
        <v>243450</v>
      </c>
      <c r="H8" s="4" t="s">
        <v>15</v>
      </c>
    </row>
    <row r="9" spans="2:8" x14ac:dyDescent="0.2">
      <c r="B9" s="5" t="s">
        <v>18</v>
      </c>
      <c r="C9" s="1" t="s">
        <v>19</v>
      </c>
      <c r="D9" s="2">
        <v>115.9</v>
      </c>
      <c r="E9" s="3">
        <f>D9*[7]Main!$L$3</f>
        <v>310046.98749999999</v>
      </c>
      <c r="F9" s="3" cm="1">
        <f t="array" ref="F9">([7]Main!$L$5-[7]Main!$L$6)/RMB</f>
        <v>119719.43620178041</v>
      </c>
      <c r="G9" s="3">
        <f>+E9-F9</f>
        <v>190327.55129821959</v>
      </c>
      <c r="H9" s="4" t="s">
        <v>15</v>
      </c>
    </row>
    <row r="10" spans="2:8" x14ac:dyDescent="0.2">
      <c r="B10" s="5" t="s">
        <v>20</v>
      </c>
      <c r="C10" s="1" t="s">
        <v>21</v>
      </c>
      <c r="D10" s="2">
        <v>393.84</v>
      </c>
      <c r="E10" s="3">
        <f>+D10*[8]Main!$N$3</f>
        <v>186089.4</v>
      </c>
      <c r="F10" s="3">
        <f>+[8]Main!$N$5-[8]Main!$N$6</f>
        <v>576</v>
      </c>
      <c r="G10" s="3">
        <f>+E10-F10</f>
        <v>185513.4</v>
      </c>
      <c r="H10" s="4" t="s">
        <v>15</v>
      </c>
    </row>
    <row r="11" spans="2:8" x14ac:dyDescent="0.2">
      <c r="B11" s="5" t="s">
        <v>22</v>
      </c>
      <c r="C11" s="1" t="s">
        <v>23</v>
      </c>
      <c r="D11" s="2">
        <v>189</v>
      </c>
      <c r="E11" s="3">
        <v>188055</v>
      </c>
      <c r="F11" s="3">
        <f>[9]Main!$M$5-[9]Main!$M$6</f>
        <v>7842</v>
      </c>
      <c r="G11" s="3">
        <f>E11-F11</f>
        <v>180213</v>
      </c>
      <c r="H11" s="4" t="s">
        <v>15</v>
      </c>
    </row>
    <row r="12" spans="2:8" x14ac:dyDescent="0.2">
      <c r="B12" s="5" t="s">
        <v>26</v>
      </c>
      <c r="C12" s="1" t="s">
        <v>26</v>
      </c>
      <c r="D12" s="2">
        <v>99.86</v>
      </c>
      <c r="E12" s="3">
        <v>122050</v>
      </c>
      <c r="F12" s="3">
        <f>[10]Main!$L$5-[10]Main!$L$6</f>
        <v>870</v>
      </c>
      <c r="G12" s="3">
        <f t="shared" ref="G12" si="3">E12-F12</f>
        <v>121180</v>
      </c>
      <c r="H12" s="4" t="s">
        <v>15</v>
      </c>
    </row>
    <row r="13" spans="2:8" x14ac:dyDescent="0.2">
      <c r="B13" s="5" t="s">
        <v>27</v>
      </c>
      <c r="C13" s="1" t="s">
        <v>28</v>
      </c>
      <c r="D13" s="2">
        <v>413.72</v>
      </c>
      <c r="E13" s="3">
        <f>D13*[11]Main!$L$3</f>
        <v>118323.92000000001</v>
      </c>
      <c r="F13" s="3">
        <f>[11]Main!$L$5-[11]Main!$L$6</f>
        <v>-2851</v>
      </c>
      <c r="G13" s="3">
        <f t="shared" ref="G13" si="4">E13-F13</f>
        <v>121174.92000000001</v>
      </c>
      <c r="H13" s="4" t="s">
        <v>15</v>
      </c>
    </row>
    <row r="14" spans="2:8" x14ac:dyDescent="0.2">
      <c r="B14" s="1" t="s">
        <v>29</v>
      </c>
      <c r="C14" s="1" t="s">
        <v>29</v>
      </c>
      <c r="D14" s="2">
        <v>65.180000000000007</v>
      </c>
      <c r="E14" s="3">
        <v>101795</v>
      </c>
    </row>
    <row r="15" spans="2:8" x14ac:dyDescent="0.2">
      <c r="B15" s="1" t="s">
        <v>30</v>
      </c>
      <c r="C15" s="1" t="s">
        <v>31</v>
      </c>
      <c r="D15" s="2">
        <v>505.42</v>
      </c>
      <c r="E15" s="3">
        <v>103850</v>
      </c>
    </row>
    <row r="16" spans="2:8" x14ac:dyDescent="0.2">
      <c r="B16" s="1" t="s">
        <v>32</v>
      </c>
      <c r="C16" s="1" t="s">
        <v>33</v>
      </c>
      <c r="D16" s="2">
        <v>87.2</v>
      </c>
      <c r="E16" s="3">
        <v>100981</v>
      </c>
    </row>
    <row r="17" spans="2:8" s="11" customFormat="1" x14ac:dyDescent="0.2">
      <c r="B17" s="11" t="s">
        <v>34</v>
      </c>
      <c r="C17" s="11" t="s">
        <v>157</v>
      </c>
      <c r="D17" s="12">
        <v>0</v>
      </c>
      <c r="E17" s="13">
        <v>100000</v>
      </c>
      <c r="F17" s="14"/>
      <c r="G17" s="14"/>
      <c r="H17" s="14"/>
    </row>
    <row r="18" spans="2:8" x14ac:dyDescent="0.2">
      <c r="B18" s="1" t="s">
        <v>35</v>
      </c>
      <c r="C18" s="1" t="s">
        <v>36</v>
      </c>
      <c r="D18" s="2">
        <v>122.8</v>
      </c>
      <c r="E18" s="3">
        <v>79287</v>
      </c>
    </row>
    <row r="19" spans="2:8" x14ac:dyDescent="0.2">
      <c r="B19" s="1" t="s">
        <v>37</v>
      </c>
      <c r="C19" s="1" t="s">
        <v>38</v>
      </c>
      <c r="D19" s="2">
        <v>391.47</v>
      </c>
      <c r="E19" s="3">
        <v>55690</v>
      </c>
    </row>
    <row r="20" spans="2:8" x14ac:dyDescent="0.2">
      <c r="B20" s="1" t="s">
        <v>39</v>
      </c>
      <c r="C20" s="1" t="s">
        <v>40</v>
      </c>
      <c r="D20" s="2">
        <v>152.88</v>
      </c>
      <c r="E20" s="3">
        <v>52828</v>
      </c>
    </row>
    <row r="21" spans="2:8" x14ac:dyDescent="0.2">
      <c r="B21" s="1" t="s">
        <v>41</v>
      </c>
      <c r="C21" s="1" t="s">
        <v>42</v>
      </c>
      <c r="D21" s="2">
        <v>200.8</v>
      </c>
      <c r="E21" s="3">
        <v>52670</v>
      </c>
    </row>
    <row r="22" spans="2:8" x14ac:dyDescent="0.2">
      <c r="B22" s="1" t="s">
        <v>43</v>
      </c>
      <c r="C22" s="1" t="s">
        <v>44</v>
      </c>
      <c r="D22" s="2">
        <v>25.83</v>
      </c>
      <c r="E22" s="3">
        <v>51960</v>
      </c>
    </row>
    <row r="23" spans="2:8" x14ac:dyDescent="0.2">
      <c r="B23" s="1" t="s">
        <v>45</v>
      </c>
      <c r="C23" s="1" t="s">
        <v>46</v>
      </c>
      <c r="D23" s="2">
        <v>135.57</v>
      </c>
      <c r="E23" s="3">
        <v>45920</v>
      </c>
    </row>
    <row r="24" spans="2:8" x14ac:dyDescent="0.2">
      <c r="B24" s="1" t="s">
        <v>47</v>
      </c>
      <c r="C24" s="1" t="s">
        <v>48</v>
      </c>
      <c r="D24" s="2">
        <v>203.73</v>
      </c>
      <c r="E24" s="3">
        <v>45530</v>
      </c>
    </row>
    <row r="25" spans="2:8" x14ac:dyDescent="0.2">
      <c r="B25" s="1" t="s">
        <v>49</v>
      </c>
      <c r="C25" s="1" t="s">
        <v>50</v>
      </c>
      <c r="D25" s="2">
        <v>159.93</v>
      </c>
      <c r="E25" s="3">
        <v>44900</v>
      </c>
    </row>
    <row r="26" spans="2:8" x14ac:dyDescent="0.2">
      <c r="B26" s="1" t="s">
        <v>51</v>
      </c>
      <c r="C26" s="1" t="s">
        <v>52</v>
      </c>
      <c r="D26" s="2">
        <v>160.03</v>
      </c>
      <c r="E26" s="3">
        <v>40648</v>
      </c>
    </row>
    <row r="27" spans="2:8" x14ac:dyDescent="0.2">
      <c r="B27" s="1" t="s">
        <v>53</v>
      </c>
      <c r="C27" s="1" t="s">
        <v>54</v>
      </c>
      <c r="D27" s="2">
        <v>107.93</v>
      </c>
      <c r="E27" s="3">
        <v>34000</v>
      </c>
    </row>
    <row r="28" spans="2:8" x14ac:dyDescent="0.2">
      <c r="B28" s="1" t="s">
        <v>55</v>
      </c>
      <c r="E28" s="3">
        <v>31500</v>
      </c>
    </row>
    <row r="29" spans="2:8" x14ac:dyDescent="0.2">
      <c r="B29" s="1" t="s">
        <v>56</v>
      </c>
      <c r="E29" s="3">
        <v>30000</v>
      </c>
    </row>
    <row r="30" spans="2:8" x14ac:dyDescent="0.2">
      <c r="B30" s="1" t="s">
        <v>57</v>
      </c>
      <c r="C30" s="1" t="s">
        <v>58</v>
      </c>
      <c r="D30" s="2">
        <v>54.71</v>
      </c>
      <c r="E30" s="3">
        <v>28410</v>
      </c>
    </row>
    <row r="31" spans="2:8" x14ac:dyDescent="0.2">
      <c r="B31" s="1" t="s">
        <v>59</v>
      </c>
      <c r="E31" s="3">
        <v>27000</v>
      </c>
    </row>
    <row r="32" spans="2:8" x14ac:dyDescent="0.2">
      <c r="B32" s="1" t="s">
        <v>60</v>
      </c>
      <c r="E32" s="3">
        <v>26000</v>
      </c>
    </row>
    <row r="33" spans="2:8" x14ac:dyDescent="0.2">
      <c r="B33" s="1" t="s">
        <v>61</v>
      </c>
      <c r="C33" s="1" t="s">
        <v>62</v>
      </c>
      <c r="D33" s="2">
        <v>71.66</v>
      </c>
      <c r="E33" s="3">
        <v>25171</v>
      </c>
    </row>
    <row r="34" spans="2:8" x14ac:dyDescent="0.2">
      <c r="B34" s="1" t="s">
        <v>63</v>
      </c>
      <c r="C34" s="1" t="s">
        <v>64</v>
      </c>
      <c r="D34" s="2">
        <v>236.61</v>
      </c>
      <c r="E34" s="3">
        <v>23190</v>
      </c>
    </row>
    <row r="35" spans="2:8" x14ac:dyDescent="0.2">
      <c r="B35" s="1" t="s">
        <v>65</v>
      </c>
      <c r="E35" s="3">
        <v>22000</v>
      </c>
    </row>
    <row r="36" spans="2:8" x14ac:dyDescent="0.2">
      <c r="B36" s="5" t="s">
        <v>155</v>
      </c>
      <c r="C36" s="1" t="s">
        <v>156</v>
      </c>
      <c r="D36" s="2">
        <v>9.35</v>
      </c>
      <c r="E36" s="3">
        <f>D36*[12]Main!$L$3</f>
        <v>19036.599999999999</v>
      </c>
      <c r="F36" s="3">
        <f>[12]Main!$L$5-[12]Main!$L$6</f>
        <v>2585</v>
      </c>
      <c r="G36" s="3">
        <f>E36-F36</f>
        <v>16451.599999999999</v>
      </c>
      <c r="H36" s="4" t="s">
        <v>15</v>
      </c>
    </row>
    <row r="37" spans="2:8" x14ac:dyDescent="0.2">
      <c r="B37" s="1" t="s">
        <v>66</v>
      </c>
      <c r="C37" s="1" t="s">
        <v>67</v>
      </c>
      <c r="D37" s="2">
        <v>312</v>
      </c>
      <c r="E37" s="3">
        <v>19090</v>
      </c>
    </row>
    <row r="38" spans="2:8" x14ac:dyDescent="0.2">
      <c r="B38" s="1" t="s">
        <v>68</v>
      </c>
      <c r="C38" s="1" t="s">
        <v>69</v>
      </c>
      <c r="D38" s="2">
        <v>90.1</v>
      </c>
      <c r="E38" s="3">
        <v>18840</v>
      </c>
    </row>
    <row r="39" spans="2:8" x14ac:dyDescent="0.2">
      <c r="B39" s="1" t="s">
        <v>70</v>
      </c>
      <c r="C39" s="1" t="s">
        <v>71</v>
      </c>
      <c r="D39" s="2">
        <v>360.34</v>
      </c>
      <c r="E39" s="3">
        <v>18140</v>
      </c>
    </row>
    <row r="40" spans="2:8" x14ac:dyDescent="0.2">
      <c r="B40" s="1" t="s">
        <v>72</v>
      </c>
      <c r="C40" s="1" t="s">
        <v>73</v>
      </c>
      <c r="D40" s="2">
        <v>68.930000000000007</v>
      </c>
      <c r="E40" s="3">
        <v>18053</v>
      </c>
    </row>
    <row r="41" spans="2:8" x14ac:dyDescent="0.2">
      <c r="B41" s="1" t="s">
        <v>74</v>
      </c>
      <c r="C41" s="1" t="s">
        <v>75</v>
      </c>
      <c r="D41" s="2">
        <v>43.75</v>
      </c>
      <c r="E41" s="3">
        <v>17180</v>
      </c>
    </row>
    <row r="42" spans="2:8" x14ac:dyDescent="0.2">
      <c r="B42" s="5" t="s">
        <v>76</v>
      </c>
      <c r="C42" s="1" t="s">
        <v>77</v>
      </c>
      <c r="D42" s="2">
        <v>102.23</v>
      </c>
      <c r="E42" s="3">
        <f>+D42*[13]Main!$K$3</f>
        <v>20147.20788088</v>
      </c>
      <c r="F42" s="3">
        <f>+[13]Main!$K$5-[13]Main!$K$6</f>
        <v>3155</v>
      </c>
      <c r="G42" s="3">
        <f>E42-F42</f>
        <v>16992.20788088</v>
      </c>
      <c r="H42" s="4" t="s">
        <v>15</v>
      </c>
    </row>
    <row r="43" spans="2:8" x14ac:dyDescent="0.2">
      <c r="B43" s="5" t="s">
        <v>78</v>
      </c>
      <c r="C43" s="1" t="s">
        <v>79</v>
      </c>
      <c r="D43" s="2">
        <v>27.7</v>
      </c>
      <c r="E43" s="3">
        <f>+D43*[14]Main!$K$3</f>
        <v>16302.031699999998</v>
      </c>
      <c r="F43" s="3">
        <f>+[14]Main!$K$5-[14]Main!$K$6</f>
        <v>2144.9299999999998</v>
      </c>
      <c r="G43" s="3">
        <f>+E43-F43</f>
        <v>14157.101699999997</v>
      </c>
      <c r="H43" s="4" t="s">
        <v>15</v>
      </c>
    </row>
    <row r="44" spans="2:8" x14ac:dyDescent="0.2">
      <c r="B44" s="1" t="s">
        <v>80</v>
      </c>
      <c r="C44" s="1" t="s">
        <v>81</v>
      </c>
      <c r="D44" s="2">
        <v>40.44</v>
      </c>
      <c r="E44" s="3">
        <v>16810</v>
      </c>
    </row>
    <row r="45" spans="2:8" x14ac:dyDescent="0.2">
      <c r="B45" s="1" t="s">
        <v>82</v>
      </c>
      <c r="C45" s="1" t="s">
        <v>83</v>
      </c>
      <c r="D45" s="2">
        <v>128.05000000000001</v>
      </c>
      <c r="E45" s="3">
        <v>16470</v>
      </c>
    </row>
    <row r="46" spans="2:8" x14ac:dyDescent="0.2">
      <c r="B46" s="1" t="s">
        <v>84</v>
      </c>
      <c r="C46" s="1" t="s">
        <v>85</v>
      </c>
      <c r="D46" s="2">
        <v>63.5</v>
      </c>
      <c r="E46" s="3">
        <v>16440</v>
      </c>
    </row>
    <row r="47" spans="2:8" x14ac:dyDescent="0.2">
      <c r="B47" s="1" t="s">
        <v>86</v>
      </c>
      <c r="C47" s="1" t="s">
        <v>87</v>
      </c>
      <c r="D47" s="2">
        <v>363.45</v>
      </c>
      <c r="E47" s="3">
        <v>15250</v>
      </c>
    </row>
    <row r="48" spans="2:8" x14ac:dyDescent="0.2">
      <c r="B48" s="1" t="s">
        <v>88</v>
      </c>
      <c r="E48" s="3">
        <v>15000</v>
      </c>
    </row>
    <row r="49" spans="2:5" x14ac:dyDescent="0.2">
      <c r="B49" s="1" t="s">
        <v>89</v>
      </c>
      <c r="C49" s="1" t="s">
        <v>90</v>
      </c>
      <c r="D49" s="2">
        <v>45.8</v>
      </c>
      <c r="E49" s="3">
        <v>14330</v>
      </c>
    </row>
    <row r="50" spans="2:5" x14ac:dyDescent="0.2">
      <c r="B50" s="1" t="s">
        <v>91</v>
      </c>
      <c r="C50" s="1" t="s">
        <v>92</v>
      </c>
      <c r="D50" s="2">
        <v>135.02000000000001</v>
      </c>
      <c r="E50" s="3">
        <v>14050</v>
      </c>
    </row>
    <row r="51" spans="2:5" x14ac:dyDescent="0.2">
      <c r="B51" s="1" t="s">
        <v>93</v>
      </c>
      <c r="C51" s="1" t="s">
        <v>94</v>
      </c>
      <c r="D51" s="2">
        <v>206.61</v>
      </c>
      <c r="E51" s="3">
        <v>13880</v>
      </c>
    </row>
    <row r="52" spans="2:5" x14ac:dyDescent="0.2">
      <c r="B52" s="1" t="s">
        <v>95</v>
      </c>
      <c r="C52" s="1" t="s">
        <v>95</v>
      </c>
      <c r="D52" s="2">
        <v>115.52</v>
      </c>
      <c r="E52" s="3">
        <v>13640</v>
      </c>
    </row>
    <row r="53" spans="2:5" x14ac:dyDescent="0.2">
      <c r="B53" s="1" t="s">
        <v>96</v>
      </c>
      <c r="C53" s="1" t="s">
        <v>96</v>
      </c>
      <c r="D53" s="2">
        <v>206.68</v>
      </c>
      <c r="E53" s="3">
        <v>12990</v>
      </c>
    </row>
    <row r="54" spans="2:5" x14ac:dyDescent="0.2">
      <c r="B54" s="1" t="s">
        <v>97</v>
      </c>
      <c r="C54" s="1" t="s">
        <v>98</v>
      </c>
      <c r="D54" s="2">
        <v>43.77</v>
      </c>
      <c r="E54" s="3">
        <v>12660</v>
      </c>
    </row>
    <row r="55" spans="2:5" x14ac:dyDescent="0.2">
      <c r="B55" s="1" t="s">
        <v>99</v>
      </c>
      <c r="C55" s="1" t="s">
        <v>100</v>
      </c>
      <c r="D55" s="2">
        <v>2.5099999999999998</v>
      </c>
      <c r="E55" s="3">
        <v>12580</v>
      </c>
    </row>
    <row r="56" spans="2:5" x14ac:dyDescent="0.2">
      <c r="B56" s="1" t="s">
        <v>101</v>
      </c>
      <c r="C56" s="1" t="s">
        <v>102</v>
      </c>
      <c r="D56" s="2">
        <v>98.74</v>
      </c>
      <c r="E56" s="3">
        <v>12490</v>
      </c>
    </row>
    <row r="57" spans="2:5" x14ac:dyDescent="0.2">
      <c r="B57" s="1" t="s">
        <v>103</v>
      </c>
      <c r="C57" s="1" t="s">
        <v>104</v>
      </c>
      <c r="D57" s="2">
        <v>40.369999999999997</v>
      </c>
      <c r="E57" s="3">
        <v>11000</v>
      </c>
    </row>
    <row r="58" spans="2:5" x14ac:dyDescent="0.2">
      <c r="B58" s="1" t="s">
        <v>105</v>
      </c>
      <c r="C58" s="1" t="s">
        <v>106</v>
      </c>
      <c r="D58" s="2">
        <v>408.48</v>
      </c>
      <c r="E58" s="3">
        <v>10570</v>
      </c>
    </row>
    <row r="59" spans="2:5" x14ac:dyDescent="0.2">
      <c r="B59" s="1" t="s">
        <v>107</v>
      </c>
      <c r="C59" s="1" t="s">
        <v>108</v>
      </c>
      <c r="D59" s="2">
        <v>184.44</v>
      </c>
      <c r="E59" s="3">
        <v>10400</v>
      </c>
    </row>
    <row r="60" spans="2:5" x14ac:dyDescent="0.2">
      <c r="B60" s="1" t="s">
        <v>109</v>
      </c>
      <c r="C60" s="1" t="s">
        <v>110</v>
      </c>
      <c r="D60" s="2">
        <v>80.52</v>
      </c>
      <c r="E60" s="3">
        <v>10310</v>
      </c>
    </row>
    <row r="61" spans="2:5" x14ac:dyDescent="0.2">
      <c r="B61" s="1" t="s">
        <v>111</v>
      </c>
      <c r="C61" s="1" t="s">
        <v>112</v>
      </c>
      <c r="D61" s="2">
        <v>35.200000000000003</v>
      </c>
      <c r="E61" s="3">
        <v>10210</v>
      </c>
    </row>
    <row r="62" spans="2:5" x14ac:dyDescent="0.2">
      <c r="B62" s="1" t="s">
        <v>113</v>
      </c>
      <c r="E62" s="3">
        <v>10000</v>
      </c>
    </row>
    <row r="63" spans="2:5" x14ac:dyDescent="0.2">
      <c r="B63" s="1" t="s">
        <v>114</v>
      </c>
      <c r="C63" s="1" t="s">
        <v>115</v>
      </c>
      <c r="D63" s="2">
        <v>8.17</v>
      </c>
      <c r="E63" s="3">
        <v>9320</v>
      </c>
    </row>
    <row r="64" spans="2:5" x14ac:dyDescent="0.2">
      <c r="B64" s="1" t="s">
        <v>116</v>
      </c>
      <c r="C64" s="1" t="s">
        <v>117</v>
      </c>
      <c r="D64" s="2">
        <v>14.73</v>
      </c>
      <c r="E64" s="3">
        <v>9140</v>
      </c>
    </row>
    <row r="65" spans="2:5" x14ac:dyDescent="0.2">
      <c r="B65" s="1" t="s">
        <v>118</v>
      </c>
      <c r="C65" s="1" t="s">
        <v>119</v>
      </c>
      <c r="D65" s="2">
        <v>56.9</v>
      </c>
      <c r="E65" s="3">
        <v>9000</v>
      </c>
    </row>
    <row r="66" spans="2:5" x14ac:dyDescent="0.2">
      <c r="B66" s="1" t="s">
        <v>120</v>
      </c>
      <c r="C66" s="1" t="s">
        <v>121</v>
      </c>
      <c r="D66" s="2">
        <v>203.42</v>
      </c>
      <c r="E66" s="3">
        <v>8580</v>
      </c>
    </row>
    <row r="67" spans="2:5" x14ac:dyDescent="0.2">
      <c r="B67" s="1" t="s">
        <v>122</v>
      </c>
      <c r="E67" s="3">
        <v>8333</v>
      </c>
    </row>
    <row r="68" spans="2:5" x14ac:dyDescent="0.2">
      <c r="B68" s="1" t="s">
        <v>123</v>
      </c>
      <c r="C68" s="1" t="s">
        <v>124</v>
      </c>
      <c r="D68" s="2">
        <v>126.81</v>
      </c>
      <c r="E68" s="3">
        <v>8200</v>
      </c>
    </row>
    <row r="69" spans="2:5" x14ac:dyDescent="0.2">
      <c r="B69" s="1" t="s">
        <v>125</v>
      </c>
      <c r="C69" s="1" t="s">
        <v>126</v>
      </c>
      <c r="D69" s="2">
        <v>50.35</v>
      </c>
      <c r="E69" s="3">
        <v>8150</v>
      </c>
    </row>
    <row r="70" spans="2:5" x14ac:dyDescent="0.2">
      <c r="B70" s="1" t="s">
        <v>127</v>
      </c>
      <c r="E70" s="3">
        <v>8000</v>
      </c>
    </row>
    <row r="71" spans="2:5" x14ac:dyDescent="0.2">
      <c r="B71" s="1" t="s">
        <v>128</v>
      </c>
      <c r="C71" s="1" t="s">
        <v>129</v>
      </c>
      <c r="D71" s="2">
        <v>88.7</v>
      </c>
      <c r="E71" s="3">
        <v>7910</v>
      </c>
    </row>
    <row r="72" spans="2:5" x14ac:dyDescent="0.2">
      <c r="B72" s="1" t="s">
        <v>130</v>
      </c>
      <c r="C72" s="1" t="s">
        <v>131</v>
      </c>
      <c r="D72" s="2">
        <v>78.3</v>
      </c>
      <c r="E72" s="3">
        <v>7580</v>
      </c>
    </row>
    <row r="73" spans="2:5" x14ac:dyDescent="0.2">
      <c r="B73" s="1" t="s">
        <v>132</v>
      </c>
      <c r="C73" s="1" t="s">
        <v>133</v>
      </c>
      <c r="D73" s="2">
        <v>50.36</v>
      </c>
      <c r="E73" s="3">
        <v>7140</v>
      </c>
    </row>
    <row r="74" spans="2:5" x14ac:dyDescent="0.2">
      <c r="B74" s="1" t="s">
        <v>134</v>
      </c>
      <c r="C74" s="1" t="s">
        <v>135</v>
      </c>
      <c r="D74" s="2">
        <v>80.58</v>
      </c>
      <c r="E74" s="3">
        <v>6930</v>
      </c>
    </row>
    <row r="75" spans="2:5" x14ac:dyDescent="0.2">
      <c r="B75" s="1" t="s">
        <v>136</v>
      </c>
      <c r="C75" s="1" t="s">
        <v>137</v>
      </c>
      <c r="D75" s="2">
        <v>32.869999999999997</v>
      </c>
      <c r="E75" s="3">
        <v>6880</v>
      </c>
    </row>
    <row r="76" spans="2:5" x14ac:dyDescent="0.2">
      <c r="B76" s="1" t="s">
        <v>138</v>
      </c>
      <c r="C76" s="1" t="s">
        <v>139</v>
      </c>
      <c r="D76" s="2">
        <v>17.63</v>
      </c>
      <c r="E76" s="3">
        <v>6480</v>
      </c>
    </row>
    <row r="77" spans="2:5" x14ac:dyDescent="0.2">
      <c r="B77" s="1" t="s">
        <v>140</v>
      </c>
      <c r="C77" s="1" t="s">
        <v>141</v>
      </c>
      <c r="D77" s="2">
        <v>54.6</v>
      </c>
      <c r="E77" s="3">
        <v>6370</v>
      </c>
    </row>
    <row r="78" spans="2:5" x14ac:dyDescent="0.2">
      <c r="B78" s="1" t="s">
        <v>142</v>
      </c>
      <c r="C78" s="1" t="s">
        <v>143</v>
      </c>
      <c r="D78" s="2">
        <v>62.59</v>
      </c>
      <c r="E78" s="3">
        <v>6350</v>
      </c>
    </row>
    <row r="79" spans="2:5" x14ac:dyDescent="0.2">
      <c r="B79" s="1" t="s">
        <v>144</v>
      </c>
      <c r="C79" s="1" t="s">
        <v>144</v>
      </c>
      <c r="D79" s="2">
        <v>62.71</v>
      </c>
      <c r="E79" s="3">
        <v>3603</v>
      </c>
    </row>
    <row r="80" spans="2:5" x14ac:dyDescent="0.2">
      <c r="B80" s="1" t="s">
        <v>145</v>
      </c>
      <c r="C80" s="1" t="s">
        <v>146</v>
      </c>
      <c r="D80" s="2">
        <v>21.19</v>
      </c>
      <c r="E80" s="3">
        <v>2965</v>
      </c>
    </row>
    <row r="81" spans="2:5" x14ac:dyDescent="0.2">
      <c r="B81" s="1" t="s">
        <v>150</v>
      </c>
      <c r="C81" s="1" t="s">
        <v>151</v>
      </c>
      <c r="D81" s="2">
        <v>26.99</v>
      </c>
      <c r="E81" s="3">
        <v>1400</v>
      </c>
    </row>
  </sheetData>
  <hyperlinks>
    <hyperlink ref="B42" r:id="rId1" xr:uid="{B43B07AD-918B-4E3C-B6FF-2D0A1726D08C}"/>
    <hyperlink ref="B10" r:id="rId2" xr:uid="{28EBE119-EF9F-470C-849F-27EA6116229F}"/>
    <hyperlink ref="B7" r:id="rId3" xr:uid="{56FB4D51-12B3-48A8-96E9-6D3FB77E2D06}"/>
    <hyperlink ref="B43" r:id="rId4" xr:uid="{4D4AAA00-BFE8-4498-9D01-136889AF20D4}"/>
    <hyperlink ref="B11" r:id="rId5" xr:uid="{2F922258-68B1-42ED-ABCA-72C5091FFD3C}"/>
    <hyperlink ref="B8" r:id="rId6" xr:uid="{8490DBEA-18EF-431F-AAE9-5080FB55647A}"/>
    <hyperlink ref="B12" r:id="rId7" xr:uid="{F9C613E1-1B52-417A-BBCE-88AAEB91F9C1}"/>
    <hyperlink ref="B3" r:id="rId8" xr:uid="{44B0624D-C533-4289-A102-E1BCAF398274}"/>
    <hyperlink ref="B4" r:id="rId9" xr:uid="{3019DEB6-D8CA-4815-8BF6-407E9419A3F9}"/>
    <hyperlink ref="B5" r:id="rId10" xr:uid="{D0A6A308-9256-4523-8FDF-BCE2AFB11B6E}"/>
    <hyperlink ref="B6" r:id="rId11" xr:uid="{AFA39CB9-3127-4BCA-A3CE-D903EA36E6C7}"/>
    <hyperlink ref="B13" r:id="rId12" xr:uid="{B2FAC7EC-CB56-42A3-96CC-14E909698321}"/>
    <hyperlink ref="B9" r:id="rId13" xr:uid="{EBAD1208-6B7E-4686-85C8-90DFDB7B9D36}"/>
    <hyperlink ref="B36" r:id="rId14" xr:uid="{5A1A0BF1-1F9D-453A-8615-32812BE41A68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B2:C3"/>
  <sheetViews>
    <sheetView workbookViewId="0">
      <selection activeCell="C3" sqref="C3"/>
    </sheetView>
  </sheetViews>
  <sheetFormatPr defaultRowHeight="12.75" x14ac:dyDescent="0.2"/>
  <cols>
    <col min="1" max="16384" width="9.140625" style="8"/>
  </cols>
  <sheetData>
    <row r="2" spans="2:3" x14ac:dyDescent="0.2">
      <c r="B2" s="8" t="s">
        <v>153</v>
      </c>
      <c r="C2" s="8">
        <v>7.8498000000000001</v>
      </c>
    </row>
    <row r="3" spans="2:3" x14ac:dyDescent="0.2">
      <c r="B3" s="9" t="s">
        <v>154</v>
      </c>
      <c r="C3" s="8">
        <v>6.74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C7"/>
  <sheetViews>
    <sheetView zoomScaleNormal="100" zoomScaleSheetLayoutView="100" workbookViewId="0">
      <selection activeCell="D4" sqref="D4"/>
    </sheetView>
  </sheetViews>
  <sheetFormatPr defaultRowHeight="12.75" x14ac:dyDescent="0.2"/>
  <cols>
    <col min="1" max="1" width="5.42578125" style="6" bestFit="1" customWidth="1"/>
    <col min="2" max="2" width="10.5703125" style="6" customWidth="1"/>
    <col min="3" max="3" width="9.140625" style="7"/>
    <col min="4" max="16384" width="9.140625" style="6"/>
  </cols>
  <sheetData>
    <row r="1" spans="1:3" x14ac:dyDescent="0.2">
      <c r="A1" s="5" t="s">
        <v>149</v>
      </c>
    </row>
    <row r="2" spans="1:3" x14ac:dyDescent="0.2">
      <c r="B2" s="6" t="s">
        <v>0</v>
      </c>
      <c r="C2" s="7" t="s">
        <v>152</v>
      </c>
    </row>
    <row r="3" spans="1:3" x14ac:dyDescent="0.2">
      <c r="B3" s="10" t="s">
        <v>34</v>
      </c>
      <c r="C3" s="7">
        <v>100000</v>
      </c>
    </row>
    <row r="4" spans="1:3" x14ac:dyDescent="0.2">
      <c r="B4" s="6" t="s">
        <v>88</v>
      </c>
      <c r="C4" s="7">
        <v>15000</v>
      </c>
    </row>
    <row r="5" spans="1:3" x14ac:dyDescent="0.2">
      <c r="B5" s="6" t="s">
        <v>127</v>
      </c>
    </row>
    <row r="6" spans="1:3" x14ac:dyDescent="0.2">
      <c r="B6" s="6" t="s">
        <v>147</v>
      </c>
    </row>
    <row r="7" spans="1:3" x14ac:dyDescent="0.2">
      <c r="B7" s="6" t="s">
        <v>148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Main</vt:lpstr>
      <vt:lpstr>FX</vt:lpstr>
      <vt:lpstr>Private</vt:lpstr>
      <vt:lpstr>HKD</vt:lpstr>
      <vt:lpstr>RMB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2022-07-18T18:30:46Z</dcterms:modified>
  <cp:category/>
  <cp:contentStatus/>
</cp:coreProperties>
</file>