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C3D379DF-C507-4E1A-A18A-44B8CE06BC63}" xr6:coauthVersionLast="47" xr6:coauthVersionMax="47" xr10:uidLastSave="{00000000-0000-0000-0000-000000000000}"/>
  <bookViews>
    <workbookView xWindow="-35775" yWindow="3015" windowWidth="21975" windowHeight="17070" activeTab="1" xr2:uid="{7EAA9F4B-2180-43E9-BF31-83948DE28599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5" i="2" l="1"/>
  <c r="T11" i="2"/>
  <c r="T10" i="2"/>
  <c r="T13" i="2"/>
  <c r="W27" i="2"/>
  <c r="W23" i="2"/>
  <c r="W24" i="2" s="1"/>
  <c r="W21" i="2"/>
  <c r="W15" i="2"/>
  <c r="W11" i="2"/>
  <c r="W10" i="2"/>
  <c r="T18" i="2"/>
  <c r="W18" i="2"/>
  <c r="V18" i="2"/>
  <c r="V19" i="2" s="1"/>
  <c r="U18" i="2"/>
  <c r="U19" i="2" s="1"/>
  <c r="S18" i="2"/>
  <c r="S19" i="2" s="1"/>
  <c r="R18" i="2"/>
  <c r="R19" i="2" s="1"/>
  <c r="Q18" i="2"/>
  <c r="Q19" i="2" s="1"/>
  <c r="P18" i="2"/>
  <c r="P19" i="2" s="1"/>
  <c r="O18" i="2"/>
  <c r="O19" i="2" s="1"/>
  <c r="N18" i="2"/>
  <c r="N19" i="2" s="1"/>
  <c r="M18" i="2"/>
  <c r="M19" i="2" s="1"/>
  <c r="L18" i="2"/>
  <c r="L19" i="2" s="1"/>
  <c r="K18" i="2"/>
  <c r="K19" i="2" s="1"/>
  <c r="J18" i="2"/>
  <c r="J19" i="2" s="1"/>
  <c r="I18" i="2"/>
  <c r="I19" i="2" s="1"/>
  <c r="H18" i="2"/>
  <c r="H19" i="2" s="1"/>
  <c r="G18" i="2"/>
  <c r="G19" i="2" s="1"/>
  <c r="F18" i="2"/>
  <c r="F19" i="2" s="1"/>
  <c r="E18" i="2"/>
  <c r="E19" i="2" s="1"/>
  <c r="D18" i="2"/>
  <c r="D19" i="2" s="1"/>
  <c r="C18" i="2"/>
  <c r="C19" i="2" s="1"/>
  <c r="X18" i="2"/>
  <c r="V13" i="2"/>
  <c r="U13" i="2"/>
  <c r="X13" i="2"/>
  <c r="L5" i="1"/>
  <c r="L4" i="1"/>
  <c r="L7" i="1" s="1"/>
  <c r="W19" i="2" l="1"/>
  <c r="W13" i="2"/>
  <c r="X27" i="2"/>
  <c r="X15" i="2"/>
  <c r="X19" i="2" s="1"/>
  <c r="X21" i="2" s="1"/>
  <c r="X23" i="2" s="1"/>
  <c r="X24" i="2" s="1"/>
  <c r="T19" i="2"/>
  <c r="T21" i="2" s="1"/>
  <c r="T23" i="2" s="1"/>
  <c r="T24" i="2" s="1"/>
</calcChain>
</file>

<file path=xl/sharedStrings.xml><?xml version="1.0" encoding="utf-8"?>
<sst xmlns="http://schemas.openxmlformats.org/spreadsheetml/2006/main" count="85" uniqueCount="74">
  <si>
    <t>Price</t>
  </si>
  <si>
    <t>Shares</t>
  </si>
  <si>
    <t>MC</t>
  </si>
  <si>
    <t>Cash</t>
  </si>
  <si>
    <t>Debt</t>
  </si>
  <si>
    <t>EV</t>
  </si>
  <si>
    <t>Q124</t>
  </si>
  <si>
    <t>Name</t>
  </si>
  <si>
    <t>UX701</t>
  </si>
  <si>
    <t>Wilson's Disease</t>
  </si>
  <si>
    <t>Phase</t>
  </si>
  <si>
    <t>II</t>
  </si>
  <si>
    <t>GTX-102</t>
  </si>
  <si>
    <t>Angelman Syndrome</t>
  </si>
  <si>
    <t>Crysvita</t>
  </si>
  <si>
    <t>Dojolvi</t>
  </si>
  <si>
    <t>Mepsevii</t>
  </si>
  <si>
    <t>Evkeeza</t>
  </si>
  <si>
    <t>UX143 (setrusumab)</t>
  </si>
  <si>
    <t>Osteogenesis Imperfecta</t>
  </si>
  <si>
    <t>UX111</t>
  </si>
  <si>
    <t>Sanfilippo</t>
  </si>
  <si>
    <t>MOA</t>
  </si>
  <si>
    <t>GT</t>
  </si>
  <si>
    <t>Sclerostin</t>
  </si>
  <si>
    <t>DTX401</t>
  </si>
  <si>
    <t>GSDIa</t>
  </si>
  <si>
    <t>DTX301</t>
  </si>
  <si>
    <t>OTC Deficiency</t>
  </si>
  <si>
    <t>III</t>
  </si>
  <si>
    <t>Main</t>
  </si>
  <si>
    <t>Product</t>
  </si>
  <si>
    <t>Royalty</t>
  </si>
  <si>
    <t>Collab</t>
  </si>
  <si>
    <t>Revenue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</si>
  <si>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</si>
  <si>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</si>
  <si>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</si>
  <si>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</si>
  <si>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</si>
  <si>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</si>
  <si>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</si>
  <si>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</si>
  <si>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</si>
  <si>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</si>
  <si>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</si>
  <si>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</si>
  <si>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</si>
  <si>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</si>
  <si>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Q322</t>
  </si>
  <si>
    <t>Q422</t>
  </si>
  <si>
    <t>Q123</t>
  </si>
  <si>
    <t>Q223</t>
  </si>
  <si>
    <t>Q323</t>
  </si>
  <si>
    <t>Q423</t>
  </si>
  <si>
    <t>Q224</t>
  </si>
  <si>
    <t>Q324</t>
  </si>
  <si>
    <t>Q424</t>
  </si>
  <si>
    <t>Operating Expenses</t>
  </si>
  <si>
    <t>Operating Income</t>
  </si>
  <si>
    <t>COGS</t>
  </si>
  <si>
    <t>Gross Margin</t>
  </si>
  <si>
    <t>R&amp;D</t>
  </si>
  <si>
    <t>SG&amp;A</t>
  </si>
  <si>
    <t>EPS</t>
  </si>
  <si>
    <t>Net Income</t>
  </si>
  <si>
    <t>Taxes</t>
  </si>
  <si>
    <t>Pretax Income</t>
  </si>
  <si>
    <t>Interest Income</t>
  </si>
  <si>
    <t>Revenue y/y</t>
  </si>
  <si>
    <t>Crysvita Sales</t>
  </si>
  <si>
    <t>Crysvita JV</t>
  </si>
  <si>
    <t>Crysvita EU Royalty</t>
  </si>
  <si>
    <t>Daiichi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</si>
</sst>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3" fontId="0" fillId="0" borderId="0" xfId="0" applyNumberFormat="1"/>
    <xf numFmtId="0" fontId="0" fillId="0" borderId="0" xfId="0" applyAlignment="1">
      <alignment horizontal="right"/>
    </xf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" xfId="0" quotePrefix="1" applyBorder="1"/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Fill="1" applyBorder="1"/>
    <xf numFmtId="3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4" fontId="0" fillId="0" borderId="0" xfId="0" applyNumberFormat="1" applyAlignment="1">
      <alignment horizontal="right"/>
    </xf>
    <xf numFmtId="9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CCB7F824-F76B-4310-9E38-4777C8DCA59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40106</xdr:colOff>
      <xdr:row>0</xdr:row>
      <xdr:rowOff>45118</xdr:rowOff>
    </xdr:from>
    <xdr:to>
      <xdr:col>24</xdr:col>
      <xdr:colOff>40106</xdr:colOff>
      <xdr:row>38</xdr:row>
      <xdr:rowOff>110289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3388BCCE-8C41-AD98-4CB0-2BB69FDAFBAC}"/>
            </a:ext>
          </a:extLst>
        </xdr:cNvPr>
        <xdr:cNvCxnSpPr/>
      </xdr:nvCxnSpPr>
      <xdr:spPr>
        <a:xfrm>
          <a:off x="15039474" y="45118"/>
          <a:ext cx="0" cy="5038224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A2020-BC36-4BFD-8C36-D62E271332A9}">
  <dimension ref="B2:M13"/>
  <sheetViews>
    <sheetView zoomScale="205" zoomScaleNormal="205" workbookViewId="0">
      <selection activeCell="H12" sqref="H12"/>
    </sheetView>
  </sheetViews>
  <sheetFormatPr defaultRowHeight="12.75" x14ac:dyDescent="0.2"/>
  <cols>
    <col min="1" max="1" width="3.28515625" customWidth="1"/>
    <col min="2" max="2" width="18.28515625" bestFit="1" customWidth="1"/>
    <col min="3" max="3" width="22.140625" bestFit="1" customWidth="1"/>
  </cols>
  <sheetData>
    <row r="2" spans="2:13" x14ac:dyDescent="0.2">
      <c r="B2" s="9" t="s">
        <v>7</v>
      </c>
      <c r="C2" s="10"/>
      <c r="D2" s="10"/>
      <c r="E2" s="10"/>
      <c r="F2" s="10"/>
      <c r="G2" s="10"/>
      <c r="H2" s="10"/>
      <c r="I2" s="11"/>
      <c r="K2" t="s">
        <v>0</v>
      </c>
      <c r="L2">
        <v>53.58</v>
      </c>
    </row>
    <row r="3" spans="2:13" x14ac:dyDescent="0.2">
      <c r="B3" s="3" t="s">
        <v>14</v>
      </c>
      <c r="C3" s="4"/>
      <c r="D3" s="4"/>
      <c r="E3" s="4"/>
      <c r="F3" s="4"/>
      <c r="G3" s="4"/>
      <c r="H3" s="4"/>
      <c r="I3" s="5"/>
      <c r="K3" t="s">
        <v>1</v>
      </c>
      <c r="L3" s="1">
        <v>83.133341000000001</v>
      </c>
      <c r="M3" s="2" t="s">
        <v>6</v>
      </c>
    </row>
    <row r="4" spans="2:13" x14ac:dyDescent="0.2">
      <c r="B4" s="3" t="s">
        <v>15</v>
      </c>
      <c r="C4" s="4"/>
      <c r="D4" s="4"/>
      <c r="E4" s="4"/>
      <c r="F4" s="4"/>
      <c r="G4" s="4"/>
      <c r="H4" s="4"/>
      <c r="I4" s="5"/>
      <c r="K4" t="s">
        <v>2</v>
      </c>
      <c r="L4" s="1">
        <f>+L2*L3</f>
        <v>4454.2844107800001</v>
      </c>
    </row>
    <row r="5" spans="2:13" x14ac:dyDescent="0.2">
      <c r="B5" s="3" t="s">
        <v>17</v>
      </c>
      <c r="C5" s="4"/>
      <c r="D5" s="4"/>
      <c r="E5" s="4"/>
      <c r="F5" s="4"/>
      <c r="G5" s="4"/>
      <c r="H5" s="4"/>
      <c r="I5" s="5"/>
      <c r="K5" t="s">
        <v>3</v>
      </c>
      <c r="L5" s="1">
        <f>112.25+299.83+156.581</f>
        <v>568.66099999999994</v>
      </c>
      <c r="M5" s="2" t="s">
        <v>6</v>
      </c>
    </row>
    <row r="6" spans="2:13" x14ac:dyDescent="0.2">
      <c r="B6" s="3" t="s">
        <v>16</v>
      </c>
      <c r="C6" s="4"/>
      <c r="D6" s="4"/>
      <c r="E6" s="4"/>
      <c r="F6" s="4"/>
      <c r="G6" s="4"/>
      <c r="H6" s="4"/>
      <c r="I6" s="5"/>
      <c r="K6" t="s">
        <v>4</v>
      </c>
      <c r="L6" s="1">
        <v>0</v>
      </c>
      <c r="M6" s="2" t="s">
        <v>6</v>
      </c>
    </row>
    <row r="7" spans="2:13" x14ac:dyDescent="0.2">
      <c r="B7" s="9"/>
      <c r="C7" s="10"/>
      <c r="D7" s="13" t="s">
        <v>10</v>
      </c>
      <c r="E7" s="13" t="s">
        <v>22</v>
      </c>
      <c r="F7" s="13"/>
      <c r="G7" s="13"/>
      <c r="H7" s="13"/>
      <c r="I7" s="11"/>
      <c r="K7" t="s">
        <v>5</v>
      </c>
      <c r="L7" s="1">
        <f>+L4-L5+L6</f>
        <v>3885.6234107800001</v>
      </c>
    </row>
    <row r="8" spans="2:13" x14ac:dyDescent="0.2">
      <c r="B8" s="3" t="s">
        <v>8</v>
      </c>
      <c r="C8" s="4" t="s">
        <v>9</v>
      </c>
      <c r="D8" s="14" t="s">
        <v>11</v>
      </c>
      <c r="E8" s="14" t="s">
        <v>23</v>
      </c>
      <c r="F8" s="14"/>
      <c r="G8" s="14"/>
      <c r="H8" s="14"/>
      <c r="I8" s="5"/>
    </row>
    <row r="9" spans="2:13" x14ac:dyDescent="0.2">
      <c r="B9" s="3" t="s">
        <v>12</v>
      </c>
      <c r="C9" s="4" t="s">
        <v>13</v>
      </c>
      <c r="D9" s="14"/>
      <c r="E9" s="14"/>
      <c r="F9" s="14"/>
      <c r="G9" s="14"/>
      <c r="H9" s="14"/>
      <c r="I9" s="5"/>
    </row>
    <row r="10" spans="2:13" x14ac:dyDescent="0.2">
      <c r="B10" s="12" t="s">
        <v>18</v>
      </c>
      <c r="C10" s="4" t="s">
        <v>19</v>
      </c>
      <c r="D10" s="14" t="s">
        <v>11</v>
      </c>
      <c r="E10" s="14" t="s">
        <v>24</v>
      </c>
      <c r="F10" s="14"/>
      <c r="G10" s="14"/>
      <c r="H10" s="14"/>
      <c r="I10" s="5"/>
    </row>
    <row r="11" spans="2:13" x14ac:dyDescent="0.2">
      <c r="B11" s="12" t="s">
        <v>25</v>
      </c>
      <c r="C11" s="16" t="s">
        <v>26</v>
      </c>
      <c r="D11" s="14"/>
      <c r="E11" s="14" t="s">
        <v>23</v>
      </c>
      <c r="F11" s="14"/>
      <c r="G11" s="14"/>
      <c r="H11" s="14"/>
      <c r="I11" s="5"/>
    </row>
    <row r="12" spans="2:13" x14ac:dyDescent="0.2">
      <c r="B12" s="12" t="s">
        <v>27</v>
      </c>
      <c r="C12" s="16" t="s">
        <v>28</v>
      </c>
      <c r="D12" s="14" t="s">
        <v>29</v>
      </c>
      <c r="E12" s="14" t="s">
        <v>23</v>
      </c>
      <c r="F12" s="14"/>
      <c r="G12" s="14"/>
      <c r="H12" s="14"/>
      <c r="I12" s="5"/>
    </row>
    <row r="13" spans="2:13" x14ac:dyDescent="0.2">
      <c r="B13" s="6" t="s">
        <v>20</v>
      </c>
      <c r="C13" s="7" t="s">
        <v>21</v>
      </c>
      <c r="D13" s="15"/>
      <c r="E13" s="15" t="s">
        <v>23</v>
      </c>
      <c r="F13" s="15"/>
      <c r="G13" s="15"/>
      <c r="H13" s="15"/>
      <c r="I13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952C2-6B65-42EA-86D4-7E669CBFF9A5}">
  <dimension ref="A1:Z27"/>
  <sheetViews>
    <sheetView tabSelected="1" zoomScale="190" zoomScaleNormal="190" workbookViewId="0">
      <pane xSplit="2" ySplit="2" topLeftCell="R3" activePane="bottomRight" state="frozen"/>
      <selection pane="topRight" activeCell="C1" sqref="C1"/>
      <selection pane="bottomLeft" activeCell="A3" sqref="A3"/>
      <selection pane="bottomRight" activeCell="U11" sqref="U11"/>
    </sheetView>
  </sheetViews>
  <sheetFormatPr defaultRowHeight="12.75" x14ac:dyDescent="0.2"/>
  <cols>
    <col min="1" max="1" width="5" bestFit="1" customWidth="1"/>
    <col min="2" max="2" width="18.140625" bestFit="1" customWidth="1"/>
    <col min="3" max="26" width="9.140625" style="2"/>
  </cols>
  <sheetData>
    <row r="1" spans="1:26" x14ac:dyDescent="0.2">
      <c r="A1" t="s">
        <v>30</v>
      </c>
    </row>
    <row r="2" spans="1:26" x14ac:dyDescent="0.2">
      <c r="C2" s="2" t="s">
        <v>35</v>
      </c>
      <c r="D2" s="2" t="s">
        <v>36</v>
      </c>
      <c r="E2" s="2" t="s">
        <v>37</v>
      </c>
      <c r="F2" s="2" t="s">
        <v>38</v>
      </c>
      <c r="G2" s="2" t="s">
        <v>39</v>
      </c>
      <c r="H2" s="2" t="s">
        <v>40</v>
      </c>
      <c r="I2" s="2" t="s">
        <v>41</v>
      </c>
      <c r="J2" s="2" t="s">
        <v>42</v>
      </c>
      <c r="K2" s="2" t="s">
        <v>43</v>
      </c>
      <c r="L2" s="2" t="s">
        <v>44</v>
      </c>
      <c r="M2" s="2" t="s">
        <v>45</v>
      </c>
      <c r="N2" s="2" t="s">
        <v>46</v>
      </c>
      <c r="O2" s="2" t="s">
        <v>47</v>
      </c>
      <c r="P2" s="2" t="s">
        <v>48</v>
      </c>
      <c r="Q2" s="2" t="s">
        <v>49</v>
      </c>
      <c r="R2" s="2" t="s">
        <v>50</v>
      </c>
      <c r="S2" s="2" t="s">
        <v>51</v>
      </c>
      <c r="T2" s="2" t="s">
        <v>52</v>
      </c>
      <c r="U2" s="2" t="s">
        <v>53</v>
      </c>
      <c r="V2" s="2" t="s">
        <v>54</v>
      </c>
      <c r="W2" s="2" t="s">
        <v>6</v>
      </c>
      <c r="X2" s="2" t="s">
        <v>55</v>
      </c>
      <c r="Y2" s="2" t="s">
        <v>56</v>
      </c>
      <c r="Z2" s="2" t="s">
        <v>57</v>
      </c>
    </row>
    <row r="3" spans="1:26" x14ac:dyDescent="0.2">
      <c r="B3" t="s">
        <v>70</v>
      </c>
      <c r="T3" s="17">
        <v>21.234000000000002</v>
      </c>
      <c r="U3" s="17"/>
      <c r="V3" s="17"/>
      <c r="W3" s="17">
        <v>36.241</v>
      </c>
      <c r="X3" s="17"/>
    </row>
    <row r="4" spans="1:26" x14ac:dyDescent="0.2">
      <c r="B4" t="s">
        <v>71</v>
      </c>
      <c r="T4" s="17">
        <v>49.905999999999999</v>
      </c>
      <c r="U4" s="17"/>
      <c r="V4" s="17"/>
      <c r="W4" s="17">
        <v>40.402000000000001</v>
      </c>
      <c r="X4" s="17"/>
    </row>
    <row r="5" spans="1:26" x14ac:dyDescent="0.2">
      <c r="B5" t="s">
        <v>72</v>
      </c>
      <c r="T5" s="17">
        <v>4.8819999999999997</v>
      </c>
      <c r="U5" s="17"/>
      <c r="V5" s="17"/>
      <c r="W5" s="17">
        <v>5.9420000000000002</v>
      </c>
      <c r="X5" s="17"/>
    </row>
    <row r="6" spans="1:26" x14ac:dyDescent="0.2">
      <c r="B6" t="s">
        <v>15</v>
      </c>
      <c r="T6" s="17">
        <v>14.303000000000001</v>
      </c>
      <c r="U6" s="17"/>
      <c r="V6" s="17"/>
      <c r="W6" s="17">
        <v>16.361999999999998</v>
      </c>
      <c r="X6" s="17"/>
    </row>
    <row r="7" spans="1:26" x14ac:dyDescent="0.2">
      <c r="B7" t="s">
        <v>16</v>
      </c>
      <c r="T7" s="17">
        <v>8.48</v>
      </c>
      <c r="U7" s="17"/>
      <c r="V7" s="17"/>
      <c r="W7" s="17">
        <v>6.6109999999999998</v>
      </c>
      <c r="X7" s="17"/>
    </row>
    <row r="8" spans="1:26" x14ac:dyDescent="0.2">
      <c r="B8" t="s">
        <v>17</v>
      </c>
      <c r="T8" s="17">
        <v>0.21199999999999999</v>
      </c>
      <c r="U8" s="17"/>
      <c r="V8" s="17"/>
      <c r="W8" s="17">
        <v>3.2749999999999999</v>
      </c>
      <c r="X8" s="17"/>
    </row>
    <row r="9" spans="1:26" x14ac:dyDescent="0.2">
      <c r="B9" t="s">
        <v>73</v>
      </c>
      <c r="T9" s="17">
        <v>1.4790000000000001</v>
      </c>
      <c r="U9" s="17"/>
      <c r="V9" s="17"/>
      <c r="W9" s="17">
        <v>0</v>
      </c>
      <c r="X9" s="17"/>
    </row>
    <row r="10" spans="1:26" s="1" customFormat="1" x14ac:dyDescent="0.2">
      <c r="B10" s="1" t="s">
        <v>31</v>
      </c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>
        <f>+T3+T6+T7+T8</f>
        <v>44.229000000000013</v>
      </c>
      <c r="U10" s="17"/>
      <c r="V10" s="17"/>
      <c r="W10" s="17">
        <f>+W3+W6+W7+W8</f>
        <v>62.48899999999999</v>
      </c>
      <c r="X10" s="17">
        <v>73.805000000000007</v>
      </c>
      <c r="Y10" s="17"/>
      <c r="Z10" s="17"/>
    </row>
    <row r="11" spans="1:26" s="1" customFormat="1" x14ac:dyDescent="0.2">
      <c r="B11" s="1" t="s">
        <v>32</v>
      </c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>
        <f>+T4+T5</f>
        <v>54.787999999999997</v>
      </c>
      <c r="U11" s="17"/>
      <c r="V11" s="17"/>
      <c r="W11" s="17">
        <f>+W4+W5</f>
        <v>46.344000000000001</v>
      </c>
      <c r="X11" s="17">
        <v>73.221000000000004</v>
      </c>
      <c r="Y11" s="17"/>
      <c r="Z11" s="17"/>
    </row>
    <row r="12" spans="1:26" s="1" customFormat="1" x14ac:dyDescent="0.2">
      <c r="B12" s="1" t="s">
        <v>33</v>
      </c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>
        <v>1.4790000000000001</v>
      </c>
      <c r="U12" s="17"/>
      <c r="V12" s="17"/>
      <c r="W12" s="17"/>
      <c r="X12" s="17">
        <v>0</v>
      </c>
      <c r="Y12" s="17"/>
      <c r="Z12" s="17"/>
    </row>
    <row r="13" spans="1:26" s="18" customFormat="1" x14ac:dyDescent="0.2">
      <c r="B13" s="18" t="s">
        <v>34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>
        <f t="shared" ref="T13:W13" si="0">SUM(T10:T12)</f>
        <v>100.49600000000001</v>
      </c>
      <c r="U13" s="19">
        <f t="shared" si="0"/>
        <v>0</v>
      </c>
      <c r="V13" s="19">
        <f t="shared" si="0"/>
        <v>0</v>
      </c>
      <c r="W13" s="19">
        <f t="shared" si="0"/>
        <v>108.833</v>
      </c>
      <c r="X13" s="19">
        <f>SUM(X10:X12)</f>
        <v>147.02600000000001</v>
      </c>
      <c r="Y13" s="19"/>
      <c r="Z13" s="19"/>
    </row>
    <row r="14" spans="1:26" s="1" customFormat="1" x14ac:dyDescent="0.2">
      <c r="B14" s="1" t="s">
        <v>60</v>
      </c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>
        <v>12.257</v>
      </c>
      <c r="U14" s="17"/>
      <c r="V14" s="17"/>
      <c r="W14" s="17">
        <v>17.533000000000001</v>
      </c>
      <c r="X14" s="17">
        <v>21.28</v>
      </c>
      <c r="Y14" s="17"/>
      <c r="Z14" s="17"/>
    </row>
    <row r="15" spans="1:26" s="1" customFormat="1" x14ac:dyDescent="0.2">
      <c r="B15" s="1" t="s">
        <v>61</v>
      </c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>
        <f>+T13-T14</f>
        <v>88.239000000000004</v>
      </c>
      <c r="U15" s="17"/>
      <c r="V15" s="17"/>
      <c r="W15" s="17">
        <f>+W13-W14</f>
        <v>91.3</v>
      </c>
      <c r="X15" s="17">
        <f>+X13-X14</f>
        <v>125.74600000000001</v>
      </c>
      <c r="Y15" s="17"/>
      <c r="Z15" s="17"/>
    </row>
    <row r="16" spans="1:26" s="1" customFormat="1" x14ac:dyDescent="0.2">
      <c r="B16" s="1" t="s">
        <v>62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>
        <v>164.94900000000001</v>
      </c>
      <c r="U16" s="17"/>
      <c r="V16" s="17"/>
      <c r="W16" s="17">
        <v>178.48699999999999</v>
      </c>
      <c r="X16" s="17">
        <v>161.50299999999999</v>
      </c>
      <c r="Y16" s="17"/>
      <c r="Z16" s="17"/>
    </row>
    <row r="17" spans="2:26" s="1" customFormat="1" x14ac:dyDescent="0.2">
      <c r="B17" s="1" t="s">
        <v>63</v>
      </c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>
        <v>81.403000000000006</v>
      </c>
      <c r="U17" s="17"/>
      <c r="V17" s="17"/>
      <c r="W17" s="17">
        <v>78.16</v>
      </c>
      <c r="X17" s="17">
        <v>80.603999999999999</v>
      </c>
      <c r="Y17" s="17"/>
      <c r="Z17" s="17"/>
    </row>
    <row r="18" spans="2:26" s="1" customFormat="1" x14ac:dyDescent="0.2">
      <c r="B18" s="1" t="s">
        <v>58</v>
      </c>
      <c r="C18" s="17">
        <f t="shared" ref="C18:W18" si="1">+C16+C17</f>
        <v>0</v>
      </c>
      <c r="D18" s="17">
        <f t="shared" si="1"/>
        <v>0</v>
      </c>
      <c r="E18" s="17">
        <f t="shared" si="1"/>
        <v>0</v>
      </c>
      <c r="F18" s="17">
        <f t="shared" si="1"/>
        <v>0</v>
      </c>
      <c r="G18" s="17">
        <f t="shared" si="1"/>
        <v>0</v>
      </c>
      <c r="H18" s="17">
        <f t="shared" si="1"/>
        <v>0</v>
      </c>
      <c r="I18" s="17">
        <f t="shared" si="1"/>
        <v>0</v>
      </c>
      <c r="J18" s="17">
        <f t="shared" si="1"/>
        <v>0</v>
      </c>
      <c r="K18" s="17">
        <f t="shared" si="1"/>
        <v>0</v>
      </c>
      <c r="L18" s="17">
        <f t="shared" si="1"/>
        <v>0</v>
      </c>
      <c r="M18" s="17">
        <f t="shared" si="1"/>
        <v>0</v>
      </c>
      <c r="N18" s="17">
        <f t="shared" si="1"/>
        <v>0</v>
      </c>
      <c r="O18" s="17">
        <f t="shared" si="1"/>
        <v>0</v>
      </c>
      <c r="P18" s="17">
        <f t="shared" si="1"/>
        <v>0</v>
      </c>
      <c r="Q18" s="17">
        <f t="shared" si="1"/>
        <v>0</v>
      </c>
      <c r="R18" s="17">
        <f t="shared" si="1"/>
        <v>0</v>
      </c>
      <c r="S18" s="17">
        <f t="shared" si="1"/>
        <v>0</v>
      </c>
      <c r="T18" s="17">
        <f>+T16+T17</f>
        <v>246.35200000000003</v>
      </c>
      <c r="U18" s="17">
        <f t="shared" si="1"/>
        <v>0</v>
      </c>
      <c r="V18" s="17">
        <f t="shared" si="1"/>
        <v>0</v>
      </c>
      <c r="W18" s="17">
        <f t="shared" si="1"/>
        <v>256.64699999999999</v>
      </c>
      <c r="X18" s="17">
        <f>+X16+X17</f>
        <v>242.10699999999997</v>
      </c>
      <c r="Y18" s="17"/>
      <c r="Z18" s="17"/>
    </row>
    <row r="19" spans="2:26" s="1" customFormat="1" x14ac:dyDescent="0.2">
      <c r="B19" s="1" t="s">
        <v>59</v>
      </c>
      <c r="C19" s="17">
        <f t="shared" ref="C19:W19" si="2">+C15-C18</f>
        <v>0</v>
      </c>
      <c r="D19" s="17">
        <f t="shared" si="2"/>
        <v>0</v>
      </c>
      <c r="E19" s="17">
        <f t="shared" si="2"/>
        <v>0</v>
      </c>
      <c r="F19" s="17">
        <f t="shared" si="2"/>
        <v>0</v>
      </c>
      <c r="G19" s="17">
        <f t="shared" si="2"/>
        <v>0</v>
      </c>
      <c r="H19" s="17">
        <f t="shared" si="2"/>
        <v>0</v>
      </c>
      <c r="I19" s="17">
        <f t="shared" si="2"/>
        <v>0</v>
      </c>
      <c r="J19" s="17">
        <f t="shared" si="2"/>
        <v>0</v>
      </c>
      <c r="K19" s="17">
        <f t="shared" si="2"/>
        <v>0</v>
      </c>
      <c r="L19" s="17">
        <f t="shared" si="2"/>
        <v>0</v>
      </c>
      <c r="M19" s="17">
        <f t="shared" si="2"/>
        <v>0</v>
      </c>
      <c r="N19" s="17">
        <f t="shared" si="2"/>
        <v>0</v>
      </c>
      <c r="O19" s="17">
        <f t="shared" si="2"/>
        <v>0</v>
      </c>
      <c r="P19" s="17">
        <f t="shared" si="2"/>
        <v>0</v>
      </c>
      <c r="Q19" s="17">
        <f t="shared" si="2"/>
        <v>0</v>
      </c>
      <c r="R19" s="17">
        <f t="shared" si="2"/>
        <v>0</v>
      </c>
      <c r="S19" s="17">
        <f t="shared" si="2"/>
        <v>0</v>
      </c>
      <c r="T19" s="17">
        <f>+T15-T18</f>
        <v>-158.11300000000003</v>
      </c>
      <c r="U19" s="17">
        <f t="shared" si="2"/>
        <v>0</v>
      </c>
      <c r="V19" s="17">
        <f t="shared" si="2"/>
        <v>0</v>
      </c>
      <c r="W19" s="17">
        <f t="shared" si="2"/>
        <v>-165.34699999999998</v>
      </c>
      <c r="X19" s="17">
        <f>+X15-X18</f>
        <v>-116.36099999999996</v>
      </c>
      <c r="Y19" s="17"/>
      <c r="Z19" s="17"/>
    </row>
    <row r="20" spans="2:26" s="1" customFormat="1" x14ac:dyDescent="0.2">
      <c r="B20" s="1" t="s">
        <v>68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>
        <v>3.9750000000000001</v>
      </c>
      <c r="U20" s="17"/>
      <c r="V20" s="17"/>
      <c r="W20" s="17">
        <v>7.2190000000000003</v>
      </c>
      <c r="X20" s="17">
        <v>5.5720000000000001</v>
      </c>
      <c r="Y20" s="17"/>
      <c r="Z20" s="17"/>
    </row>
    <row r="21" spans="2:26" s="1" customFormat="1" x14ac:dyDescent="0.2">
      <c r="B21" s="1" t="s">
        <v>67</v>
      </c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>
        <f>+T19+T20</f>
        <v>-154.13800000000003</v>
      </c>
      <c r="U21" s="17"/>
      <c r="V21" s="17"/>
      <c r="W21" s="17">
        <f>+W19+W20</f>
        <v>-158.12799999999999</v>
      </c>
      <c r="X21" s="17">
        <f>+X19+X20</f>
        <v>-110.78899999999996</v>
      </c>
      <c r="Y21" s="17"/>
      <c r="Z21" s="17"/>
    </row>
    <row r="22" spans="2:26" s="1" customFormat="1" x14ac:dyDescent="0.2">
      <c r="B22" s="1" t="s">
        <v>66</v>
      </c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>
        <v>0.73199999999999998</v>
      </c>
      <c r="U22" s="17"/>
      <c r="V22" s="17"/>
      <c r="W22" s="17">
        <v>0.45500000000000002</v>
      </c>
      <c r="X22" s="17">
        <v>0.85799999999999998</v>
      </c>
      <c r="Y22" s="17"/>
      <c r="Z22" s="17"/>
    </row>
    <row r="23" spans="2:26" s="1" customFormat="1" x14ac:dyDescent="0.2">
      <c r="B23" s="1" t="s">
        <v>65</v>
      </c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>
        <f>+T21-T22</f>
        <v>-154.87000000000003</v>
      </c>
      <c r="U23" s="17"/>
      <c r="V23" s="17"/>
      <c r="W23" s="17">
        <f>+W21-W22</f>
        <v>-158.583</v>
      </c>
      <c r="X23" s="17">
        <f>+X21-X22</f>
        <v>-111.64699999999996</v>
      </c>
      <c r="Y23" s="17"/>
      <c r="Z23" s="17"/>
    </row>
    <row r="24" spans="2:26" x14ac:dyDescent="0.2">
      <c r="B24" t="s">
        <v>64</v>
      </c>
      <c r="T24" s="20">
        <f>+T23/T25</f>
        <v>-2.1844060433249797</v>
      </c>
      <c r="W24" s="20">
        <f>+W23/W25</f>
        <v>-1.8814803242263878</v>
      </c>
      <c r="X24" s="20">
        <f>+X23/X25</f>
        <v>-1.2895164542562898</v>
      </c>
    </row>
    <row r="25" spans="2:26" s="1" customFormat="1" x14ac:dyDescent="0.2">
      <c r="B25" s="1" t="s">
        <v>1</v>
      </c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>
        <v>70.897991000000005</v>
      </c>
      <c r="U25" s="17"/>
      <c r="V25" s="17"/>
      <c r="W25" s="17">
        <v>84.286292000000003</v>
      </c>
      <c r="X25" s="17">
        <v>86.580516000000003</v>
      </c>
      <c r="Y25" s="17"/>
      <c r="Z25" s="17"/>
    </row>
    <row r="27" spans="2:26" x14ac:dyDescent="0.2">
      <c r="B27" s="1" t="s">
        <v>69</v>
      </c>
      <c r="W27" s="21" t="e">
        <f>+W13/S13-1</f>
        <v>#DIV/0!</v>
      </c>
      <c r="X27" s="21">
        <f>+X13/T13-1</f>
        <v>0.4630035026269701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2024-10-06T12:52:59Z</dcterms:created>
  <dcterms:modified xsi:type="dcterms:W3CDTF">2024-10-06T13:36:58Z</dcterms:modified>
</cp:coreProperties>
</file>