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umin\Downloads\상세 보고서\"/>
    </mc:Choice>
  </mc:AlternateContent>
  <xr:revisionPtr revIDLastSave="0" documentId="8_{24904CA7-AE5D-4F0E-A464-422C53479B48}" xr6:coauthVersionLast="36" xr6:coauthVersionMax="36" xr10:uidLastSave="{00000000-0000-0000-0000-000000000000}"/>
  <bookViews>
    <workbookView xWindow="0" yWindow="0" windowWidth="23040" windowHeight="3756" activeTab="6" xr2:uid="{00000000-000D-0000-FFFF-FFFF00000000}"/>
  </bookViews>
  <sheets>
    <sheet name="표지" sheetId="12" r:id="rId1"/>
    <sheet name="제개정이력" sheetId="13" state="hidden" r:id="rId2"/>
    <sheet name="1. 진단대상" sheetId="4" r:id="rId3"/>
    <sheet name="2. 진단결과 통계" sheetId="14" r:id="rId4"/>
    <sheet name="3-1. 초기진단 결과 요약" sheetId="9" r:id="rId5"/>
    <sheet name="3-2. 이행진단 결과 요약" sheetId="16" state="hidden" r:id="rId6"/>
    <sheet name="4. 진단결과 상세" sheetId="10" r:id="rId7"/>
  </sheets>
  <definedNames>
    <definedName name="_xlnm._FilterDatabase" localSheetId="4" hidden="1">'3-1. 초기진단 결과 요약'!$A$8:$O$36</definedName>
    <definedName name="_xlnm._FilterDatabase" localSheetId="6" hidden="1">'4. 진단결과 상세'!$A$3:$P$3</definedName>
    <definedName name="_xlnm.Print_Area" localSheetId="2">'1. 진단대상'!$A$1:$H$4</definedName>
    <definedName name="_xlnm.Print_Area" localSheetId="3">'2. 진단결과 통계'!$A$1:$M$35</definedName>
    <definedName name="_xlnm.Print_Area" localSheetId="4">'3-1. 초기진단 결과 요약'!$B$1:$F$42</definedName>
    <definedName name="_xlnm.Print_Area" localSheetId="5">'3-2. 이행진단 결과 요약'!$A$1:$I$42</definedName>
    <definedName name="_xlnm.Print_Area" localSheetId="6">'4. 진단결과 상세'!$A$1:$P$27</definedName>
    <definedName name="_xlnm.Print_Area" localSheetId="0">표지!$A$1:$N$26</definedName>
    <definedName name="_xlnm.Print_Titles" localSheetId="2">'1. 진단대상'!$1:$3</definedName>
    <definedName name="_xlnm.Print_Titles" localSheetId="4">'3-1. 초기진단 결과 요약'!$B:$E</definedName>
    <definedName name="_xlnm.Print_Titles" localSheetId="5">'3-2. 이행진단 결과 요약'!$B:$E</definedName>
    <definedName name="_xlnm.Print_Titles" localSheetId="6">'4. 진단결과 상세'!$1:$3</definedName>
  </definedNames>
  <calcPr calcId="191029"/>
</workbook>
</file>

<file path=xl/calcChain.xml><?xml version="1.0" encoding="utf-8"?>
<calcChain xmlns="http://schemas.openxmlformats.org/spreadsheetml/2006/main">
  <c r="K32" i="16" l="1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A27" i="14"/>
  <c r="H31" i="16"/>
  <c r="F31" i="16"/>
  <c r="I31" i="16"/>
  <c r="H28" i="16"/>
  <c r="I4" i="16"/>
  <c r="F20" i="16"/>
  <c r="G17" i="16"/>
  <c r="H7" i="16"/>
  <c r="I5" i="16"/>
  <c r="G25" i="16"/>
  <c r="F23" i="16"/>
  <c r="G5" i="16"/>
  <c r="G15" i="16"/>
  <c r="I6" i="16"/>
  <c r="H5" i="16"/>
  <c r="G28" i="16"/>
  <c r="I27" i="16"/>
  <c r="H14" i="16"/>
  <c r="F9" i="16"/>
  <c r="F30" i="16"/>
  <c r="F7" i="16"/>
  <c r="G7" i="16"/>
  <c r="F21" i="16"/>
  <c r="G29" i="16"/>
  <c r="I12" i="16"/>
  <c r="I23" i="16"/>
  <c r="F13" i="16"/>
  <c r="F17" i="16"/>
  <c r="G6" i="16"/>
  <c r="H15" i="16"/>
  <c r="I16" i="16"/>
  <c r="H26" i="16"/>
  <c r="G16" i="16"/>
  <c r="G19" i="16"/>
  <c r="H10" i="16"/>
  <c r="F12" i="16"/>
  <c r="I15" i="16"/>
  <c r="F11" i="16"/>
  <c r="H16" i="16"/>
  <c r="F6" i="16"/>
  <c r="G11" i="16"/>
  <c r="F32" i="16"/>
  <c r="G12" i="16"/>
  <c r="I19" i="16"/>
  <c r="F14" i="16"/>
  <c r="G30" i="16"/>
  <c r="H19" i="16"/>
  <c r="G22" i="16"/>
  <c r="I11" i="16"/>
  <c r="G31" i="16"/>
  <c r="G14" i="16"/>
  <c r="I7" i="16"/>
  <c r="F26" i="16"/>
  <c r="H21" i="16"/>
  <c r="H25" i="16"/>
  <c r="F29" i="16"/>
  <c r="H6" i="16"/>
  <c r="G18" i="16"/>
  <c r="F27" i="16"/>
  <c r="H23" i="16"/>
  <c r="G4" i="16"/>
  <c r="I32" i="16"/>
  <c r="I20" i="16"/>
  <c r="F5" i="16"/>
  <c r="I26" i="16"/>
  <c r="H4" i="16"/>
  <c r="I29" i="16"/>
  <c r="H32" i="16"/>
  <c r="H13" i="16"/>
  <c r="I9" i="16"/>
  <c r="G13" i="16"/>
  <c r="G24" i="16"/>
  <c r="H22" i="16"/>
  <c r="I13" i="16"/>
  <c r="I10" i="16"/>
  <c r="G32" i="16"/>
  <c r="I24" i="16"/>
  <c r="G9" i="16"/>
  <c r="I14" i="16"/>
  <c r="F24" i="16"/>
  <c r="F22" i="16"/>
  <c r="H20" i="16"/>
  <c r="H30" i="16"/>
  <c r="F10" i="16"/>
  <c r="F16" i="16"/>
  <c r="I17" i="16"/>
  <c r="I30" i="16"/>
  <c r="G20" i="16"/>
  <c r="H27" i="16"/>
  <c r="I25" i="16"/>
  <c r="I21" i="16"/>
  <c r="H29" i="16"/>
  <c r="I22" i="16"/>
  <c r="I28" i="16"/>
  <c r="F19" i="16"/>
  <c r="F18" i="16"/>
  <c r="H17" i="16"/>
  <c r="H24" i="16"/>
  <c r="H9" i="16"/>
  <c r="I18" i="16"/>
  <c r="F15" i="16"/>
  <c r="F25" i="16"/>
  <c r="F28" i="16"/>
  <c r="H11" i="16"/>
  <c r="F4" i="16"/>
  <c r="H18" i="16"/>
  <c r="G27" i="16"/>
  <c r="G23" i="16"/>
  <c r="G26" i="16"/>
  <c r="H12" i="16"/>
  <c r="G21" i="16"/>
  <c r="G10" i="16"/>
  <c r="I35" i="16" l="1"/>
  <c r="I36" i="16"/>
  <c r="I33" i="16"/>
  <c r="I34" i="16"/>
  <c r="N10" i="16"/>
  <c r="M10" i="16"/>
  <c r="O10" i="16"/>
  <c r="N16" i="16"/>
  <c r="M16" i="16"/>
  <c r="O16" i="16"/>
  <c r="O23" i="16"/>
  <c r="N23" i="16"/>
  <c r="M23" i="16"/>
  <c r="M17" i="16"/>
  <c r="N17" i="16"/>
  <c r="O17" i="16"/>
  <c r="H35" i="16"/>
  <c r="H36" i="16"/>
  <c r="H33" i="16"/>
  <c r="H34" i="16"/>
  <c r="M11" i="16"/>
  <c r="N11" i="16"/>
  <c r="O11" i="16"/>
  <c r="M18" i="16"/>
  <c r="O18" i="16"/>
  <c r="N18" i="16"/>
  <c r="M24" i="16"/>
  <c r="O24" i="16"/>
  <c r="N24" i="16"/>
  <c r="M30" i="16"/>
  <c r="O30" i="16"/>
  <c r="N30" i="16"/>
  <c r="N13" i="16"/>
  <c r="O13" i="16"/>
  <c r="M13" i="16"/>
  <c r="O19" i="16"/>
  <c r="N19" i="16"/>
  <c r="M19" i="16"/>
  <c r="O25" i="16"/>
  <c r="N25" i="16"/>
  <c r="M25" i="16"/>
  <c r="O31" i="16"/>
  <c r="N31" i="16"/>
  <c r="M31" i="16"/>
  <c r="O29" i="16"/>
  <c r="N29" i="16"/>
  <c r="M29" i="16"/>
  <c r="M14" i="16"/>
  <c r="O14" i="16"/>
  <c r="N14" i="16"/>
  <c r="O20" i="16"/>
  <c r="N20" i="16"/>
  <c r="M20" i="16"/>
  <c r="O26" i="16"/>
  <c r="N26" i="16"/>
  <c r="M26" i="16"/>
  <c r="O32" i="16"/>
  <c r="N32" i="16"/>
  <c r="M32" i="16"/>
  <c r="F34" i="16"/>
  <c r="O9" i="16"/>
  <c r="F35" i="16"/>
  <c r="N9" i="16"/>
  <c r="M9" i="16"/>
  <c r="F36" i="16"/>
  <c r="D27" i="14" s="1"/>
  <c r="F33" i="16"/>
  <c r="O15" i="16"/>
  <c r="N15" i="16"/>
  <c r="M15" i="16"/>
  <c r="O21" i="16"/>
  <c r="N21" i="16"/>
  <c r="M21" i="16"/>
  <c r="O27" i="16"/>
  <c r="N27" i="16"/>
  <c r="M27" i="16"/>
  <c r="M12" i="16"/>
  <c r="O12" i="16"/>
  <c r="N12" i="16"/>
  <c r="G34" i="16"/>
  <c r="G35" i="16"/>
  <c r="G36" i="16"/>
  <c r="G33" i="16"/>
  <c r="O22" i="16"/>
  <c r="N22" i="16"/>
  <c r="M22" i="16"/>
  <c r="O28" i="16"/>
  <c r="N28" i="16"/>
  <c r="M28" i="16"/>
  <c r="P28" i="16" l="1"/>
  <c r="P21" i="16"/>
  <c r="P26" i="16"/>
  <c r="P14" i="16"/>
  <c r="P18" i="16"/>
  <c r="P17" i="16"/>
  <c r="P19" i="16"/>
  <c r="P10" i="16"/>
  <c r="P13" i="16"/>
  <c r="P24" i="16"/>
  <c r="N33" i="16"/>
  <c r="P29" i="16"/>
  <c r="Q29" i="16" a="1"/>
  <c r="Q29" i="16" s="1"/>
  <c r="D18" i="14" s="1"/>
  <c r="Q9" i="16" a="1"/>
  <c r="Q9" i="16" s="1"/>
  <c r="D15" i="14" s="1"/>
  <c r="P9" i="16"/>
  <c r="M33" i="16"/>
  <c r="M34" i="16"/>
  <c r="H40" i="16"/>
  <c r="P30" i="16"/>
  <c r="P22" i="16"/>
  <c r="Q15" i="16" a="1"/>
  <c r="Q15" i="16" s="1"/>
  <c r="D16" i="14" s="1"/>
  <c r="P15" i="16"/>
  <c r="O33" i="16"/>
  <c r="P20" i="16"/>
  <c r="P11" i="16"/>
  <c r="P23" i="16"/>
  <c r="Q23" i="16" a="1"/>
  <c r="Q23" i="16" s="1"/>
  <c r="D17" i="14" s="1"/>
  <c r="P12" i="16"/>
  <c r="G40" i="16"/>
  <c r="P31" i="16"/>
  <c r="P27" i="16"/>
  <c r="Q32" i="16" a="1"/>
  <c r="Q32" i="16" s="1"/>
  <c r="D19" i="14" s="1"/>
  <c r="P32" i="16"/>
  <c r="F40" i="16"/>
  <c r="P25" i="16"/>
  <c r="P16" i="16"/>
  <c r="F41" i="16" l="1"/>
  <c r="D20" i="14"/>
  <c r="D28" i="14" s="1"/>
  <c r="C4" i="16" l="1"/>
  <c r="D6" i="14"/>
  <c r="H32" i="9" l="1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F11" i="9"/>
  <c r="F13" i="9"/>
  <c r="F20" i="9"/>
  <c r="F24" i="9"/>
  <c r="F19" i="9"/>
  <c r="F5" i="9"/>
  <c r="F16" i="9"/>
  <c r="F29" i="9"/>
  <c r="F7" i="9"/>
  <c r="F6" i="9"/>
  <c r="F25" i="9"/>
  <c r="F17" i="9"/>
  <c r="F30" i="9"/>
  <c r="F21" i="9"/>
  <c r="F9" i="9"/>
  <c r="F12" i="9"/>
  <c r="F18" i="9"/>
  <c r="F23" i="9"/>
  <c r="F32" i="9"/>
  <c r="F22" i="9"/>
  <c r="F15" i="9"/>
  <c r="F27" i="9"/>
  <c r="F26" i="9"/>
  <c r="F31" i="9"/>
  <c r="F10" i="9"/>
  <c r="F4" i="9"/>
  <c r="F28" i="9"/>
  <c r="F14" i="9"/>
  <c r="B27" i="14" l="1"/>
  <c r="L18" i="9"/>
  <c r="L30" i="9"/>
  <c r="L22" i="9"/>
  <c r="L32" i="9"/>
  <c r="L17" i="9"/>
  <c r="L25" i="9"/>
  <c r="L13" i="9"/>
  <c r="L12" i="9"/>
  <c r="L23" i="9"/>
  <c r="L21" i="9"/>
  <c r="L26" i="9"/>
  <c r="L27" i="9"/>
  <c r="L31" i="9"/>
  <c r="L24" i="9"/>
  <c r="L19" i="9"/>
  <c r="L28" i="9"/>
  <c r="L15" i="9"/>
  <c r="L20" i="9"/>
  <c r="L10" i="9"/>
  <c r="L11" i="9"/>
  <c r="L29" i="9"/>
  <c r="L16" i="9"/>
  <c r="L14" i="9"/>
  <c r="K18" i="9"/>
  <c r="K30" i="9"/>
  <c r="K22" i="9"/>
  <c r="K32" i="9"/>
  <c r="K17" i="9"/>
  <c r="K25" i="9"/>
  <c r="K13" i="9"/>
  <c r="K12" i="9"/>
  <c r="K23" i="9"/>
  <c r="K21" i="9"/>
  <c r="K26" i="9"/>
  <c r="K27" i="9"/>
  <c r="K31" i="9"/>
  <c r="K24" i="9"/>
  <c r="K19" i="9"/>
  <c r="K28" i="9"/>
  <c r="K15" i="9"/>
  <c r="K20" i="9"/>
  <c r="K10" i="9"/>
  <c r="K11" i="9"/>
  <c r="K29" i="9"/>
  <c r="K16" i="9"/>
  <c r="K14" i="9"/>
  <c r="J18" i="9"/>
  <c r="J30" i="9"/>
  <c r="J22" i="9"/>
  <c r="J32" i="9"/>
  <c r="J17" i="9"/>
  <c r="J25" i="9"/>
  <c r="J13" i="9"/>
  <c r="J12" i="9"/>
  <c r="J23" i="9"/>
  <c r="J21" i="9"/>
  <c r="J26" i="9"/>
  <c r="J27" i="9"/>
  <c r="J31" i="9"/>
  <c r="J24" i="9"/>
  <c r="J19" i="9"/>
  <c r="J28" i="9"/>
  <c r="J15" i="9"/>
  <c r="J20" i="9"/>
  <c r="J10" i="9"/>
  <c r="J11" i="9"/>
  <c r="J29" i="9"/>
  <c r="J16" i="9"/>
  <c r="J14" i="9"/>
  <c r="L9" i="9"/>
  <c r="K9" i="9"/>
  <c r="J9" i="9"/>
  <c r="N15" i="9" l="1" a="1"/>
  <c r="N15" i="9" s="1"/>
  <c r="C16" i="14" s="1"/>
  <c r="N32" i="9" a="1"/>
  <c r="N32" i="9" s="1"/>
  <c r="C19" i="14" s="1"/>
  <c r="N29" i="9" a="1"/>
  <c r="N29" i="9" s="1"/>
  <c r="C18" i="14" s="1"/>
  <c r="N23" i="9" a="1"/>
  <c r="N23" i="9" s="1"/>
  <c r="C17" i="14" s="1"/>
  <c r="M25" i="9"/>
  <c r="M19" i="9"/>
  <c r="M27" i="9"/>
  <c r="M17" i="9"/>
  <c r="M31" i="9"/>
  <c r="M32" i="9"/>
  <c r="M20" i="9"/>
  <c r="M29" i="9"/>
  <c r="M18" i="9"/>
  <c r="M15" i="9"/>
  <c r="M16" i="9"/>
  <c r="M28" i="9"/>
  <c r="M26" i="9"/>
  <c r="M13" i="9"/>
  <c r="M10" i="9"/>
  <c r="M21" i="9"/>
  <c r="M11" i="9"/>
  <c r="M30" i="9"/>
  <c r="M14" i="9"/>
  <c r="M22" i="9"/>
  <c r="M12" i="9"/>
  <c r="M24" i="9"/>
  <c r="M23" i="9"/>
  <c r="H9" i="9" l="1"/>
  <c r="N9" i="9" l="1" a="1"/>
  <c r="N9" i="9" s="1"/>
  <c r="C15" i="14" s="1"/>
  <c r="F36" i="9"/>
  <c r="M9" i="9"/>
  <c r="C27" i="14" l="1"/>
  <c r="F35" i="9"/>
  <c r="F33" i="9"/>
  <c r="F40" i="9" s="1"/>
  <c r="F34" i="9"/>
  <c r="J34" i="9" l="1"/>
  <c r="J33" i="9"/>
  <c r="K33" i="9"/>
  <c r="L33" i="9"/>
  <c r="C20" i="14" l="1"/>
  <c r="C28" i="14" s="1"/>
  <c r="F41" i="9"/>
  <c r="C4" i="9" s="1"/>
  <c r="C6" i="1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<sst xmlns="http://schemas.openxmlformats.org/spreadsheetml/2006/main" count="587" uniqueCount="237">
  <si>
    <t>사업명</t>
  </si>
  <si>
    <t>본 문서는 임의로 복사되거나 배포 될 수 없음</t>
  </si>
  <si>
    <t>버전</t>
  </si>
  <si>
    <t>내용</t>
  </si>
  <si>
    <t>제/개정자</t>
  </si>
  <si>
    <t>No</t>
    <phoneticPr fontId="13" type="noConversion"/>
  </si>
  <si>
    <t>영역</t>
  </si>
  <si>
    <t>항목코드</t>
    <phoneticPr fontId="13" type="noConversion"/>
  </si>
  <si>
    <t>진단 항목</t>
    <phoneticPr fontId="13" type="noConversion"/>
  </si>
  <si>
    <t>위험도</t>
    <phoneticPr fontId="13" type="noConversion"/>
  </si>
  <si>
    <t>진단결과</t>
    <phoneticPr fontId="13" type="noConversion"/>
  </si>
  <si>
    <t>No :</t>
    <phoneticPr fontId="13" type="noConversion"/>
  </si>
  <si>
    <t>영역</t>
    <phoneticPr fontId="13" type="noConversion"/>
  </si>
  <si>
    <t>1. 계정 관리</t>
  </si>
  <si>
    <t>상</t>
  </si>
  <si>
    <t>하</t>
  </si>
  <si>
    <t>중</t>
  </si>
  <si>
    <t>통계</t>
    <phoneticPr fontId="13" type="noConversion"/>
  </si>
  <si>
    <t>양호</t>
  </si>
  <si>
    <t>양호</t>
    <phoneticPr fontId="13" type="noConversion"/>
  </si>
  <si>
    <t>취약</t>
  </si>
  <si>
    <t>N/A</t>
  </si>
  <si>
    <t>N/A</t>
    <phoneticPr fontId="13" type="noConversion"/>
  </si>
  <si>
    <t>보안수준</t>
    <phoneticPr fontId="13" type="noConversion"/>
  </si>
  <si>
    <t>전체 통계</t>
  </si>
  <si>
    <t>전체 통계</t>
    <phoneticPr fontId="13" type="noConversion"/>
  </si>
  <si>
    <t>종합보안수준</t>
  </si>
  <si>
    <t>종합보안수준</t>
    <phoneticPr fontId="13" type="noConversion"/>
  </si>
  <si>
    <t>항목별 보안지수</t>
  </si>
  <si>
    <t>영역별 보안지수</t>
  </si>
  <si>
    <t>-</t>
    <phoneticPr fontId="13" type="noConversion"/>
  </si>
  <si>
    <t>적용예정일</t>
    <phoneticPr fontId="13" type="noConversion"/>
  </si>
  <si>
    <t>이행결과</t>
    <phoneticPr fontId="13" type="noConversion"/>
  </si>
  <si>
    <t>담당자</t>
    <phoneticPr fontId="13" type="noConversion"/>
  </si>
  <si>
    <t>No</t>
  </si>
  <si>
    <t>◎ 제/개정이력</t>
    <phoneticPr fontId="2" type="noConversion"/>
  </si>
  <si>
    <t>제/개정 일자</t>
    <phoneticPr fontId="2" type="noConversion"/>
  </si>
  <si>
    <t>2. 진단결과 통계</t>
    <phoneticPr fontId="35" type="noConversion"/>
  </si>
  <si>
    <t>(단위: %)</t>
    <phoneticPr fontId="35" type="noConversion"/>
  </si>
  <si>
    <t>보안수준</t>
    <phoneticPr fontId="35" type="noConversion"/>
  </si>
  <si>
    <t>보안지수</t>
    <phoneticPr fontId="35" type="noConversion"/>
  </si>
  <si>
    <t>보안상태</t>
    <phoneticPr fontId="35" type="noConversion"/>
  </si>
  <si>
    <t>구 분</t>
    <phoneticPr fontId="35" type="noConversion"/>
  </si>
  <si>
    <t>우수</t>
    <phoneticPr fontId="35" type="noConversion"/>
  </si>
  <si>
    <t>보통</t>
    <phoneticPr fontId="35" type="noConversion"/>
  </si>
  <si>
    <t>미흡</t>
    <phoneticPr fontId="35" type="noConversion"/>
  </si>
  <si>
    <t>[참고] 평가등급표</t>
    <phoneticPr fontId="35" type="noConversion"/>
  </si>
  <si>
    <t>2. 영역별 진단 결과</t>
    <phoneticPr fontId="35" type="noConversion"/>
  </si>
  <si>
    <t>(단위: %)</t>
    <phoneticPr fontId="35" type="noConversion"/>
  </si>
  <si>
    <t>구분</t>
    <phoneticPr fontId="35" type="noConversion"/>
  </si>
  <si>
    <t>3. 호스트별 진단 결과</t>
    <phoneticPr fontId="35" type="noConversion"/>
  </si>
  <si>
    <t>No</t>
    <phoneticPr fontId="35" type="noConversion"/>
  </si>
  <si>
    <t>0% ~ 60%</t>
    <phoneticPr fontId="35" type="noConversion"/>
  </si>
  <si>
    <t>1. 계정 관리</t>
    <phoneticPr fontId="13" type="noConversion"/>
  </si>
  <si>
    <t>4. 패치 관리</t>
    <phoneticPr fontId="13" type="noConversion"/>
  </si>
  <si>
    <t>D-09</t>
  </si>
  <si>
    <t>D-16</t>
  </si>
  <si>
    <t>D-21</t>
  </si>
  <si>
    <t>D-22</t>
  </si>
  <si>
    <t>2. 접근 관리</t>
    <phoneticPr fontId="13" type="noConversion"/>
  </si>
  <si>
    <t>3. 옵션 관리</t>
    <phoneticPr fontId="13" type="noConversion"/>
  </si>
  <si>
    <t>4. 패치 관리</t>
    <phoneticPr fontId="13" type="noConversion"/>
  </si>
  <si>
    <t>2. 접근 관리</t>
    <phoneticPr fontId="13" type="noConversion"/>
  </si>
  <si>
    <t>3. 옵션 관리</t>
    <phoneticPr fontId="13" type="noConversion"/>
  </si>
  <si>
    <t>D-17</t>
  </si>
  <si>
    <t>D-18</t>
  </si>
  <si>
    <t>D-20</t>
  </si>
  <si>
    <t>D-24</t>
  </si>
  <si>
    <t>5. 로그 관리</t>
    <phoneticPr fontId="13" type="noConversion"/>
  </si>
  <si>
    <t>5. 로그 관리</t>
    <phoneticPr fontId="13" type="noConversion"/>
  </si>
  <si>
    <t>담당자</t>
    <phoneticPr fontId="2" type="noConversion"/>
  </si>
  <si>
    <t>담당부서</t>
    <phoneticPr fontId="2" type="noConversion"/>
  </si>
  <si>
    <t>비고</t>
    <phoneticPr fontId="2" type="noConversion"/>
  </si>
  <si>
    <t>용도</t>
    <phoneticPr fontId="13" type="noConversion"/>
  </si>
  <si>
    <t>미조치 사유</t>
    <phoneticPr fontId="13" type="noConversion"/>
  </si>
  <si>
    <t>비고</t>
    <phoneticPr fontId="13" type="noConversion"/>
  </si>
  <si>
    <t>취약</t>
    <phoneticPr fontId="13" type="noConversion"/>
  </si>
  <si>
    <t>보안지수 평균 :</t>
    <phoneticPr fontId="13" type="noConversion"/>
  </si>
  <si>
    <t xml:space="preserve">
■ 기준: 계정 정보를 확인하여 불필요한 계정이 없는 경우 양호
■ 현황: 
</t>
    <phoneticPr fontId="13" type="noConversion"/>
  </si>
  <si>
    <t xml:space="preserve">
■ 기준: DB서버에 지정된 IP주소에서만 접근 가능하도록 제한한 경우 양호
■ 현황: 
</t>
    <phoneticPr fontId="13" type="noConversion"/>
  </si>
  <si>
    <t xml:space="preserve">
■ 기준: 시스템 테이블이 DBA만 접근 가능하도록 설정되어 있는 경우 양호
■ 현황: 
</t>
    <phoneticPr fontId="13" type="noConversion"/>
  </si>
  <si>
    <t xml:space="preserve">
■ 기준: Listener의 패스워드가 설정되어 있는 경우 양호
■ 현황: 
</t>
    <phoneticPr fontId="13" type="noConversion"/>
  </si>
  <si>
    <t xml:space="preserve">
■ 기준: 로그인 시도 횟수를 제한하는 값을 설정한 경우 양호
■ 현황: 
</t>
    <phoneticPr fontId="13" type="noConversion"/>
  </si>
  <si>
    <t xml:space="preserve">
■ 기준: 계정의 umask가 022 이상으로 설정되어 있는 경우 양호
■ 현황: 
</t>
    <phoneticPr fontId="13" type="noConversion"/>
  </si>
  <si>
    <t xml:space="preserve">
■ 기준: 주요 설정 파일 및 디렉터리의 퍼미션 설정 시 일반 사용자의 수정 권한을 제거한 경우 양호
■ 현황: 
</t>
    <phoneticPr fontId="13" type="noConversion"/>
  </si>
  <si>
    <t xml:space="preserve">
■ 기준: 리스너 관련 설정 파일에 대한 퍼미션이 관리자로 설정되어 있으며, 리스너로 파라미터를 변경할 수 없게 옵션을 설정했을 경우 양호
■ 현황: 
</t>
    <phoneticPr fontId="13" type="noConversion"/>
  </si>
  <si>
    <t xml:space="preserve">
■ 기준: DBA 계정의 Role이 Public으로 설정되어 있지 않은 경우 양호
■ 현황: 
</t>
    <phoneticPr fontId="13" type="noConversion"/>
  </si>
  <si>
    <t xml:space="preserve">
■ 기준: OS_ROLES, REMOTE_OS_AUTHENTICATION, REMOTE_OS_ROLES 설정이 FALSE로 되어있는 경우 양호
■ 현황: 
</t>
    <phoneticPr fontId="13" type="noConversion"/>
  </si>
  <si>
    <t xml:space="preserve">
■ 기준: Object Owner가 SYS, SYSTEM, 관리자 계정 등으로 제한된 경우 양호
■ 현황: 
</t>
    <phoneticPr fontId="13" type="noConversion"/>
  </si>
  <si>
    <t xml:space="preserve">
■ 기준: WITH_GRANT_OPTION이 ROLE에 의하여  설정되어 있는 경우 양호
■ 현황: 
</t>
    <phoneticPr fontId="13" type="noConversion"/>
  </si>
  <si>
    <t xml:space="preserve">
■ 기준: RESOURCE_LIMIT 설정이 TRUE로 되어있는 경우 양호
■ 현황: 
</t>
    <phoneticPr fontId="13" type="noConversion"/>
  </si>
  <si>
    <t xml:space="preserve">
■ 기준: 정책에 따른 버전별 최신 패치를 적용하고 내부적으로 관리 절차를 수립하여 이행하고 있는 경우 양호
■ 현황: 
</t>
    <phoneticPr fontId="13" type="noConversion"/>
  </si>
  <si>
    <t>DBMS</t>
    <phoneticPr fontId="35" type="noConversion"/>
  </si>
  <si>
    <t xml:space="preserve">
■ 기준: 사용자별 계정을 사용하고 있는 경우 양호
■ 현황: 
</t>
    <phoneticPr fontId="13" type="noConversion"/>
  </si>
  <si>
    <t xml:space="preserve">
■ 기준: 불필요한 ODBC/OLE-DB가 설치되지 않은 경우 양호
■ 현황: 
</t>
    <phoneticPr fontId="13" type="noConversion"/>
  </si>
  <si>
    <t xml:space="preserve">
■ 기준: 패스워드 검증 함수로 검증이 진행되는 경우 양호
■ 현황: 
</t>
    <phoneticPr fontId="13" type="noConversion"/>
  </si>
  <si>
    <t xml:space="preserve">
■ 기준: 보안 패치가 적용된 버전을 사용하는 경우 양호
■ 현황: 
</t>
    <phoneticPr fontId="13" type="noConversion"/>
  </si>
  <si>
    <t>DBMS 평균</t>
    <phoneticPr fontId="35" type="noConversion"/>
  </si>
  <si>
    <t xml:space="preserve">1. DBMS 평균 보안수준 </t>
    <phoneticPr fontId="35" type="noConversion"/>
  </si>
  <si>
    <t>D-11</t>
  </si>
  <si>
    <t>D-23</t>
  </si>
  <si>
    <t xml:space="preserve">
■ 기준: DBMS의 감사 로그 저장 정책이 수립되어 있으며, 정책 설정이 적용되어 있는 경우 양호
■ 현황: 
</t>
    <phoneticPr fontId="13" type="noConversion"/>
  </si>
  <si>
    <t xml:space="preserve">
■ 기준: Audit Table 접근 권한이 관리자 계정으로 설정한 경우
■ 현황: 
</t>
    <phoneticPr fontId="13" type="noConversion"/>
  </si>
  <si>
    <t>1. 진단대상</t>
    <phoneticPr fontId="2" type="noConversion"/>
  </si>
  <si>
    <t>4. 진단결과 상세</t>
    <phoneticPr fontId="2" type="noConversion"/>
  </si>
  <si>
    <t>D-01</t>
  </si>
  <si>
    <t>D-02</t>
  </si>
  <si>
    <t>D-03</t>
  </si>
  <si>
    <t>패스워드의 사용기간 및 복잡도 기관 정책에 맞도록 설정</t>
  </si>
  <si>
    <t>데이터베이스 관리자 권한을 꼭 필요한 계정 및 그룹에 허용</t>
  </si>
  <si>
    <t>원격에서 DB 서버로의 접속 제한</t>
  </si>
  <si>
    <t>DBA이외의 인가되지 않은 사용자 시스템 테이블에 접근할 수 없도록 설정</t>
  </si>
  <si>
    <t>오라클 데이터베이스의 경우 리스너 패스워드를 설정하여 사용</t>
  </si>
  <si>
    <t>응용프로그램 또는 DBA 계정의 Role이 Public으로 설정되지 않도록 조정</t>
  </si>
  <si>
    <t>데이터베이스에 대해 최신 보안패치와 벤더 권고사항을 모두 적용</t>
  </si>
  <si>
    <t>기본 계정의 패스워드, 권한 등을 변경하여 사용</t>
    <phoneticPr fontId="13" type="noConversion"/>
  </si>
  <si>
    <t>데이터베이스의 불필요 계정을 제거하거나, 잠금설정 후 사용</t>
    <phoneticPr fontId="13" type="noConversion"/>
  </si>
  <si>
    <t>패스워드 재사용에 대한 제약 설정</t>
    <phoneticPr fontId="13" type="noConversion"/>
  </si>
  <si>
    <t>불필요한 ODBC/OLE-DB 데이터 소스와 드라이브 제거하여 사용</t>
    <phoneticPr fontId="13" type="noConversion"/>
  </si>
  <si>
    <t>일정 횟수의 로그인 실패 시 이에 대한 잠금정책이 설정</t>
    <phoneticPr fontId="13" type="noConversion"/>
  </si>
  <si>
    <t>데이터베이스의 주요 설정파일, 패스워드 파일 등과 같은 주요 파일들의 접근 권한이 적절하게 설정</t>
    <phoneticPr fontId="13" type="noConversion"/>
  </si>
  <si>
    <t>관리자 이외의 사용자가 오라클 리스너의 접속을 통해 리스터 로그 및 trace 파일에 대한 변경 제한</t>
    <phoneticPr fontId="13" type="noConversion"/>
  </si>
  <si>
    <t>OS_ROLES, REMOTE_OS_AUTHENTICATION, REMOTE_OS_ROLES를 FALSE로 설정</t>
    <phoneticPr fontId="13" type="noConversion"/>
  </si>
  <si>
    <t>패스워드 확인함수가 설정되어 적용</t>
    <phoneticPr fontId="13" type="noConversion"/>
  </si>
  <si>
    <t>인가되지 않은 Object Owner의 제한</t>
    <phoneticPr fontId="13" type="noConversion"/>
  </si>
  <si>
    <t>인가되지 않은 Grant Option의 제한</t>
    <phoneticPr fontId="13" type="noConversion"/>
  </si>
  <si>
    <t>데이터베이스의 자원 제한 기능을 TRUE로 설정</t>
    <phoneticPr fontId="13" type="noConversion"/>
  </si>
  <si>
    <t>데이터베이스의 접근, 변경, 삭제 등의 감사기록이 기관의 감사기록 정책에 적합하도록 설정</t>
    <phoneticPr fontId="13" type="noConversion"/>
  </si>
  <si>
    <t>보안에 취약하지 않은 버전의 데이터베이스를 사용</t>
    <phoneticPr fontId="13" type="noConversion"/>
  </si>
  <si>
    <t xml:space="preserve">
■ 기준: PASSWORD_REUSE_TIME, PASSWORD_REUSE_MAX 파라미터 설정이 적용된 경우 양호
■ 현황: 
</t>
    <phoneticPr fontId="13" type="noConversion"/>
  </si>
  <si>
    <t>D-12</t>
    <phoneticPr fontId="13" type="noConversion"/>
  </si>
  <si>
    <t>D-06</t>
    <phoneticPr fontId="13" type="noConversion"/>
  </si>
  <si>
    <t>D-04</t>
    <phoneticPr fontId="13" type="noConversion"/>
  </si>
  <si>
    <t>D-13</t>
    <phoneticPr fontId="13" type="noConversion"/>
  </si>
  <si>
    <t>D-05</t>
    <phoneticPr fontId="13" type="noConversion"/>
  </si>
  <si>
    <t>D-07</t>
    <phoneticPr fontId="13" type="noConversion"/>
  </si>
  <si>
    <t>D-14</t>
    <phoneticPr fontId="13" type="noConversion"/>
  </si>
  <si>
    <t>D-15</t>
    <phoneticPr fontId="13" type="noConversion"/>
  </si>
  <si>
    <t>D-08</t>
    <phoneticPr fontId="13" type="noConversion"/>
  </si>
  <si>
    <t>D-19</t>
    <phoneticPr fontId="13" type="noConversion"/>
  </si>
  <si>
    <t>D-10</t>
    <phoneticPr fontId="13" type="noConversion"/>
  </si>
  <si>
    <t>패스워드의 사용기간 및 복잡도를 기관 정책에 맞도록 설정</t>
    <phoneticPr fontId="13" type="noConversion"/>
  </si>
  <si>
    <t>DB 사용자 계정을 개별적으로 부여하여 사용</t>
    <phoneticPr fontId="13" type="noConversion"/>
  </si>
  <si>
    <t>DBA 이외의 인가되지 않은 사용자 시스템 테이블에 접근할 수 없도록 설정</t>
    <phoneticPr fontId="13" type="noConversion"/>
  </si>
  <si>
    <t>불필요한 ODBC/OLE-DB 데이터 소스와 드라이브를 제거하여 사용</t>
    <phoneticPr fontId="13" type="noConversion"/>
  </si>
  <si>
    <t>데이터베이스의 주요 파일 보호 등을 위해 DB 계정의 umask를 022 이상으로 설정하여 사용</t>
    <phoneticPr fontId="13" type="noConversion"/>
  </si>
  <si>
    <t>Audit Table은 데이터베이스 관리자 계정에 접근하도록 제한</t>
    <phoneticPr fontId="13" type="noConversion"/>
  </si>
  <si>
    <t>데이터베이스의 주요 파일 보호 등을 위해 DB 계정의 umask를 022 이상으로 설정하여 사용</t>
    <phoneticPr fontId="13" type="noConversion"/>
  </si>
  <si>
    <t xml:space="preserve">
■ 기준: 관리자 권한이 필요한 계정 및 그룹에만 부여된 경우 양호
참고. 점검 대상 기관의 지침에 따라 기준이 변동 될 수 있음
■ 현황: 
</t>
    <phoneticPr fontId="13" type="noConversion"/>
  </si>
  <si>
    <r>
      <t xml:space="preserve">
■ 기준: 기관 정책에 맞게 패스워드 사용기간 및 복잡도 설정이 적용되어 있는 경우 양호
■ 현황: 
</t>
    </r>
    <r>
      <rPr>
        <sz val="10"/>
        <color rgb="FFFF0000"/>
        <rFont val="맑은 고딕"/>
        <family val="3"/>
        <charset val="129"/>
      </rPr>
      <t/>
    </r>
    <phoneticPr fontId="13" type="noConversion"/>
  </si>
  <si>
    <t>이노시큐리티</t>
    <phoneticPr fontId="13" type="noConversion"/>
  </si>
  <si>
    <t>양호</t>
    <phoneticPr fontId="35" type="noConversion"/>
  </si>
  <si>
    <t>취약</t>
    <phoneticPr fontId="35" type="noConversion"/>
  </si>
  <si>
    <t>초기진단 평균</t>
    <phoneticPr fontId="35" type="noConversion"/>
  </si>
  <si>
    <t>이행진단 평균</t>
    <phoneticPr fontId="13" type="noConversion"/>
  </si>
  <si>
    <t>3-2. 이행진단 결과 요약</t>
    <phoneticPr fontId="2" type="noConversion"/>
  </si>
  <si>
    <t>3-1. 초기진단 결과 요약</t>
    <phoneticPr fontId="2" type="noConversion"/>
  </si>
  <si>
    <t>초기진단
보안지수</t>
    <phoneticPr fontId="35" type="noConversion"/>
  </si>
  <si>
    <t>이행진단
보안지수</t>
    <phoneticPr fontId="35" type="noConversion"/>
  </si>
  <si>
    <t>초기결과</t>
    <phoneticPr fontId="13" type="noConversion"/>
  </si>
  <si>
    <t>초기 진단 내용</t>
    <phoneticPr fontId="13" type="noConversion"/>
  </si>
  <si>
    <t>이행 진단 내용</t>
    <phoneticPr fontId="13" type="noConversion"/>
  </si>
  <si>
    <t>DBMS 취약점 진단 상세 보고서</t>
    <phoneticPr fontId="13" type="noConversion"/>
  </si>
  <si>
    <t>Hostname</t>
    <phoneticPr fontId="2" type="noConversion"/>
  </si>
  <si>
    <t>IP Address</t>
    <phoneticPr fontId="2" type="noConversion"/>
  </si>
  <si>
    <t>Vender / Version</t>
    <phoneticPr fontId="2" type="noConversion"/>
  </si>
  <si>
    <t>용도</t>
    <phoneticPr fontId="2" type="noConversion"/>
  </si>
  <si>
    <t>90% ~ 100%</t>
    <phoneticPr fontId="35" type="noConversion"/>
  </si>
  <si>
    <r>
      <t>80</t>
    </r>
    <r>
      <rPr>
        <b/>
        <sz val="9"/>
        <rFont val="맑은 고딕"/>
        <family val="3"/>
        <charset val="129"/>
        <scheme val="minor"/>
      </rPr>
      <t>%</t>
    </r>
    <r>
      <rPr>
        <sz val="9"/>
        <rFont val="맑은 고딕"/>
        <family val="3"/>
        <charset val="129"/>
        <scheme val="minor"/>
      </rPr>
      <t xml:space="preserve"> ~ 90%</t>
    </r>
    <phoneticPr fontId="35" type="noConversion"/>
  </si>
  <si>
    <t>70% ~ 80%</t>
    <phoneticPr fontId="35" type="noConversion"/>
  </si>
  <si>
    <t>60% ~ 70%</t>
    <phoneticPr fontId="35" type="noConversion"/>
  </si>
  <si>
    <t>취약점 제거율 90% 이상</t>
    <phoneticPr fontId="35" type="noConversion"/>
  </si>
  <si>
    <t>취약점 제거율 60% 미만</t>
    <phoneticPr fontId="35" type="noConversion"/>
  </si>
  <si>
    <t>Hostname:</t>
    <phoneticPr fontId="13" type="noConversion"/>
  </si>
  <si>
    <t>IP Address :</t>
    <phoneticPr fontId="13" type="noConversion"/>
  </si>
  <si>
    <t>Vender / Version :</t>
    <phoneticPr fontId="13" type="noConversion"/>
  </si>
  <si>
    <t>용도 :</t>
    <phoneticPr fontId="13" type="noConversion"/>
  </si>
  <si>
    <t>Hostname</t>
    <phoneticPr fontId="13" type="noConversion"/>
  </si>
  <si>
    <t>IP Address</t>
    <phoneticPr fontId="13" type="noConversion"/>
  </si>
  <si>
    <t>Vender / Version</t>
    <phoneticPr fontId="13" type="noConversion"/>
  </si>
  <si>
    <t>Hostname</t>
    <phoneticPr fontId="35" type="noConversion"/>
  </si>
  <si>
    <t>취약점 제거율 80% 이상 90% 미만</t>
    <phoneticPr fontId="35" type="noConversion"/>
  </si>
  <si>
    <t>취약점 제거율 70% 이상 80% 미만</t>
    <phoneticPr fontId="35" type="noConversion"/>
  </si>
  <si>
    <t>취약점 제거율 60% 이상 70% 미만</t>
    <phoneticPr fontId="35" type="noConversion"/>
  </si>
  <si>
    <t>V.23.1</t>
    <phoneticPr fontId="13" type="noConversion"/>
  </si>
  <si>
    <t>2017. 02. 28</t>
    <phoneticPr fontId="13" type="noConversion"/>
  </si>
  <si>
    <t>V.17.1</t>
    <phoneticPr fontId="2" type="noConversion"/>
  </si>
  <si>
    <t>2021년 개정 사항 반영</t>
    <phoneticPr fontId="13" type="noConversion"/>
  </si>
  <si>
    <t>V.21.1</t>
    <phoneticPr fontId="13" type="noConversion"/>
  </si>
  <si>
    <t>내용검토 및 양식 수정(통일)</t>
    <phoneticPr fontId="13" type="noConversion"/>
  </si>
  <si>
    <t>신규 제정</t>
    <phoneticPr fontId="13" type="noConversion"/>
  </si>
  <si>
    <t xml:space="preserve">
■ 기준: 기본 계정의  디폴트 패스워드 및 권한 정책을 변경하여 사용하는 경우 양호
■ 현황: 
</t>
    <phoneticPr fontId="13" type="noConversion"/>
  </si>
  <si>
    <t>양호</t>
    <phoneticPr fontId="13" type="noConversion"/>
  </si>
  <si>
    <t>양호</t>
    <phoneticPr fontId="13" type="noConversion"/>
  </si>
  <si>
    <t>양호</t>
    <phoneticPr fontId="13" type="noConversion"/>
  </si>
  <si>
    <t xml:space="preserve">
■ 기준: DB서버에 지정된 IP주소에서만 접근 가능하도록 제한한 경우 양호
■ 현황: 
NAME                 VALUE
-------------------- ---------------
remote_os_authent    FALSE
</t>
    <phoneticPr fontId="13" type="noConversion"/>
  </si>
  <si>
    <t>DB 사용자 계정 개별적으로 부여하여 사용</t>
    <phoneticPr fontId="13" type="noConversion"/>
  </si>
  <si>
    <t xml:space="preserve">
■ 기준: OS_ROLES, REMOTE_OS_AUTHENTICATION, REMOTE_OS_ROLES 설정이 FALSE로 되어있는 경우 양호
■ 현황: 
NAME                 VALUE
-------------------- ---------------
os_roles             FALSE
remote_os_authent    FALSE
remote_os_roles      FALSE
</t>
    <phoneticPr fontId="13" type="noConversion"/>
  </si>
  <si>
    <t>취약</t>
    <phoneticPr fontId="13" type="noConversion"/>
  </si>
  <si>
    <t>인가되지 않은 Grant Option의 제한</t>
    <phoneticPr fontId="13" type="noConversion"/>
  </si>
  <si>
    <t xml:space="preserve">
■ 기준: RESOURCE_LIMIT 설정이 TRUE로 되어있는 경우 양호
■ 현황: 
NAME                 VALUE
-------------------- ---------------
resource_limit       TRUE
</t>
    <phoneticPr fontId="13" type="noConversion"/>
  </si>
  <si>
    <t>양호</t>
    <phoneticPr fontId="13" type="noConversion"/>
  </si>
  <si>
    <t xml:space="preserve">
■ 기준: DBMS의 감사 로그 저장 정책이 수립되어 있으며, 정책 설정이 적용되어 있는 경우 양호
■ 현황: 
NAME                 VALUE
-------------------- ------------------------------
audit_trail          DB
</t>
    <phoneticPr fontId="13" type="noConversion"/>
  </si>
  <si>
    <t xml:space="preserve">
■ 기준: 보안 패치가 적용된 버전을 사용하는 경우 양호
■ 현황: 
BANNER
--------------------------------------------------------------------------------
Oracle Database 19c Enterprise Edition Release 19.0.0.0.0 - Production
</t>
    <phoneticPr fontId="13" type="noConversion"/>
  </si>
  <si>
    <t xml:space="preserve">
■ 기준: Audit Table 접근 권한이 관리자 계정으로 설정한 경우
■ 현황: 
TABLE_NAME OWNER
---------- ----------
AUD$       SYS
</t>
    <phoneticPr fontId="13" type="noConversion"/>
  </si>
  <si>
    <t>N/A</t>
    <phoneticPr fontId="13" type="noConversion"/>
  </si>
  <si>
    <t>-</t>
    <phoneticPr fontId="2" type="noConversion"/>
  </si>
  <si>
    <t>취약</t>
    <phoneticPr fontId="13" type="noConversion"/>
  </si>
  <si>
    <t>취약</t>
    <phoneticPr fontId="13" type="noConversion"/>
  </si>
  <si>
    <t>Oracle 19.26.0.0.0</t>
    <phoneticPr fontId="2" type="noConversion"/>
  </si>
  <si>
    <t xml:space="preserve">
■ 기준: 기본 계정의  디폴트 패스워드 및 권한 정책을 변경하여 사용하는 경우 양호
■ 현황: 
기본 계정의 패스워드가 변경 되었으므로 양호
</t>
    <phoneticPr fontId="13" type="noConversion"/>
  </si>
  <si>
    <t>N/A</t>
    <phoneticPr fontId="13" type="noConversion"/>
  </si>
  <si>
    <r>
      <t xml:space="preserve">
■ 기준: PASSWORD_REUSE_TIME, PASSWORD_REUSE_MAX 파라미터 설정이 적용된 경우 양호
■ 현황: 
</t>
    </r>
    <r>
      <rPr>
        <sz val="10"/>
        <color rgb="FFFF0000"/>
        <rFont val="맑은 고딕"/>
        <family val="3"/>
        <charset val="129"/>
      </rPr>
      <t>LETSUSR와 BTOB_IF의 파라미터 설정이 UNLIMITED로 되어 있으므로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PASSWORD_REUSE_TIME       5
SYS             DEFAULT              PASSWORD_REUSE_MAX        5
SYSTEM          DEFAULT              PASSWORD_REUSE_TIME       5
SYSTEM          DEFAULT              PASSWORD_REUSE_MAX        5
MAXGAUGE        DEFAULT              PASSWORD_REUSE_TIME       5
MAXGAUGE        DEFAULT              PASSWORD_REUSE_MAX        5
FSDBA           DEFAULT              PASSWORD_REUSE_TIME       5
FSDBA           DEFAULT              PASSWORD_REUSE_MAX        5
</t>
    </r>
    <r>
      <rPr>
        <sz val="10"/>
        <color rgb="FFFF0000"/>
        <rFont val="맑은 고딕"/>
        <family val="3"/>
        <charset val="129"/>
      </rPr>
      <t>LETSUSR         BIZ                  PASSWORD_REUSE_TIME       UNLIMITED
LETSUSR         BIZ                  PASSWORD_REUSE_MAX        UNLIMITED
BTOB_IF         BIZ                  PASSWORD_REUSE_TIME  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</t>
    </r>
    <r>
      <rPr>
        <sz val="10"/>
        <color rgb="FFFF0000"/>
        <rFont val="맑은 고딕"/>
        <family val="3"/>
        <charset val="129"/>
      </rPr>
      <t>BTOB_IF         BIZ                  PASSWORD_REUSE_MAX        UNLIMITED</t>
    </r>
    <phoneticPr fontId="13" type="noConversion"/>
  </si>
  <si>
    <r>
      <t xml:space="preserve">
■ 기준: 기관 정책에 맞게 패스워드 사용기간 및 복잡도 설정이 적용되어 있는 경우 양호
■ 현황: 
</t>
    </r>
    <r>
      <rPr>
        <sz val="10"/>
        <color rgb="FFFF0000"/>
        <rFont val="맑은 고딕"/>
        <family val="3"/>
        <charset val="129"/>
      </rPr>
      <t>LETSUSR와 BTOB_IF의 PASSWORD 사용 기간이 UNLIMITED로 설정되어 있어 취약</t>
    </r>
    <r>
      <rPr>
        <sz val="10"/>
        <color theme="1"/>
        <rFont val="맑은 고딕"/>
        <family val="3"/>
        <charset val="129"/>
      </rPr>
      <t xml:space="preserve">
SERNAME        PROFILE              RESOURCE_NAME             LIMIT
--------------- -------------------- ------------------------- ----------
SYS             DEFAULT              PASSWORD_LIFE_TIME        90
SYS             DEFAULT              PASSWORD_GRACE_TIME       7
SYSTEM          DEFAULT              PASSWORD_LIFE_TIME        90
SYSTEM          DEFAULT              PASSWORD_GRACE_TIME       7
MAXGAUGE        DEFAULT              PASSWORD_LIFE_TIME        90
MAXGAUGE        DEFAULT              PASSWORD_GRACE_TIME       7
FSDBA           DEFAULT              PASSWORD_LIFE_TIME        90
FSDBA           DEFAULT              PASSWORD_GRACE_TIME       7
</t>
    </r>
    <r>
      <rPr>
        <sz val="10"/>
        <color rgb="FFFF0000"/>
        <rFont val="맑은 고딕"/>
        <family val="3"/>
        <charset val="129"/>
      </rPr>
      <t>LETSUSR         BIZ                  PASSWORD_LIFE_TIME        UNLIMITED</t>
    </r>
    <r>
      <rPr>
        <sz val="10"/>
        <color theme="1"/>
        <rFont val="맑은 고딕"/>
        <family val="3"/>
        <charset val="129"/>
      </rPr>
      <t xml:space="preserve">
LETSUSR         BIZ                  PASSWORD_GRACE_TIME       7
</t>
    </r>
    <r>
      <rPr>
        <sz val="10"/>
        <color rgb="FFFF0000"/>
        <rFont val="맑은 고딕"/>
        <family val="3"/>
        <charset val="129"/>
      </rPr>
      <t>BTOB_IF         BIZ                  PASSWORD_LIFE_TIME   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BTOB_IF         BIZ                  PASSWORD_GRACE_TIME       7
</t>
    </r>
    <r>
      <rPr>
        <sz val="10"/>
        <color rgb="FFFF0000"/>
        <rFont val="맑은 고딕"/>
        <family val="3"/>
        <charset val="129"/>
      </rPr>
      <t/>
    </r>
    <phoneticPr fontId="13" type="noConversion"/>
  </si>
  <si>
    <r>
      <t xml:space="preserve">
■ 기준: 로그인 시도 횟수를 제한하는 값을 설정한 경우 양호
■ 현황:
</t>
    </r>
    <r>
      <rPr>
        <sz val="10"/>
        <color rgb="FFFF0000"/>
        <rFont val="맑은 고딕"/>
        <family val="3"/>
        <charset val="129"/>
      </rPr>
      <t xml:space="preserve">
LETSUSR와 BTOB_IF의 PASSWORD의 시도 횟수 제한이 UNLIMITED로 설정되어 있어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FAILED_LOGIN_ATTEMPTS     5
SYS             DEFAULT              PASSWORD_LOCK_TIME        1
SYSTEM          DEFAULT              FAILED_LOGIN_ATTEMPTS     5
SYSTEM          DEFAULT              PASSWORD_LOCK_TIME        1
MAXGAUGE        DEFAULT              FAILED_LOGIN_ATTEMPTS     5
MAXGAUGE        DEFAULT              PASSWORD_LOCK_TIME        1
FSDBA           DEFAULT              FAILED_LOGIN_ATTEMPTS     5
FSDBA           DEFAULT              PASSWORD_LOCK_TIME        1
</t>
    </r>
    <r>
      <rPr>
        <sz val="10"/>
        <color rgb="FFFF0000"/>
        <rFont val="맑은 고딕"/>
        <family val="3"/>
        <charset val="129"/>
      </rPr>
      <t>LETSUSR         BIZ                  FAILED_LOGIN_ATTEMPTS     UNLIMITED</t>
    </r>
    <r>
      <rPr>
        <sz val="10"/>
        <color theme="1"/>
        <rFont val="맑은 고딕"/>
        <family val="3"/>
        <charset val="129"/>
      </rPr>
      <t xml:space="preserve">
LETSUSR         BIZ                  PASSWORD_LOCK_TIME        1
</t>
    </r>
    <r>
      <rPr>
        <sz val="10"/>
        <color rgb="FFFF0000"/>
        <rFont val="맑은 고딕"/>
        <family val="3"/>
        <charset val="129"/>
      </rPr>
      <t>BTOB_IF         BIZ                  FAILED_LOGIN_ATTEMPTS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BTOB_IF         BIZ                  PASSWORD_LOCK_TIME        1 
</t>
    </r>
    <phoneticPr fontId="13" type="noConversion"/>
  </si>
  <si>
    <r>
      <t xml:space="preserve">
■ 기준: 패스워드 검증 함수로 검증이 진행되는 경우 양호
■ 현황: 
</t>
    </r>
    <r>
      <rPr>
        <sz val="10"/>
        <color rgb="FFFF0000"/>
        <rFont val="맑은 고딕"/>
        <family val="3"/>
        <charset val="129"/>
      </rPr>
      <t>패스워드 검증 함수가 설정되지 않으므로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PASSWORD_VERIFY_FUNCTION  VERIFY_FUN
                                                               CTION_11G
SYSTEM          DEFAULT              PASSWORD_VERIFY_FUNCTION  VERIFY_FUN
                                                               CTION_11G
MAXGAUGE        DEFAULT              PASSWORD_VERIFY_FUNCTION  VERIFY_FUN
                                                               CTION_11G
FSDBA           DEFAULT              PASSWORD_VERIFY_FUNCTION  VERIFY_FUN
                                                               CTION_11G
USERNAME        PROFILE              RESOURCE_NAME             LIMIT
--------------- -------------------- ------------------------- ----------
</t>
    </r>
    <r>
      <rPr>
        <sz val="10"/>
        <color rgb="FFFF0000"/>
        <rFont val="맑은 고딕"/>
        <family val="3"/>
        <charset val="129"/>
      </rPr>
      <t>LETSUSR         BIZ                  PASSWORD_VERIFY_FUNCTION  NULL
BTOB_IF         BIZ                  PASSWORD_VERIFY_FUNCTION  NULL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</si>
  <si>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WITH_GRANT_OPTION이 ROLE에 의하여  설정되어 있는 경우 양호
■ 현황: 
</t>
    </r>
    <r>
      <rPr>
        <sz val="10"/>
        <color rgb="FFFF0000"/>
        <rFont val="맑은 고딕"/>
        <family val="3"/>
        <charset val="129"/>
      </rPr>
      <t>PUBLIC에게 WITH_GRANT_OPTION이 설정되어 있으므로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GRANTEE         OWNER           TABLE_NAME                     GRANTABLE
--------------- --------------- ------------------------------ ----------
PUBLIC          GSMADMIN_INTERN DUPLICATED_TABLE               YES
                AL
PUBLIC          GSMADMIN_INTERN DUPLICATED_TABLE_DETAILS       YES
                AL
PUBLIC          GSMADMIN_INTERN LOCAL_CHUNKS                   YES
                AL
PUBLIC          GSMADMIN_INTERN LOCAL_CHUNK_COLUMNS            YES
                AL
GRANTEE         OWNER           TABLE_NAME                     GRANTABLE
--------------- --------------- ------------------------------ ----------
PUBLIC          GSMADMIN_INTERN LOCAL_CHUNK_TYPES              YES
                AL
PUBLIC          GSMADMIN_INTERN LOCAL_TABLE_FAMILY_SERVICES    YES
                AL
PUBLIC          XDB             ChildNameCollTyp               YES
PUBLIC          XDB             ContainerStatsTyp              YES
PUBLIC          XDB             FolderListingTyp               YES
PUBLIC          XDB             XDB$ALL_MODEL                  YES
GRANTEE         OWNER           TABLE_NAME                     GRANTABLE
--------------- --------------- ------------------------------ ----------
PUBLIC          XDB             XDB$ANNOTATION_LIST_T          YES
PUBLIC          XDB             XDB$ANNOTATION_T               YES
PUBLIC          XDB             XDB$ANY                        YES
PUBLIC          XDB             XDB$ANYATTR                    YES
PUBLIC          XDB             XDB$ANY_T                      YES
PUBLIC          XDB             XDB$APPINFO_LIST_T             YES
PUBLIC          XDB             XDB$APPINFO_T                  YES
PUBLIC          XDB             XDB$ATTRGROUP_DEF              YES
PUBLIC          XDB             XDB$ATTRGROUP_DEF_T            YES
PUBLIC          XDB             XDB$ATTRGROUP_REF              YES
PUBLIC          XDB             XDB$ATTRGROUP_REF_T            YES
GRANTEE         OWNER           TABLE_NAME                     GRANTABLE
--------------- --------------- ------------------------------ ----------
PUBLIC          XDB             XDB$ATTRIBUTE                  YES
PUBLIC          XDB             XDB$CHOICE_MODEL               YES
PUBLIC          XDB             XDB$COMPLEX_DERIVATION_T       YES
PUBLIC          XDB             XDB$COMPLEX_T                  YES
PUBLIC          XDB             XDB$COMPLEX_TYPE               YES
PUBLIC          XDB             XDB$CONTENT_T                  YES
PUBLIC          XDB             XDB$DERIVATIONCHOICE           YES
PUBLIC          XDB             XDB$DOCUMENTATION_LIST_T       YES
PUBLIC          XDB             XDB$DOCUMENTATION_T            YES
PUBLIC          XDB             XDB$ELEMENT                    YES
PUBLIC          XDB             XDB$ELEMENT_T                  YES
GRANTEE         OWNER           TABLE_NAME                     GRANTABLE
--------------- --------------- ------------------------------ ----------
PUBLIC          XDB             XDB$ENUM2_T                    YES
PUBLIC          XDB             XDB$ENUM_T                     YES
PUBLIC          XDB             XDB$ENUM_VALUES_T              YES
PUBLIC          XDB             XDB$EXTRA_LIST_T               YES
PUBLIC          XDB             XDB$FACET_LIST_T               YES
PUBLIC          XDB             XDB$FACET_T                    YES
PUBLIC          XDB             XDB$FORMCHOICE                 YES
PUBLIC          XDB             XDB$GROUP_DEF                  YES
PUBLIC          XDB             XDB$GROUP_DEF_T                YES
PUBLIC          XDB             XDB$GROUP_REF                  YES
PUBLIC          XDB             XDB$GROUP_REF_T                YES
GRANTEE         OWNER           TABLE_NAME                     GRANTABLE
--------------- --------------- ------------------------------ ----------
PUBLIC          XDB             XDB$IMPORT_LIST_T              YES
PUBLIC          XDB             XDB$IMPORT_T                   YES
PUBLIC          XDB             XDB$INCLUDE_LIST_T             YES
PUBLIC          XDB             XDB$INCLUDE_T                  YES
PUBLIC          XDB             XDB$JAVATYPE                   YES
PUBLIC          XDB             XDB$KEYBASE_LIST_T             YES
PUBLIC          XDB             XDB$KEYBASE_T                  YES
PUBLIC          XDB             XDB$LINK_T                     YES
PUBLIC          XDB             XDB$LIST_T                     YES
PUBLIC          XDB             XDB$MODEL_T                    YES
PUBLIC          XDB             XDB$NLOCKS_T                   YES
GRANTEE         OWNER           TABLE_NAME                     GRANTABLE
--------------- --------------- ------------------------------ ----------
PUBLIC          XDB             XDB$NOTATION_LIST_T            YES
PUBLIC          XDB             XDB$NOTATION_T                 YES
PUBLIC          XDB             XDB$NUMFACET_T                 YES
PUBLIC          XDB             XDB$OID_LIST_T                 YES
PUBLIC          XDB             XDB$PREDECESSOR_LIST_T         YES
PUBLIC          XDB             XDB$PROCESSCHOICE              YES
PUBLIC          XDB             XDB$PROPERTY_T                 YES
PUBLIC          XDB             XDB$QNAME                      YES
PUBLIC          XDB             XDB$RAW_LIST_T                 YES
PUBLIC          XDB             XDB$RCLIST_T                   YES
PUBLIC          XDB             XDB$RESOURCE_T                 YES
GRANTEE         OWNER           TABLE_NAME                     GRANTABLE
--------------- --------------- ------------------------------ ----------
PUBLIC          XDB             XDB$SCHEMA                     YES
PUBLIC          XDB             XDB$SCHEMA_T                   YES
PUBLIC          XDB             XDB$SEQUENCE_MODEL             YES
PUBLIC          XDB             XDB$SIMPLECONTENT_T            YES
PUBLIC          XDB             XDB$SIMPLECONT_EXT_T           YES
PUBLIC          XDB             XDB$SIMPLECONT_RES_T           YES
PUBLIC          XDB             XDB$SIMPLE_DERIVATION_T        YES
PUBLIC          XDB             XDB$SIMPLE_T                   YES
PUBLIC          XDB             XDB$SIMPLE_TYPE                YES
PUBLIC          XDB             XDB$STRING_LIST_T              YES
PUBLIC          XDB             XDB$TIMEFACET_T                YES
GRANTEE         OWNER           TABLE_NAME                     GRANTABLE
--------------- --------------- ------------------------------ ----------
PUBLIC          XDB             XDB$TRANSIENTCHOICE            YES
PUBLIC          XDB             XDB$UNION_T                    YES
PUBLIC          XDB             XDB$USECHOICE                  YES
PUBLIC          XDB             XDB$WHITESPACECHOICE           YES
PUBLIC          XDB             XDB$WHITESPACE_T               YES
PUBLIC          XDB             XDB$XMLTYPE_REF_LIST_T         YES
PUBLIC          XDB             XDB$XPATHSPEC_LIST_T           YES
PUBLIC          XDB             XDB$XPATHSPEC_T                YES
PUBLIC          XDB             XDB_LINK_TYPE                  YES
PUBLIC          XDB             XDB_PRIVILEGES                 YES
</t>
    </r>
    <phoneticPr fontId="13" type="noConversion"/>
  </si>
  <si>
    <t>DSGLBLET</t>
    <phoneticPr fontId="2" type="noConversion"/>
  </si>
  <si>
    <t>-</t>
    <phoneticPr fontId="2" type="noConversion"/>
  </si>
  <si>
    <r>
      <t xml:space="preserve">
■ 기준: 관리자 권한이 필요한 계정 및 그룹에만 부여된 경우 양호
참고. 점검 대상 기관의 지침에 따라 기준이 변동 될 수 있음
■ 현황: 
</t>
    </r>
    <r>
      <rPr>
        <sz val="10"/>
        <color rgb="FFFF0000"/>
        <rFont val="맑은 고딕"/>
        <family val="3"/>
        <charset val="129"/>
      </rPr>
      <t>관리자 권한이 필요한 계정 및 그룹에 부여되어 있는지 확인이 어려우므로 취약
※ 관리자 권한이 피료한 계정 및 그룹에만 부여되어 있는지 유무 파악이 필요하며, 미조치 사유에 관리자 권한이 필요한 계정 및 그룹에만 부여되어 있는지 기재 부탁드립니다.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</si>
  <si>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t xml:space="preserve">
■ 기준: Listener의 패스워드가 설정되어 있는 경우 양호
■ 현황: 
기본적으로 Oracle 10g 이상부터 리스너 패스워드 보안설정이 필요 없으므로 해당사항 없음 
BANNER
--------------------------------------------------------------------------------
Oracle Database 19c Enterprise Edition Release 19.0.0.0.0 - Production
</t>
    <phoneticPr fontId="13" type="noConversion"/>
  </si>
  <si>
    <t xml:space="preserve">
■ 기준: 불필요한 ODBC/OLE-DB가 설치되지 않은 경우 양호
■ 현황: 
해당 항목은 Windows Os 진단항목으로 해당사항 없음
</t>
    <phoneticPr fontId="13" type="noConversion"/>
  </si>
  <si>
    <r>
      <t xml:space="preserve">
■ 기준: 계정 정보를 확인하여 불필요한 계정이 없는 경우 양호
■ 현황: 
</t>
    </r>
    <r>
      <rPr>
        <sz val="10"/>
        <color rgb="FFFF0000"/>
        <rFont val="맑은 고딕"/>
        <family val="3"/>
        <charset val="129"/>
      </rPr>
      <t>LETSUSR와 BTOB_IF가 사용되는 계정인지 확인이 어려우므로 취약
※ 패스워드 복잡성 및 잠금설정이 되어 있지 않아 불필요한 계정인지 확인 유무가 필요하며, 해당 체크된 계정의 용도 및 사용 유무를 미조치 사유에 기재 부탁드립니다.</t>
    </r>
    <r>
      <rPr>
        <sz val="10"/>
        <color theme="1"/>
        <rFont val="맑은 고딕"/>
        <family val="3"/>
        <charset val="129"/>
      </rPr>
      <t xml:space="preserve">
USERNAME        ACCOUNT_STATUS
--------------- --------------------
SYS             OPEN
SYSTEM          OPEN
USERNAME        ACCOUNT_STATUS
--------------- --------------------
</t>
    </r>
    <r>
      <rPr>
        <sz val="10"/>
        <color rgb="FFFF0000"/>
        <rFont val="맑은 고딕"/>
        <family val="3"/>
        <charset val="129"/>
      </rPr>
      <t>LETSUSR         OPEN</t>
    </r>
    <r>
      <rPr>
        <sz val="10"/>
        <color theme="1"/>
        <rFont val="맑은 고딕"/>
        <family val="3"/>
        <charset val="129"/>
      </rPr>
      <t xml:space="preserve">
MAXGAUGE        OPEN
</t>
    </r>
    <r>
      <rPr>
        <sz val="10"/>
        <rFont val="맑은 고딕"/>
        <family val="3"/>
        <charset val="129"/>
      </rPr>
      <t>FSDBA           OPEN</t>
    </r>
    <r>
      <rPr>
        <sz val="10"/>
        <color rgb="FFFF0000"/>
        <rFont val="맑은 고딕"/>
        <family val="3"/>
        <charset val="129"/>
      </rPr>
      <t xml:space="preserve">
BTOB_IF         OPEN
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</si>
  <si>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사용자별 계정을 사용하고 있는 경우 양호
■ 현황: 
</t>
    </r>
    <r>
      <rPr>
        <sz val="10"/>
        <color rgb="FFFF0000"/>
        <rFont val="맑은 고딕"/>
        <family val="3"/>
        <charset val="129"/>
      </rPr>
      <t xml:space="preserve">사용자별 계정을 사용하고 있는지 확인이 어려우므로 취약
※ 사용자별 계정을 사용하고 있는지 미조치 사유에 기재 부탁드립니다.
</t>
    </r>
    <r>
      <rPr>
        <sz val="10"/>
        <color theme="1"/>
        <rFont val="맑은 고딕"/>
        <family val="3"/>
        <charset val="129"/>
      </rPr>
      <t xml:space="preserve">
USERNAME        ACCOUNT_STATUS
--------------- ---------------
</t>
    </r>
    <r>
      <rPr>
        <sz val="10"/>
        <color rgb="FFFF0000"/>
        <rFont val="맑은 고딕"/>
        <family val="3"/>
        <charset val="129"/>
      </rPr>
      <t>SYS             OPEN
SYSTEM          OPEN
MAXGAUGE        OPEN
FSDBA           OPEN
LETSUSR         OPEN
BTOB_IF         OPEN</t>
    </r>
    <phoneticPr fontId="13" type="noConversion"/>
  </si>
  <si>
    <r>
      <t xml:space="preserve">
■ 기준: 시스템 테이블이 DBA만 접근 가능하도록 설정되어 있는 경우 양호
■ 현황: 
</t>
    </r>
    <r>
      <rPr>
        <sz val="10"/>
        <color rgb="FFFF0000"/>
        <rFont val="맑은 고딕"/>
        <family val="3"/>
        <charset val="129"/>
      </rPr>
      <t>시스템 테이블이 DBA만 접근 가능하도록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시스템 테이블에 DBA만 접근이 가능하도록 설정이 확인이 되지 않아 미조치 사유에 기재 부탁드립니다.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</si>
  <si>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r>
      <t xml:space="preserve">
■ 기준: 계정의 umask가 022 이상으로 설정되어 있는 경우 양호
■ 현황: 
</t>
    </r>
    <r>
      <rPr>
        <sz val="10"/>
        <color rgb="FFFF0000"/>
        <rFont val="맑은 고딕"/>
        <family val="3"/>
        <charset val="129"/>
      </rPr>
      <t xml:space="preserve">umask 설정이 스크립트 상으로 확인되지 않아 022 이상으로 설정되어 있는것이 확인이 어려우므로 취약
※ Umask 설정 유무 및 설정되어 있다면 해당 권한을 미조치 사유에 기재 부탁드립니다.
</t>
    </r>
    <phoneticPr fontId="13" type="noConversion"/>
  </si>
  <si>
    <r>
      <t xml:space="preserve">
■ 기준: 주요 설정 파일 및 디렉터리의 퍼미션 설정 시 일반 사용자의 수정 권한을 제거한 경우 양호
■ 현황: 
</t>
    </r>
    <r>
      <rPr>
        <sz val="10"/>
        <color rgb="FFFF0000"/>
        <rFont val="맑은 고딕"/>
        <family val="3"/>
        <charset val="129"/>
      </rPr>
      <t>주요 설정 파일 및 디렉터리의 퍼미션 설정 권한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주요 설정 파일 및 디렉터리의 퍼미션 설정 공유 드리며 해당 권한값을 미조치 사유 에 기재 부탁드립니다.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1. 디렉터리 또는 파일의 퍼미션 점검
$ORACLE_HOME/bin/oracle (퍼미션 755)
$ORACLE_HOME/bin/ 아래 (퍼미션 755)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sqlplus, sqlldr, sqlload, proc, oraenv, oerr, exp, imp,tkprof,tnsping, wrap
$ORACLE_HOME/bin 아래 (퍼미션 750)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svrmgrl, lsnrctl, dbsnmp
$ORACLE_HOME/nework (퍼미션 755)
$ORACLE_HOME/network/admin (퍼미션 755)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listener.ora, sqlnet.ora 등
$ORACLE_HOME/lib (퍼미션 755)
$ORACLE_HOME/network/admin 아래 환경파일 (퍼미션 644)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tnsnames.ora, protocol.ora, sqlpnet.ora
$ORACLE_HOME/dbs/init.ora (퍼미션 640)
$ORACLE_HOME/dbs/init&lt;SID&gt;.ora (퍼미션 640)
</t>
    </r>
    <r>
      <rPr>
        <sz val="10"/>
        <color theme="1"/>
        <rFont val="맑은 고딕"/>
        <family val="3"/>
        <charset val="129"/>
      </rPr>
      <t xml:space="preserve">
NAME
--------------------
+DATA/DSGLBLETDBS/CO
NTROLFILE/current.26
6.1203442257
VALUE
---------------
+DATA/DSGLBLETD
BS/PARAMETERFIL
E/spfile.261.12
03443229
MEMBER
--------------------------------------------------------------------------------
+DATA/DSGLBLETDBS/ONLINELOG/group_1.257.1203442257
+DATA/DSGLBLETDBS/ONLINELOG/group_2.264.1203442257
+DATA/DSGLBLETDBS/ONLINELOG/group_3.260.1203442257
... 이하생략
</t>
    </r>
    <phoneticPr fontId="13" type="noConversion"/>
  </si>
  <si>
    <r>
      <t xml:space="preserve">
■ 기준: 리스너 관련 설정 파일에 대한 퍼미션이 관리자로 설정되어 있으며, 리스너로 파라미터를 변경할 수 없게 옵션을 설정했을 경우 양호
■ 현황: 
</t>
    </r>
    <r>
      <rPr>
        <sz val="10"/>
        <color rgb="FFFF0000"/>
        <rFont val="맑은 고딕"/>
        <family val="3"/>
        <charset val="129"/>
      </rPr>
      <t xml:space="preserve">
리스너 관련 설정 파일에 대한 퍼미션이 관리자로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리스너 관련 설정 파일에 대한 퍼미션이 관리자고 설정 및 리스너 파라미터를 변경 할 수 없도록 설정되어 있는지 확인하여 미조치 사유에 기재 부탁드립니다.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</si>
  <si>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DBA 계정의 Role이 Public으로 설정되어 있지 않은 경우 양호
■ 현황: 
</t>
    </r>
    <r>
      <rPr>
        <sz val="10"/>
        <color rgb="FFFF0000"/>
        <rFont val="맑은 고딕"/>
        <family val="3"/>
        <charset val="129"/>
      </rPr>
      <t>DBA 계정의 Role이 Public으로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※ DBA 계정의 Role이 Public 및 다르게 설정되어 있는지 미조치 사유에 기재 부탁드립니다.
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</si>
  <si>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r>
      <t xml:space="preserve">
■ 기준: Object Owner가 SYS, SYSTEM, 관리자 계정 등으로 제한된 경우 양호
■ 현황: 
■ 현황: 
</t>
    </r>
    <r>
      <rPr>
        <sz val="10"/>
        <color rgb="FFFF0000"/>
        <rFont val="맑은 고딕"/>
        <family val="3"/>
        <charset val="129"/>
      </rPr>
      <t>Object Owner가 관리자 계정등 으로 제한되어 있는지 확인이 어려우므로 취약 
※ 해당 계정은 패스워드 복잡성 및 잠금제한이 설정되어 있지 않은 계정으로 해당 계정의 사용 유무 파악이 필요하여 미조치 사유에 기재 부탁드립니다.</t>
    </r>
    <r>
      <rPr>
        <sz val="10"/>
        <color theme="1"/>
        <rFont val="맑은 고딕"/>
        <family val="3"/>
        <charset val="129"/>
      </rPr>
      <t xml:space="preserve">
OWNER           OBJECT_NAME
--------------- ------------------------------
LETSUSR         T_TP_VNDR_DLV_CMSN_EMP_NEW_ZIP
                _XXX
LETSUSR         S_HUBRECV_APERAK_TB
LETSUSR         T_TP_VNDR_EMP_DDC_XXX
LETSUSR         T_TP_VNDR_EXADJ_EMP_XXX
LETSUSR         T_TP_VNDR_FIX_MNG_XXX
LETSUSR         NT_GRP_VERIF_M
LETSUSR         NT_GRP_VERIF_V
LETSUSR         T_TP_VNDR_PICK_CMSN_DAYSUM_XXX
LETSUSR         T_TP_VNDR_PICK_CMSN_EMPNEW_ZIP
OWNER           OBJECT_NAME
--------------- ------------------------------
                _XXX
LETSUSR         T_TP_VNDR_PICK_CMSN_EMPSUM_ZIP
                _XXX
LETSUSR         T_TQ_ETC_EXADJ_TEMP_XXX
LETSUSR         T_TQ_FI_IF_EXADJ_XXX
LETSUSR         T_TR_CAR_CSGN_EXADJ_XXX
LETSUSR         T_TR_CMSN_TEST_XXX
LETSUSR         T_TR_CRDT_CLOSE_XXX
LETSUSR         T_TR_CRDT_CLOSE_LOG_XXX
OWNER           OBJECT_NAME
--------------- ------------------------------
LETSUSR         T_TR_DANGA_CMSN_RT_DTL_XXX
LETSUSR         T_TR_DANGA_CMSN_RT_SMRY_XXX
LETSUSR         T_TR_DANGA_FARE_DTL_XXX
LETSUSR         T_TR_DANGA_FARE_SMRY_XXX
LETSUSR         T_TR_DANGA_IMG_CMSN_XXX
LETSUSR         T_TR_EXADJ_TEMP_XXX
LETSUSR         CY_MNR_REPAR_M
LETSUSR         T_TR_EXADJ_TEMP1_XXX
LETSUSR         T_TR_EXADJ_TEMP2_XXX
LETSUSR         T_TR_PAD_CLOSE_XXX
LETSUSR         T_TR_PAD_CLOSE_LOG_XXX
OWNER           OBJECT_NAME
--------------- ------------------------------
LETSUSR         T_TR_PAD_DAY_RSLT_XXX
LETSUSR         T_TR_PAD_REQ_MNG_XXX
LETSUSR         T_TR_REQ_DTL_XXX
LETSUSR         T_TR_TINV_CLOSE_XXX
LETSUSR         T_TS_CMSN_CLOSE_MNG_XXX
LETSUSR         T_TX_CMSN_CLOSE_MNG_XXX
LETSUSR         T_VP_HOMEPAGE_ID_XXX
LETSUSR         T_VP_PAYMENT_INFO_XXX
LETSUSR         T_WEB_REQ_DEL_CHK_XXX
LETSUSR         T_WEB_REQ_DEL_CHK1_XXX
LETSUSR         UDS_LOG_201208_XXX
OWNER           OBJECT_NAME
--------------- ------------------------------
LETSUSR         UDS_LOG_201209_XXX
LETSUSR         UDS_MSG_XXX
LETSUSR         USER_ACCESS_LOG_XXX
LETSUSR         USER_AUTH_XXX
LETSUSR         USER_AUTH_CHANGE_LOG_XXX
LETSUSR         USER_PWD_CHANGE_LOG_XXX
LETSUSR         VACS_ERRLOG_XXX
LETSUSR         VACS_TOTL_XXX
LETSUSR         V_BTRK_XXX
LETSUSR         V_BTRK_AMEND_REQ_XXX
LETSUSR         V_BTRK_AMEND_REQ_SHPT_XXX
OWNER           OBJECT_NAME
--------------- ------------------------------
LETSUSR         V_BTRK_APPV_NOTICE_XXX
LETSUSR         V_BTRK_FML_XXX
LETSUSR         V_BTRK_FML_CNTR_XXX
LETSUSR         V_BTRK_SHPT_XXX
LETSUSR         V_BTRK_SHPT_CNTR_XXX
LETSUSR         V_CT_IFG_JOSUM_C_XXX
LETSUSR         V_EDI_AMEND_XXX
LETSUSR         V_GOVCBRRD9_XXX
LETSUSR         V_KT_TRAN_XXX
LETSUSR         NT_IFP_JBRTN_M
LETSUSR         NT_CNT_COPIN_M
OWNER           OBJECT_NAME
--------------- ------------------------------
LETSUSR         CM_ADJ_FREHT_M
LETSUSR         WM_MST_CONTR_D
LETSUSR         WM_MST_CONTR_M
LETSUSR         WM_MST_ITEMS_D
LETSUSR         NT_LST_TFAPV_M
LETSUSR         NT_LST_TFAPV_D
LETSUSR         WM_MST_ITMMP_D
LETSUSR         WM_MST_LGMSG_M
LETSUSR         WM_MST_OTCOM_M
LETSUSR         S_TSEA_HBL_MST
LETSUSR         S_TCMN_PORT
OWNER           OBJECT_NAME
--------------- ------------------------------
LETSUSR         S_TCMN_LINER
LETSUSR         WM_MST_SLTRF_C
LETSUSR         NT_MST_TARIF_B
LETSUSR         NT_IFP_IVSND_M_SUB
LETSUSR         NT_IFP_IVSND_D_SUB
LETSUSR         WM_MST_SLTRF_D
LETSUSR         S_N_BL_CP
LETSUSR         S_N_BL_ITEM_CP
LETSUSR         S_N_BL_CONT_CP
LETSUSR         WM_MST_SLTRF_M
LETSUSR         S_TSEA_HBL_CNTR
OWNER           OBJECT_NAME
--------------- ------------------------------
LETSUSR         WM_MST_SLTRF_S
LETSUSR         NT_RAL_SCHED_M
LETSUSR         NT_RST_UNPY_M
LETSUSR         WM_MST_SYSMT_D
LETSUSR         WM_MST_SYSMT_M
LETSUSR         NT_BAT_WORKS_M
LETSUSR         S_T_EXPORT_SALES_ORDER_CP
LETSUSR         S_V_WARE_TRANS_PROD_CP
LETSUSR         NT_MST_VANLN_M
LETSUSR         WM_STK_MOVES_M
LETSUSR         WM_STK_TAKES_D
OWNER           OBJECT_NAME
--------------- ------------------------------
LETSUSR         WM_STK_TAKES_M
LETSUSR         NT_MST_VSLCD_M
LETSUSR         V_VW_MD_ACC_CUST_CD
LETSUSR         NT_DSP_ORDER_M
LETSUSR         NT_EMT_VEHIC_M
LETSUSR         NT_WRK_ORDER_D
LETSUSR         NT_DSP_BOOKS_M
LETSUSR         NT_JOB_ORDER_M
LETSUSR         NT_HMM_ORDER_D
LETSUSR         NT_EXP_FILES_M
LETSUSR         NT_WRK_ORDER_M
OWNER           OBJECT_NAME
--------------- ------------------------------
LETSUSR         NT_HMM_ORDER_M
LETSUSR         NT_MST_CHASI_M
LETSUSR         NT_CNT_MOVES_M
LETSUSR         NT_CHS_MOVES_M
LETSUSR         NT_MST_TARIF_M
LETSUSR         CM_ADJ_INVOI_M
LETSUSR         CM_ADJ_INVOI_D
LETSUSR         NT_EXP_ORDER_M
LETSUSR         NT_DSP_ORDER_U
LETSUSR         NT_MFC_LISTS_M
LETSUSR         NT_MFC_LISTS_D
OWNER           OBJECT_NAME
--------------- ------------------------------
LETSUSR         NT_MFC_LISTS_S
LETSUSR         NT_BND_TRANS_S
LETSUSR         NT_BND_TRANS_M
LETSUSR         NT_BND_TRANS_R
LETSUSR         NT_BND_TRANS_C
LETSUSR         NT_AEO_CTRAN_M
LETSUSR         NT_AEO_VEHIS_M
LETSUSR         NT_MST_VSLPT_M
LETSUSR         NT_CHS_STOCK_M
LETSUSR         NT_JGA_USERS_M
LETSUSR         NT_JGA_USERS_D
OWNER           OBJECT_NAME
--------------- ------------------------------
LETSUSR         NT_APP_MESSG_M
LETSUSR         NT_BND_TRANS_E
LETSUSR         NT_DSP_ROUTE_H
LETSUSR         NT_MFC_LISTS_C
LETSUSR         CM_MST_CODES_D_LETS
LETSUSR         T_PB_TW_IF_XXX
LETSUSR         CM_MST_CODES_M_LETS
LETSUSR         T_PC_ATERM_CD_XXX
LETSUSR         T_PC_BSC_GATH_XXX
LETSUSR         T_PC_BSC_GATH_X_XXX
LETSUSR         T_PC_CUST_CENTER_XXX
OWNER           OBJECT_NAME
--------------- ------------------------------
LETSUSR         T_PC_HLDY_INFO_XXX
LETSUSR         T_PC_ITEM_CD_XXX
LETSUSR         CM_MST_EXRAT_M
LETSUSR         T_PC_PRCH_RT_DTL_XXX
LETSUSR         T_PC_RATE_XXX
LETSUSR         T_PC_SPEC_MST_XXX
LETSUSR         T_PC_TXBL_ITM_XXX
LETSUSR         T_PC_UPLD_DATA_XXX
LETSUSR         T_PR_DSTRB_IF_XXX
LETSUSR         T_PR_INV_DTL_XXX
LETSUSR         T_RESULT_ACT_C_ALL_S_XXX
OWNER           OBJECT_NAME
--------------- ------------------------------
LETSUSR         T_RESULT_ACT_DATA_XXX
LETSUSR         T_RESULT_ACT_S_ALL_C_XXX
LETSUSR         NT_MST_VEHIC_M
LETSUSR         T_RESULT_ACT_S_C_ALL_XXX
LETSUSR         T_RESULT_CNTR_DATA_ACT_XXX
LETSUSR         T_RESULT_CNTR_DATA_TAX_XXX
LETSUSR         T_RESULT_ORD_C_ALL_S_XXX
LETSUSR         T_RESULT_ORD_DATA_XXX
LETSUSR         T_RESULT_ORD_S_ALL_C_XXX
LETSUSR         T_RESULT_ORD_S_C_ALL_XXX
LETSUSR         T_RESULT_TAX_C_ALL_S_XXX
OWNER           OBJECT_NAME
--------------- ------------------------------
LETSUSR         T_RESULT_TAX_DATA_XXX
LETSUSR         T_RESULT_TAX_S_ALL_C_XXX
LETSUSR         T_RESULT_TAX_S_C_ALL_XXX
LETSUSR         T_SB_INT_ALC_XXX
LETSUSR         T_SB_INT_FRT_BAK_XXX
LETSUSR         T_SB_INT_ORD_ALC_XXX
LETSUSR         T_SB_INT_ORD_ALC_CAR_XXX
LETSUSR         T_SB_INT_ORD_ALC_LINK_XXX
LETSUSR         T_SB_INT_ORD_CONTN_XXX
LETSUSR         COPINO_HD_HLC
LETSUSR         T_SB_INT_ORD_DESC_XXX
OWNER           OBJECT_NAME
--------------- ------------------------------
LETSUSR         T_SC_BIZ_GRP_CD_XXX
LETSUSR         T_SC_CUST_EXADJ_MNG_X_XXX
LETSUSR         T_SC_CUST_N_XXX
LETSUSR         T_SC_CUST_N_TEMP_XXX
LETSUSR         T_SC_CUST_TXBL_RCV_CHRGR_BK_XX
                X
LETSUSR         T_SC_FARE_INFO_BAK_XXX
LETSUSR         T_SC_LGLBP_ADD_USER_XXX
LETSUSR         T_SM_DTD_IREV_RT_XXX
LETSUSR         NT_MST_LOCAT_D</t>
    </r>
    <phoneticPr fontId="13" type="noConversion"/>
  </si>
  <si>
    <t>2025. 10. 31</t>
    <phoneticPr fontId="13" type="noConversion"/>
  </si>
  <si>
    <t>글로벌로지스 컨테이너운영시스템 통합 전환 개발</t>
  </si>
  <si>
    <t>V.1.0</t>
    <phoneticPr fontId="13" type="noConversion"/>
  </si>
  <si>
    <r>
      <t xml:space="preserve">
■ 기준: 정책에 따른 버전별 최신 패치를 적용하고 내부적으로 관리 절차를 수립하여 이행하고 있는 경우 양호
■ 현황: 
</t>
    </r>
    <r>
      <rPr>
        <sz val="10"/>
        <color rgb="FFFF0000"/>
        <rFont val="맑은 고딕"/>
        <family val="3"/>
        <charset val="129"/>
      </rPr>
      <t xml:space="preserve">오라클 버전이 최근버전 이지만 내부 정책에 따른 보안 패치를 수립 및 적용을 하고 있는지 확인이 어려우므로 취약
※해당 보안패치 업그레이드 되는 내부 정책상 주기적(예시: 매달, 분기, 반기 기간에 해당 버전에대해 취약점 확인 및 보안 계획등 보안패치를 진행)으로 관리 절차를 수립하는지 확인필요 하므로 미조치 사유에 기재 부탁드립니다. </t>
    </r>
    <r>
      <rPr>
        <sz val="10"/>
        <color theme="1"/>
        <rFont val="맑은 고딕"/>
        <family val="3"/>
        <charset val="129"/>
      </rPr>
      <t xml:space="preserve">
PRODUCT                                            VERSION
-------------------------------------------------- ---------------
Oracle Database 19c Enterprise Edition             19.0.0.0.0
</t>
    </r>
    <phoneticPr fontId="13" type="noConversion"/>
  </si>
  <si>
    <t>DSGLBLET</t>
  </si>
  <si>
    <t>-</t>
  </si>
  <si>
    <t>Oracle 19.26.0.0.0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</si>
</sst>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  <numFmt numFmtId="179" formatCode="0.0%"/>
    <numFmt numFmtId="180" formatCode="0.0_ "/>
    <numFmt numFmtId="181" formatCode="_ &quot;₩&quot;* #,##0.00_ ;_ &quot;₩&quot;* \-#,##0.00_ ;_ &quot;₩&quot;* &quot;-&quot;??_ ;_ @_ "/>
    <numFmt numFmtId="182" formatCode="_ &quot;₩&quot;* #,##0_ ;_ &quot;₩&quot;* &quot;₩&quot;&quot;₩&quot;&quot;₩&quot;&quot;₩&quot;&quot;₩&quot;&quot;₩&quot;&quot;₩&quot;&quot;₩&quot;&quot;₩&quot;&quot;₩&quot;&quot;₩&quot;\-#,##0_ ;_ &quot;₩&quot;* &quot;-&quot;_ ;_ @_ "/>
    <numFmt numFmtId="183" formatCode="_ * #,##0.00_ ;_ * &quot;₩&quot;&quot;₩&quot;&quot;₩&quot;&quot;₩&quot;&quot;₩&quot;&quot;₩&quot;\-#,##0.00_ ;_ * &quot;-&quot;??_ ;_ @_ "/>
    <numFmt numFmtId="184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5" formatCode="0.0"/>
  </numFmts>
  <fonts count="64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24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2"/>
      <name val="바탕체"/>
      <family val="1"/>
      <charset val="129"/>
    </font>
    <font>
      <b/>
      <sz val="10"/>
      <color theme="1"/>
      <name val="맑은 고딕"/>
      <family val="3"/>
      <charset val="129"/>
    </font>
    <font>
      <sz val="10"/>
      <name val="Helv"/>
      <family val="2"/>
    </font>
    <font>
      <u/>
      <sz val="11"/>
      <color indexed="12"/>
      <name val="돋움"/>
      <family val="3"/>
      <charset val="129"/>
    </font>
    <font>
      <b/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inor"/>
    </font>
    <font>
      <b/>
      <i/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2"/>
      <name val="¹UAAA¼"/>
      <family val="1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"/>
      <color indexed="8"/>
      <name val="Courier"/>
      <family val="3"/>
    </font>
    <font>
      <sz val="9"/>
      <color theme="1"/>
      <name val="맑은 고딕"/>
      <family val="3"/>
      <charset val="129"/>
      <scheme val="major"/>
    </font>
    <font>
      <sz val="11"/>
      <color theme="0" tint="-0.34998626667073579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sz val="10"/>
      <color rgb="FFFF0000"/>
      <name val="MS UI Gothic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66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50AEC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0">
    <xf numFmtId="0" fontId="0" fillId="0" borderId="0">
      <alignment vertical="center"/>
    </xf>
    <xf numFmtId="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9" fillId="0" borderId="0"/>
    <xf numFmtId="0" fontId="24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>
      <alignment vertical="center"/>
    </xf>
    <xf numFmtId="0" fontId="23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/>
    <xf numFmtId="0" fontId="48" fillId="0" borderId="0"/>
    <xf numFmtId="0" fontId="44" fillId="0" borderId="0"/>
    <xf numFmtId="0" fontId="45" fillId="0" borderId="0"/>
    <xf numFmtId="0" fontId="46" fillId="0" borderId="0"/>
    <xf numFmtId="0" fontId="45" fillId="0" borderId="0"/>
    <xf numFmtId="4" fontId="49" fillId="0" borderId="0">
      <protection locked="0"/>
    </xf>
    <xf numFmtId="182" fontId="4" fillId="0" borderId="0">
      <protection locked="0"/>
    </xf>
    <xf numFmtId="183" fontId="4" fillId="0" borderId="0"/>
    <xf numFmtId="184" fontId="4" fillId="0" borderId="0">
      <protection locked="0"/>
    </xf>
    <xf numFmtId="181" fontId="27" fillId="0" borderId="0" applyFont="0" applyFill="0" applyBorder="0" applyAlignment="0" applyProtection="0"/>
    <xf numFmtId="176" fontId="21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</cellStyleXfs>
  <cellXfs count="172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/>
    <xf numFmtId="0" fontId="3" fillId="2" borderId="0" xfId="0" applyFont="1" applyFill="1">
      <alignment vertical="center"/>
    </xf>
    <xf numFmtId="0" fontId="1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center" vertical="center"/>
    </xf>
    <xf numFmtId="0" fontId="30" fillId="0" borderId="0" xfId="0" applyFont="1">
      <alignment vertical="center"/>
    </xf>
    <xf numFmtId="49" fontId="30" fillId="0" borderId="0" xfId="0" applyNumberFormat="1" applyFont="1">
      <alignment vertical="center"/>
    </xf>
    <xf numFmtId="0" fontId="30" fillId="0" borderId="2" xfId="0" applyFont="1" applyBorder="1" applyAlignment="1">
      <alignment horizontal="center" vertical="center"/>
    </xf>
    <xf numFmtId="0" fontId="28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0" borderId="2" xfId="0" applyFont="1" applyBorder="1">
      <alignment vertical="center"/>
    </xf>
    <xf numFmtId="0" fontId="5" fillId="2" borderId="0" xfId="0" applyFont="1" applyFill="1" applyAlignment="1">
      <alignment horizontal="left" vertical="center"/>
    </xf>
    <xf numFmtId="0" fontId="36" fillId="2" borderId="0" xfId="0" applyFont="1" applyFill="1">
      <alignment vertical="center"/>
    </xf>
    <xf numFmtId="0" fontId="36" fillId="0" borderId="0" xfId="0" applyFont="1">
      <alignment vertical="center"/>
    </xf>
    <xf numFmtId="0" fontId="37" fillId="2" borderId="0" xfId="0" applyFont="1" applyFill="1">
      <alignment vertical="center"/>
    </xf>
    <xf numFmtId="0" fontId="38" fillId="2" borderId="0" xfId="0" applyFont="1" applyFill="1">
      <alignment vertical="center"/>
    </xf>
    <xf numFmtId="0" fontId="38" fillId="7" borderId="0" xfId="0" applyFont="1" applyFill="1" applyAlignment="1">
      <alignment horizontal="right"/>
    </xf>
    <xf numFmtId="0" fontId="37" fillId="8" borderId="2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38" fillId="0" borderId="2" xfId="0" applyFont="1" applyBorder="1" applyAlignment="1">
      <alignment horizontal="center" vertical="center" wrapText="1"/>
    </xf>
    <xf numFmtId="0" fontId="39" fillId="10" borderId="2" xfId="0" applyFont="1" applyFill="1" applyBorder="1" applyAlignment="1">
      <alignment horizontal="center" vertical="center" wrapText="1"/>
    </xf>
    <xf numFmtId="0" fontId="39" fillId="3" borderId="2" xfId="0" applyFont="1" applyFill="1" applyBorder="1" applyAlignment="1">
      <alignment horizontal="center" vertical="center" wrapText="1"/>
    </xf>
    <xf numFmtId="0" fontId="41" fillId="2" borderId="0" xfId="0" applyFont="1" applyFill="1">
      <alignment vertical="center"/>
    </xf>
    <xf numFmtId="0" fontId="42" fillId="2" borderId="0" xfId="0" applyFont="1" applyFill="1">
      <alignment vertical="center"/>
    </xf>
    <xf numFmtId="0" fontId="41" fillId="0" borderId="0" xfId="0" applyFont="1">
      <alignment vertical="center"/>
    </xf>
    <xf numFmtId="0" fontId="20" fillId="0" borderId="0" xfId="0" applyFont="1">
      <alignment vertical="center"/>
    </xf>
    <xf numFmtId="0" fontId="42" fillId="0" borderId="0" xfId="0" applyFont="1">
      <alignment vertical="center"/>
    </xf>
    <xf numFmtId="0" fontId="43" fillId="2" borderId="0" xfId="0" applyFont="1" applyFill="1">
      <alignment vertical="center"/>
    </xf>
    <xf numFmtId="0" fontId="38" fillId="2" borderId="2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80" fontId="38" fillId="0" borderId="2" xfId="0" applyNumberFormat="1" applyFont="1" applyBorder="1" applyAlignment="1">
      <alignment horizontal="center" vertical="center"/>
    </xf>
    <xf numFmtId="185" fontId="38" fillId="0" borderId="2" xfId="0" applyNumberFormat="1" applyFont="1" applyBorder="1" applyAlignment="1">
      <alignment horizontal="center" vertical="center" wrapText="1"/>
    </xf>
    <xf numFmtId="185" fontId="38" fillId="2" borderId="2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9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9" fillId="12" borderId="2" xfId="0" applyFont="1" applyFill="1" applyBorder="1" applyAlignment="1">
      <alignment horizontal="center" vertical="center" wrapText="1"/>
    </xf>
    <xf numFmtId="0" fontId="50" fillId="11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179" fontId="51" fillId="0" borderId="0" xfId="0" applyNumberFormat="1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19" fillId="0" borderId="2" xfId="28" applyFont="1" applyBorder="1" applyAlignment="1">
      <alignment horizontal="left" vertical="center" wrapText="1"/>
    </xf>
    <xf numFmtId="0" fontId="11" fillId="2" borderId="0" xfId="0" applyFont="1" applyFill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55" fillId="13" borderId="2" xfId="0" applyFont="1" applyFill="1" applyBorder="1" applyAlignment="1">
      <alignment horizontal="center" vertical="center"/>
    </xf>
    <xf numFmtId="0" fontId="56" fillId="13" borderId="2" xfId="0" applyFont="1" applyFill="1" applyBorder="1" applyAlignment="1">
      <alignment horizontal="center" vertical="center"/>
    </xf>
    <xf numFmtId="0" fontId="56" fillId="13" borderId="2" xfId="0" quotePrefix="1" applyFont="1" applyFill="1" applyBorder="1" applyAlignment="1">
      <alignment horizontal="center" vertical="center"/>
    </xf>
    <xf numFmtId="0" fontId="56" fillId="13" borderId="0" xfId="0" quotePrefix="1" applyFont="1" applyFill="1" applyAlignment="1">
      <alignment horizontal="center" vertical="center"/>
    </xf>
    <xf numFmtId="0" fontId="56" fillId="13" borderId="2" xfId="0" applyFont="1" applyFill="1" applyBorder="1" applyAlignment="1">
      <alignment horizontal="center" vertical="center" wrapText="1"/>
    </xf>
    <xf numFmtId="0" fontId="43" fillId="0" borderId="9" xfId="0" applyFont="1" applyBorder="1">
      <alignment vertical="center"/>
    </xf>
    <xf numFmtId="0" fontId="57" fillId="13" borderId="2" xfId="0" applyFont="1" applyFill="1" applyBorder="1" applyAlignment="1">
      <alignment horizontal="center" vertical="center"/>
    </xf>
    <xf numFmtId="0" fontId="57" fillId="13" borderId="10" xfId="0" applyFont="1" applyFill="1" applyBorder="1" applyAlignment="1">
      <alignment horizontal="center" vertical="center"/>
    </xf>
    <xf numFmtId="0" fontId="57" fillId="13" borderId="11" xfId="0" applyFont="1" applyFill="1" applyBorder="1" applyAlignment="1">
      <alignment horizontal="center" vertical="center"/>
    </xf>
    <xf numFmtId="0" fontId="58" fillId="14" borderId="5" xfId="6" applyFont="1" applyFill="1" applyBorder="1" applyAlignment="1" applyProtection="1">
      <alignment horizontal="center" vertical="center"/>
    </xf>
    <xf numFmtId="0" fontId="58" fillId="14" borderId="6" xfId="6" applyFont="1" applyFill="1" applyBorder="1" applyAlignment="1" applyProtection="1">
      <alignment horizontal="center" vertical="center"/>
    </xf>
    <xf numFmtId="0" fontId="22" fillId="14" borderId="7" xfId="6" applyFont="1" applyFill="1" applyBorder="1" applyAlignment="1" applyProtection="1">
      <alignment horizontal="right" vertical="center"/>
    </xf>
    <xf numFmtId="0" fontId="22" fillId="14" borderId="7" xfId="6" applyFont="1" applyFill="1" applyBorder="1" applyAlignment="1" applyProtection="1">
      <alignment horizontal="center" vertical="center"/>
    </xf>
    <xf numFmtId="0" fontId="25" fillId="14" borderId="8" xfId="6" applyFont="1" applyFill="1" applyBorder="1" applyAlignment="1" applyProtection="1">
      <alignment horizontal="right" vertical="center"/>
    </xf>
    <xf numFmtId="179" fontId="25" fillId="14" borderId="0" xfId="6" applyNumberFormat="1" applyFont="1" applyFill="1" applyBorder="1" applyAlignment="1" applyProtection="1">
      <alignment horizontal="left" vertical="center"/>
    </xf>
    <xf numFmtId="0" fontId="58" fillId="14" borderId="0" xfId="6" applyFont="1" applyFill="1" applyBorder="1" applyAlignment="1" applyProtection="1">
      <alignment horizontal="center" vertical="center"/>
    </xf>
    <xf numFmtId="0" fontId="22" fillId="14" borderId="9" xfId="6" applyFont="1" applyFill="1" applyBorder="1" applyAlignment="1" applyProtection="1">
      <alignment horizontal="right" vertical="center"/>
    </xf>
    <xf numFmtId="0" fontId="19" fillId="15" borderId="2" xfId="0" applyFont="1" applyFill="1" applyBorder="1" applyAlignment="1">
      <alignment horizontal="center" vertical="center"/>
    </xf>
    <xf numFmtId="0" fontId="58" fillId="14" borderId="8" xfId="6" applyFont="1" applyFill="1" applyBorder="1" applyAlignment="1" applyProtection="1">
      <alignment horizontal="center" vertical="center"/>
    </xf>
    <xf numFmtId="0" fontId="22" fillId="15" borderId="9" xfId="0" applyFont="1" applyFill="1" applyBorder="1" applyAlignment="1">
      <alignment horizontal="right" vertical="center"/>
    </xf>
    <xf numFmtId="0" fontId="58" fillId="14" borderId="13" xfId="6" applyFont="1" applyFill="1" applyBorder="1" applyAlignment="1" applyProtection="1">
      <alignment horizontal="center" vertical="center"/>
    </xf>
    <xf numFmtId="0" fontId="58" fillId="14" borderId="12" xfId="6" applyFont="1" applyFill="1" applyBorder="1" applyAlignment="1" applyProtection="1">
      <alignment horizontal="center" vertical="center"/>
    </xf>
    <xf numFmtId="0" fontId="22" fillId="15" borderId="14" xfId="0" applyFont="1" applyFill="1" applyBorder="1" applyAlignment="1">
      <alignment horizontal="right" vertical="center"/>
    </xf>
    <xf numFmtId="0" fontId="25" fillId="14" borderId="2" xfId="0" applyFont="1" applyFill="1" applyBorder="1" applyAlignment="1">
      <alignment horizontal="center" vertical="center"/>
    </xf>
    <xf numFmtId="0" fontId="25" fillId="14" borderId="11" xfId="0" applyFont="1" applyFill="1" applyBorder="1" applyAlignment="1">
      <alignment horizontal="center" vertical="center"/>
    </xf>
    <xf numFmtId="179" fontId="57" fillId="16" borderId="2" xfId="0" applyNumberFormat="1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5" fillId="13" borderId="2" xfId="0" applyFont="1" applyFill="1" applyBorder="1" applyAlignment="1">
      <alignment horizontal="center" vertical="center" wrapText="1"/>
    </xf>
    <xf numFmtId="0" fontId="59" fillId="13" borderId="2" xfId="0" applyFont="1" applyFill="1" applyBorder="1" applyAlignment="1">
      <alignment horizontal="center" vertical="center"/>
    </xf>
    <xf numFmtId="0" fontId="60" fillId="4" borderId="2" xfId="0" applyFont="1" applyFill="1" applyBorder="1" applyAlignment="1">
      <alignment horizontal="center" vertical="center"/>
    </xf>
    <xf numFmtId="0" fontId="61" fillId="4" borderId="2" xfId="0" applyFont="1" applyFill="1" applyBorder="1" applyAlignment="1">
      <alignment horizontal="center" vertical="center"/>
    </xf>
    <xf numFmtId="179" fontId="61" fillId="4" borderId="2" xfId="0" applyNumberFormat="1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179" fontId="38" fillId="0" borderId="2" xfId="0" applyNumberFormat="1" applyFont="1" applyBorder="1" applyAlignment="1">
      <alignment horizontal="center" vertical="center" wrapText="1"/>
    </xf>
    <xf numFmtId="179" fontId="38" fillId="0" borderId="3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39" fillId="9" borderId="2" xfId="0" applyFont="1" applyFill="1" applyBorder="1" applyAlignment="1">
      <alignment horizontal="left" vertical="center" wrapText="1"/>
    </xf>
    <xf numFmtId="0" fontId="39" fillId="10" borderId="2" xfId="0" applyFont="1" applyFill="1" applyBorder="1" applyAlignment="1">
      <alignment horizontal="left" vertical="center" wrapText="1"/>
    </xf>
    <xf numFmtId="0" fontId="50" fillId="11" borderId="2" xfId="0" applyFont="1" applyFill="1" applyBorder="1" applyAlignment="1">
      <alignment horizontal="left" vertical="center" wrapText="1"/>
    </xf>
    <xf numFmtId="0" fontId="39" fillId="3" borderId="2" xfId="0" applyFont="1" applyFill="1" applyBorder="1" applyAlignment="1">
      <alignment horizontal="left" vertical="center" wrapText="1"/>
    </xf>
    <xf numFmtId="0" fontId="39" fillId="12" borderId="2" xfId="0" applyFont="1" applyFill="1" applyBorder="1" applyAlignment="1">
      <alignment horizontal="left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179" fontId="57" fillId="13" borderId="2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2" fillId="2" borderId="0" xfId="0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2" borderId="17" xfId="0" applyFont="1" applyFill="1" applyBorder="1" applyAlignment="1">
      <alignment horizontal="right" vertical="center"/>
    </xf>
    <xf numFmtId="0" fontId="62" fillId="2" borderId="2" xfId="0" applyFont="1" applyFill="1" applyBorder="1" applyAlignment="1">
      <alignment horizontal="center" vertical="center" wrapText="1"/>
    </xf>
    <xf numFmtId="0" fontId="38" fillId="2" borderId="6" xfId="0" applyFont="1" applyFill="1" applyBorder="1" applyAlignment="1">
      <alignment horizontal="center" vertical="center"/>
    </xf>
    <xf numFmtId="0" fontId="22" fillId="15" borderId="5" xfId="0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0" fontId="22" fillId="15" borderId="13" xfId="0" applyFont="1" applyFill="1" applyBorder="1" applyAlignment="1">
      <alignment horizontal="center" vertical="center"/>
    </xf>
    <xf numFmtId="0" fontId="22" fillId="15" borderId="12" xfId="0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0" fontId="57" fillId="13" borderId="15" xfId="0" applyFont="1" applyFill="1" applyBorder="1" applyAlignment="1">
      <alignment horizontal="center" vertical="center"/>
    </xf>
    <xf numFmtId="0" fontId="57" fillId="13" borderId="4" xfId="0" applyFont="1" applyFill="1" applyBorder="1" applyAlignment="1">
      <alignment horizontal="center" vertical="center"/>
    </xf>
    <xf numFmtId="0" fontId="57" fillId="13" borderId="16" xfId="0" applyFont="1" applyFill="1" applyBorder="1" applyAlignment="1">
      <alignment horizontal="center" vertical="center"/>
    </xf>
    <xf numFmtId="179" fontId="38" fillId="5" borderId="2" xfId="0" quotePrefix="1" applyNumberFormat="1" applyFont="1" applyFill="1" applyBorder="1" applyAlignment="1">
      <alignment horizontal="center" vertical="center"/>
    </xf>
    <xf numFmtId="179" fontId="38" fillId="5" borderId="2" xfId="0" applyNumberFormat="1" applyFont="1" applyFill="1" applyBorder="1" applyAlignment="1">
      <alignment horizontal="center" vertical="center"/>
    </xf>
    <xf numFmtId="179" fontId="37" fillId="6" borderId="2" xfId="0" applyNumberFormat="1" applyFont="1" applyFill="1" applyBorder="1" applyAlignment="1">
      <alignment horizontal="center" vertical="center"/>
    </xf>
    <xf numFmtId="0" fontId="25" fillId="14" borderId="15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53" fillId="14" borderId="15" xfId="0" applyFont="1" applyFill="1" applyBorder="1" applyAlignment="1">
      <alignment horizontal="center" vertical="center"/>
    </xf>
    <xf numFmtId="0" fontId="53" fillId="14" borderId="4" xfId="0" applyFont="1" applyFill="1" applyBorder="1" applyAlignment="1">
      <alignment horizontal="center" vertical="center"/>
    </xf>
    <xf numFmtId="0" fontId="53" fillId="14" borderId="16" xfId="0" applyFont="1" applyFill="1" applyBorder="1" applyAlignment="1">
      <alignment horizontal="center" vertical="center"/>
    </xf>
    <xf numFmtId="0" fontId="54" fillId="14" borderId="15" xfId="0" applyFont="1" applyFill="1" applyBorder="1" applyAlignment="1">
      <alignment horizontal="center" vertical="center"/>
    </xf>
    <xf numFmtId="0" fontId="54" fillId="14" borderId="4" xfId="0" applyFont="1" applyFill="1" applyBorder="1" applyAlignment="1">
      <alignment horizontal="center" vertical="center"/>
    </xf>
    <xf numFmtId="0" fontId="54" fillId="14" borderId="16" xfId="0" applyFont="1" applyFill="1" applyBorder="1" applyAlignment="1">
      <alignment horizontal="center" vertical="center"/>
    </xf>
    <xf numFmtId="0" fontId="57" fillId="16" borderId="15" xfId="0" applyFont="1" applyFill="1" applyBorder="1" applyAlignment="1">
      <alignment horizontal="center" vertical="center"/>
    </xf>
    <xf numFmtId="0" fontId="57" fillId="16" borderId="4" xfId="0" applyFont="1" applyFill="1" applyBorder="1" applyAlignment="1">
      <alignment horizontal="center" vertical="center"/>
    </xf>
    <xf numFmtId="0" fontId="57" fillId="16" borderId="16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11" xfId="0" applyFont="1" applyFill="1" applyBorder="1" applyAlignment="1">
      <alignment horizontal="center" vertical="center"/>
    </xf>
    <xf numFmtId="179" fontId="38" fillId="0" borderId="2" xfId="0" applyNumberFormat="1" applyFont="1" applyBorder="1" applyAlignment="1">
      <alignment horizontal="center" vertical="center"/>
    </xf>
    <xf numFmtId="179" fontId="38" fillId="0" borderId="10" xfId="0" applyNumberFormat="1" applyFont="1" applyBorder="1" applyAlignment="1">
      <alignment horizontal="center" vertical="center"/>
    </xf>
    <xf numFmtId="179" fontId="38" fillId="0" borderId="3" xfId="0" applyNumberFormat="1" applyFont="1" applyBorder="1" applyAlignment="1">
      <alignment horizontal="center" vertical="center"/>
    </xf>
    <xf numFmtId="179" fontId="38" fillId="0" borderId="11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79" fontId="57" fillId="13" borderId="2" xfId="0" applyNumberFormat="1" applyFont="1" applyFill="1" applyBorder="1" applyAlignment="1">
      <alignment horizontal="center" vertical="center"/>
    </xf>
    <xf numFmtId="0" fontId="19" fillId="17" borderId="2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 wrapText="1"/>
    </xf>
    <xf numFmtId="0" fontId="19" fillId="17" borderId="2" xfId="0" applyFont="1" applyFill="1" applyBorder="1" applyAlignment="1">
      <alignment horizontal="left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9" fillId="17" borderId="2" xfId="28" applyFont="1" applyFill="1" applyBorder="1" applyAlignment="1">
      <alignment horizontal="left" vertical="center" wrapText="1"/>
    </xf>
    <xf numFmtId="0" fontId="19" fillId="17" borderId="2" xfId="0" applyFont="1" applyFill="1" applyBorder="1" applyAlignment="1">
      <alignment horizontal="center" vertical="center" wrapText="1"/>
    </xf>
    <xf numFmtId="0" fontId="19" fillId="17" borderId="2" xfId="0" applyFont="1" applyFill="1" applyBorder="1" applyAlignment="1">
      <alignment vertical="center" wrapText="1"/>
    </xf>
    <xf numFmtId="0" fontId="8" fillId="17" borderId="0" xfId="0" applyFont="1" applyFill="1">
      <alignment vertical="center"/>
    </xf>
  </cellXfs>
  <cellStyles count="30">
    <cellStyle name=" 1" xfId="8" xr:uid="{00000000-0005-0000-0000-000000000000}"/>
    <cellStyle name="AeE­ [0]_INQUIRY ¿μ¾÷AßAø " xfId="9" xr:uid="{00000000-0005-0000-0000-000001000000}"/>
    <cellStyle name="AeE­_INQUIRY ¿μ¾÷AßAø " xfId="10" xr:uid="{00000000-0005-0000-0000-000002000000}"/>
    <cellStyle name="AÞ¸¶ [0]_INQUIRY ¿μ¾÷AßAø " xfId="11" xr:uid="{00000000-0005-0000-0000-000003000000}"/>
    <cellStyle name="AÞ¸¶_INQUIRY ¿μ¾÷AßAø " xfId="12" xr:uid="{00000000-0005-0000-0000-000004000000}"/>
    <cellStyle name="C￥AØ_´eºnC￥ (2)_1_ºI´eAa°ø " xfId="13" xr:uid="{00000000-0005-0000-0000-000005000000}"/>
    <cellStyle name="Ç¥ÁØ_´ëºñÇ¥ (2)_1_ºÎ´ëÅä°ø " xfId="14" xr:uid="{00000000-0005-0000-0000-000006000000}"/>
    <cellStyle name="C￥AØ_´eºnC￥ (2)_ºI´eAa°ø " xfId="15" xr:uid="{00000000-0005-0000-0000-000007000000}"/>
    <cellStyle name="Ç¥ÁØ_´ëºñÇ¥ (2)_ºÎ´ëÅä°ø " xfId="16" xr:uid="{00000000-0005-0000-0000-000008000000}"/>
    <cellStyle name="C￥AØ_¿μ¾÷CoE² " xfId="17" xr:uid="{00000000-0005-0000-0000-000009000000}"/>
    <cellStyle name="Ç¥ÁØ_ºÎ´ëÅä°ø " xfId="18" xr:uid="{00000000-0005-0000-0000-00000A000000}"/>
    <cellStyle name="Comma" xfId="19" xr:uid="{00000000-0005-0000-0000-00000B000000}"/>
    <cellStyle name="Comma [0]_ SG&amp;A Bridge " xfId="1" xr:uid="{00000000-0005-0000-0000-00000C000000}"/>
    <cellStyle name="Comma_ SG&amp;A Bridge " xfId="2" xr:uid="{00000000-0005-0000-0000-00000D000000}"/>
    <cellStyle name="Currency" xfId="20" xr:uid="{00000000-0005-0000-0000-00000E000000}"/>
    <cellStyle name="Currency [0]_ SG&amp;A Bridge " xfId="3" xr:uid="{00000000-0005-0000-0000-00000F000000}"/>
    <cellStyle name="Currency_ SG&amp;A Bridge " xfId="4" xr:uid="{00000000-0005-0000-0000-000010000000}"/>
    <cellStyle name="Currency1" xfId="21" xr:uid="{00000000-0005-0000-0000-000011000000}"/>
    <cellStyle name="Normal_ SG&amp;A Bridge " xfId="5" xr:uid="{00000000-0005-0000-0000-000012000000}"/>
    <cellStyle name="Percent" xfId="22" xr:uid="{00000000-0005-0000-0000-000013000000}"/>
    <cellStyle name="백분율" xfId="7" builtinId="5" hidden="1"/>
    <cellStyle name="쉼표" xfId="25" builtinId="3" hidden="1"/>
    <cellStyle name="콤마 [0]_ 2팀층별 " xfId="23" xr:uid="{00000000-0005-0000-0000-000016000000}"/>
    <cellStyle name="콤마_ 2팀층별 " xfId="24" xr:uid="{00000000-0005-0000-0000-000017000000}"/>
    <cellStyle name="통화" xfId="26" builtinId="4" hidden="1"/>
    <cellStyle name="표준" xfId="0" builtinId="0"/>
    <cellStyle name="표준 2 10" xfId="27" xr:uid="{00000000-0005-0000-0000-00001A000000}"/>
    <cellStyle name="표준 2 2" xfId="28" xr:uid="{00000000-0005-0000-0000-00001B000000}"/>
    <cellStyle name="표준 4 2" xfId="29" xr:uid="{9E5475FB-7E3C-48F4-89A4-07E9E995205B}"/>
    <cellStyle name="하이퍼링크" xfId="6" builtinId="8"/>
  </cellStyles>
  <dxfs count="6">
    <dxf>
      <font>
        <color theme="0"/>
      </font>
      <fill>
        <patternFill>
          <bgColor rgb="FFFF0000"/>
        </patternFill>
      </fill>
    </dxf>
    <dxf>
      <font>
        <color theme="0" tint="-0.499984740745262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499984740745262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499984740745262"/>
      </font>
    </dxf>
  </dxfs>
  <tableStyles count="0" defaultTableStyle="TableStyleMedium2" defaultPivotStyle="PivotStyleLight16"/>
  <colors>
    <mruColors>
      <color rgb="FF0066FF"/>
      <color rgb="FF0000FF"/>
      <color rgb="FFE5E0E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753720454449597"/>
          <c:y val="9.3229679547883249E-2"/>
          <c:w val="0.82139830559648874"/>
          <c:h val="0.83688015873015875"/>
        </c:manualLayout>
      </c:layout>
      <c:bar3DChart>
        <c:barDir val="bar"/>
        <c:grouping val="clustered"/>
        <c:varyColors val="0"/>
        <c:ser>
          <c:idx val="0"/>
          <c:order val="0"/>
          <c:tx>
            <c:v>초기진단</c:v>
          </c:tx>
          <c:spPr>
            <a:solidFill>
              <a:schemeClr val="tx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통계'!$B$27:$B$27</c:f>
              <c:strCache>
                <c:ptCount val="1"/>
                <c:pt idx="0">
                  <c:v>DSGLBLET</c:v>
                </c:pt>
              </c:strCache>
            </c:strRef>
          </c:cat>
          <c:val>
            <c:numRef>
              <c:f>'2. 진단결과 통계'!$C$27:$C$27</c:f>
              <c:numCache>
                <c:formatCode>0.0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E-4DE1-B32B-F5CAFD8A2CE1}"/>
            </c:ext>
          </c:extLst>
        </c:ser>
        <c:ser>
          <c:idx val="1"/>
          <c:order val="1"/>
          <c:tx>
            <c:v>이행진단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'2. 진단결과 통계'!$B$27:$B$27</c:f>
              <c:strCache>
                <c:ptCount val="1"/>
                <c:pt idx="0">
                  <c:v>DSGLBLET</c:v>
                </c:pt>
              </c:strCache>
            </c:strRef>
          </c:cat>
          <c:val>
            <c:numRef>
              <c:f>'2. 진단결과 통계'!$D$27:$D$27</c:f>
            </c:numRef>
          </c:val>
          <c:extLst>
            <c:ext xmlns:c16="http://schemas.microsoft.com/office/drawing/2014/chart" uri="{C3380CC4-5D6E-409C-BE32-E72D297353CC}">
              <c16:uniqueId val="{00000001-53A3-45C6-8DEB-ED6BE88C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289376"/>
        <c:axId val="423757616"/>
        <c:axId val="0"/>
      </c:bar3DChart>
      <c:catAx>
        <c:axId val="1692893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423757616"/>
        <c:crosses val="autoZero"/>
        <c:auto val="1"/>
        <c:lblAlgn val="ctr"/>
        <c:lblOffset val="100"/>
        <c:noMultiLvlLbl val="0"/>
      </c:catAx>
      <c:valAx>
        <c:axId val="423757616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out"/>
        <c:minorTickMark val="none"/>
        <c:tickLblPos val="nextTo"/>
        <c:crossAx val="169289376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"/>
          <c:y val="0.91173293650793652"/>
          <c:w val="0.24873907407407408"/>
          <c:h val="8.805039682539683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39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5866481481481474E-2"/>
          <c:y val="3.0754761904761906E-2"/>
          <c:w val="0.91413351851851854"/>
          <c:h val="0.8425646825396825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'2. 진단결과 통계'!$C$5:$D$5</c:f>
              <c:strCache>
                <c:ptCount val="2"/>
                <c:pt idx="0">
                  <c:v>초기진단 평균</c:v>
                </c:pt>
                <c:pt idx="1">
                  <c:v>이행진단 평균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0-4D70-4D33-AB3F-DFA06110D0A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4D70-4D33-AB3F-DFA06110D0A5}"/>
              </c:ext>
            </c:extLst>
          </c:dPt>
          <c:dLbls>
            <c:dLbl>
              <c:idx val="0"/>
              <c:layout>
                <c:manualLayout>
                  <c:x val="3.4874479278442998E-2"/>
                  <c:y val="-7.640520896426408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70-4D33-AB3F-DFA06110D0A5}"/>
                </c:ext>
              </c:extLst>
            </c:dLbl>
            <c:dLbl>
              <c:idx val="1"/>
              <c:layout>
                <c:manualLayout>
                  <c:x val="1.9077901430842606E-2"/>
                  <c:y val="-4.564874536236902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70-4D33-AB3F-DFA06110D0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통계'!$C$5:$D$5</c:f>
              <c:strCache>
                <c:ptCount val="1"/>
                <c:pt idx="0">
                  <c:v>초기진단 평균</c:v>
                </c:pt>
              </c:strCache>
            </c:strRef>
          </c:cat>
          <c:val>
            <c:numRef>
              <c:f>'2. 진단결과 통계'!$C$6:$D$6</c:f>
              <c:numCache>
                <c:formatCode>0.0_ </c:formatCode>
                <c:ptCount val="1"/>
                <c:pt idx="0">
                  <c:v>32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4D70-4D33-AB3F-DFA06110D0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0"/>
        <c:shape val="box"/>
        <c:axId val="424063160"/>
        <c:axId val="424021000"/>
        <c:axId val="0"/>
      </c:bar3DChart>
      <c:catAx>
        <c:axId val="4240631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ko-KR"/>
          </a:p>
        </c:txPr>
        <c:crossAx val="424021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4021000"/>
        <c:scaling>
          <c:orientation val="minMax"/>
          <c:max val="100"/>
          <c:min val="0"/>
        </c:scaling>
        <c:delete val="0"/>
        <c:axPos val="l"/>
        <c:majorGridlines/>
        <c:numFmt formatCode="0.0_ 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424063160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 alignWithMargins="0"/>
    <c:pageMargins b="1" l="0.75000000000000377" r="0.75000000000000377" t="1" header="0.5" footer="0.5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240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000092592592593"/>
          <c:y val="0.10105396825396826"/>
          <c:w val="0.80907092592592589"/>
          <c:h val="0.89894603174603172"/>
        </c:manualLayout>
      </c:layout>
      <c:bar3DChart>
        <c:barDir val="bar"/>
        <c:grouping val="clustered"/>
        <c:varyColors val="0"/>
        <c:ser>
          <c:idx val="0"/>
          <c:order val="0"/>
          <c:tx>
            <c:v>초기진단</c:v>
          </c:tx>
          <c:spPr>
            <a:solidFill>
              <a:schemeClr val="tx2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9FA-479A-9112-C79A0B0B34F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접근 관리</c:v>
                </c:pt>
                <c:pt idx="2">
                  <c:v>3. 옵션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통계'!$C$15:$C$19</c:f>
              <c:numCache>
                <c:formatCode>0.0</c:formatCode>
                <c:ptCount val="5"/>
                <c:pt idx="0">
                  <c:v>31.25</c:v>
                </c:pt>
                <c:pt idx="1">
                  <c:v>38.461538461538467</c:v>
                </c:pt>
                <c:pt idx="2">
                  <c:v>0</c:v>
                </c:pt>
                <c:pt idx="3">
                  <c:v>62.5</c:v>
                </c:pt>
                <c:pt idx="4">
                  <c:v>100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D377-438B-A35A-A68B1ACE47E4}"/>
            </c:ext>
          </c:extLst>
        </c:ser>
        <c:ser>
          <c:idx val="1"/>
          <c:order val="1"/>
          <c:tx>
            <c:v>이행진단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접근 관리</c:v>
                </c:pt>
                <c:pt idx="2">
                  <c:v>3. 옵션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통계'!$D$15:$D$19</c:f>
            </c:numRef>
          </c:val>
          <c:shape val="cylinder"/>
          <c:extLst>
            <c:ext xmlns:c16="http://schemas.microsoft.com/office/drawing/2014/chart" uri="{C3380CC4-5D6E-409C-BE32-E72D297353CC}">
              <c16:uniqueId val="{00000001-2C53-4194-B3D1-ED00AD6796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4057568"/>
        <c:axId val="424123472"/>
        <c:axId val="0"/>
      </c:bar3DChart>
      <c:catAx>
        <c:axId val="42405756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ko-KR"/>
          </a:p>
        </c:txPr>
        <c:crossAx val="424123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4123472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424057568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"/>
          <c:y val="0.90691031746031747"/>
          <c:w val="0.2511590401810444"/>
          <c:h val="8.8488649788346696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0355" r="0.7500000000000035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162489</xdr:colOff>
      <xdr:row>21</xdr:row>
      <xdr:rowOff>45240</xdr:rowOff>
    </xdr:from>
    <xdr:to>
      <xdr:col>8</xdr:col>
      <xdr:colOff>16439</xdr:colOff>
      <xdr:row>22</xdr:row>
      <xdr:rowOff>70686</xdr:rowOff>
    </xdr:to>
    <xdr:pic>
      <xdr:nvPicPr>
        <xdr:cNvPr id="2" name="_x156068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185401" y="4987034"/>
          <a:ext cx="1221067" cy="23835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638736</xdr:colOff>
      <xdr:row>3</xdr:row>
      <xdr:rowOff>44823</xdr:rowOff>
    </xdr:from>
    <xdr:to>
      <xdr:col>13</xdr:col>
      <xdr:colOff>638736</xdr:colOff>
      <xdr:row>4</xdr:row>
      <xdr:rowOff>178173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79442" y="717176"/>
          <a:ext cx="1367118" cy="3462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800" b="1" cap="none" spc="0">
              <a:ln w="18000">
                <a:noFill/>
                <a:prstDash val="solid"/>
                <a:miter lim="800000"/>
              </a:ln>
              <a:solidFill>
                <a:srgbClr val="FF0000"/>
              </a:solidFill>
              <a:effectLst/>
              <a:latin typeface="+mn-ea"/>
              <a:ea typeface="+mn-ea"/>
            </a:rPr>
            <a:t>대 외 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668867</xdr:colOff>
      <xdr:row>24</xdr:row>
      <xdr:rowOff>80434</xdr:rowOff>
    </xdr:from>
    <xdr:to>
      <xdr:col>12</xdr:col>
      <xdr:colOff>582467</xdr:colOff>
      <xdr:row>33</xdr:row>
      <xdr:rowOff>181084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682438</xdr:colOff>
      <xdr:row>0</xdr:row>
      <xdr:rowOff>104776</xdr:rowOff>
    </xdr:from>
    <xdr:to>
      <xdr:col>12</xdr:col>
      <xdr:colOff>613967</xdr:colOff>
      <xdr:row>10</xdr:row>
      <xdr:rowOff>226717</xdr:rowOff>
    </xdr:to>
    <xdr:graphicFrame macro="">
      <xdr:nvGraphicFramePr>
        <xdr:cNvPr id="2" name="Chart 2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11</xdr:row>
      <xdr:rowOff>94130</xdr:rowOff>
    </xdr:from>
    <xdr:to>
      <xdr:col>12</xdr:col>
      <xdr:colOff>624612</xdr:colOff>
      <xdr:row>22</xdr:row>
      <xdr:rowOff>92806</xdr:rowOff>
    </xdr:to>
    <xdr:graphicFrame macro="">
      <xdr:nvGraphicFramePr>
        <xdr:cNvPr id="3" name="Chart 2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451968</xdr:colOff>
      <xdr:row>13</xdr:row>
      <xdr:rowOff>64061</xdr:rowOff>
    </xdr:from>
    <xdr:to>
      <xdr:col>8</xdr:col>
      <xdr:colOff>568385</xdr:colOff>
      <xdr:row>22</xdr:row>
      <xdr:rowOff>7024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283944" y="3372037"/>
          <a:ext cx="806700" cy="1924163"/>
          <a:chOff x="5132070" y="3035057"/>
          <a:chExt cx="802216" cy="1921118"/>
        </a:xfrm>
      </xdr:grpSpPr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endCxn id="22" idx="2"/>
          </xdr:cNvCxnSpPr>
        </xdr:nvCxnSpPr>
        <xdr:spPr>
          <a:xfrm>
            <a:off x="5533179" y="3035057"/>
            <a:ext cx="0" cy="1921118"/>
          </a:xfrm>
          <a:prstGeom prst="line">
            <a:avLst/>
          </a:prstGeom>
          <a:ln w="19050">
            <a:solidFill>
              <a:srgbClr val="FF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5132070" y="4741709"/>
            <a:ext cx="802216" cy="214466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900" b="1">
                <a:solidFill>
                  <a:sysClr val="windowText" lastClr="000000"/>
                </a:solidFill>
              </a:rPr>
              <a:t>평균 </a:t>
            </a:r>
            <a:r>
              <a:rPr lang="en-US" altLang="ko-KR" sz="900" b="1">
                <a:solidFill>
                  <a:sysClr val="windowText" lastClr="000000"/>
                </a:solidFill>
              </a:rPr>
              <a:t>32.7%</a:t>
            </a:r>
          </a:p>
        </xdr:txBody>
      </xdr:sp>
    </xdr:grpSp>
    <xdr:clientData/>
  </xdr:twoCellAnchor>
  <xdr:twoCellAnchor>
    <xdr:from>
      <xdr:col>7</xdr:col>
      <xdr:colOff>642470</xdr:colOff>
      <xdr:row>25</xdr:row>
      <xdr:rowOff>197410</xdr:rowOff>
    </xdr:from>
    <xdr:to>
      <xdr:col>9</xdr:col>
      <xdr:colOff>78503</xdr:colOff>
      <xdr:row>33</xdr:row>
      <xdr:rowOff>121697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5474446" y="6105151"/>
          <a:ext cx="816598" cy="1528970"/>
          <a:chOff x="5132070" y="2858648"/>
          <a:chExt cx="802216" cy="2097527"/>
        </a:xfrm>
      </xdr:grpSpPr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CxnSpPr>
            <a:endCxn id="25" idx="2"/>
          </xdr:cNvCxnSpPr>
        </xdr:nvCxnSpPr>
        <xdr:spPr>
          <a:xfrm>
            <a:off x="5533179" y="2858648"/>
            <a:ext cx="0" cy="2097527"/>
          </a:xfrm>
          <a:prstGeom prst="line">
            <a:avLst/>
          </a:prstGeom>
          <a:ln w="19050">
            <a:solidFill>
              <a:srgbClr val="FF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5132070" y="4741709"/>
            <a:ext cx="802216" cy="214466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900" b="1">
                <a:solidFill>
                  <a:sysClr val="windowText" lastClr="000000"/>
                </a:solidFill>
              </a:rPr>
              <a:t>평균 </a:t>
            </a:r>
            <a:r>
              <a:rPr lang="en-US" altLang="ko-KR" sz="900" b="1">
                <a:solidFill>
                  <a:sysClr val="windowText" lastClr="000000"/>
                </a:solidFill>
              </a:rPr>
              <a:t>32.7%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0.00944</cdr:x>
      <cdr:y>0.02015</cdr:y>
    </cdr:from>
    <cdr:to>
      <cdr:x>0.10977</cdr:x>
      <cdr:y>0.09155</cdr:y>
    </cdr:to>
    <cdr:pic>
      <cdr:nvPicPr>
        <cdr:cNvPr id="3" name="그림 2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800" y="50800"/>
          <a:ext cx="540000" cy="180000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0.00935</cdr:x>
      <cdr:y>0.02026</cdr:y>
    </cdr:from>
    <cdr:to>
      <cdr:x>0.10935</cdr:x>
      <cdr:y>0.09205</cdr:y>
    </cdr:to>
    <cdr:pic>
      <cdr:nvPicPr>
        <cdr:cNvPr id="2" name="그림 1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490" y="51055"/>
          <a:ext cx="540000" cy="180911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0.00941</cdr:x>
      <cdr:y>0.02016</cdr:y>
    </cdr:from>
    <cdr:to>
      <cdr:x>0.10941</cdr:x>
      <cdr:y>0.09159</cdr:y>
    </cdr:to>
    <cdr:pic>
      <cdr:nvPicPr>
        <cdr:cNvPr id="2" name="그림 1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800" y="50800"/>
          <a:ext cx="540000" cy="180000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9"/>
  <sheetViews>
    <sheetView view="pageBreakPreview" zoomScale="85" zoomScaleNormal="85" zoomScaleSheetLayoutView="85" workbookViewId="0">
      <selection activeCell="W5" sqref="W5"/>
    </sheetView>
  </sheetViews>
  <sheetFormatPr defaultColWidth="9" defaultRowHeight="17.399999999999999"/>
  <cols>
    <col min="1" max="1" width="8" style="1" bestFit="1" customWidth="1"/>
    <col min="2" max="2" width="9" style="1" customWidth="1"/>
    <col min="3" max="16384" width="9" style="1"/>
  </cols>
  <sheetData>
    <row r="1" spans="1:14" ht="17.55" customHeight="1">
      <c r="A1" s="16" t="s">
        <v>0</v>
      </c>
      <c r="B1" s="127" t="s">
        <v>231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1" t="s">
        <v>232</v>
      </c>
      <c r="N1" s="121"/>
    </row>
    <row r="2" spans="1:14" ht="19.2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1"/>
      <c r="N2" s="121"/>
    </row>
    <row r="3" spans="1:14" ht="18" thickBot="1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1">
      <c r="A12" s="2"/>
      <c r="B12" s="2"/>
      <c r="C12" s="2"/>
      <c r="D12" s="2"/>
      <c r="E12" s="4"/>
      <c r="F12" s="4"/>
      <c r="G12" s="4"/>
      <c r="H12" s="4"/>
      <c r="I12" s="4"/>
      <c r="J12" s="4"/>
      <c r="K12" s="2"/>
      <c r="L12" s="2"/>
      <c r="M12" s="2"/>
      <c r="N12" s="2"/>
    </row>
    <row r="13" spans="1:14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6">
      <c r="A14" s="123" t="s">
        <v>162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1:14" ht="25.2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customHeight="1">
      <c r="A18" s="120" t="s">
        <v>230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</row>
    <row r="19" spans="1:14" ht="16.5" customHeight="1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6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6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mergeCells count="7">
    <mergeCell ref="A18:N19"/>
    <mergeCell ref="M1:N2"/>
    <mergeCell ref="A2:L2"/>
    <mergeCell ref="A14:N14"/>
    <mergeCell ref="A15:N15"/>
    <mergeCell ref="A3:N3"/>
    <mergeCell ref="B1:L1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"/>
  <sheetViews>
    <sheetView view="pageBreakPreview" zoomScale="85" zoomScaleNormal="100" zoomScaleSheetLayoutView="85" workbookViewId="0">
      <selection activeCell="C5" sqref="C5"/>
    </sheetView>
  </sheetViews>
  <sheetFormatPr defaultColWidth="9" defaultRowHeight="17.399999999999999"/>
  <cols>
    <col min="1" max="1" width="11.69921875" style="19" customWidth="1"/>
    <col min="2" max="2" width="17" style="19" customWidth="1"/>
    <col min="3" max="3" width="80.5" style="19" customWidth="1"/>
    <col min="4" max="5" width="23.796875" style="19" customWidth="1"/>
    <col min="6" max="16384" width="9" style="19"/>
  </cols>
  <sheetData>
    <row r="1" spans="1:4" ht="21">
      <c r="A1" s="22" t="s">
        <v>35</v>
      </c>
      <c r="B1" s="23"/>
      <c r="C1" s="23"/>
      <c r="D1" s="23"/>
    </row>
    <row r="2" spans="1:4">
      <c r="A2" s="103" t="s">
        <v>2</v>
      </c>
      <c r="B2" s="103" t="s">
        <v>36</v>
      </c>
      <c r="C2" s="103" t="s">
        <v>3</v>
      </c>
      <c r="D2" s="103" t="s">
        <v>4</v>
      </c>
    </row>
    <row r="3" spans="1:4">
      <c r="A3" s="24" t="s">
        <v>186</v>
      </c>
      <c r="B3" s="118" t="s">
        <v>185</v>
      </c>
      <c r="C3" s="24" t="s">
        <v>190</v>
      </c>
      <c r="D3" s="24" t="s">
        <v>150</v>
      </c>
    </row>
    <row r="4" spans="1:4">
      <c r="A4" s="24" t="s">
        <v>188</v>
      </c>
      <c r="B4" s="118">
        <v>44307</v>
      </c>
      <c r="C4" s="24" t="s">
        <v>187</v>
      </c>
      <c r="D4" s="24" t="s">
        <v>150</v>
      </c>
    </row>
    <row r="5" spans="1:4">
      <c r="A5" s="24" t="s">
        <v>184</v>
      </c>
      <c r="B5" s="118">
        <v>44929</v>
      </c>
      <c r="C5" s="24" t="s">
        <v>189</v>
      </c>
      <c r="D5" s="24" t="s">
        <v>150</v>
      </c>
    </row>
    <row r="6" spans="1:4">
      <c r="A6" s="24"/>
      <c r="B6" s="24"/>
      <c r="C6" s="24"/>
      <c r="D6" s="24"/>
    </row>
    <row r="7" spans="1:4">
      <c r="A7" s="24"/>
      <c r="B7" s="24"/>
      <c r="C7" s="24"/>
      <c r="D7" s="24"/>
    </row>
    <row r="8" spans="1:4">
      <c r="A8" s="24"/>
      <c r="B8" s="24"/>
      <c r="C8" s="24"/>
      <c r="D8" s="24"/>
    </row>
    <row r="9" spans="1:4">
      <c r="A9" s="24"/>
      <c r="B9" s="24"/>
      <c r="C9" s="24"/>
      <c r="D9" s="24"/>
    </row>
    <row r="10" spans="1:4">
      <c r="A10" s="26"/>
      <c r="B10" s="24"/>
      <c r="C10" s="25"/>
      <c r="D10" s="24"/>
    </row>
    <row r="11" spans="1:4">
      <c r="A11" s="24"/>
      <c r="B11" s="24"/>
      <c r="C11" s="24"/>
      <c r="D11" s="24"/>
    </row>
    <row r="12" spans="1:4">
      <c r="A12" s="24"/>
      <c r="B12" s="24"/>
      <c r="C12" s="24"/>
      <c r="D12" s="24"/>
    </row>
    <row r="13" spans="1:4">
      <c r="A13" s="24"/>
      <c r="B13" s="24"/>
      <c r="C13" s="24"/>
      <c r="D13" s="24"/>
    </row>
    <row r="14" spans="1:4">
      <c r="A14" s="24"/>
      <c r="B14" s="24"/>
      <c r="C14" s="24"/>
      <c r="D14" s="24"/>
    </row>
    <row r="15" spans="1:4">
      <c r="A15" s="24"/>
      <c r="B15" s="24"/>
      <c r="C15" s="25"/>
      <c r="D15" s="24"/>
    </row>
    <row r="16" spans="1:4">
      <c r="A16" s="24"/>
      <c r="B16" s="24"/>
      <c r="C16" s="24"/>
      <c r="D16" s="24"/>
    </row>
    <row r="17" spans="1:4">
      <c r="A17" s="24"/>
      <c r="B17" s="24"/>
      <c r="C17" s="24"/>
      <c r="D17" s="24"/>
    </row>
    <row r="18" spans="1:4">
      <c r="A18" s="24"/>
      <c r="B18" s="24"/>
      <c r="C18" s="24"/>
      <c r="D18" s="24"/>
    </row>
    <row r="19" spans="1:4">
      <c r="A19" s="24"/>
      <c r="B19" s="24"/>
      <c r="C19" s="24"/>
      <c r="D19" s="24"/>
    </row>
    <row r="20" spans="1:4">
      <c r="A20" s="24"/>
      <c r="B20" s="24"/>
      <c r="C20" s="24"/>
      <c r="D20" s="24"/>
    </row>
    <row r="21" spans="1:4">
      <c r="A21" s="24"/>
      <c r="B21" s="24"/>
      <c r="C21" s="25"/>
      <c r="D21" s="24"/>
    </row>
    <row r="22" spans="1:4">
      <c r="A22" s="24"/>
      <c r="B22" s="24"/>
      <c r="C22" s="24"/>
      <c r="D22" s="24"/>
    </row>
    <row r="23" spans="1:4">
      <c r="A23" s="24"/>
      <c r="B23" s="24"/>
      <c r="C23" s="24"/>
      <c r="D23" s="24"/>
    </row>
    <row r="24" spans="1:4">
      <c r="A24" s="24"/>
      <c r="B24" s="24"/>
      <c r="C24" s="24"/>
      <c r="D24" s="24"/>
    </row>
    <row r="25" spans="1:4">
      <c r="A25" s="24"/>
      <c r="B25" s="24"/>
      <c r="C25" s="24"/>
      <c r="D25" s="24"/>
    </row>
    <row r="26" spans="1:4">
      <c r="A26" s="24"/>
      <c r="B26" s="24"/>
      <c r="C26" s="25"/>
      <c r="D26" s="24"/>
    </row>
    <row r="27" spans="1:4">
      <c r="A27" s="24"/>
      <c r="B27" s="24"/>
      <c r="C27" s="24"/>
      <c r="D27" s="24"/>
    </row>
    <row r="28" spans="1:4">
      <c r="A28" s="24"/>
      <c r="B28" s="24"/>
      <c r="C28" s="24"/>
      <c r="D28" s="24"/>
    </row>
    <row r="29" spans="1:4">
      <c r="A29" s="24"/>
      <c r="B29" s="24"/>
      <c r="C29" s="24"/>
      <c r="D29" s="24"/>
    </row>
  </sheetData>
  <phoneticPr fontId="13" type="noConversion"/>
  <pageMargins left="0.15748031496062992" right="0.15748031496062992" top="0.27559055118110237" bottom="0.51181102362204722" header="0.15748031496062992" footer="0.15748031496062992"/>
  <pageSetup paperSize="9" scale="97" orientation="landscape" r:id="rId1"/>
  <headerFooter scaleWithDoc="0">
    <oddFooter>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showGridLines="0" view="pageBreakPreview" zoomScale="85" zoomScaleNormal="100" zoomScaleSheetLayoutView="85" workbookViewId="0">
      <selection activeCell="D10" sqref="D10"/>
    </sheetView>
  </sheetViews>
  <sheetFormatPr defaultColWidth="9" defaultRowHeight="17.399999999999999"/>
  <cols>
    <col min="1" max="1" width="6.296875" style="19" customWidth="1"/>
    <col min="2" max="3" width="15.19921875" style="20" customWidth="1"/>
    <col min="4" max="4" width="17.5" style="20" bestFit="1" customWidth="1"/>
    <col min="5" max="7" width="15.19921875" style="20" customWidth="1"/>
    <col min="8" max="8" width="15.19921875" style="51" customWidth="1"/>
    <col min="9" max="16384" width="9" style="11"/>
  </cols>
  <sheetData>
    <row r="1" spans="1:9" ht="21">
      <c r="A1" s="17" t="s">
        <v>103</v>
      </c>
      <c r="B1" s="18"/>
      <c r="C1" s="18"/>
      <c r="D1" s="18"/>
      <c r="E1" s="18"/>
      <c r="F1" s="18"/>
      <c r="G1" s="18"/>
      <c r="H1" s="50"/>
    </row>
    <row r="3" spans="1:9" ht="34.5" customHeight="1">
      <c r="A3" s="75" t="s">
        <v>34</v>
      </c>
      <c r="B3" s="75" t="s">
        <v>163</v>
      </c>
      <c r="C3" s="75" t="s">
        <v>164</v>
      </c>
      <c r="D3" s="75" t="s">
        <v>165</v>
      </c>
      <c r="E3" s="75" t="s">
        <v>166</v>
      </c>
      <c r="F3" s="75" t="s">
        <v>70</v>
      </c>
      <c r="G3" s="75" t="s">
        <v>71</v>
      </c>
      <c r="H3" s="75" t="s">
        <v>72</v>
      </c>
      <c r="I3" s="8"/>
    </row>
    <row r="4" spans="1:9">
      <c r="A4" s="21">
        <v>1</v>
      </c>
      <c r="B4" s="21" t="s">
        <v>217</v>
      </c>
      <c r="C4" s="21" t="s">
        <v>206</v>
      </c>
      <c r="D4" s="21" t="s">
        <v>209</v>
      </c>
      <c r="E4" s="21" t="s">
        <v>218</v>
      </c>
      <c r="F4" s="21" t="s">
        <v>218</v>
      </c>
      <c r="G4" s="21"/>
      <c r="H4" s="21"/>
    </row>
  </sheetData>
  <phoneticPr fontId="2" type="noConversion"/>
  <pageMargins left="0.15748031496062992" right="0.15748031496062992" top="0.27559055118110237" bottom="0.51181102362204722" header="0.15748031496062992" footer="0.15748031496062992"/>
  <pageSetup paperSize="9" scale="72" orientation="landscape" r:id="rId1"/>
  <headerFooter scaleWithDoc="0">
    <oddFooter>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U50"/>
  <sheetViews>
    <sheetView showGridLines="0" view="pageBreakPreview" zoomScale="85" zoomScaleNormal="70" zoomScaleSheetLayoutView="85" workbookViewId="0">
      <selection activeCell="O12" sqref="O12"/>
    </sheetView>
  </sheetViews>
  <sheetFormatPr defaultColWidth="9" defaultRowHeight="17.399999999999999"/>
  <cols>
    <col min="1" max="1" width="3.5" style="39" customWidth="1"/>
    <col min="2" max="2" width="21.59765625" style="42" customWidth="1"/>
    <col min="3" max="3" width="11" style="42" customWidth="1"/>
    <col min="4" max="4" width="11" style="42" hidden="1" customWidth="1"/>
    <col min="5" max="13" width="9" style="42"/>
    <col min="14" max="14" width="8" style="42" customWidth="1"/>
    <col min="15" max="15" width="10.296875" style="42" customWidth="1"/>
    <col min="16" max="16" width="26.796875" style="42" bestFit="1" customWidth="1"/>
    <col min="17" max="17" width="11.69921875" style="42" customWidth="1"/>
    <col min="18" max="21" width="9" style="39"/>
    <col min="22" max="16384" width="9" style="42"/>
  </cols>
  <sheetData>
    <row r="1" spans="1:21" s="29" customFormat="1" ht="21">
      <c r="A1" s="70" t="s">
        <v>37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29" customFormat="1" ht="6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s="29" customFormat="1" ht="21">
      <c r="A3" s="27"/>
      <c r="B3" s="30" t="s">
        <v>98</v>
      </c>
      <c r="C3" s="31"/>
      <c r="D3" s="31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s="29" customFormat="1" ht="21">
      <c r="A4" s="27"/>
      <c r="B4" s="32" t="s">
        <v>38</v>
      </c>
      <c r="D4" s="32"/>
      <c r="E4" s="28"/>
      <c r="F4" s="28"/>
      <c r="G4" s="28"/>
      <c r="H4" s="28"/>
      <c r="I4" s="28"/>
      <c r="J4" s="28"/>
      <c r="K4" s="28"/>
      <c r="L4" s="28"/>
      <c r="M4" s="28"/>
      <c r="N4" s="33" t="s">
        <v>39</v>
      </c>
      <c r="O4" s="33" t="s">
        <v>40</v>
      </c>
      <c r="P4" s="33" t="s">
        <v>41</v>
      </c>
      <c r="Q4" s="28"/>
      <c r="R4" s="28"/>
      <c r="S4" s="28"/>
      <c r="T4" s="28"/>
      <c r="U4" s="28"/>
    </row>
    <row r="5" spans="1:21" s="29" customFormat="1" ht="21">
      <c r="A5" s="27"/>
      <c r="B5" s="76" t="s">
        <v>42</v>
      </c>
      <c r="C5" s="77" t="s">
        <v>153</v>
      </c>
      <c r="D5" s="78" t="s">
        <v>154</v>
      </c>
      <c r="E5" s="28"/>
      <c r="F5" s="28"/>
      <c r="G5" s="28"/>
      <c r="H5" s="28"/>
      <c r="I5" s="28"/>
      <c r="J5" s="28"/>
      <c r="K5" s="28"/>
      <c r="L5" s="28"/>
      <c r="M5" s="28"/>
      <c r="N5" s="52" t="s">
        <v>43</v>
      </c>
      <c r="O5" s="52" t="s">
        <v>167</v>
      </c>
      <c r="P5" s="113" t="s">
        <v>171</v>
      </c>
      <c r="Q5" s="34"/>
      <c r="R5" s="28"/>
      <c r="S5" s="28"/>
      <c r="T5" s="28"/>
    </row>
    <row r="6" spans="1:21" s="29" customFormat="1" ht="21">
      <c r="A6" s="27"/>
      <c r="B6" s="35" t="s">
        <v>92</v>
      </c>
      <c r="C6" s="47">
        <f ca="1">'3-1. 초기진단 결과 요약'!F41*100</f>
        <v>32</v>
      </c>
      <c r="D6" s="47" t="e">
        <f ca="1">'3-2. 이행진단 결과 요약'!F41*100</f>
        <v>#DIV/0!</v>
      </c>
      <c r="E6" s="28"/>
      <c r="F6" s="28"/>
      <c r="G6" s="28"/>
      <c r="H6" s="28"/>
      <c r="I6" s="28"/>
      <c r="J6" s="28"/>
      <c r="K6" s="28"/>
      <c r="L6" s="28"/>
      <c r="M6" s="28"/>
      <c r="N6" s="36" t="s">
        <v>151</v>
      </c>
      <c r="O6" s="36" t="s">
        <v>168</v>
      </c>
      <c r="P6" s="114" t="s">
        <v>181</v>
      </c>
      <c r="Q6" s="34"/>
      <c r="R6" s="28"/>
      <c r="S6" s="28"/>
      <c r="T6" s="28"/>
    </row>
    <row r="7" spans="1:21" s="29" customFormat="1" ht="21">
      <c r="A7" s="27"/>
      <c r="B7" s="31"/>
      <c r="C7" s="31"/>
      <c r="D7" s="31"/>
      <c r="E7" s="28"/>
      <c r="F7" s="28"/>
      <c r="G7" s="28"/>
      <c r="H7" s="28"/>
      <c r="I7" s="28"/>
      <c r="J7" s="28"/>
      <c r="K7" s="28"/>
      <c r="L7" s="28"/>
      <c r="M7" s="28"/>
      <c r="N7" s="60" t="s">
        <v>44</v>
      </c>
      <c r="O7" s="60" t="s">
        <v>169</v>
      </c>
      <c r="P7" s="115" t="s">
        <v>182</v>
      </c>
      <c r="Q7" s="34"/>
      <c r="R7" s="28"/>
      <c r="S7" s="28"/>
      <c r="T7" s="28"/>
      <c r="U7" s="28"/>
    </row>
    <row r="8" spans="1:21" s="29" customFormat="1" ht="21">
      <c r="A8" s="27"/>
      <c r="B8" s="31"/>
      <c r="C8" s="31"/>
      <c r="D8" s="31"/>
      <c r="E8" s="28"/>
      <c r="F8" s="28"/>
      <c r="G8" s="28"/>
      <c r="H8" s="28"/>
      <c r="I8" s="28"/>
      <c r="J8" s="28"/>
      <c r="K8" s="28"/>
      <c r="L8" s="28"/>
      <c r="M8" s="28"/>
      <c r="N8" s="37" t="s">
        <v>45</v>
      </c>
      <c r="O8" s="37" t="s">
        <v>170</v>
      </c>
      <c r="P8" s="116" t="s">
        <v>183</v>
      </c>
      <c r="Q8" s="34"/>
      <c r="R8" s="28"/>
      <c r="S8" s="28"/>
      <c r="T8" s="28"/>
      <c r="U8" s="28"/>
    </row>
    <row r="9" spans="1:21" s="29" customFormat="1" ht="21">
      <c r="A9" s="27"/>
      <c r="B9" s="31"/>
      <c r="C9" s="31"/>
      <c r="D9" s="31"/>
      <c r="E9" s="28"/>
      <c r="F9" s="28"/>
      <c r="G9" s="28"/>
      <c r="H9" s="28"/>
      <c r="I9" s="28"/>
      <c r="J9" s="28"/>
      <c r="K9" s="28"/>
      <c r="L9" s="28"/>
      <c r="M9" s="28"/>
      <c r="N9" s="59" t="s">
        <v>152</v>
      </c>
      <c r="O9" s="59" t="s">
        <v>52</v>
      </c>
      <c r="P9" s="117" t="s">
        <v>172</v>
      </c>
      <c r="Q9" s="34"/>
      <c r="R9" s="28"/>
      <c r="S9" s="28"/>
      <c r="T9" s="28"/>
      <c r="U9" s="28"/>
    </row>
    <row r="10" spans="1:21" s="29" customFormat="1" ht="21">
      <c r="A10" s="27"/>
      <c r="B10" s="31"/>
      <c r="C10" s="31"/>
      <c r="D10" s="31"/>
      <c r="E10" s="28"/>
      <c r="F10" s="28"/>
      <c r="G10" s="28"/>
      <c r="H10" s="28"/>
      <c r="I10" s="28"/>
      <c r="J10" s="28"/>
      <c r="K10" s="28"/>
      <c r="L10" s="28"/>
      <c r="M10" s="28"/>
      <c r="N10" s="128" t="s">
        <v>46</v>
      </c>
      <c r="O10" s="128"/>
      <c r="P10" s="128"/>
      <c r="Q10" s="28"/>
      <c r="R10" s="28"/>
      <c r="S10" s="28"/>
      <c r="T10" s="28"/>
      <c r="U10" s="28"/>
    </row>
    <row r="11" spans="1:21" s="29" customFormat="1" ht="21">
      <c r="A11" s="27"/>
      <c r="B11" s="31"/>
      <c r="C11" s="31"/>
      <c r="D11" s="31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29" customFormat="1" ht="21">
      <c r="A12" s="27"/>
      <c r="B12" s="30" t="s">
        <v>47</v>
      </c>
      <c r="C12" s="31"/>
      <c r="D12" s="31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29" customFormat="1" ht="21">
      <c r="A13" s="27"/>
      <c r="B13" s="32" t="s">
        <v>48</v>
      </c>
      <c r="D13" s="32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29" customFormat="1" ht="26.4">
      <c r="A14" s="27"/>
      <c r="B14" s="76" t="s">
        <v>49</v>
      </c>
      <c r="C14" s="79" t="s">
        <v>157</v>
      </c>
      <c r="D14" s="79" t="s">
        <v>158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40" customFormat="1" ht="16.5" customHeight="1">
      <c r="A15" s="38"/>
      <c r="B15" s="35" t="s">
        <v>13</v>
      </c>
      <c r="C15" s="48">
        <f ca="1">'3-1. 초기진단 결과 요약'!N9*100</f>
        <v>31.25</v>
      </c>
      <c r="D15" s="48" t="e">
        <f ca="1">'3-2. 이행진단 결과 요약'!Q9*100</f>
        <v>#VALUE!</v>
      </c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9"/>
      <c r="Q15" s="39"/>
      <c r="R15" s="39"/>
      <c r="S15" s="38"/>
      <c r="T15" s="38"/>
      <c r="U15" s="38"/>
    </row>
    <row r="16" spans="1:21" s="40" customFormat="1" ht="16.5" customHeight="1">
      <c r="A16" s="38"/>
      <c r="B16" s="35" t="s">
        <v>62</v>
      </c>
      <c r="C16" s="48">
        <f ca="1">'3-1. 초기진단 결과 요약'!N15*100</f>
        <v>38.461538461538467</v>
      </c>
      <c r="D16" s="48" t="e">
        <f ca="1">'3-2. 이행진단 결과 요약'!Q15*100</f>
        <v>#VALUE!</v>
      </c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39"/>
      <c r="Q16" s="39"/>
      <c r="R16" s="39"/>
      <c r="S16" s="38"/>
      <c r="T16" s="38"/>
      <c r="U16" s="38"/>
    </row>
    <row r="17" spans="1:21" s="40" customFormat="1" ht="16.5" customHeight="1">
      <c r="A17" s="38"/>
      <c r="B17" s="35" t="s">
        <v>63</v>
      </c>
      <c r="C17" s="48">
        <f ca="1">'3-1. 초기진단 결과 요약'!N23*100</f>
        <v>0</v>
      </c>
      <c r="D17" s="48" t="e">
        <f ca="1">'3-2. 이행진단 결과 요약'!Q23*100</f>
        <v>#VALUE!</v>
      </c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39"/>
      <c r="Q17" s="39"/>
      <c r="R17" s="39"/>
      <c r="S17" s="38"/>
      <c r="T17" s="38"/>
      <c r="U17" s="38"/>
    </row>
    <row r="18" spans="1:21" s="40" customFormat="1" ht="16.5" customHeight="1">
      <c r="A18" s="38"/>
      <c r="B18" s="35" t="s">
        <v>54</v>
      </c>
      <c r="C18" s="48">
        <f ca="1">'3-1. 초기진단 결과 요약'!N29*100</f>
        <v>62.5</v>
      </c>
      <c r="D18" s="48" t="e">
        <f ca="1">'3-2. 이행진단 결과 요약'!Q29*100</f>
        <v>#VALUE!</v>
      </c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39"/>
      <c r="P18" s="39"/>
      <c r="Q18" s="39"/>
      <c r="R18" s="39"/>
      <c r="S18" s="38"/>
      <c r="T18" s="38"/>
      <c r="U18" s="38"/>
    </row>
    <row r="19" spans="1:21" s="40" customFormat="1" ht="16.5" customHeight="1">
      <c r="A19" s="38"/>
      <c r="B19" s="35" t="s">
        <v>68</v>
      </c>
      <c r="C19" s="48">
        <f ca="1">'3-1. 초기진단 결과 요약'!N32*100</f>
        <v>100</v>
      </c>
      <c r="D19" s="48" t="e">
        <f ca="1">'3-2. 이행진단 결과 요약'!Q32*100</f>
        <v>#VALUE!</v>
      </c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9"/>
      <c r="P19" s="39"/>
      <c r="Q19" s="39"/>
      <c r="R19" s="39"/>
      <c r="S19" s="38"/>
      <c r="T19" s="38"/>
      <c r="U19" s="38"/>
    </row>
    <row r="20" spans="1:21" s="41" customFormat="1" ht="16.5" customHeight="1">
      <c r="A20" s="34"/>
      <c r="B20" s="76" t="s">
        <v>97</v>
      </c>
      <c r="C20" s="49">
        <f ca="1">'3-1. 초기진단 결과 요약'!J34*100</f>
        <v>32</v>
      </c>
      <c r="D20" s="49" t="e">
        <f ca="1">'3-2. 이행진단 결과 요약'!M34*100</f>
        <v>#DIV/0!</v>
      </c>
      <c r="E20" s="34"/>
      <c r="F20" s="34"/>
      <c r="G20" s="34"/>
      <c r="H20" s="34"/>
      <c r="I20" s="34"/>
      <c r="J20" s="34"/>
      <c r="K20" s="34"/>
      <c r="L20" s="34"/>
      <c r="M20" s="39"/>
      <c r="N20" s="39"/>
      <c r="O20" s="39"/>
      <c r="P20" s="39"/>
      <c r="Q20" s="39"/>
      <c r="R20" s="34"/>
      <c r="S20" s="34"/>
      <c r="T20" s="34"/>
    </row>
    <row r="21" spans="1:21" ht="16.5" customHeight="1">
      <c r="B21" s="31"/>
      <c r="C21" s="31"/>
      <c r="D21" s="3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21" ht="16.5" customHeight="1">
      <c r="B22" s="31"/>
      <c r="C22" s="31"/>
      <c r="D22" s="3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21" ht="16.5" customHeight="1">
      <c r="B23" s="31"/>
      <c r="C23" s="31"/>
      <c r="D23" s="3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21" s="39" customFormat="1" ht="16.5" customHeight="1">
      <c r="B24" s="30" t="s">
        <v>50</v>
      </c>
      <c r="C24" s="31"/>
      <c r="D24" s="31"/>
    </row>
    <row r="25" spans="1:21" s="39" customFormat="1" ht="16.5" customHeight="1">
      <c r="B25" s="32" t="s">
        <v>48</v>
      </c>
      <c r="D25" s="32"/>
    </row>
    <row r="26" spans="1:21" s="39" customFormat="1" ht="24" customHeight="1">
      <c r="A26" s="43" t="s">
        <v>51</v>
      </c>
      <c r="B26" s="76" t="s">
        <v>180</v>
      </c>
      <c r="C26" s="79" t="s">
        <v>157</v>
      </c>
      <c r="D26" s="79" t="s">
        <v>158</v>
      </c>
    </row>
    <row r="27" spans="1:21" s="39" customFormat="1" ht="16.5" customHeight="1">
      <c r="A27" s="80">
        <f>ROW()-26</f>
        <v>1</v>
      </c>
      <c r="B27" s="44" t="str">
        <f ca="1">HLOOKUP($A27,'3-1. 초기진단 결과 요약'!$F$3:$F$36,2,FALSE)</f>
        <v>DSGLBLET</v>
      </c>
      <c r="C27" s="49">
        <f ca="1">HLOOKUP($A27,'3-1. 초기진단 결과 요약'!$F$3:$F$36,34,FALSE)*100</f>
        <v>32</v>
      </c>
      <c r="D27" s="49">
        <f ca="1">HLOOKUP($A27,'3-2. 이행진단 결과 요약'!$F$3:$I$36,34,FALSE)*100</f>
        <v>0</v>
      </c>
    </row>
    <row r="28" spans="1:21" s="39" customFormat="1">
      <c r="B28" s="76" t="s">
        <v>97</v>
      </c>
      <c r="C28" s="49">
        <f ca="1">C20</f>
        <v>32</v>
      </c>
      <c r="D28" s="49" t="e">
        <f ca="1">D20</f>
        <v>#DIV/0!</v>
      </c>
    </row>
    <row r="29" spans="1:21" s="39" customFormat="1" ht="13.05" customHeight="1">
      <c r="A29" s="43"/>
      <c r="B29" s="31"/>
      <c r="C29" s="31"/>
      <c r="D29" s="31"/>
    </row>
    <row r="30" spans="1:21" s="39" customFormat="1" ht="13.05" customHeight="1">
      <c r="A30" s="43"/>
      <c r="B30" s="31"/>
      <c r="C30" s="31"/>
      <c r="D30" s="31"/>
    </row>
    <row r="31" spans="1:21" s="39" customFormat="1" ht="13.05" customHeight="1">
      <c r="A31" s="43"/>
      <c r="B31" s="31"/>
      <c r="C31" s="31"/>
      <c r="D31" s="31"/>
    </row>
    <row r="32" spans="1:21" s="39" customFormat="1" ht="13.05" customHeight="1">
      <c r="A32" s="43"/>
    </row>
    <row r="33" spans="1:17" s="39" customFormat="1">
      <c r="A33" s="43"/>
    </row>
    <row r="34" spans="1:17" s="39" customFormat="1">
      <c r="A34" s="3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s="39" customFormat="1">
      <c r="A35" s="3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s="39" customFormat="1">
      <c r="A36" s="3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 s="39" customFormat="1">
      <c r="A37" s="3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s="39" customFormat="1">
      <c r="A38" s="31"/>
      <c r="B38" s="45"/>
      <c r="C38" s="45"/>
      <c r="D38" s="45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39" customFormat="1">
      <c r="A39" s="31"/>
      <c r="B39" s="45"/>
      <c r="C39" s="45"/>
      <c r="D39" s="45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39" customFormat="1">
      <c r="A40" s="31"/>
      <c r="B40" s="45"/>
      <c r="C40" s="45"/>
      <c r="D40" s="45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39" customFormat="1">
      <c r="A41" s="31"/>
      <c r="B41" s="45"/>
      <c r="C41" s="45"/>
      <c r="D41" s="45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>
      <c r="A42" s="31"/>
      <c r="B42" s="45"/>
      <c r="C42" s="45"/>
      <c r="D42" s="45"/>
    </row>
    <row r="43" spans="1:17">
      <c r="A43" s="31"/>
      <c r="B43" s="45"/>
      <c r="C43" s="45"/>
      <c r="D43" s="45"/>
    </row>
    <row r="44" spans="1:17">
      <c r="A44" s="31"/>
      <c r="B44" s="45"/>
      <c r="C44" s="45"/>
      <c r="D44" s="45"/>
    </row>
    <row r="45" spans="1:17">
      <c r="A45" s="31"/>
      <c r="B45" s="45"/>
      <c r="C45" s="45"/>
      <c r="D45" s="45"/>
    </row>
    <row r="46" spans="1:17">
      <c r="B46" s="45"/>
      <c r="C46" s="45"/>
      <c r="D46" s="45"/>
    </row>
    <row r="47" spans="1:17">
      <c r="B47" s="45"/>
      <c r="C47" s="45"/>
      <c r="D47" s="45"/>
    </row>
    <row r="48" spans="1:17">
      <c r="B48" s="45"/>
      <c r="C48" s="45"/>
      <c r="D48" s="45"/>
    </row>
    <row r="49" spans="2:4">
      <c r="B49" s="45"/>
      <c r="C49" s="45"/>
      <c r="D49" s="45"/>
    </row>
    <row r="50" spans="2:4">
      <c r="B50" s="45"/>
      <c r="C50" s="45"/>
      <c r="D50" s="45"/>
    </row>
  </sheetData>
  <mergeCells count="1">
    <mergeCell ref="N10:P10"/>
  </mergeCells>
  <phoneticPr fontId="35" type="noConversion"/>
  <pageMargins left="0.70866141732283472" right="0.70866141732283472" top="0.98425196850393704" bottom="0.98425196850393704" header="0.31496062992125984" footer="0"/>
  <pageSetup paperSize="9" fitToHeight="0" orientation="landscape" r:id="rId1"/>
  <headerFooter scaleWithDoc="0">
    <oddFooter>&amp;C&amp;P/&amp;N&amp;R&amp;G</oddFooter>
  </headerFooter>
  <rowBreaks count="1" manualBreakCount="1">
    <brk id="23" max="13" man="1"/>
  </rowBreaks>
  <colBreaks count="1" manualBreakCount="1">
    <brk id="13" max="1048575" man="1"/>
  </col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275"/>
  <sheetViews>
    <sheetView showGridLines="0" showWhiteSpace="0" view="pageBreakPreview" topLeftCell="A7" zoomScale="85" zoomScaleNormal="70" zoomScaleSheetLayoutView="85" zoomScalePageLayoutView="70" workbookViewId="0">
      <selection activeCell="B1" sqref="B1"/>
    </sheetView>
  </sheetViews>
  <sheetFormatPr defaultColWidth="9" defaultRowHeight="17.399999999999999"/>
  <cols>
    <col min="1" max="1" width="0.19921875" style="11" customWidth="1"/>
    <col min="2" max="2" width="21.19921875" style="11" customWidth="1"/>
    <col min="3" max="3" width="8.19921875" style="11" bestFit="1" customWidth="1"/>
    <col min="4" max="4" width="79.59765625" style="11" customWidth="1"/>
    <col min="5" max="5" width="6.59765625" style="11" bestFit="1" customWidth="1"/>
    <col min="6" max="6" width="14.19921875" style="11" bestFit="1" customWidth="1"/>
    <col min="7" max="7" width="9.69921875" style="11" customWidth="1"/>
    <col min="8" max="8" width="1" style="11" customWidth="1"/>
    <col min="9" max="9" width="11.296875" style="11" customWidth="1"/>
    <col min="10" max="12" width="9" style="11" customWidth="1"/>
    <col min="13" max="14" width="14.796875" style="11" customWidth="1"/>
    <col min="15" max="16384" width="9" style="11"/>
  </cols>
  <sheetData>
    <row r="1" spans="1:15" ht="21">
      <c r="B1" s="10" t="s">
        <v>156</v>
      </c>
      <c r="C1" s="9"/>
      <c r="D1" s="9"/>
      <c r="E1" s="9"/>
      <c r="F1" s="9"/>
    </row>
    <row r="3" spans="1:15">
      <c r="B3" s="84"/>
      <c r="C3" s="85"/>
      <c r="D3" s="85"/>
      <c r="E3" s="86" t="s">
        <v>11</v>
      </c>
      <c r="F3" s="87">
        <v>1</v>
      </c>
    </row>
    <row r="4" spans="1:15">
      <c r="B4" s="88" t="s">
        <v>77</v>
      </c>
      <c r="C4" s="89">
        <f ca="1">F41</f>
        <v>0.32</v>
      </c>
      <c r="D4" s="90"/>
      <c r="E4" s="91" t="s">
        <v>173</v>
      </c>
      <c r="F4" s="92" t="str">
        <f ca="1">INDIRECT(ADDRESS((F$3-1)+4,2,4,TRUE,"1. 진단대상"))</f>
        <v>DSGLBLET</v>
      </c>
    </row>
    <row r="5" spans="1:15">
      <c r="B5" s="93"/>
      <c r="C5" s="90"/>
      <c r="D5" s="90"/>
      <c r="E5" s="94" t="s">
        <v>174</v>
      </c>
      <c r="F5" s="92" t="str">
        <f ca="1">INDIRECT(ADDRESS((F$3-1)+4,3,4,TRUE,"1. 진단대상"))</f>
        <v>-</v>
      </c>
    </row>
    <row r="6" spans="1:15">
      <c r="B6" s="93"/>
      <c r="C6" s="90"/>
      <c r="D6" s="90"/>
      <c r="E6" s="94" t="s">
        <v>175</v>
      </c>
      <c r="F6" s="92" t="str">
        <f ca="1">INDIRECT(ADDRESS((F$3-1)+4,4,4,TRUE,"1. 진단대상"))</f>
        <v>Oracle 19.26.0.0.0</v>
      </c>
    </row>
    <row r="7" spans="1:15">
      <c r="B7" s="95"/>
      <c r="C7" s="96"/>
      <c r="D7" s="96"/>
      <c r="E7" s="97" t="s">
        <v>176</v>
      </c>
      <c r="F7" s="92" t="str">
        <f ca="1">INDIRECT(ADDRESS((F$3-1)+4,5,4,TRUE,"1. 진단대상"))</f>
        <v>-</v>
      </c>
    </row>
    <row r="8" spans="1:15">
      <c r="B8" s="81" t="s">
        <v>12</v>
      </c>
      <c r="C8" s="82" t="s">
        <v>7</v>
      </c>
      <c r="D8" s="82" t="s">
        <v>8</v>
      </c>
      <c r="E8" s="82" t="s">
        <v>9</v>
      </c>
      <c r="F8" s="83" t="s">
        <v>10</v>
      </c>
      <c r="G8" s="46"/>
      <c r="I8" s="104" t="s">
        <v>6</v>
      </c>
      <c r="J8" s="105" t="s">
        <v>18</v>
      </c>
      <c r="K8" s="105" t="s">
        <v>20</v>
      </c>
      <c r="L8" s="105" t="s">
        <v>21</v>
      </c>
      <c r="M8" s="106" t="s">
        <v>28</v>
      </c>
      <c r="N8" s="106" t="s">
        <v>29</v>
      </c>
    </row>
    <row r="9" spans="1:15" ht="18" customHeight="1">
      <c r="A9" s="11">
        <v>1</v>
      </c>
      <c r="B9" s="162" t="s">
        <v>53</v>
      </c>
      <c r="C9" s="56" t="s">
        <v>105</v>
      </c>
      <c r="D9" s="64" t="s">
        <v>115</v>
      </c>
      <c r="E9" s="57" t="s">
        <v>14</v>
      </c>
      <c r="F9" s="55" t="str">
        <f ca="1">INDIRECT(ADDRESS((F$3-1)*24+$A9+3,9,4,TRUE,"4. 진단결과 상세"))</f>
        <v>양호</v>
      </c>
      <c r="G9" s="53"/>
      <c r="H9" s="11">
        <f t="shared" ref="H9:H32" si="0">IF(E9="상",3, IF(E9="중",2, IF(E9="하",1)))</f>
        <v>3</v>
      </c>
      <c r="I9" s="162" t="s">
        <v>13</v>
      </c>
      <c r="J9" s="107">
        <f t="shared" ref="J9:J32" ca="1" si="1">COUNTIF($F9:$F9, "양호")</f>
        <v>1</v>
      </c>
      <c r="K9" s="107">
        <f t="shared" ref="K9:K32" ca="1" si="2">COUNTIF($F9:$F9, "취약")</f>
        <v>0</v>
      </c>
      <c r="L9" s="107">
        <f t="shared" ref="L9:L32" ca="1" si="3">COUNTIF($F9:$F9, "N/A")</f>
        <v>0</v>
      </c>
      <c r="M9" s="108">
        <f ca="1">IF(SUM($J9:$K9)=0,"N/A", $J9/SUM($J9:$K9))</f>
        <v>1</v>
      </c>
      <c r="N9" s="155" cm="1">
        <f t="array" aca="1" ref="N9" ca="1">IF(SUM(J9:K14)=0,"N/A",SUMPRODUCT(J9:J14,H9:H14)/(SUMPRODUCT(J9:J14+K9:K14,H9:H14)))</f>
        <v>0.3125</v>
      </c>
      <c r="O9" s="65"/>
    </row>
    <row r="10" spans="1:15" ht="18" customHeight="1">
      <c r="A10" s="11">
        <v>2</v>
      </c>
      <c r="B10" s="162"/>
      <c r="C10" s="56" t="s">
        <v>106</v>
      </c>
      <c r="D10" s="64" t="s">
        <v>116</v>
      </c>
      <c r="E10" s="57" t="s">
        <v>14</v>
      </c>
      <c r="F10" s="55" t="str">
        <f t="shared" ref="F10:F32" ca="1" si="4">INDIRECT(ADDRESS((F$3-1)*24+$A10+3,9,4,TRUE,"4. 진단결과 상세"))</f>
        <v>취약</v>
      </c>
      <c r="G10" s="53"/>
      <c r="H10" s="11">
        <f t="shared" si="0"/>
        <v>3</v>
      </c>
      <c r="I10" s="162"/>
      <c r="J10" s="107">
        <f t="shared" ca="1" si="1"/>
        <v>0</v>
      </c>
      <c r="K10" s="107">
        <f t="shared" ca="1" si="2"/>
        <v>1</v>
      </c>
      <c r="L10" s="107">
        <f t="shared" ca="1" si="3"/>
        <v>0</v>
      </c>
      <c r="M10" s="108">
        <f t="shared" ref="M10:M32" ca="1" si="5">IF(SUM($J10:$K10)=0,"N/A", $J10/SUM($J10:$K10))</f>
        <v>0</v>
      </c>
      <c r="N10" s="155"/>
      <c r="O10" s="66"/>
    </row>
    <row r="11" spans="1:15" ht="18" customHeight="1">
      <c r="A11" s="11">
        <v>3</v>
      </c>
      <c r="B11" s="162"/>
      <c r="C11" s="56" t="s">
        <v>107</v>
      </c>
      <c r="D11" s="64" t="s">
        <v>141</v>
      </c>
      <c r="E11" s="57" t="s">
        <v>14</v>
      </c>
      <c r="F11" s="55" t="str">
        <f t="shared" ca="1" si="4"/>
        <v>취약</v>
      </c>
      <c r="G11" s="53"/>
      <c r="H11" s="11">
        <f t="shared" si="0"/>
        <v>3</v>
      </c>
      <c r="I11" s="162"/>
      <c r="J11" s="107">
        <f t="shared" ca="1" si="1"/>
        <v>0</v>
      </c>
      <c r="K11" s="107">
        <f t="shared" ca="1" si="2"/>
        <v>1</v>
      </c>
      <c r="L11" s="107">
        <f t="shared" ca="1" si="3"/>
        <v>0</v>
      </c>
      <c r="M11" s="108">
        <f t="shared" ca="1" si="5"/>
        <v>0</v>
      </c>
      <c r="N11" s="155"/>
      <c r="O11" s="66"/>
    </row>
    <row r="12" spans="1:15" ht="18" customHeight="1">
      <c r="A12" s="11">
        <v>4</v>
      </c>
      <c r="B12" s="162"/>
      <c r="C12" s="56" t="s">
        <v>132</v>
      </c>
      <c r="D12" s="64" t="s">
        <v>109</v>
      </c>
      <c r="E12" s="57" t="s">
        <v>14</v>
      </c>
      <c r="F12" s="55" t="str">
        <f t="shared" ca="1" si="4"/>
        <v>취약</v>
      </c>
      <c r="G12" s="53"/>
      <c r="H12" s="11">
        <f t="shared" si="0"/>
        <v>3</v>
      </c>
      <c r="I12" s="162"/>
      <c r="J12" s="107">
        <f t="shared" ca="1" si="1"/>
        <v>0</v>
      </c>
      <c r="K12" s="107">
        <f t="shared" ca="1" si="2"/>
        <v>1</v>
      </c>
      <c r="L12" s="107">
        <f t="shared" ca="1" si="3"/>
        <v>0</v>
      </c>
      <c r="M12" s="108">
        <f t="shared" ca="1" si="5"/>
        <v>0</v>
      </c>
      <c r="N12" s="155"/>
      <c r="O12" s="66"/>
    </row>
    <row r="13" spans="1:15" ht="18" customHeight="1">
      <c r="A13" s="11">
        <v>5</v>
      </c>
      <c r="B13" s="162"/>
      <c r="C13" s="56" t="s">
        <v>130</v>
      </c>
      <c r="D13" s="64" t="s">
        <v>117</v>
      </c>
      <c r="E13" s="57" t="s">
        <v>16</v>
      </c>
      <c r="F13" s="55" t="str">
        <f t="shared" ca="1" si="4"/>
        <v>양호</v>
      </c>
      <c r="G13" s="53"/>
      <c r="H13" s="11">
        <f t="shared" si="0"/>
        <v>2</v>
      </c>
      <c r="I13" s="162"/>
      <c r="J13" s="107">
        <f t="shared" ca="1" si="1"/>
        <v>1</v>
      </c>
      <c r="K13" s="107">
        <f t="shared" ca="1" si="2"/>
        <v>0</v>
      </c>
      <c r="L13" s="107">
        <f t="shared" ca="1" si="3"/>
        <v>0</v>
      </c>
      <c r="M13" s="108">
        <f t="shared" ca="1" si="5"/>
        <v>1</v>
      </c>
      <c r="N13" s="155"/>
      <c r="O13" s="66"/>
    </row>
    <row r="14" spans="1:15" ht="18" customHeight="1">
      <c r="A14" s="11">
        <v>6</v>
      </c>
      <c r="B14" s="162"/>
      <c r="C14" s="56" t="s">
        <v>133</v>
      </c>
      <c r="D14" s="64" t="s">
        <v>142</v>
      </c>
      <c r="E14" s="57" t="s">
        <v>16</v>
      </c>
      <c r="F14" s="55" t="str">
        <f t="shared" ca="1" si="4"/>
        <v>취약</v>
      </c>
      <c r="G14" s="53"/>
      <c r="H14" s="11">
        <f t="shared" si="0"/>
        <v>2</v>
      </c>
      <c r="I14" s="162"/>
      <c r="J14" s="107">
        <f t="shared" ca="1" si="1"/>
        <v>0</v>
      </c>
      <c r="K14" s="107">
        <f t="shared" ca="1" si="2"/>
        <v>1</v>
      </c>
      <c r="L14" s="107">
        <f t="shared" ca="1" si="3"/>
        <v>0</v>
      </c>
      <c r="M14" s="108">
        <f t="shared" ca="1" si="5"/>
        <v>0</v>
      </c>
      <c r="N14" s="155"/>
      <c r="O14" s="66"/>
    </row>
    <row r="15" spans="1:15" ht="18" customHeight="1">
      <c r="A15" s="11">
        <v>7</v>
      </c>
      <c r="B15" s="159" t="s">
        <v>59</v>
      </c>
      <c r="C15" s="56" t="s">
        <v>134</v>
      </c>
      <c r="D15" s="64" t="s">
        <v>110</v>
      </c>
      <c r="E15" s="57" t="s">
        <v>14</v>
      </c>
      <c r="F15" s="55" t="str">
        <f t="shared" ca="1" si="4"/>
        <v>N/A</v>
      </c>
      <c r="G15" s="53"/>
      <c r="H15" s="11">
        <f t="shared" si="0"/>
        <v>3</v>
      </c>
      <c r="I15" s="160" t="s">
        <v>59</v>
      </c>
      <c r="J15" s="107">
        <f t="shared" ca="1" si="1"/>
        <v>0</v>
      </c>
      <c r="K15" s="107">
        <f t="shared" ca="1" si="2"/>
        <v>0</v>
      </c>
      <c r="L15" s="107">
        <f t="shared" ca="1" si="3"/>
        <v>1</v>
      </c>
      <c r="M15" s="108" t="str">
        <f t="shared" ca="1" si="5"/>
        <v>N/A</v>
      </c>
      <c r="N15" s="155" cm="1">
        <f t="array" aca="1" ref="N15" ca="1">IF(SUM($J15:$K22)=0,"N/A",SUMPRODUCT($J15:$J22,$H15:$H22)/(SUMPRODUCT($J15:$J22+$K15:$K22,$H15:$H22)))</f>
        <v>0.38461538461538464</v>
      </c>
      <c r="O15" s="65"/>
    </row>
    <row r="16" spans="1:15" ht="18" customHeight="1">
      <c r="A16" s="11">
        <v>8</v>
      </c>
      <c r="B16" s="160"/>
      <c r="C16" s="56" t="s">
        <v>131</v>
      </c>
      <c r="D16" s="64" t="s">
        <v>143</v>
      </c>
      <c r="E16" s="57" t="s">
        <v>14</v>
      </c>
      <c r="F16" s="55" t="str">
        <f t="shared" ca="1" si="4"/>
        <v>취약</v>
      </c>
      <c r="G16" s="53"/>
      <c r="H16" s="11">
        <f t="shared" si="0"/>
        <v>3</v>
      </c>
      <c r="I16" s="160"/>
      <c r="J16" s="107">
        <f t="shared" ca="1" si="1"/>
        <v>0</v>
      </c>
      <c r="K16" s="107">
        <f t="shared" ca="1" si="2"/>
        <v>1</v>
      </c>
      <c r="L16" s="107">
        <f t="shared" ca="1" si="3"/>
        <v>0</v>
      </c>
      <c r="M16" s="108">
        <f t="shared" ca="1" si="5"/>
        <v>0</v>
      </c>
      <c r="N16" s="155"/>
      <c r="O16" s="65"/>
    </row>
    <row r="17" spans="1:15" ht="18" customHeight="1">
      <c r="A17" s="11">
        <v>9</v>
      </c>
      <c r="B17" s="160"/>
      <c r="C17" s="56" t="s">
        <v>135</v>
      </c>
      <c r="D17" s="64" t="s">
        <v>112</v>
      </c>
      <c r="E17" s="57" t="s">
        <v>14</v>
      </c>
      <c r="F17" s="55" t="str">
        <f t="shared" ca="1" si="4"/>
        <v>양호</v>
      </c>
      <c r="G17" s="53"/>
      <c r="H17" s="11">
        <f t="shared" si="0"/>
        <v>3</v>
      </c>
      <c r="I17" s="160"/>
      <c r="J17" s="107">
        <f t="shared" ca="1" si="1"/>
        <v>1</v>
      </c>
      <c r="K17" s="107">
        <f t="shared" ca="1" si="2"/>
        <v>0</v>
      </c>
      <c r="L17" s="107">
        <f t="shared" ca="1" si="3"/>
        <v>0</v>
      </c>
      <c r="M17" s="108">
        <f t="shared" ca="1" si="5"/>
        <v>1</v>
      </c>
      <c r="N17" s="155"/>
      <c r="O17" s="65"/>
    </row>
    <row r="18" spans="1:15" ht="18" customHeight="1">
      <c r="A18" s="11">
        <v>10</v>
      </c>
      <c r="B18" s="160"/>
      <c r="C18" s="56" t="s">
        <v>136</v>
      </c>
      <c r="D18" s="64" t="s">
        <v>144</v>
      </c>
      <c r="E18" s="57" t="s">
        <v>16</v>
      </c>
      <c r="F18" s="55" t="str">
        <f t="shared" ca="1" si="4"/>
        <v>취약</v>
      </c>
      <c r="G18" s="53"/>
      <c r="H18" s="11">
        <f t="shared" si="0"/>
        <v>2</v>
      </c>
      <c r="I18" s="160"/>
      <c r="J18" s="107">
        <f t="shared" ca="1" si="1"/>
        <v>0</v>
      </c>
      <c r="K18" s="107">
        <f t="shared" ca="1" si="2"/>
        <v>1</v>
      </c>
      <c r="L18" s="107">
        <f t="shared" ca="1" si="3"/>
        <v>0</v>
      </c>
      <c r="M18" s="108">
        <f t="shared" ca="1" si="5"/>
        <v>0</v>
      </c>
      <c r="N18" s="155"/>
      <c r="O18" s="65"/>
    </row>
    <row r="19" spans="1:15" ht="18" customHeight="1">
      <c r="A19" s="11">
        <v>11</v>
      </c>
      <c r="B19" s="160"/>
      <c r="C19" s="56" t="s">
        <v>137</v>
      </c>
      <c r="D19" s="64" t="s">
        <v>119</v>
      </c>
      <c r="E19" s="57" t="s">
        <v>16</v>
      </c>
      <c r="F19" s="55" t="str">
        <f t="shared" ca="1" si="4"/>
        <v>양호</v>
      </c>
      <c r="G19" s="53"/>
      <c r="H19" s="11">
        <f t="shared" si="0"/>
        <v>2</v>
      </c>
      <c r="I19" s="160"/>
      <c r="J19" s="107">
        <f t="shared" ca="1" si="1"/>
        <v>1</v>
      </c>
      <c r="K19" s="107">
        <f t="shared" ca="1" si="2"/>
        <v>0</v>
      </c>
      <c r="L19" s="107">
        <f t="shared" ca="1" si="3"/>
        <v>0</v>
      </c>
      <c r="M19" s="108">
        <f t="shared" ca="1" si="5"/>
        <v>1</v>
      </c>
      <c r="N19" s="155"/>
      <c r="O19" s="65"/>
    </row>
    <row r="20" spans="1:15" ht="18" customHeight="1">
      <c r="A20" s="11">
        <v>12</v>
      </c>
      <c r="B20" s="160"/>
      <c r="C20" s="56" t="s">
        <v>56</v>
      </c>
      <c r="D20" s="64" t="s">
        <v>145</v>
      </c>
      <c r="E20" s="57" t="s">
        <v>15</v>
      </c>
      <c r="F20" s="55" t="str">
        <f t="shared" ca="1" si="4"/>
        <v>취약</v>
      </c>
      <c r="G20" s="53"/>
      <c r="H20" s="11">
        <f t="shared" si="0"/>
        <v>1</v>
      </c>
      <c r="I20" s="160"/>
      <c r="J20" s="107">
        <f t="shared" ca="1" si="1"/>
        <v>0</v>
      </c>
      <c r="K20" s="107">
        <f t="shared" ca="1" si="2"/>
        <v>1</v>
      </c>
      <c r="L20" s="107">
        <f t="shared" ca="1" si="3"/>
        <v>0</v>
      </c>
      <c r="M20" s="108">
        <f t="shared" ca="1" si="5"/>
        <v>0</v>
      </c>
      <c r="N20" s="155"/>
      <c r="O20" s="65"/>
    </row>
    <row r="21" spans="1:15">
      <c r="A21" s="11">
        <v>13</v>
      </c>
      <c r="B21" s="160"/>
      <c r="C21" s="56" t="s">
        <v>64</v>
      </c>
      <c r="D21" s="64" t="s">
        <v>120</v>
      </c>
      <c r="E21" s="57" t="s">
        <v>16</v>
      </c>
      <c r="F21" s="55" t="str">
        <f t="shared" ca="1" si="4"/>
        <v>취약</v>
      </c>
      <c r="G21" s="53"/>
      <c r="H21" s="11">
        <f t="shared" si="0"/>
        <v>2</v>
      </c>
      <c r="I21" s="160"/>
      <c r="J21" s="107">
        <f t="shared" ca="1" si="1"/>
        <v>0</v>
      </c>
      <c r="K21" s="107">
        <f t="shared" ca="1" si="2"/>
        <v>1</v>
      </c>
      <c r="L21" s="107">
        <f t="shared" ca="1" si="3"/>
        <v>0</v>
      </c>
      <c r="M21" s="108">
        <f t="shared" ca="1" si="5"/>
        <v>0</v>
      </c>
      <c r="N21" s="155"/>
      <c r="O21" s="66"/>
    </row>
    <row r="22" spans="1:15">
      <c r="A22" s="11">
        <v>14</v>
      </c>
      <c r="B22" s="160"/>
      <c r="C22" s="56" t="s">
        <v>65</v>
      </c>
      <c r="D22" s="64" t="s">
        <v>121</v>
      </c>
      <c r="E22" s="57" t="s">
        <v>15</v>
      </c>
      <c r="F22" s="55" t="str">
        <f t="shared" ca="1" si="4"/>
        <v>N/A</v>
      </c>
      <c r="G22" s="53"/>
      <c r="H22" s="11">
        <f t="shared" si="0"/>
        <v>1</v>
      </c>
      <c r="I22" s="160"/>
      <c r="J22" s="107">
        <f t="shared" ca="1" si="1"/>
        <v>0</v>
      </c>
      <c r="K22" s="107">
        <f t="shared" ca="1" si="2"/>
        <v>0</v>
      </c>
      <c r="L22" s="107">
        <f t="shared" ca="1" si="3"/>
        <v>1</v>
      </c>
      <c r="M22" s="108" t="str">
        <f t="shared" ca="1" si="5"/>
        <v>N/A</v>
      </c>
      <c r="N22" s="155"/>
      <c r="O22" s="66"/>
    </row>
    <row r="23" spans="1:15" ht="18" customHeight="1">
      <c r="A23" s="11">
        <v>15</v>
      </c>
      <c r="B23" s="162" t="s">
        <v>60</v>
      </c>
      <c r="C23" s="56" t="s">
        <v>138</v>
      </c>
      <c r="D23" s="64" t="s">
        <v>113</v>
      </c>
      <c r="E23" s="57" t="s">
        <v>14</v>
      </c>
      <c r="F23" s="55" t="str">
        <f t="shared" ca="1" si="4"/>
        <v>취약</v>
      </c>
      <c r="G23" s="53"/>
      <c r="H23" s="11">
        <f t="shared" si="0"/>
        <v>3</v>
      </c>
      <c r="I23" s="162" t="s">
        <v>60</v>
      </c>
      <c r="J23" s="107">
        <f t="shared" ca="1" si="1"/>
        <v>0</v>
      </c>
      <c r="K23" s="107">
        <f t="shared" ca="1" si="2"/>
        <v>1</v>
      </c>
      <c r="L23" s="107">
        <f t="shared" ca="1" si="3"/>
        <v>0</v>
      </c>
      <c r="M23" s="108">
        <f t="shared" ca="1" si="5"/>
        <v>0</v>
      </c>
      <c r="N23" s="156" cm="1">
        <f t="array" aca="1" ref="N23" ca="1">IF(SUM(J23:K28)=0,"N/A",SUMPRODUCT(J23:J28,H23:H28)/(SUMPRODUCT(J23:J28+K23:K28,H23:H28)))</f>
        <v>0</v>
      </c>
      <c r="O23" s="65"/>
    </row>
    <row r="24" spans="1:15" ht="18" customHeight="1">
      <c r="A24" s="11">
        <v>16</v>
      </c>
      <c r="B24" s="162"/>
      <c r="C24" s="56" t="s">
        <v>55</v>
      </c>
      <c r="D24" s="64" t="s">
        <v>122</v>
      </c>
      <c r="E24" s="57" t="s">
        <v>14</v>
      </c>
      <c r="F24" s="55" t="str">
        <f t="shared" ca="1" si="4"/>
        <v>취약</v>
      </c>
      <c r="G24" s="53"/>
      <c r="H24" s="11">
        <f t="shared" si="0"/>
        <v>3</v>
      </c>
      <c r="I24" s="162"/>
      <c r="J24" s="107">
        <f t="shared" ca="1" si="1"/>
        <v>0</v>
      </c>
      <c r="K24" s="107">
        <f t="shared" ca="1" si="2"/>
        <v>1</v>
      </c>
      <c r="L24" s="107">
        <f t="shared" ca="1" si="3"/>
        <v>0</v>
      </c>
      <c r="M24" s="108">
        <f t="shared" ca="1" si="5"/>
        <v>0</v>
      </c>
      <c r="N24" s="157"/>
      <c r="O24" s="65"/>
    </row>
    <row r="25" spans="1:15" ht="18" customHeight="1">
      <c r="A25" s="11">
        <v>17</v>
      </c>
      <c r="B25" s="162"/>
      <c r="C25" s="56" t="s">
        <v>139</v>
      </c>
      <c r="D25" s="64" t="s">
        <v>123</v>
      </c>
      <c r="E25" s="57" t="s">
        <v>16</v>
      </c>
      <c r="F25" s="55" t="str">
        <f t="shared" ca="1" si="4"/>
        <v>취약</v>
      </c>
      <c r="G25" s="53"/>
      <c r="H25" s="11">
        <f t="shared" si="0"/>
        <v>2</v>
      </c>
      <c r="I25" s="162"/>
      <c r="J25" s="107">
        <f t="shared" ca="1" si="1"/>
        <v>0</v>
      </c>
      <c r="K25" s="107">
        <f t="shared" ca="1" si="2"/>
        <v>1</v>
      </c>
      <c r="L25" s="107">
        <f t="shared" ca="1" si="3"/>
        <v>0</v>
      </c>
      <c r="M25" s="108">
        <f t="shared" ca="1" si="5"/>
        <v>0</v>
      </c>
      <c r="N25" s="157"/>
      <c r="O25" s="65"/>
    </row>
    <row r="26" spans="1:15" ht="18" customHeight="1">
      <c r="A26" s="11">
        <v>18</v>
      </c>
      <c r="B26" s="162"/>
      <c r="C26" s="56" t="s">
        <v>66</v>
      </c>
      <c r="D26" s="64" t="s">
        <v>124</v>
      </c>
      <c r="E26" s="57" t="s">
        <v>15</v>
      </c>
      <c r="F26" s="55" t="str">
        <f t="shared" ca="1" si="4"/>
        <v>취약</v>
      </c>
      <c r="G26" s="53"/>
      <c r="H26" s="11">
        <f t="shared" si="0"/>
        <v>1</v>
      </c>
      <c r="I26" s="162"/>
      <c r="J26" s="107">
        <f t="shared" ca="1" si="1"/>
        <v>0</v>
      </c>
      <c r="K26" s="107">
        <f t="shared" ca="1" si="2"/>
        <v>1</v>
      </c>
      <c r="L26" s="107">
        <f t="shared" ca="1" si="3"/>
        <v>0</v>
      </c>
      <c r="M26" s="108">
        <f t="shared" ca="1" si="5"/>
        <v>0</v>
      </c>
      <c r="N26" s="157"/>
      <c r="O26" s="65"/>
    </row>
    <row r="27" spans="1:15" ht="18" customHeight="1">
      <c r="A27" s="11">
        <v>19</v>
      </c>
      <c r="B27" s="162"/>
      <c r="C27" s="56" t="s">
        <v>57</v>
      </c>
      <c r="D27" s="64" t="s">
        <v>125</v>
      </c>
      <c r="E27" s="57" t="s">
        <v>16</v>
      </c>
      <c r="F27" s="55" t="str">
        <f t="shared" ca="1" si="4"/>
        <v>취약</v>
      </c>
      <c r="G27" s="53"/>
      <c r="H27" s="11">
        <f t="shared" si="0"/>
        <v>2</v>
      </c>
      <c r="I27" s="162"/>
      <c r="J27" s="107">
        <f t="shared" ca="1" si="1"/>
        <v>0</v>
      </c>
      <c r="K27" s="107">
        <f t="shared" ca="1" si="2"/>
        <v>1</v>
      </c>
      <c r="L27" s="107">
        <f t="shared" ca="1" si="3"/>
        <v>0</v>
      </c>
      <c r="M27" s="108">
        <f t="shared" ca="1" si="5"/>
        <v>0</v>
      </c>
      <c r="N27" s="157"/>
      <c r="O27" s="65"/>
    </row>
    <row r="28" spans="1:15" ht="18" customHeight="1">
      <c r="A28" s="11">
        <v>20</v>
      </c>
      <c r="B28" s="162"/>
      <c r="C28" s="56" t="s">
        <v>58</v>
      </c>
      <c r="D28" s="64" t="s">
        <v>126</v>
      </c>
      <c r="E28" s="57" t="s">
        <v>15</v>
      </c>
      <c r="F28" s="55" t="str">
        <f t="shared" ca="1" si="4"/>
        <v>취약</v>
      </c>
      <c r="G28" s="53"/>
      <c r="H28" s="11">
        <f t="shared" si="0"/>
        <v>1</v>
      </c>
      <c r="I28" s="162"/>
      <c r="J28" s="107">
        <f t="shared" ca="1" si="1"/>
        <v>0</v>
      </c>
      <c r="K28" s="107">
        <f t="shared" ca="1" si="2"/>
        <v>1</v>
      </c>
      <c r="L28" s="107">
        <f t="shared" ca="1" si="3"/>
        <v>0</v>
      </c>
      <c r="M28" s="108">
        <f t="shared" ca="1" si="5"/>
        <v>0</v>
      </c>
      <c r="N28" s="158"/>
      <c r="O28" s="66"/>
    </row>
    <row r="29" spans="1:15" ht="18" customHeight="1">
      <c r="A29" s="11">
        <v>21</v>
      </c>
      <c r="B29" s="159" t="s">
        <v>61</v>
      </c>
      <c r="C29" s="56" t="s">
        <v>140</v>
      </c>
      <c r="D29" s="64" t="s">
        <v>114</v>
      </c>
      <c r="E29" s="57" t="s">
        <v>14</v>
      </c>
      <c r="F29" s="55" t="str">
        <f t="shared" ca="1" si="4"/>
        <v>취약</v>
      </c>
      <c r="G29" s="53"/>
      <c r="H29" s="11">
        <f t="shared" si="0"/>
        <v>3</v>
      </c>
      <c r="I29" s="159" t="s">
        <v>61</v>
      </c>
      <c r="J29" s="107">
        <f t="shared" ca="1" si="1"/>
        <v>0</v>
      </c>
      <c r="K29" s="107">
        <f t="shared" ca="1" si="2"/>
        <v>1</v>
      </c>
      <c r="L29" s="107">
        <f t="shared" ca="1" si="3"/>
        <v>0</v>
      </c>
      <c r="M29" s="108">
        <f t="shared" ca="1" si="5"/>
        <v>0</v>
      </c>
      <c r="N29" s="156" cm="1">
        <f t="array" aca="1" ref="N29" ca="1">IF(SUM(J29:K31)=0,"N/A",SUMPRODUCT(J29:J31,H29:H31)/(SUMPRODUCT(J29:J31+K29:K31,H29:H31)))</f>
        <v>0.625</v>
      </c>
      <c r="O29" s="65"/>
    </row>
    <row r="30" spans="1:15" ht="18" customHeight="1">
      <c r="A30" s="11">
        <v>22</v>
      </c>
      <c r="B30" s="160"/>
      <c r="C30" s="56" t="s">
        <v>99</v>
      </c>
      <c r="D30" s="64" t="s">
        <v>127</v>
      </c>
      <c r="E30" s="57" t="s">
        <v>14</v>
      </c>
      <c r="F30" s="55" t="str">
        <f t="shared" ca="1" si="4"/>
        <v>양호</v>
      </c>
      <c r="G30" s="53"/>
      <c r="H30" s="11">
        <f t="shared" si="0"/>
        <v>3</v>
      </c>
      <c r="I30" s="160"/>
      <c r="J30" s="107">
        <f t="shared" ca="1" si="1"/>
        <v>1</v>
      </c>
      <c r="K30" s="107">
        <f t="shared" ca="1" si="2"/>
        <v>0</v>
      </c>
      <c r="L30" s="107">
        <f t="shared" ca="1" si="3"/>
        <v>0</v>
      </c>
      <c r="M30" s="108">
        <f t="shared" ca="1" si="5"/>
        <v>1</v>
      </c>
      <c r="N30" s="157"/>
      <c r="O30" s="65"/>
    </row>
    <row r="31" spans="1:15" ht="18" customHeight="1">
      <c r="A31" s="11">
        <v>23</v>
      </c>
      <c r="B31" s="161"/>
      <c r="C31" s="56" t="s">
        <v>100</v>
      </c>
      <c r="D31" s="64" t="s">
        <v>128</v>
      </c>
      <c r="E31" s="57" t="s">
        <v>16</v>
      </c>
      <c r="F31" s="55" t="str">
        <f t="shared" ca="1" si="4"/>
        <v>양호</v>
      </c>
      <c r="G31" s="53"/>
      <c r="H31" s="11">
        <f t="shared" si="0"/>
        <v>2</v>
      </c>
      <c r="I31" s="161"/>
      <c r="J31" s="107">
        <f t="shared" ca="1" si="1"/>
        <v>1</v>
      </c>
      <c r="K31" s="107">
        <f t="shared" ca="1" si="2"/>
        <v>0</v>
      </c>
      <c r="L31" s="107">
        <f t="shared" ca="1" si="3"/>
        <v>0</v>
      </c>
      <c r="M31" s="108">
        <f t="shared" ca="1" si="5"/>
        <v>1</v>
      </c>
      <c r="N31" s="158"/>
      <c r="O31" s="65"/>
    </row>
    <row r="32" spans="1:15" ht="18" customHeight="1">
      <c r="A32" s="11">
        <v>24</v>
      </c>
      <c r="B32" s="74" t="s">
        <v>69</v>
      </c>
      <c r="C32" s="56" t="s">
        <v>67</v>
      </c>
      <c r="D32" s="64" t="s">
        <v>146</v>
      </c>
      <c r="E32" s="57" t="s">
        <v>15</v>
      </c>
      <c r="F32" s="55" t="str">
        <f t="shared" ca="1" si="4"/>
        <v>양호</v>
      </c>
      <c r="G32" s="53"/>
      <c r="H32" s="11">
        <f t="shared" si="0"/>
        <v>1</v>
      </c>
      <c r="I32" s="73" t="s">
        <v>68</v>
      </c>
      <c r="J32" s="107">
        <f t="shared" ca="1" si="1"/>
        <v>1</v>
      </c>
      <c r="K32" s="107">
        <f t="shared" ca="1" si="2"/>
        <v>0</v>
      </c>
      <c r="L32" s="107">
        <f t="shared" ca="1" si="3"/>
        <v>0</v>
      </c>
      <c r="M32" s="108">
        <f t="shared" ca="1" si="5"/>
        <v>1</v>
      </c>
      <c r="N32" s="109" cm="1">
        <f t="array" aca="1" ref="N32" ca="1">IF(SUM(J32:K32)=0,"N/A",SUMPRODUCT(J32:J32,H32:H32)/(SUMPRODUCT(J32:J32+K32:K32,H32:H32)))</f>
        <v>1</v>
      </c>
      <c r="O32" s="65"/>
    </row>
    <row r="33" spans="2:14" ht="18" customHeight="1">
      <c r="B33" s="153" t="s">
        <v>17</v>
      </c>
      <c r="C33" s="141" t="s">
        <v>19</v>
      </c>
      <c r="D33" s="142"/>
      <c r="E33" s="143"/>
      <c r="F33" s="99">
        <f ca="1">COUNTIF(F9:F32,"양호")</f>
        <v>7</v>
      </c>
      <c r="G33" s="110"/>
      <c r="I33" s="111" t="s">
        <v>24</v>
      </c>
      <c r="J33" s="111">
        <f ca="1">SUM(J9:J32)</f>
        <v>7</v>
      </c>
      <c r="K33" s="111">
        <f ca="1">SUM(K9:K32)</f>
        <v>15</v>
      </c>
      <c r="L33" s="111">
        <f ca="1">SUM(L9:L32)</f>
        <v>2</v>
      </c>
      <c r="M33" s="138" t="s">
        <v>30</v>
      </c>
      <c r="N33" s="139"/>
    </row>
    <row r="34" spans="2:14" ht="18" customHeight="1">
      <c r="B34" s="153"/>
      <c r="C34" s="144" t="s">
        <v>20</v>
      </c>
      <c r="D34" s="145"/>
      <c r="E34" s="146"/>
      <c r="F34" s="98">
        <f ca="1">COUNTIF(F9:F32,"취약")</f>
        <v>15</v>
      </c>
      <c r="G34" s="110"/>
      <c r="I34" s="112" t="s">
        <v>26</v>
      </c>
      <c r="J34" s="140">
        <f ca="1">SUMPRODUCT(J9:J32,H9:H32)/SUMPRODUCT(J9:J32+K9:K32,H9:H32)</f>
        <v>0.32</v>
      </c>
      <c r="K34" s="140"/>
      <c r="L34" s="140"/>
      <c r="M34" s="140"/>
      <c r="N34" s="140"/>
    </row>
    <row r="35" spans="2:14" ht="18" customHeight="1">
      <c r="B35" s="154"/>
      <c r="C35" s="147" t="s">
        <v>22</v>
      </c>
      <c r="D35" s="148"/>
      <c r="E35" s="149"/>
      <c r="F35" s="98">
        <f ca="1">COUNTIF(F9:F32,"N/A")</f>
        <v>2</v>
      </c>
      <c r="G35" s="110"/>
    </row>
    <row r="36" spans="2:14" ht="18" customHeight="1">
      <c r="B36" s="150" t="s">
        <v>23</v>
      </c>
      <c r="C36" s="151"/>
      <c r="D36" s="151"/>
      <c r="E36" s="152"/>
      <c r="F36" s="100">
        <f ca="1">SUMIF(F$9:F$32,"양호",$H$9:$H$32)/(SUM($H$9:$H$32)-SUMIF(F$9:F$32,"N/A",$H$9:$H$32))</f>
        <v>0.32</v>
      </c>
      <c r="G36" s="110"/>
    </row>
    <row r="37" spans="2:14" ht="18" customHeight="1">
      <c r="B37" s="46"/>
      <c r="C37" s="46"/>
      <c r="D37" s="46"/>
      <c r="E37" s="46"/>
      <c r="F37" s="46"/>
    </row>
    <row r="38" spans="2:14" ht="18" customHeight="1">
      <c r="B38" s="46"/>
      <c r="C38" s="46"/>
      <c r="D38" s="46"/>
      <c r="E38" s="46"/>
      <c r="F38" s="46"/>
    </row>
    <row r="39" spans="2:14" ht="18" customHeight="1">
      <c r="B39" s="46"/>
      <c r="C39" s="129" t="s">
        <v>25</v>
      </c>
      <c r="D39" s="130"/>
      <c r="E39" s="131"/>
      <c r="F39" s="55" t="s">
        <v>19</v>
      </c>
    </row>
    <row r="40" spans="2:14" ht="18" customHeight="1">
      <c r="B40" s="46"/>
      <c r="C40" s="132"/>
      <c r="D40" s="133"/>
      <c r="E40" s="134"/>
      <c r="F40" s="55">
        <f ca="1">SUM(F33:I33)</f>
        <v>7</v>
      </c>
    </row>
    <row r="41" spans="2:14" ht="18" customHeight="1">
      <c r="B41" s="15"/>
      <c r="C41" s="135" t="s">
        <v>27</v>
      </c>
      <c r="D41" s="136"/>
      <c r="E41" s="137"/>
      <c r="F41" s="119">
        <f ca="1">J34</f>
        <v>0.32</v>
      </c>
    </row>
    <row r="42" spans="2:14" ht="18.75" customHeight="1">
      <c r="B42" s="46"/>
      <c r="C42" s="46"/>
      <c r="D42" s="46"/>
      <c r="E42" s="46"/>
      <c r="F42" s="46"/>
    </row>
    <row r="43" spans="2:14">
      <c r="B43" s="46"/>
      <c r="C43" s="46"/>
      <c r="D43" s="46"/>
      <c r="E43" s="46"/>
      <c r="F43" s="46"/>
    </row>
    <row r="44" spans="2:14">
      <c r="B44" s="46"/>
      <c r="C44" s="46"/>
      <c r="D44" s="46"/>
      <c r="E44" s="46"/>
      <c r="F44" s="46"/>
    </row>
    <row r="45" spans="2:14">
      <c r="B45" s="46"/>
      <c r="C45" s="46"/>
      <c r="D45" s="46"/>
      <c r="E45" s="46"/>
      <c r="F45" s="46"/>
    </row>
    <row r="46" spans="2:14">
      <c r="D46" s="46"/>
      <c r="E46" s="46"/>
      <c r="F46" s="46"/>
    </row>
    <row r="47" spans="2:14">
      <c r="D47" s="46"/>
      <c r="E47" s="46"/>
      <c r="F47" s="46"/>
    </row>
    <row r="48" spans="2:14">
      <c r="D48" s="46"/>
      <c r="E48" s="46"/>
      <c r="F48" s="46"/>
    </row>
    <row r="49" spans="4:6">
      <c r="D49" s="46"/>
      <c r="E49" s="46"/>
      <c r="F49" s="46"/>
    </row>
    <row r="50" spans="4:6">
      <c r="D50" s="46"/>
      <c r="E50" s="46"/>
      <c r="F50" s="46"/>
    </row>
    <row r="51" spans="4:6">
      <c r="D51" s="46"/>
      <c r="E51" s="46"/>
      <c r="F51" s="46"/>
    </row>
    <row r="52" spans="4:6">
      <c r="D52" s="46"/>
      <c r="E52" s="46"/>
      <c r="F52" s="46"/>
    </row>
    <row r="53" spans="4:6">
      <c r="D53" s="46"/>
      <c r="E53" s="46"/>
      <c r="F53" s="46"/>
    </row>
    <row r="54" spans="4:6">
      <c r="D54" s="46"/>
      <c r="E54" s="46"/>
      <c r="F54" s="46"/>
    </row>
    <row r="55" spans="4:6">
      <c r="D55" s="46"/>
      <c r="E55" s="46"/>
      <c r="F55" s="46"/>
    </row>
    <row r="56" spans="4:6">
      <c r="D56" s="46"/>
      <c r="E56" s="46"/>
      <c r="F56" s="46"/>
    </row>
    <row r="57" spans="4:6">
      <c r="D57" s="46"/>
      <c r="E57" s="46"/>
      <c r="F57" s="46"/>
    </row>
    <row r="58" spans="4:6">
      <c r="D58" s="46"/>
      <c r="E58" s="46"/>
      <c r="F58" s="46"/>
    </row>
    <row r="59" spans="4:6">
      <c r="D59" s="46"/>
      <c r="E59" s="46"/>
      <c r="F59" s="46"/>
    </row>
    <row r="60" spans="4:6">
      <c r="D60" s="46"/>
      <c r="E60" s="46"/>
      <c r="F60" s="46"/>
    </row>
    <row r="61" spans="4:6">
      <c r="D61" s="46"/>
      <c r="E61" s="46"/>
      <c r="F61" s="46"/>
    </row>
    <row r="62" spans="4:6">
      <c r="D62" s="46"/>
      <c r="E62" s="46"/>
      <c r="F62" s="46"/>
    </row>
    <row r="63" spans="4:6">
      <c r="D63" s="46"/>
      <c r="E63" s="46"/>
      <c r="F63" s="46"/>
    </row>
    <row r="64" spans="4:6">
      <c r="D64" s="46"/>
      <c r="E64" s="46"/>
      <c r="F64" s="46"/>
    </row>
    <row r="65" spans="4:6">
      <c r="D65" s="46"/>
      <c r="E65" s="46"/>
      <c r="F65" s="46"/>
    </row>
    <row r="66" spans="4:6">
      <c r="D66" s="46"/>
      <c r="E66" s="46"/>
      <c r="F66" s="46"/>
    </row>
    <row r="67" spans="4:6">
      <c r="D67" s="46"/>
      <c r="E67" s="46"/>
      <c r="F67" s="46"/>
    </row>
    <row r="68" spans="4:6">
      <c r="D68" s="46"/>
      <c r="E68" s="46"/>
      <c r="F68" s="46"/>
    </row>
    <row r="69" spans="4:6">
      <c r="D69" s="46"/>
      <c r="E69" s="46"/>
      <c r="F69" s="46"/>
    </row>
    <row r="70" spans="4:6">
      <c r="D70" s="46"/>
      <c r="E70" s="46"/>
      <c r="F70" s="46"/>
    </row>
    <row r="71" spans="4:6">
      <c r="D71" s="46"/>
      <c r="E71" s="46"/>
      <c r="F71" s="46"/>
    </row>
    <row r="72" spans="4:6">
      <c r="D72" s="46"/>
      <c r="E72" s="46"/>
      <c r="F72" s="46"/>
    </row>
    <row r="73" spans="4:6">
      <c r="D73" s="46"/>
      <c r="E73" s="46"/>
      <c r="F73" s="46"/>
    </row>
    <row r="74" spans="4:6">
      <c r="D74" s="46"/>
      <c r="E74" s="46"/>
      <c r="F74" s="46"/>
    </row>
    <row r="75" spans="4:6">
      <c r="D75" s="46"/>
      <c r="E75" s="46"/>
      <c r="F75" s="46"/>
    </row>
    <row r="76" spans="4:6">
      <c r="D76" s="46"/>
      <c r="E76" s="46"/>
      <c r="F76" s="46"/>
    </row>
    <row r="77" spans="4:6">
      <c r="D77" s="46"/>
      <c r="E77" s="46"/>
      <c r="F77" s="46"/>
    </row>
    <row r="78" spans="4:6">
      <c r="D78" s="46"/>
      <c r="E78" s="46"/>
      <c r="F78" s="46"/>
    </row>
    <row r="79" spans="4:6">
      <c r="D79" s="46"/>
      <c r="E79" s="46"/>
      <c r="F79" s="46"/>
    </row>
    <row r="80" spans="4:6">
      <c r="D80" s="46"/>
      <c r="E80" s="46"/>
      <c r="F80" s="46"/>
    </row>
    <row r="81" spans="4:6">
      <c r="D81" s="46"/>
      <c r="E81" s="46"/>
      <c r="F81" s="46"/>
    </row>
    <row r="82" spans="4:6">
      <c r="D82" s="46"/>
      <c r="E82" s="46"/>
      <c r="F82" s="46"/>
    </row>
    <row r="83" spans="4:6">
      <c r="D83" s="46"/>
      <c r="E83" s="46"/>
      <c r="F83" s="46"/>
    </row>
    <row r="84" spans="4:6">
      <c r="D84" s="46"/>
      <c r="E84" s="46"/>
      <c r="F84" s="46"/>
    </row>
    <row r="85" spans="4:6">
      <c r="D85" s="46"/>
      <c r="E85" s="46"/>
      <c r="F85" s="46"/>
    </row>
    <row r="86" spans="4:6">
      <c r="D86" s="46"/>
      <c r="E86" s="46"/>
      <c r="F86" s="46"/>
    </row>
    <row r="87" spans="4:6">
      <c r="D87" s="46"/>
      <c r="E87" s="46"/>
      <c r="F87" s="46"/>
    </row>
    <row r="88" spans="4:6">
      <c r="D88" s="46"/>
      <c r="E88" s="46"/>
      <c r="F88" s="46"/>
    </row>
    <row r="89" spans="4:6">
      <c r="D89" s="46"/>
      <c r="E89" s="46"/>
      <c r="F89" s="46"/>
    </row>
    <row r="90" spans="4:6">
      <c r="D90" s="46"/>
      <c r="E90" s="46"/>
      <c r="F90" s="46"/>
    </row>
    <row r="91" spans="4:6">
      <c r="D91" s="46"/>
      <c r="E91" s="46"/>
      <c r="F91" s="46"/>
    </row>
    <row r="92" spans="4:6">
      <c r="D92" s="46"/>
      <c r="E92" s="46"/>
      <c r="F92" s="46"/>
    </row>
    <row r="93" spans="4:6">
      <c r="D93" s="46"/>
      <c r="E93" s="46"/>
      <c r="F93" s="46"/>
    </row>
    <row r="94" spans="4:6">
      <c r="D94" s="46"/>
      <c r="E94" s="46"/>
      <c r="F94" s="46"/>
    </row>
    <row r="95" spans="4:6">
      <c r="D95" s="46"/>
      <c r="E95" s="46"/>
      <c r="F95" s="46"/>
    </row>
    <row r="96" spans="4:6">
      <c r="D96" s="46"/>
      <c r="F96" s="46"/>
    </row>
    <row r="97" spans="6:6">
      <c r="F97" s="46"/>
    </row>
    <row r="98" spans="6:6">
      <c r="F98" s="46"/>
    </row>
    <row r="99" spans="6:6">
      <c r="F99" s="46"/>
    </row>
    <row r="100" spans="6:6">
      <c r="F100" s="46"/>
    </row>
    <row r="101" spans="6:6">
      <c r="F101" s="46"/>
    </row>
    <row r="102" spans="6:6">
      <c r="F102" s="46"/>
    </row>
    <row r="103" spans="6:6">
      <c r="F103" s="46"/>
    </row>
    <row r="104" spans="6:6">
      <c r="F104" s="46"/>
    </row>
    <row r="105" spans="6:6">
      <c r="F105" s="46"/>
    </row>
    <row r="106" spans="6:6">
      <c r="F106" s="46"/>
    </row>
    <row r="107" spans="6:6">
      <c r="F107" s="46"/>
    </row>
    <row r="108" spans="6:6">
      <c r="F108" s="46"/>
    </row>
    <row r="109" spans="6:6">
      <c r="F109" s="46"/>
    </row>
    <row r="110" spans="6:6">
      <c r="F110" s="46"/>
    </row>
    <row r="111" spans="6:6">
      <c r="F111" s="46"/>
    </row>
    <row r="112" spans="6:6">
      <c r="F112" s="46"/>
    </row>
    <row r="113" spans="6:6">
      <c r="F113" s="46"/>
    </row>
    <row r="114" spans="6:6">
      <c r="F114" s="46"/>
    </row>
    <row r="115" spans="6:6">
      <c r="F115" s="46"/>
    </row>
    <row r="116" spans="6:6">
      <c r="F116" s="46"/>
    </row>
    <row r="117" spans="6:6">
      <c r="F117" s="46"/>
    </row>
    <row r="118" spans="6:6">
      <c r="F118" s="46"/>
    </row>
    <row r="119" spans="6:6">
      <c r="F119" s="46"/>
    </row>
    <row r="120" spans="6:6">
      <c r="F120" s="46"/>
    </row>
    <row r="121" spans="6:6">
      <c r="F121" s="46"/>
    </row>
    <row r="122" spans="6:6">
      <c r="F122" s="46"/>
    </row>
    <row r="123" spans="6:6">
      <c r="F123" s="46"/>
    </row>
    <row r="124" spans="6:6">
      <c r="F124" s="46"/>
    </row>
    <row r="125" spans="6:6">
      <c r="F125" s="46"/>
    </row>
    <row r="126" spans="6:6">
      <c r="F126" s="46"/>
    </row>
    <row r="127" spans="6:6">
      <c r="F127" s="46"/>
    </row>
    <row r="128" spans="6:6">
      <c r="F128" s="46"/>
    </row>
    <row r="129" spans="6:6">
      <c r="F129" s="46"/>
    </row>
    <row r="130" spans="6:6">
      <c r="F130" s="46"/>
    </row>
    <row r="131" spans="6:6">
      <c r="F131" s="46"/>
    </row>
    <row r="132" spans="6:6">
      <c r="F132" s="46"/>
    </row>
    <row r="133" spans="6:6">
      <c r="F133" s="46"/>
    </row>
    <row r="134" spans="6:6">
      <c r="F134" s="46"/>
    </row>
    <row r="135" spans="6:6">
      <c r="F135" s="46"/>
    </row>
    <row r="136" spans="6:6">
      <c r="F136" s="46"/>
    </row>
    <row r="137" spans="6:6">
      <c r="F137" s="46"/>
    </row>
    <row r="138" spans="6:6">
      <c r="F138" s="46"/>
    </row>
    <row r="139" spans="6:6">
      <c r="F139" s="46"/>
    </row>
    <row r="140" spans="6:6">
      <c r="F140" s="46"/>
    </row>
    <row r="141" spans="6:6">
      <c r="F141" s="46"/>
    </row>
    <row r="142" spans="6:6">
      <c r="F142" s="46"/>
    </row>
    <row r="143" spans="6:6">
      <c r="F143" s="46"/>
    </row>
    <row r="144" spans="6:6">
      <c r="F144" s="46"/>
    </row>
    <row r="145" spans="6:6">
      <c r="F145" s="46"/>
    </row>
    <row r="146" spans="6:6">
      <c r="F146" s="46"/>
    </row>
    <row r="147" spans="6:6">
      <c r="F147" s="46"/>
    </row>
    <row r="148" spans="6:6">
      <c r="F148" s="46"/>
    </row>
    <row r="149" spans="6:6">
      <c r="F149" s="46"/>
    </row>
    <row r="150" spans="6:6">
      <c r="F150" s="46"/>
    </row>
    <row r="151" spans="6:6">
      <c r="F151" s="46"/>
    </row>
    <row r="152" spans="6:6">
      <c r="F152" s="46"/>
    </row>
    <row r="153" spans="6:6">
      <c r="F153" s="46"/>
    </row>
    <row r="154" spans="6:6">
      <c r="F154" s="46"/>
    </row>
    <row r="155" spans="6:6">
      <c r="F155" s="46"/>
    </row>
    <row r="156" spans="6:6">
      <c r="F156" s="46"/>
    </row>
    <row r="157" spans="6:6">
      <c r="F157" s="46"/>
    </row>
    <row r="158" spans="6:6">
      <c r="F158" s="46"/>
    </row>
    <row r="159" spans="6:6">
      <c r="F159" s="46"/>
    </row>
    <row r="160" spans="6:6">
      <c r="F160" s="46"/>
    </row>
    <row r="161" spans="6:6">
      <c r="F161" s="46"/>
    </row>
    <row r="162" spans="6:6">
      <c r="F162" s="46"/>
    </row>
    <row r="163" spans="6:6">
      <c r="F163" s="46"/>
    </row>
    <row r="164" spans="6:6">
      <c r="F164" s="46"/>
    </row>
    <row r="165" spans="6:6">
      <c r="F165" s="46"/>
    </row>
    <row r="166" spans="6:6">
      <c r="F166" s="46"/>
    </row>
    <row r="167" spans="6:6">
      <c r="F167" s="46"/>
    </row>
    <row r="168" spans="6:6">
      <c r="F168" s="46"/>
    </row>
    <row r="169" spans="6:6">
      <c r="F169" s="46"/>
    </row>
    <row r="170" spans="6:6">
      <c r="F170" s="46"/>
    </row>
    <row r="171" spans="6:6">
      <c r="F171" s="46"/>
    </row>
    <row r="172" spans="6:6">
      <c r="F172" s="46"/>
    </row>
    <row r="173" spans="6:6">
      <c r="F173" s="46"/>
    </row>
    <row r="174" spans="6:6">
      <c r="F174" s="46"/>
    </row>
    <row r="175" spans="6:6">
      <c r="F175" s="46"/>
    </row>
    <row r="176" spans="6:6">
      <c r="F176" s="46"/>
    </row>
    <row r="177" spans="6:6">
      <c r="F177" s="46"/>
    </row>
    <row r="178" spans="6:6">
      <c r="F178" s="46"/>
    </row>
    <row r="179" spans="6:6">
      <c r="F179" s="46"/>
    </row>
    <row r="180" spans="6:6">
      <c r="F180" s="46"/>
    </row>
    <row r="181" spans="6:6">
      <c r="F181" s="46"/>
    </row>
    <row r="182" spans="6:6">
      <c r="F182" s="46"/>
    </row>
    <row r="183" spans="6:6">
      <c r="F183" s="46"/>
    </row>
    <row r="184" spans="6:6">
      <c r="F184" s="46"/>
    </row>
    <row r="185" spans="6:6">
      <c r="F185" s="46"/>
    </row>
    <row r="186" spans="6:6">
      <c r="F186" s="46"/>
    </row>
    <row r="187" spans="6:6">
      <c r="F187" s="46"/>
    </row>
    <row r="188" spans="6:6">
      <c r="F188" s="46"/>
    </row>
    <row r="189" spans="6:6">
      <c r="F189" s="46"/>
    </row>
    <row r="190" spans="6:6">
      <c r="F190" s="46"/>
    </row>
    <row r="191" spans="6:6">
      <c r="F191" s="46"/>
    </row>
    <row r="192" spans="6:6">
      <c r="F192" s="46"/>
    </row>
    <row r="193" spans="6:6">
      <c r="F193" s="46"/>
    </row>
    <row r="194" spans="6:6">
      <c r="F194" s="46"/>
    </row>
    <row r="195" spans="6:6">
      <c r="F195" s="46"/>
    </row>
    <row r="196" spans="6:6">
      <c r="F196" s="46"/>
    </row>
    <row r="197" spans="6:6">
      <c r="F197" s="46"/>
    </row>
    <row r="198" spans="6:6">
      <c r="F198" s="46"/>
    </row>
    <row r="199" spans="6:6">
      <c r="F199" s="46"/>
    </row>
    <row r="200" spans="6:6">
      <c r="F200" s="46"/>
    </row>
    <row r="201" spans="6:6">
      <c r="F201" s="46"/>
    </row>
    <row r="202" spans="6:6">
      <c r="F202" s="46"/>
    </row>
    <row r="203" spans="6:6">
      <c r="F203" s="46"/>
    </row>
    <row r="204" spans="6:6">
      <c r="F204" s="46"/>
    </row>
    <row r="205" spans="6:6">
      <c r="F205" s="46"/>
    </row>
    <row r="206" spans="6:6">
      <c r="F206" s="46"/>
    </row>
    <row r="207" spans="6:6">
      <c r="F207" s="46"/>
    </row>
    <row r="208" spans="6:6">
      <c r="F208" s="46"/>
    </row>
    <row r="209" spans="6:6">
      <c r="F209" s="46"/>
    </row>
    <row r="210" spans="6:6">
      <c r="F210" s="46"/>
    </row>
    <row r="211" spans="6:6">
      <c r="F211" s="46"/>
    </row>
    <row r="212" spans="6:6">
      <c r="F212" s="46"/>
    </row>
    <row r="213" spans="6:6">
      <c r="F213" s="46"/>
    </row>
    <row r="214" spans="6:6">
      <c r="F214" s="46"/>
    </row>
    <row r="215" spans="6:6">
      <c r="F215" s="46"/>
    </row>
    <row r="216" spans="6:6">
      <c r="F216" s="46"/>
    </row>
    <row r="217" spans="6:6">
      <c r="F217" s="46"/>
    </row>
    <row r="218" spans="6:6">
      <c r="F218" s="46"/>
    </row>
    <row r="219" spans="6:6">
      <c r="F219" s="46"/>
    </row>
    <row r="220" spans="6:6">
      <c r="F220" s="46"/>
    </row>
    <row r="221" spans="6:6">
      <c r="F221" s="46"/>
    </row>
    <row r="222" spans="6:6">
      <c r="F222" s="46"/>
    </row>
    <row r="223" spans="6:6">
      <c r="F223" s="46"/>
    </row>
    <row r="224" spans="6:6">
      <c r="F224" s="46"/>
    </row>
    <row r="225" spans="6:6">
      <c r="F225" s="46"/>
    </row>
    <row r="226" spans="6:6">
      <c r="F226" s="46"/>
    </row>
    <row r="227" spans="6:6">
      <c r="F227" s="46"/>
    </row>
    <row r="228" spans="6:6">
      <c r="F228" s="46"/>
    </row>
    <row r="229" spans="6:6">
      <c r="F229" s="46"/>
    </row>
    <row r="230" spans="6:6">
      <c r="F230" s="46"/>
    </row>
    <row r="231" spans="6:6">
      <c r="F231" s="46"/>
    </row>
    <row r="232" spans="6:6">
      <c r="F232" s="46"/>
    </row>
    <row r="233" spans="6:6">
      <c r="F233" s="46"/>
    </row>
    <row r="234" spans="6:6">
      <c r="F234" s="46"/>
    </row>
    <row r="235" spans="6:6">
      <c r="F235" s="46"/>
    </row>
    <row r="236" spans="6:6">
      <c r="F236" s="46"/>
    </row>
    <row r="237" spans="6:6">
      <c r="F237" s="46"/>
    </row>
    <row r="238" spans="6:6">
      <c r="F238" s="46"/>
    </row>
    <row r="239" spans="6:6">
      <c r="F239" s="46"/>
    </row>
    <row r="240" spans="6:6">
      <c r="F240" s="46"/>
    </row>
    <row r="241" spans="6:6">
      <c r="F241" s="46"/>
    </row>
    <row r="242" spans="6:6">
      <c r="F242" s="46"/>
    </row>
    <row r="243" spans="6:6">
      <c r="F243" s="46"/>
    </row>
    <row r="244" spans="6:6">
      <c r="F244" s="46"/>
    </row>
    <row r="245" spans="6:6">
      <c r="F245" s="46"/>
    </row>
    <row r="246" spans="6:6">
      <c r="F246" s="46"/>
    </row>
    <row r="247" spans="6:6">
      <c r="F247" s="46"/>
    </row>
    <row r="248" spans="6:6">
      <c r="F248" s="46"/>
    </row>
    <row r="249" spans="6:6">
      <c r="F249" s="46"/>
    </row>
    <row r="250" spans="6:6">
      <c r="F250" s="46"/>
    </row>
    <row r="251" spans="6:6">
      <c r="F251" s="46"/>
    </row>
    <row r="252" spans="6:6">
      <c r="F252" s="46"/>
    </row>
    <row r="253" spans="6:6">
      <c r="F253" s="46"/>
    </row>
    <row r="254" spans="6:6">
      <c r="F254" s="46"/>
    </row>
    <row r="255" spans="6:6">
      <c r="F255" s="46"/>
    </row>
    <row r="256" spans="6:6">
      <c r="F256" s="46"/>
    </row>
    <row r="257" spans="6:6">
      <c r="F257" s="46"/>
    </row>
    <row r="258" spans="6:6">
      <c r="F258" s="46"/>
    </row>
    <row r="259" spans="6:6">
      <c r="F259" s="46"/>
    </row>
    <row r="260" spans="6:6">
      <c r="F260" s="46"/>
    </row>
    <row r="261" spans="6:6">
      <c r="F261" s="46"/>
    </row>
    <row r="262" spans="6:6">
      <c r="F262" s="46"/>
    </row>
    <row r="263" spans="6:6">
      <c r="F263" s="46"/>
    </row>
    <row r="264" spans="6:6">
      <c r="F264" s="46"/>
    </row>
    <row r="265" spans="6:6">
      <c r="F265" s="46"/>
    </row>
    <row r="266" spans="6:6">
      <c r="F266" s="46"/>
    </row>
    <row r="267" spans="6:6">
      <c r="F267" s="46"/>
    </row>
    <row r="268" spans="6:6">
      <c r="F268" s="46"/>
    </row>
    <row r="269" spans="6:6">
      <c r="F269" s="46"/>
    </row>
    <row r="270" spans="6:6">
      <c r="F270" s="46"/>
    </row>
    <row r="271" spans="6:6">
      <c r="F271" s="46"/>
    </row>
    <row r="272" spans="6:6">
      <c r="F272" s="46"/>
    </row>
    <row r="273" spans="6:6">
      <c r="F273" s="46"/>
    </row>
    <row r="274" spans="6:6">
      <c r="F274" s="46"/>
    </row>
    <row r="275" spans="6:6">
      <c r="F275" s="46"/>
    </row>
  </sheetData>
  <mergeCells count="21">
    <mergeCell ref="N9:N14"/>
    <mergeCell ref="N15:N22"/>
    <mergeCell ref="N23:N28"/>
    <mergeCell ref="B29:B31"/>
    <mergeCell ref="B9:B14"/>
    <mergeCell ref="B15:B22"/>
    <mergeCell ref="B23:B28"/>
    <mergeCell ref="I9:I14"/>
    <mergeCell ref="I15:I22"/>
    <mergeCell ref="I23:I28"/>
    <mergeCell ref="I29:I31"/>
    <mergeCell ref="N29:N31"/>
    <mergeCell ref="C39:E40"/>
    <mergeCell ref="C41:E41"/>
    <mergeCell ref="M33:N33"/>
    <mergeCell ref="J34:N34"/>
    <mergeCell ref="C33:E33"/>
    <mergeCell ref="C34:E34"/>
    <mergeCell ref="C35:E35"/>
    <mergeCell ref="B36:E36"/>
    <mergeCell ref="B33:B35"/>
  </mergeCells>
  <phoneticPr fontId="13" type="noConversion"/>
  <conditionalFormatting sqref="F9:F32">
    <cfRule type="cellIs" dxfId="5" priority="1" operator="equal">
      <formula>"N/A"</formula>
    </cfRule>
    <cfRule type="cellIs" dxfId="4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13" fitToWidth="0" orientation="portrait" r:id="rId1"/>
  <headerFooter scaleWithDoc="0">
    <oddFooter>&amp;C&amp;P/&amp;N&amp;R&amp;G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5"/>
  <sheetViews>
    <sheetView showGridLines="0" showWhiteSpace="0" view="pageBreakPreview" topLeftCell="B1" zoomScale="85" zoomScaleNormal="70" zoomScaleSheetLayoutView="85" zoomScalePageLayoutView="70" workbookViewId="0">
      <selection activeCell="B1" sqref="B1"/>
    </sheetView>
  </sheetViews>
  <sheetFormatPr defaultColWidth="9" defaultRowHeight="17.399999999999999"/>
  <cols>
    <col min="1" max="1" width="3.5" style="11" hidden="1" customWidth="1"/>
    <col min="2" max="2" width="21.19921875" style="11" customWidth="1"/>
    <col min="3" max="3" width="8.19921875" style="11" bestFit="1" customWidth="1"/>
    <col min="4" max="4" width="79.59765625" style="11" customWidth="1"/>
    <col min="5" max="5" width="6.59765625" style="11" bestFit="1" customWidth="1"/>
    <col min="6" max="6" width="14.19921875" style="11" bestFit="1" customWidth="1"/>
    <col min="7" max="9" width="14.19921875" style="11" customWidth="1"/>
    <col min="10" max="10" width="9.69921875" style="11" customWidth="1"/>
    <col min="11" max="11" width="2.5" style="11" hidden="1" customWidth="1"/>
    <col min="12" max="12" width="11.296875" style="11" customWidth="1"/>
    <col min="13" max="15" width="9" style="11" customWidth="1"/>
    <col min="16" max="17" width="14.796875" style="11" customWidth="1"/>
    <col min="18" max="16384" width="9" style="11"/>
  </cols>
  <sheetData>
    <row r="1" spans="1:18" ht="21">
      <c r="B1" s="10" t="s">
        <v>155</v>
      </c>
      <c r="C1" s="9"/>
      <c r="D1" s="9"/>
      <c r="E1" s="9"/>
      <c r="F1" s="9"/>
      <c r="G1" s="9"/>
      <c r="H1" s="9"/>
    </row>
    <row r="2" spans="1:18">
      <c r="I2" s="67"/>
    </row>
    <row r="3" spans="1:18">
      <c r="B3" s="84"/>
      <c r="C3" s="85"/>
      <c r="D3" s="85"/>
      <c r="E3" s="86" t="s">
        <v>11</v>
      </c>
      <c r="F3" s="87">
        <v>1</v>
      </c>
      <c r="G3" s="87">
        <v>2</v>
      </c>
      <c r="H3" s="87">
        <v>3</v>
      </c>
      <c r="I3" s="87">
        <v>4</v>
      </c>
    </row>
    <row r="4" spans="1:18">
      <c r="B4" s="88" t="s">
        <v>77</v>
      </c>
      <c r="C4" s="89" t="e">
        <f ca="1">F41</f>
        <v>#DIV/0!</v>
      </c>
      <c r="D4" s="90"/>
      <c r="E4" s="91" t="s">
        <v>173</v>
      </c>
      <c r="F4" s="92" t="str">
        <f ca="1">INDIRECT(ADDRESS((F$3-1)+4,2,4,TRUE,"1. 진단대상"))</f>
        <v>DSGLBLET</v>
      </c>
      <c r="G4" s="92">
        <f t="shared" ref="G4:I4" ca="1" si="0">INDIRECT(ADDRESS((G$3-1)+4,2,4,TRUE,"1. 진단대상"))</f>
        <v>0</v>
      </c>
      <c r="H4" s="92">
        <f t="shared" ca="1" si="0"/>
        <v>0</v>
      </c>
      <c r="I4" s="92">
        <f t="shared" ca="1" si="0"/>
        <v>0</v>
      </c>
    </row>
    <row r="5" spans="1:18">
      <c r="B5" s="93"/>
      <c r="C5" s="90"/>
      <c r="D5" s="90"/>
      <c r="E5" s="94" t="s">
        <v>174</v>
      </c>
      <c r="F5" s="92" t="str">
        <f ca="1">INDIRECT(ADDRESS((F$3-1)+4,3,4,TRUE,"1. 진단대상"))</f>
        <v>-</v>
      </c>
      <c r="G5" s="92">
        <f t="shared" ref="G5:I5" ca="1" si="1">INDIRECT(ADDRESS((G$3-1)+4,3,4,TRUE,"1. 진단대상"))</f>
        <v>0</v>
      </c>
      <c r="H5" s="92">
        <f t="shared" ca="1" si="1"/>
        <v>0</v>
      </c>
      <c r="I5" s="92">
        <f t="shared" ca="1" si="1"/>
        <v>0</v>
      </c>
    </row>
    <row r="6" spans="1:18">
      <c r="B6" s="93"/>
      <c r="C6" s="90"/>
      <c r="D6" s="90"/>
      <c r="E6" s="94" t="s">
        <v>175</v>
      </c>
      <c r="F6" s="92" t="str">
        <f ca="1">INDIRECT(ADDRESS((F$3-1)+4,4,4,TRUE,"1. 진단대상"))</f>
        <v>Oracle 19.26.0.0.0</v>
      </c>
      <c r="G6" s="92">
        <f t="shared" ref="G6:I6" ca="1" si="2">INDIRECT(ADDRESS((G$3-1)+4,4,4,TRUE,"1. 진단대상"))</f>
        <v>0</v>
      </c>
      <c r="H6" s="92">
        <f t="shared" ca="1" si="2"/>
        <v>0</v>
      </c>
      <c r="I6" s="92">
        <f t="shared" ca="1" si="2"/>
        <v>0</v>
      </c>
    </row>
    <row r="7" spans="1:18">
      <c r="B7" s="95"/>
      <c r="C7" s="96"/>
      <c r="D7" s="96"/>
      <c r="E7" s="97" t="s">
        <v>176</v>
      </c>
      <c r="F7" s="92" t="str">
        <f ca="1">INDIRECT(ADDRESS((F$3-1)+4,5,4,TRUE,"1. 진단대상"))</f>
        <v>-</v>
      </c>
      <c r="G7" s="92">
        <f t="shared" ref="G7:I7" ca="1" si="3">INDIRECT(ADDRESS((G$3-1)+4,5,4,TRUE,"1. 진단대상"))</f>
        <v>0</v>
      </c>
      <c r="H7" s="92">
        <f t="shared" ca="1" si="3"/>
        <v>0</v>
      </c>
      <c r="I7" s="92">
        <f t="shared" ca="1" si="3"/>
        <v>0</v>
      </c>
    </row>
    <row r="8" spans="1:18">
      <c r="B8" s="81" t="s">
        <v>12</v>
      </c>
      <c r="C8" s="82" t="s">
        <v>7</v>
      </c>
      <c r="D8" s="82" t="s">
        <v>8</v>
      </c>
      <c r="E8" s="82" t="s">
        <v>9</v>
      </c>
      <c r="F8" s="83" t="s">
        <v>10</v>
      </c>
      <c r="G8" s="83" t="s">
        <v>10</v>
      </c>
      <c r="H8" s="83" t="s">
        <v>10</v>
      </c>
      <c r="I8" s="83" t="s">
        <v>10</v>
      </c>
      <c r="J8" s="46"/>
      <c r="L8" s="104" t="s">
        <v>6</v>
      </c>
      <c r="M8" s="105" t="s">
        <v>18</v>
      </c>
      <c r="N8" s="105" t="s">
        <v>20</v>
      </c>
      <c r="O8" s="105" t="s">
        <v>21</v>
      </c>
      <c r="P8" s="106" t="s">
        <v>28</v>
      </c>
      <c r="Q8" s="106" t="s">
        <v>29</v>
      </c>
    </row>
    <row r="9" spans="1:18" ht="18" customHeight="1">
      <c r="A9" s="11">
        <v>1</v>
      </c>
      <c r="B9" s="162" t="s">
        <v>53</v>
      </c>
      <c r="C9" s="56" t="s">
        <v>105</v>
      </c>
      <c r="D9" s="64" t="s">
        <v>115</v>
      </c>
      <c r="E9" s="57" t="s">
        <v>14</v>
      </c>
      <c r="F9" s="55">
        <f t="shared" ref="F9:I32" ca="1" si="4">INDIRECT(ADDRESS((F$3-1)*24+$A9+3,12,4,TRUE,"4. 진단결과 상세"))</f>
        <v>0</v>
      </c>
      <c r="G9" s="55">
        <f t="shared" ca="1" si="4"/>
        <v>0</v>
      </c>
      <c r="H9" s="55">
        <f t="shared" ca="1" si="4"/>
        <v>0</v>
      </c>
      <c r="I9" s="55">
        <f t="shared" ca="1" si="4"/>
        <v>0</v>
      </c>
      <c r="J9" s="53"/>
      <c r="K9" s="11">
        <f t="shared" ref="K9:K32" si="5">IF(E9="상",3, IF(E9="중",2, IF(E9="하",1)))</f>
        <v>3</v>
      </c>
      <c r="L9" s="162" t="s">
        <v>13</v>
      </c>
      <c r="M9" s="107">
        <f t="shared" ref="M9:M32" ca="1" si="6">COUNTIF($F9:$I9, "양호")</f>
        <v>0</v>
      </c>
      <c r="N9" s="107">
        <f t="shared" ref="N9:N32" ca="1" si="7">COUNTIF($F9:$I9, "취약")</f>
        <v>0</v>
      </c>
      <c r="O9" s="107">
        <f t="shared" ref="O9:O32" ca="1" si="8">COUNTIF($F9:$I9, "N/A")</f>
        <v>0</v>
      </c>
      <c r="P9" s="108" t="str">
        <f ca="1">IF(SUM($M9:$N9)=0,"N/A", $M9/SUM($M9:$N9))</f>
        <v>N/A</v>
      </c>
      <c r="Q9" s="155" t="str" cm="1">
        <f t="array" aca="1" ref="Q9" ca="1">IF(SUM(M9:N14)=0,"N/A",SUMPRODUCT(M9:M14,K9:K14)/(SUMPRODUCT(M9:M14+N9:N14,K9:K14)))</f>
        <v>N/A</v>
      </c>
      <c r="R9" s="65"/>
    </row>
    <row r="10" spans="1:18" ht="18" customHeight="1">
      <c r="A10" s="11">
        <v>2</v>
      </c>
      <c r="B10" s="162"/>
      <c r="C10" s="56" t="s">
        <v>106</v>
      </c>
      <c r="D10" s="64" t="s">
        <v>116</v>
      </c>
      <c r="E10" s="57" t="s">
        <v>14</v>
      </c>
      <c r="F10" s="55">
        <f t="shared" ca="1" si="4"/>
        <v>0</v>
      </c>
      <c r="G10" s="55">
        <f t="shared" ca="1" si="4"/>
        <v>0</v>
      </c>
      <c r="H10" s="55">
        <f t="shared" ca="1" si="4"/>
        <v>0</v>
      </c>
      <c r="I10" s="55">
        <f t="shared" ca="1" si="4"/>
        <v>0</v>
      </c>
      <c r="J10" s="53"/>
      <c r="K10" s="11">
        <f t="shared" si="5"/>
        <v>3</v>
      </c>
      <c r="L10" s="162"/>
      <c r="M10" s="107">
        <f t="shared" ca="1" si="6"/>
        <v>0</v>
      </c>
      <c r="N10" s="107">
        <f t="shared" ca="1" si="7"/>
        <v>0</v>
      </c>
      <c r="O10" s="107">
        <f t="shared" ca="1" si="8"/>
        <v>0</v>
      </c>
      <c r="P10" s="108" t="str">
        <f t="shared" ref="P10:P32" ca="1" si="9">IF(SUM($M10:$N10)=0,"N/A", $M10/SUM($M10:$N10))</f>
        <v>N/A</v>
      </c>
      <c r="Q10" s="155"/>
      <c r="R10" s="66"/>
    </row>
    <row r="11" spans="1:18" ht="18" customHeight="1">
      <c r="A11" s="11">
        <v>3</v>
      </c>
      <c r="B11" s="162"/>
      <c r="C11" s="56" t="s">
        <v>107</v>
      </c>
      <c r="D11" s="64" t="s">
        <v>141</v>
      </c>
      <c r="E11" s="57" t="s">
        <v>14</v>
      </c>
      <c r="F11" s="55">
        <f t="shared" ca="1" si="4"/>
        <v>0</v>
      </c>
      <c r="G11" s="55">
        <f t="shared" ca="1" si="4"/>
        <v>0</v>
      </c>
      <c r="H11" s="55">
        <f t="shared" ca="1" si="4"/>
        <v>0</v>
      </c>
      <c r="I11" s="55">
        <f t="shared" ca="1" si="4"/>
        <v>0</v>
      </c>
      <c r="J11" s="53"/>
      <c r="K11" s="11">
        <f t="shared" si="5"/>
        <v>3</v>
      </c>
      <c r="L11" s="162"/>
      <c r="M11" s="107">
        <f t="shared" ca="1" si="6"/>
        <v>0</v>
      </c>
      <c r="N11" s="107">
        <f t="shared" ca="1" si="7"/>
        <v>0</v>
      </c>
      <c r="O11" s="107">
        <f t="shared" ca="1" si="8"/>
        <v>0</v>
      </c>
      <c r="P11" s="108" t="str">
        <f t="shared" ca="1" si="9"/>
        <v>N/A</v>
      </c>
      <c r="Q11" s="155"/>
      <c r="R11" s="66"/>
    </row>
    <row r="12" spans="1:18" ht="18" customHeight="1">
      <c r="A12" s="11">
        <v>4</v>
      </c>
      <c r="B12" s="162"/>
      <c r="C12" s="56" t="s">
        <v>132</v>
      </c>
      <c r="D12" s="64" t="s">
        <v>109</v>
      </c>
      <c r="E12" s="57" t="s">
        <v>14</v>
      </c>
      <c r="F12" s="55">
        <f t="shared" ca="1" si="4"/>
        <v>0</v>
      </c>
      <c r="G12" s="55">
        <f t="shared" ca="1" si="4"/>
        <v>0</v>
      </c>
      <c r="H12" s="55">
        <f t="shared" ca="1" si="4"/>
        <v>0</v>
      </c>
      <c r="I12" s="55">
        <f t="shared" ca="1" si="4"/>
        <v>0</v>
      </c>
      <c r="J12" s="53"/>
      <c r="K12" s="11">
        <f t="shared" si="5"/>
        <v>3</v>
      </c>
      <c r="L12" s="162"/>
      <c r="M12" s="107">
        <f t="shared" ca="1" si="6"/>
        <v>0</v>
      </c>
      <c r="N12" s="107">
        <f t="shared" ca="1" si="7"/>
        <v>0</v>
      </c>
      <c r="O12" s="107">
        <f t="shared" ca="1" si="8"/>
        <v>0</v>
      </c>
      <c r="P12" s="108" t="str">
        <f t="shared" ca="1" si="9"/>
        <v>N/A</v>
      </c>
      <c r="Q12" s="155"/>
      <c r="R12" s="66"/>
    </row>
    <row r="13" spans="1:18" ht="18" customHeight="1">
      <c r="A13" s="11">
        <v>5</v>
      </c>
      <c r="B13" s="162"/>
      <c r="C13" s="56" t="s">
        <v>130</v>
      </c>
      <c r="D13" s="64" t="s">
        <v>117</v>
      </c>
      <c r="E13" s="57" t="s">
        <v>16</v>
      </c>
      <c r="F13" s="55">
        <f t="shared" ca="1" si="4"/>
        <v>0</v>
      </c>
      <c r="G13" s="55">
        <f t="shared" ca="1" si="4"/>
        <v>0</v>
      </c>
      <c r="H13" s="55">
        <f t="shared" ca="1" si="4"/>
        <v>0</v>
      </c>
      <c r="I13" s="55">
        <f t="shared" ca="1" si="4"/>
        <v>0</v>
      </c>
      <c r="J13" s="53"/>
      <c r="K13" s="11">
        <f t="shared" si="5"/>
        <v>2</v>
      </c>
      <c r="L13" s="162"/>
      <c r="M13" s="107">
        <f t="shared" ca="1" si="6"/>
        <v>0</v>
      </c>
      <c r="N13" s="107">
        <f t="shared" ca="1" si="7"/>
        <v>0</v>
      </c>
      <c r="O13" s="107">
        <f t="shared" ca="1" si="8"/>
        <v>0</v>
      </c>
      <c r="P13" s="108" t="str">
        <f t="shared" ca="1" si="9"/>
        <v>N/A</v>
      </c>
      <c r="Q13" s="155"/>
      <c r="R13" s="66"/>
    </row>
    <row r="14" spans="1:18" ht="18" customHeight="1">
      <c r="A14" s="11">
        <v>6</v>
      </c>
      <c r="B14" s="162"/>
      <c r="C14" s="56" t="s">
        <v>133</v>
      </c>
      <c r="D14" s="64" t="s">
        <v>142</v>
      </c>
      <c r="E14" s="57" t="s">
        <v>16</v>
      </c>
      <c r="F14" s="55">
        <f t="shared" ca="1" si="4"/>
        <v>0</v>
      </c>
      <c r="G14" s="55">
        <f t="shared" ca="1" si="4"/>
        <v>0</v>
      </c>
      <c r="H14" s="55">
        <f t="shared" ca="1" si="4"/>
        <v>0</v>
      </c>
      <c r="I14" s="55">
        <f t="shared" ca="1" si="4"/>
        <v>0</v>
      </c>
      <c r="J14" s="53"/>
      <c r="K14" s="11">
        <f t="shared" si="5"/>
        <v>2</v>
      </c>
      <c r="L14" s="162"/>
      <c r="M14" s="107">
        <f t="shared" ca="1" si="6"/>
        <v>0</v>
      </c>
      <c r="N14" s="107">
        <f t="shared" ca="1" si="7"/>
        <v>0</v>
      </c>
      <c r="O14" s="107">
        <f t="shared" ca="1" si="8"/>
        <v>0</v>
      </c>
      <c r="P14" s="108" t="str">
        <f t="shared" ca="1" si="9"/>
        <v>N/A</v>
      </c>
      <c r="Q14" s="155"/>
      <c r="R14" s="66"/>
    </row>
    <row r="15" spans="1:18" ht="18" customHeight="1">
      <c r="A15" s="11">
        <v>7</v>
      </c>
      <c r="B15" s="159" t="s">
        <v>59</v>
      </c>
      <c r="C15" s="56" t="s">
        <v>134</v>
      </c>
      <c r="D15" s="64" t="s">
        <v>110</v>
      </c>
      <c r="E15" s="57" t="s">
        <v>14</v>
      </c>
      <c r="F15" s="55">
        <f t="shared" ca="1" si="4"/>
        <v>0</v>
      </c>
      <c r="G15" s="55">
        <f t="shared" ca="1" si="4"/>
        <v>0</v>
      </c>
      <c r="H15" s="55">
        <f t="shared" ca="1" si="4"/>
        <v>0</v>
      </c>
      <c r="I15" s="55">
        <f t="shared" ca="1" si="4"/>
        <v>0</v>
      </c>
      <c r="J15" s="53"/>
      <c r="K15" s="11">
        <f t="shared" si="5"/>
        <v>3</v>
      </c>
      <c r="L15" s="160" t="s">
        <v>59</v>
      </c>
      <c r="M15" s="107">
        <f t="shared" ca="1" si="6"/>
        <v>0</v>
      </c>
      <c r="N15" s="107">
        <f t="shared" ca="1" si="7"/>
        <v>0</v>
      </c>
      <c r="O15" s="107">
        <f t="shared" ca="1" si="8"/>
        <v>0</v>
      </c>
      <c r="P15" s="108" t="str">
        <f t="shared" ca="1" si="9"/>
        <v>N/A</v>
      </c>
      <c r="Q15" s="155" t="str" cm="1">
        <f t="array" aca="1" ref="Q15" ca="1">IF(SUM($M15:$N22)=0,"N/A",SUMPRODUCT($M15:$M22,$K15:$K22)/(SUMPRODUCT($M15:$M22+$N15:$N22,$K15:$K22)))</f>
        <v>N/A</v>
      </c>
      <c r="R15" s="65"/>
    </row>
    <row r="16" spans="1:18" ht="18" customHeight="1">
      <c r="A16" s="11">
        <v>8</v>
      </c>
      <c r="B16" s="160"/>
      <c r="C16" s="56" t="s">
        <v>131</v>
      </c>
      <c r="D16" s="64" t="s">
        <v>143</v>
      </c>
      <c r="E16" s="57" t="s">
        <v>14</v>
      </c>
      <c r="F16" s="55">
        <f t="shared" ca="1" si="4"/>
        <v>0</v>
      </c>
      <c r="G16" s="55">
        <f t="shared" ca="1" si="4"/>
        <v>0</v>
      </c>
      <c r="H16" s="55">
        <f t="shared" ca="1" si="4"/>
        <v>0</v>
      </c>
      <c r="I16" s="55">
        <f t="shared" ca="1" si="4"/>
        <v>0</v>
      </c>
      <c r="J16" s="53"/>
      <c r="K16" s="11">
        <f t="shared" si="5"/>
        <v>3</v>
      </c>
      <c r="L16" s="160"/>
      <c r="M16" s="107">
        <f t="shared" ca="1" si="6"/>
        <v>0</v>
      </c>
      <c r="N16" s="107">
        <f t="shared" ca="1" si="7"/>
        <v>0</v>
      </c>
      <c r="O16" s="107">
        <f t="shared" ca="1" si="8"/>
        <v>0</v>
      </c>
      <c r="P16" s="108" t="str">
        <f t="shared" ca="1" si="9"/>
        <v>N/A</v>
      </c>
      <c r="Q16" s="155"/>
      <c r="R16" s="65"/>
    </row>
    <row r="17" spans="1:18" ht="18" customHeight="1">
      <c r="A17" s="11">
        <v>9</v>
      </c>
      <c r="B17" s="160"/>
      <c r="C17" s="56" t="s">
        <v>135</v>
      </c>
      <c r="D17" s="64" t="s">
        <v>112</v>
      </c>
      <c r="E17" s="57" t="s">
        <v>14</v>
      </c>
      <c r="F17" s="55">
        <f t="shared" ca="1" si="4"/>
        <v>0</v>
      </c>
      <c r="G17" s="55">
        <f t="shared" ca="1" si="4"/>
        <v>0</v>
      </c>
      <c r="H17" s="55">
        <f t="shared" ca="1" si="4"/>
        <v>0</v>
      </c>
      <c r="I17" s="55">
        <f t="shared" ca="1" si="4"/>
        <v>0</v>
      </c>
      <c r="J17" s="53"/>
      <c r="K17" s="11">
        <f t="shared" si="5"/>
        <v>3</v>
      </c>
      <c r="L17" s="160"/>
      <c r="M17" s="107">
        <f t="shared" ca="1" si="6"/>
        <v>0</v>
      </c>
      <c r="N17" s="107">
        <f t="shared" ca="1" si="7"/>
        <v>0</v>
      </c>
      <c r="O17" s="107">
        <f t="shared" ca="1" si="8"/>
        <v>0</v>
      </c>
      <c r="P17" s="108" t="str">
        <f t="shared" ca="1" si="9"/>
        <v>N/A</v>
      </c>
      <c r="Q17" s="155"/>
      <c r="R17" s="65"/>
    </row>
    <row r="18" spans="1:18" ht="18" customHeight="1">
      <c r="A18" s="11">
        <v>10</v>
      </c>
      <c r="B18" s="160"/>
      <c r="C18" s="56" t="s">
        <v>136</v>
      </c>
      <c r="D18" s="64" t="s">
        <v>144</v>
      </c>
      <c r="E18" s="57" t="s">
        <v>16</v>
      </c>
      <c r="F18" s="55">
        <f t="shared" ca="1" si="4"/>
        <v>0</v>
      </c>
      <c r="G18" s="55">
        <f t="shared" ca="1" si="4"/>
        <v>0</v>
      </c>
      <c r="H18" s="55">
        <f t="shared" ca="1" si="4"/>
        <v>0</v>
      </c>
      <c r="I18" s="55">
        <f t="shared" ca="1" si="4"/>
        <v>0</v>
      </c>
      <c r="J18" s="53"/>
      <c r="K18" s="11">
        <f t="shared" si="5"/>
        <v>2</v>
      </c>
      <c r="L18" s="160"/>
      <c r="M18" s="107">
        <f t="shared" ca="1" si="6"/>
        <v>0</v>
      </c>
      <c r="N18" s="107">
        <f t="shared" ca="1" si="7"/>
        <v>0</v>
      </c>
      <c r="O18" s="107">
        <f t="shared" ca="1" si="8"/>
        <v>0</v>
      </c>
      <c r="P18" s="108" t="str">
        <f t="shared" ca="1" si="9"/>
        <v>N/A</v>
      </c>
      <c r="Q18" s="155"/>
      <c r="R18" s="65"/>
    </row>
    <row r="19" spans="1:18" ht="18" customHeight="1">
      <c r="A19" s="11">
        <v>11</v>
      </c>
      <c r="B19" s="160"/>
      <c r="C19" s="56" t="s">
        <v>137</v>
      </c>
      <c r="D19" s="64" t="s">
        <v>119</v>
      </c>
      <c r="E19" s="57" t="s">
        <v>16</v>
      </c>
      <c r="F19" s="55">
        <f t="shared" ca="1" si="4"/>
        <v>0</v>
      </c>
      <c r="G19" s="55">
        <f t="shared" ca="1" si="4"/>
        <v>0</v>
      </c>
      <c r="H19" s="55">
        <f t="shared" ca="1" si="4"/>
        <v>0</v>
      </c>
      <c r="I19" s="55">
        <f t="shared" ca="1" si="4"/>
        <v>0</v>
      </c>
      <c r="J19" s="53"/>
      <c r="K19" s="11">
        <f t="shared" si="5"/>
        <v>2</v>
      </c>
      <c r="L19" s="160"/>
      <c r="M19" s="107">
        <f t="shared" ca="1" si="6"/>
        <v>0</v>
      </c>
      <c r="N19" s="107">
        <f t="shared" ca="1" si="7"/>
        <v>0</v>
      </c>
      <c r="O19" s="107">
        <f t="shared" ca="1" si="8"/>
        <v>0</v>
      </c>
      <c r="P19" s="108" t="str">
        <f t="shared" ca="1" si="9"/>
        <v>N/A</v>
      </c>
      <c r="Q19" s="155"/>
      <c r="R19" s="65"/>
    </row>
    <row r="20" spans="1:18" ht="18" customHeight="1">
      <c r="A20" s="11">
        <v>12</v>
      </c>
      <c r="B20" s="160"/>
      <c r="C20" s="56" t="s">
        <v>56</v>
      </c>
      <c r="D20" s="64" t="s">
        <v>145</v>
      </c>
      <c r="E20" s="57" t="s">
        <v>15</v>
      </c>
      <c r="F20" s="55">
        <f t="shared" ca="1" si="4"/>
        <v>0</v>
      </c>
      <c r="G20" s="55">
        <f t="shared" ca="1" si="4"/>
        <v>0</v>
      </c>
      <c r="H20" s="55">
        <f t="shared" ca="1" si="4"/>
        <v>0</v>
      </c>
      <c r="I20" s="55">
        <f t="shared" ca="1" si="4"/>
        <v>0</v>
      </c>
      <c r="J20" s="53"/>
      <c r="K20" s="11">
        <f t="shared" si="5"/>
        <v>1</v>
      </c>
      <c r="L20" s="160"/>
      <c r="M20" s="107">
        <f t="shared" ca="1" si="6"/>
        <v>0</v>
      </c>
      <c r="N20" s="107">
        <f t="shared" ca="1" si="7"/>
        <v>0</v>
      </c>
      <c r="O20" s="107">
        <f t="shared" ca="1" si="8"/>
        <v>0</v>
      </c>
      <c r="P20" s="108" t="str">
        <f t="shared" ca="1" si="9"/>
        <v>N/A</v>
      </c>
      <c r="Q20" s="155"/>
      <c r="R20" s="65"/>
    </row>
    <row r="21" spans="1:18">
      <c r="A21" s="11">
        <v>13</v>
      </c>
      <c r="B21" s="160"/>
      <c r="C21" s="56" t="s">
        <v>64</v>
      </c>
      <c r="D21" s="64" t="s">
        <v>120</v>
      </c>
      <c r="E21" s="57" t="s">
        <v>16</v>
      </c>
      <c r="F21" s="55">
        <f t="shared" ca="1" si="4"/>
        <v>0</v>
      </c>
      <c r="G21" s="55">
        <f t="shared" ca="1" si="4"/>
        <v>0</v>
      </c>
      <c r="H21" s="55">
        <f t="shared" ca="1" si="4"/>
        <v>0</v>
      </c>
      <c r="I21" s="55">
        <f t="shared" ca="1" si="4"/>
        <v>0</v>
      </c>
      <c r="J21" s="53"/>
      <c r="K21" s="11">
        <f t="shared" si="5"/>
        <v>2</v>
      </c>
      <c r="L21" s="160"/>
      <c r="M21" s="107">
        <f t="shared" ca="1" si="6"/>
        <v>0</v>
      </c>
      <c r="N21" s="107">
        <f t="shared" ca="1" si="7"/>
        <v>0</v>
      </c>
      <c r="O21" s="107">
        <f t="shared" ca="1" si="8"/>
        <v>0</v>
      </c>
      <c r="P21" s="108" t="str">
        <f t="shared" ca="1" si="9"/>
        <v>N/A</v>
      </c>
      <c r="Q21" s="155"/>
      <c r="R21" s="66"/>
    </row>
    <row r="22" spans="1:18">
      <c r="A22" s="11">
        <v>14</v>
      </c>
      <c r="B22" s="160"/>
      <c r="C22" s="56" t="s">
        <v>65</v>
      </c>
      <c r="D22" s="64" t="s">
        <v>121</v>
      </c>
      <c r="E22" s="57" t="s">
        <v>15</v>
      </c>
      <c r="F22" s="55">
        <f t="shared" ca="1" si="4"/>
        <v>0</v>
      </c>
      <c r="G22" s="55">
        <f t="shared" ca="1" si="4"/>
        <v>0</v>
      </c>
      <c r="H22" s="55">
        <f t="shared" ca="1" si="4"/>
        <v>0</v>
      </c>
      <c r="I22" s="55">
        <f t="shared" ca="1" si="4"/>
        <v>0</v>
      </c>
      <c r="J22" s="53"/>
      <c r="K22" s="11">
        <f t="shared" si="5"/>
        <v>1</v>
      </c>
      <c r="L22" s="160"/>
      <c r="M22" s="107">
        <f t="shared" ca="1" si="6"/>
        <v>0</v>
      </c>
      <c r="N22" s="107">
        <f t="shared" ca="1" si="7"/>
        <v>0</v>
      </c>
      <c r="O22" s="107">
        <f t="shared" ca="1" si="8"/>
        <v>0</v>
      </c>
      <c r="P22" s="108" t="str">
        <f t="shared" ca="1" si="9"/>
        <v>N/A</v>
      </c>
      <c r="Q22" s="155"/>
      <c r="R22" s="66"/>
    </row>
    <row r="23" spans="1:18" ht="18" customHeight="1">
      <c r="A23" s="11">
        <v>15</v>
      </c>
      <c r="B23" s="162" t="s">
        <v>60</v>
      </c>
      <c r="C23" s="56" t="s">
        <v>138</v>
      </c>
      <c r="D23" s="64" t="s">
        <v>113</v>
      </c>
      <c r="E23" s="57" t="s">
        <v>14</v>
      </c>
      <c r="F23" s="55">
        <f t="shared" ca="1" si="4"/>
        <v>0</v>
      </c>
      <c r="G23" s="55">
        <f t="shared" ca="1" si="4"/>
        <v>0</v>
      </c>
      <c r="H23" s="55">
        <f t="shared" ca="1" si="4"/>
        <v>0</v>
      </c>
      <c r="I23" s="55">
        <f t="shared" ca="1" si="4"/>
        <v>0</v>
      </c>
      <c r="J23" s="53"/>
      <c r="K23" s="11">
        <f t="shared" si="5"/>
        <v>3</v>
      </c>
      <c r="L23" s="162" t="s">
        <v>60</v>
      </c>
      <c r="M23" s="107">
        <f t="shared" ca="1" si="6"/>
        <v>0</v>
      </c>
      <c r="N23" s="107">
        <f t="shared" ca="1" si="7"/>
        <v>0</v>
      </c>
      <c r="O23" s="107">
        <f t="shared" ca="1" si="8"/>
        <v>0</v>
      </c>
      <c r="P23" s="108" t="str">
        <f t="shared" ca="1" si="9"/>
        <v>N/A</v>
      </c>
      <c r="Q23" s="156" t="str" cm="1">
        <f t="array" aca="1" ref="Q23" ca="1">IF(SUM(M23:N28)=0,"N/A",SUMPRODUCT(M23:M28,K23:K28)/(SUMPRODUCT(M23:M28+N23:N28,K23:K28)))</f>
        <v>N/A</v>
      </c>
      <c r="R23" s="65"/>
    </row>
    <row r="24" spans="1:18" ht="18" customHeight="1">
      <c r="A24" s="11">
        <v>16</v>
      </c>
      <c r="B24" s="162"/>
      <c r="C24" s="56" t="s">
        <v>55</v>
      </c>
      <c r="D24" s="64" t="s">
        <v>122</v>
      </c>
      <c r="E24" s="57" t="s">
        <v>14</v>
      </c>
      <c r="F24" s="55">
        <f t="shared" ca="1" si="4"/>
        <v>0</v>
      </c>
      <c r="G24" s="55">
        <f t="shared" ca="1" si="4"/>
        <v>0</v>
      </c>
      <c r="H24" s="55">
        <f t="shared" ca="1" si="4"/>
        <v>0</v>
      </c>
      <c r="I24" s="55">
        <f t="shared" ca="1" si="4"/>
        <v>0</v>
      </c>
      <c r="J24" s="53"/>
      <c r="K24" s="11">
        <f t="shared" si="5"/>
        <v>3</v>
      </c>
      <c r="L24" s="162"/>
      <c r="M24" s="107">
        <f t="shared" ca="1" si="6"/>
        <v>0</v>
      </c>
      <c r="N24" s="107">
        <f t="shared" ca="1" si="7"/>
        <v>0</v>
      </c>
      <c r="O24" s="107">
        <f t="shared" ca="1" si="8"/>
        <v>0</v>
      </c>
      <c r="P24" s="108" t="str">
        <f t="shared" ca="1" si="9"/>
        <v>N/A</v>
      </c>
      <c r="Q24" s="157"/>
      <c r="R24" s="65"/>
    </row>
    <row r="25" spans="1:18" ht="18" customHeight="1">
      <c r="A25" s="11">
        <v>17</v>
      </c>
      <c r="B25" s="162"/>
      <c r="C25" s="56" t="s">
        <v>139</v>
      </c>
      <c r="D25" s="64" t="s">
        <v>123</v>
      </c>
      <c r="E25" s="57" t="s">
        <v>16</v>
      </c>
      <c r="F25" s="55">
        <f t="shared" ca="1" si="4"/>
        <v>0</v>
      </c>
      <c r="G25" s="55">
        <f t="shared" ca="1" si="4"/>
        <v>0</v>
      </c>
      <c r="H25" s="55">
        <f t="shared" ca="1" si="4"/>
        <v>0</v>
      </c>
      <c r="I25" s="55">
        <f t="shared" ca="1" si="4"/>
        <v>0</v>
      </c>
      <c r="J25" s="53"/>
      <c r="K25" s="11">
        <f t="shared" si="5"/>
        <v>2</v>
      </c>
      <c r="L25" s="162"/>
      <c r="M25" s="107">
        <f t="shared" ca="1" si="6"/>
        <v>0</v>
      </c>
      <c r="N25" s="107">
        <f t="shared" ca="1" si="7"/>
        <v>0</v>
      </c>
      <c r="O25" s="107">
        <f t="shared" ca="1" si="8"/>
        <v>0</v>
      </c>
      <c r="P25" s="108" t="str">
        <f t="shared" ca="1" si="9"/>
        <v>N/A</v>
      </c>
      <c r="Q25" s="157"/>
      <c r="R25" s="65"/>
    </row>
    <row r="26" spans="1:18" ht="18" customHeight="1">
      <c r="A26" s="11">
        <v>18</v>
      </c>
      <c r="B26" s="162"/>
      <c r="C26" s="56" t="s">
        <v>66</v>
      </c>
      <c r="D26" s="64" t="s">
        <v>124</v>
      </c>
      <c r="E26" s="57" t="s">
        <v>15</v>
      </c>
      <c r="F26" s="55">
        <f t="shared" ca="1" si="4"/>
        <v>0</v>
      </c>
      <c r="G26" s="55">
        <f t="shared" ca="1" si="4"/>
        <v>0</v>
      </c>
      <c r="H26" s="55">
        <f t="shared" ca="1" si="4"/>
        <v>0</v>
      </c>
      <c r="I26" s="55">
        <f t="shared" ca="1" si="4"/>
        <v>0</v>
      </c>
      <c r="J26" s="53"/>
      <c r="K26" s="11">
        <f t="shared" si="5"/>
        <v>1</v>
      </c>
      <c r="L26" s="162"/>
      <c r="M26" s="107">
        <f t="shared" ca="1" si="6"/>
        <v>0</v>
      </c>
      <c r="N26" s="107">
        <f t="shared" ca="1" si="7"/>
        <v>0</v>
      </c>
      <c r="O26" s="107">
        <f t="shared" ca="1" si="8"/>
        <v>0</v>
      </c>
      <c r="P26" s="108" t="str">
        <f t="shared" ca="1" si="9"/>
        <v>N/A</v>
      </c>
      <c r="Q26" s="157"/>
      <c r="R26" s="65"/>
    </row>
    <row r="27" spans="1:18" ht="18" customHeight="1">
      <c r="A27" s="11">
        <v>19</v>
      </c>
      <c r="B27" s="162"/>
      <c r="C27" s="56" t="s">
        <v>57</v>
      </c>
      <c r="D27" s="64" t="s">
        <v>125</v>
      </c>
      <c r="E27" s="57" t="s">
        <v>16</v>
      </c>
      <c r="F27" s="55">
        <f t="shared" ca="1" si="4"/>
        <v>0</v>
      </c>
      <c r="G27" s="55">
        <f t="shared" ca="1" si="4"/>
        <v>0</v>
      </c>
      <c r="H27" s="55">
        <f t="shared" ca="1" si="4"/>
        <v>0</v>
      </c>
      <c r="I27" s="55">
        <f t="shared" ca="1" si="4"/>
        <v>0</v>
      </c>
      <c r="J27" s="53"/>
      <c r="K27" s="11">
        <f t="shared" si="5"/>
        <v>2</v>
      </c>
      <c r="L27" s="162"/>
      <c r="M27" s="107">
        <f t="shared" ca="1" si="6"/>
        <v>0</v>
      </c>
      <c r="N27" s="107">
        <f t="shared" ca="1" si="7"/>
        <v>0</v>
      </c>
      <c r="O27" s="107">
        <f t="shared" ca="1" si="8"/>
        <v>0</v>
      </c>
      <c r="P27" s="108" t="str">
        <f t="shared" ca="1" si="9"/>
        <v>N/A</v>
      </c>
      <c r="Q27" s="157"/>
      <c r="R27" s="65"/>
    </row>
    <row r="28" spans="1:18" ht="18" customHeight="1">
      <c r="A28" s="11">
        <v>20</v>
      </c>
      <c r="B28" s="162"/>
      <c r="C28" s="56" t="s">
        <v>58</v>
      </c>
      <c r="D28" s="64" t="s">
        <v>126</v>
      </c>
      <c r="E28" s="57" t="s">
        <v>15</v>
      </c>
      <c r="F28" s="55">
        <f t="shared" ca="1" si="4"/>
        <v>0</v>
      </c>
      <c r="G28" s="55">
        <f t="shared" ca="1" si="4"/>
        <v>0</v>
      </c>
      <c r="H28" s="55">
        <f t="shared" ca="1" si="4"/>
        <v>0</v>
      </c>
      <c r="I28" s="55">
        <f t="shared" ca="1" si="4"/>
        <v>0</v>
      </c>
      <c r="J28" s="53"/>
      <c r="K28" s="11">
        <f t="shared" si="5"/>
        <v>1</v>
      </c>
      <c r="L28" s="162"/>
      <c r="M28" s="107">
        <f t="shared" ca="1" si="6"/>
        <v>0</v>
      </c>
      <c r="N28" s="107">
        <f t="shared" ca="1" si="7"/>
        <v>0</v>
      </c>
      <c r="O28" s="107">
        <f t="shared" ca="1" si="8"/>
        <v>0</v>
      </c>
      <c r="P28" s="108" t="str">
        <f t="shared" ca="1" si="9"/>
        <v>N/A</v>
      </c>
      <c r="Q28" s="158"/>
      <c r="R28" s="66"/>
    </row>
    <row r="29" spans="1:18" ht="18" customHeight="1">
      <c r="A29" s="11">
        <v>21</v>
      </c>
      <c r="B29" s="159" t="s">
        <v>54</v>
      </c>
      <c r="C29" s="56" t="s">
        <v>140</v>
      </c>
      <c r="D29" s="64" t="s">
        <v>114</v>
      </c>
      <c r="E29" s="57" t="s">
        <v>14</v>
      </c>
      <c r="F29" s="55">
        <f t="shared" ca="1" si="4"/>
        <v>0</v>
      </c>
      <c r="G29" s="55">
        <f t="shared" ca="1" si="4"/>
        <v>0</v>
      </c>
      <c r="H29" s="55">
        <f t="shared" ca="1" si="4"/>
        <v>0</v>
      </c>
      <c r="I29" s="55">
        <f t="shared" ca="1" si="4"/>
        <v>0</v>
      </c>
      <c r="J29" s="53"/>
      <c r="K29" s="11">
        <f t="shared" si="5"/>
        <v>3</v>
      </c>
      <c r="L29" s="159" t="s">
        <v>54</v>
      </c>
      <c r="M29" s="107">
        <f t="shared" ca="1" si="6"/>
        <v>0</v>
      </c>
      <c r="N29" s="107">
        <f t="shared" ca="1" si="7"/>
        <v>0</v>
      </c>
      <c r="O29" s="107">
        <f t="shared" ca="1" si="8"/>
        <v>0</v>
      </c>
      <c r="P29" s="108" t="str">
        <f t="shared" ca="1" si="9"/>
        <v>N/A</v>
      </c>
      <c r="Q29" s="156" t="str" cm="1">
        <f t="array" aca="1" ref="Q29" ca="1">IF(SUM(M29:N31)=0,"N/A",SUMPRODUCT(M29:M31,K29:K31)/(SUMPRODUCT(M29:M31+N29:N31,K29:K31)))</f>
        <v>N/A</v>
      </c>
      <c r="R29" s="65"/>
    </row>
    <row r="30" spans="1:18" ht="18" customHeight="1">
      <c r="A30" s="11">
        <v>22</v>
      </c>
      <c r="B30" s="160"/>
      <c r="C30" s="56" t="s">
        <v>99</v>
      </c>
      <c r="D30" s="64" t="s">
        <v>127</v>
      </c>
      <c r="E30" s="57" t="s">
        <v>14</v>
      </c>
      <c r="F30" s="55">
        <f t="shared" ca="1" si="4"/>
        <v>0</v>
      </c>
      <c r="G30" s="55">
        <f t="shared" ca="1" si="4"/>
        <v>0</v>
      </c>
      <c r="H30" s="55">
        <f t="shared" ca="1" si="4"/>
        <v>0</v>
      </c>
      <c r="I30" s="55">
        <f t="shared" ca="1" si="4"/>
        <v>0</v>
      </c>
      <c r="J30" s="53"/>
      <c r="K30" s="11">
        <f t="shared" si="5"/>
        <v>3</v>
      </c>
      <c r="L30" s="160"/>
      <c r="M30" s="107">
        <f t="shared" ca="1" si="6"/>
        <v>0</v>
      </c>
      <c r="N30" s="107">
        <f t="shared" ca="1" si="7"/>
        <v>0</v>
      </c>
      <c r="O30" s="107">
        <f t="shared" ca="1" si="8"/>
        <v>0</v>
      </c>
      <c r="P30" s="108" t="str">
        <f t="shared" ca="1" si="9"/>
        <v>N/A</v>
      </c>
      <c r="Q30" s="157"/>
      <c r="R30" s="65"/>
    </row>
    <row r="31" spans="1:18" ht="18" customHeight="1">
      <c r="A31" s="11">
        <v>23</v>
      </c>
      <c r="B31" s="161"/>
      <c r="C31" s="56" t="s">
        <v>100</v>
      </c>
      <c r="D31" s="64" t="s">
        <v>128</v>
      </c>
      <c r="E31" s="57" t="s">
        <v>16</v>
      </c>
      <c r="F31" s="55">
        <f t="shared" ca="1" si="4"/>
        <v>0</v>
      </c>
      <c r="G31" s="55">
        <f t="shared" ca="1" si="4"/>
        <v>0</v>
      </c>
      <c r="H31" s="55">
        <f t="shared" ca="1" si="4"/>
        <v>0</v>
      </c>
      <c r="I31" s="55">
        <f t="shared" ca="1" si="4"/>
        <v>0</v>
      </c>
      <c r="J31" s="53"/>
      <c r="K31" s="11">
        <f t="shared" si="5"/>
        <v>2</v>
      </c>
      <c r="L31" s="161"/>
      <c r="M31" s="107">
        <f t="shared" ca="1" si="6"/>
        <v>0</v>
      </c>
      <c r="N31" s="107">
        <f t="shared" ca="1" si="7"/>
        <v>0</v>
      </c>
      <c r="O31" s="107">
        <f t="shared" ca="1" si="8"/>
        <v>0</v>
      </c>
      <c r="P31" s="108" t="str">
        <f t="shared" ca="1" si="9"/>
        <v>N/A</v>
      </c>
      <c r="Q31" s="158"/>
      <c r="R31" s="65"/>
    </row>
    <row r="32" spans="1:18" ht="18" customHeight="1">
      <c r="A32" s="11">
        <v>24</v>
      </c>
      <c r="B32" s="74" t="s">
        <v>68</v>
      </c>
      <c r="C32" s="56" t="s">
        <v>67</v>
      </c>
      <c r="D32" s="64" t="s">
        <v>146</v>
      </c>
      <c r="E32" s="57" t="s">
        <v>15</v>
      </c>
      <c r="F32" s="55">
        <f t="shared" ca="1" si="4"/>
        <v>0</v>
      </c>
      <c r="G32" s="55">
        <f t="shared" ca="1" si="4"/>
        <v>0</v>
      </c>
      <c r="H32" s="55">
        <f t="shared" ca="1" si="4"/>
        <v>0</v>
      </c>
      <c r="I32" s="55">
        <f t="shared" ca="1" si="4"/>
        <v>0</v>
      </c>
      <c r="J32" s="53"/>
      <c r="K32" s="11">
        <f t="shared" si="5"/>
        <v>1</v>
      </c>
      <c r="L32" s="73" t="s">
        <v>68</v>
      </c>
      <c r="M32" s="107">
        <f t="shared" ca="1" si="6"/>
        <v>0</v>
      </c>
      <c r="N32" s="107">
        <f t="shared" ca="1" si="7"/>
        <v>0</v>
      </c>
      <c r="O32" s="107">
        <f t="shared" ca="1" si="8"/>
        <v>0</v>
      </c>
      <c r="P32" s="108" t="str">
        <f t="shared" ca="1" si="9"/>
        <v>N/A</v>
      </c>
      <c r="Q32" s="109" t="str" cm="1">
        <f t="array" aca="1" ref="Q32" ca="1">IF(SUM(M32:N32)=0,"N/A",SUMPRODUCT(M32:M32,K32:K32)/(SUMPRODUCT(M32:M32+N32:N32,K32:K32)))</f>
        <v>N/A</v>
      </c>
      <c r="R32" s="65"/>
    </row>
    <row r="33" spans="2:17" ht="18" customHeight="1">
      <c r="B33" s="153" t="s">
        <v>17</v>
      </c>
      <c r="C33" s="141" t="s">
        <v>19</v>
      </c>
      <c r="D33" s="142"/>
      <c r="E33" s="143"/>
      <c r="F33" s="99">
        <f ca="1">COUNTIF(F9:F32,"양호")</f>
        <v>0</v>
      </c>
      <c r="G33" s="99">
        <f t="shared" ref="G33:I33" ca="1" si="10">COUNTIF(G9:G32,"양호")</f>
        <v>0</v>
      </c>
      <c r="H33" s="99">
        <f t="shared" ca="1" si="10"/>
        <v>0</v>
      </c>
      <c r="I33" s="99">
        <f t="shared" ca="1" si="10"/>
        <v>0</v>
      </c>
      <c r="J33" s="110"/>
      <c r="L33" s="111" t="s">
        <v>24</v>
      </c>
      <c r="M33" s="111">
        <f ca="1">SUM(M9:M32)</f>
        <v>0</v>
      </c>
      <c r="N33" s="111">
        <f ca="1">SUM(N9:N32)</f>
        <v>0</v>
      </c>
      <c r="O33" s="111">
        <f ca="1">SUM(O9:O32)</f>
        <v>0</v>
      </c>
      <c r="P33" s="138" t="s">
        <v>30</v>
      </c>
      <c r="Q33" s="139"/>
    </row>
    <row r="34" spans="2:17" ht="18" customHeight="1">
      <c r="B34" s="153"/>
      <c r="C34" s="144" t="s">
        <v>20</v>
      </c>
      <c r="D34" s="145"/>
      <c r="E34" s="146"/>
      <c r="F34" s="98">
        <f ca="1">COUNTIF(F9:F32,"취약")</f>
        <v>0</v>
      </c>
      <c r="G34" s="98">
        <f t="shared" ref="G34:I34" ca="1" si="11">COUNTIF(G9:G32,"취약")</f>
        <v>0</v>
      </c>
      <c r="H34" s="98">
        <f t="shared" ca="1" si="11"/>
        <v>0</v>
      </c>
      <c r="I34" s="98">
        <f t="shared" ca="1" si="11"/>
        <v>0</v>
      </c>
      <c r="J34" s="110"/>
      <c r="L34" s="112" t="s">
        <v>26</v>
      </c>
      <c r="M34" s="140" t="e">
        <f ca="1">SUMPRODUCT(M9:M32,K9:K32)/SUMPRODUCT(M9:M32+N9:N32,K9:K32)</f>
        <v>#DIV/0!</v>
      </c>
      <c r="N34" s="140"/>
      <c r="O34" s="140"/>
      <c r="P34" s="140"/>
      <c r="Q34" s="140"/>
    </row>
    <row r="35" spans="2:17" ht="18" customHeight="1">
      <c r="B35" s="154"/>
      <c r="C35" s="147" t="s">
        <v>22</v>
      </c>
      <c r="D35" s="148"/>
      <c r="E35" s="149"/>
      <c r="F35" s="98">
        <f ca="1">COUNTIF(F9:F32,"N/A")</f>
        <v>0</v>
      </c>
      <c r="G35" s="98">
        <f t="shared" ref="G35:I35" ca="1" si="12">COUNTIF(G9:G32,"N/A")</f>
        <v>0</v>
      </c>
      <c r="H35" s="98">
        <f t="shared" ca="1" si="12"/>
        <v>0</v>
      </c>
      <c r="I35" s="98">
        <f t="shared" ca="1" si="12"/>
        <v>0</v>
      </c>
      <c r="J35" s="110"/>
    </row>
    <row r="36" spans="2:17" ht="18" customHeight="1">
      <c r="B36" s="150" t="s">
        <v>23</v>
      </c>
      <c r="C36" s="151"/>
      <c r="D36" s="151"/>
      <c r="E36" s="152"/>
      <c r="F36" s="100">
        <f ca="1">SUMIF(F$9:F$32,"양호",$K$9:$K$32)/(SUM($K$9:$K$32)-SUMIF(F$9:F$32,"N/A",$K$9:$K$32))</f>
        <v>0</v>
      </c>
      <c r="G36" s="100">
        <f ca="1">SUMIF(G$9:G$32,"양호",$K$9:$K$32)/(SUM($K$9:$K$32)-SUMIF(G$9:G$32,"N/A",$K$9:$K$32))</f>
        <v>0</v>
      </c>
      <c r="H36" s="100">
        <f ca="1">SUMIF(H$9:H$32,"양호",$K$9:$K$32)/(SUM($K$9:$K$32)-SUMIF(H$9:H$32,"N/A",$K$9:$K$32))</f>
        <v>0</v>
      </c>
      <c r="I36" s="100">
        <f ca="1">SUMIF(I$9:I$32,"양호",$K$9:$K$32)/(SUM($K$9:$K$32)-SUMIF(I$9:I$32,"N/A",$K$9:$K$32))</f>
        <v>0</v>
      </c>
      <c r="J36" s="110"/>
    </row>
    <row r="37" spans="2:17" ht="18" customHeight="1">
      <c r="B37" s="46"/>
      <c r="C37" s="46"/>
      <c r="D37" s="46"/>
      <c r="E37" s="46"/>
      <c r="F37" s="46"/>
      <c r="G37" s="46"/>
      <c r="H37" s="46"/>
      <c r="I37" s="67"/>
    </row>
    <row r="38" spans="2:17" ht="18" customHeight="1">
      <c r="B38" s="46"/>
      <c r="C38" s="46"/>
      <c r="D38" s="46"/>
      <c r="E38" s="46"/>
      <c r="F38" s="46"/>
      <c r="G38" s="46"/>
      <c r="H38" s="46"/>
    </row>
    <row r="39" spans="2:17" ht="18" customHeight="1">
      <c r="B39" s="46"/>
      <c r="C39" s="129" t="s">
        <v>25</v>
      </c>
      <c r="D39" s="130"/>
      <c r="E39" s="131"/>
      <c r="F39" s="55" t="s">
        <v>19</v>
      </c>
      <c r="G39" s="101" t="s">
        <v>76</v>
      </c>
      <c r="H39" s="68" t="s">
        <v>22</v>
      </c>
    </row>
    <row r="40" spans="2:17" ht="18" customHeight="1">
      <c r="B40" s="46"/>
      <c r="C40" s="132"/>
      <c r="D40" s="133"/>
      <c r="E40" s="134"/>
      <c r="F40" s="55">
        <f ca="1">SUM(F33:L33)</f>
        <v>0</v>
      </c>
      <c r="G40" s="55">
        <f ca="1">SUM(F34:L34)</f>
        <v>0</v>
      </c>
      <c r="H40" s="55">
        <f ca="1">SUM(F35:L35)</f>
        <v>0</v>
      </c>
    </row>
    <row r="41" spans="2:17" ht="18" customHeight="1">
      <c r="B41" s="15"/>
      <c r="C41" s="135" t="s">
        <v>27</v>
      </c>
      <c r="D41" s="136"/>
      <c r="E41" s="137"/>
      <c r="F41" s="163" t="e">
        <f ca="1">M34</f>
        <v>#DIV/0!</v>
      </c>
      <c r="G41" s="163"/>
      <c r="H41" s="163"/>
    </row>
    <row r="42" spans="2:17" ht="18.75" customHeight="1">
      <c r="B42" s="46"/>
      <c r="C42" s="46"/>
      <c r="D42" s="46"/>
      <c r="E42" s="46"/>
      <c r="F42" s="46"/>
      <c r="G42" s="46"/>
      <c r="H42" s="46"/>
    </row>
    <row r="43" spans="2:17">
      <c r="B43" s="46"/>
      <c r="C43" s="46"/>
      <c r="D43" s="46"/>
      <c r="E43" s="46"/>
      <c r="F43" s="46"/>
      <c r="G43" s="46"/>
      <c r="H43" s="46"/>
    </row>
    <row r="44" spans="2:17">
      <c r="B44" s="46"/>
      <c r="C44" s="46"/>
      <c r="D44" s="46"/>
      <c r="E44" s="46"/>
      <c r="F44" s="46"/>
      <c r="G44" s="46"/>
      <c r="H44" s="46"/>
    </row>
    <row r="45" spans="2:17">
      <c r="B45" s="46"/>
      <c r="C45" s="46"/>
      <c r="D45" s="46"/>
      <c r="E45" s="46"/>
      <c r="F45" s="46"/>
      <c r="G45" s="46"/>
      <c r="H45" s="46"/>
    </row>
    <row r="46" spans="2:17">
      <c r="D46" s="46"/>
      <c r="E46" s="46"/>
      <c r="F46" s="46"/>
      <c r="G46" s="46"/>
      <c r="H46" s="46"/>
    </row>
    <row r="47" spans="2:17">
      <c r="D47" s="46"/>
      <c r="E47" s="46"/>
      <c r="F47" s="46"/>
      <c r="G47" s="46"/>
      <c r="H47" s="46"/>
    </row>
    <row r="48" spans="2:17">
      <c r="D48" s="46"/>
      <c r="E48" s="46"/>
      <c r="F48" s="46"/>
      <c r="G48" s="46"/>
      <c r="H48" s="46"/>
    </row>
    <row r="49" spans="4:8">
      <c r="D49" s="46"/>
      <c r="E49" s="46"/>
      <c r="F49" s="46"/>
      <c r="G49" s="46"/>
      <c r="H49" s="46"/>
    </row>
    <row r="50" spans="4:8">
      <c r="D50" s="46"/>
      <c r="E50" s="46"/>
      <c r="F50" s="46"/>
      <c r="G50" s="46"/>
      <c r="H50" s="46"/>
    </row>
    <row r="51" spans="4:8">
      <c r="D51" s="46"/>
      <c r="E51" s="46"/>
      <c r="F51" s="46"/>
      <c r="G51" s="46"/>
      <c r="H51" s="46"/>
    </row>
    <row r="52" spans="4:8">
      <c r="D52" s="46"/>
      <c r="E52" s="46"/>
      <c r="F52" s="46"/>
      <c r="G52" s="46"/>
      <c r="H52" s="46"/>
    </row>
    <row r="53" spans="4:8">
      <c r="D53" s="46"/>
      <c r="E53" s="46"/>
      <c r="F53" s="46"/>
      <c r="G53" s="46"/>
      <c r="H53" s="46"/>
    </row>
    <row r="54" spans="4:8">
      <c r="D54" s="46"/>
      <c r="E54" s="46"/>
      <c r="F54" s="46"/>
      <c r="G54" s="46"/>
      <c r="H54" s="46"/>
    </row>
    <row r="55" spans="4:8">
      <c r="D55" s="46"/>
      <c r="E55" s="46"/>
      <c r="F55" s="46"/>
      <c r="G55" s="46"/>
      <c r="H55" s="46"/>
    </row>
    <row r="56" spans="4:8">
      <c r="D56" s="46"/>
      <c r="E56" s="46"/>
      <c r="F56" s="46"/>
      <c r="G56" s="46"/>
      <c r="H56" s="46"/>
    </row>
    <row r="57" spans="4:8">
      <c r="D57" s="46"/>
      <c r="E57" s="46"/>
      <c r="F57" s="46"/>
      <c r="G57" s="46"/>
      <c r="H57" s="46"/>
    </row>
    <row r="58" spans="4:8">
      <c r="D58" s="46"/>
      <c r="E58" s="46"/>
      <c r="F58" s="46"/>
      <c r="G58" s="46"/>
      <c r="H58" s="46"/>
    </row>
    <row r="59" spans="4:8">
      <c r="D59" s="46"/>
      <c r="E59" s="46"/>
      <c r="F59" s="46"/>
      <c r="G59" s="46"/>
      <c r="H59" s="46"/>
    </row>
    <row r="60" spans="4:8">
      <c r="D60" s="46"/>
      <c r="E60" s="46"/>
      <c r="F60" s="46"/>
      <c r="G60" s="46"/>
      <c r="H60" s="46"/>
    </row>
    <row r="61" spans="4:8">
      <c r="D61" s="46"/>
      <c r="E61" s="46"/>
      <c r="F61" s="46"/>
      <c r="G61" s="46"/>
      <c r="H61" s="46"/>
    </row>
    <row r="62" spans="4:8">
      <c r="D62" s="46"/>
      <c r="E62" s="46"/>
      <c r="F62" s="46"/>
      <c r="G62" s="46"/>
      <c r="H62" s="46"/>
    </row>
    <row r="63" spans="4:8">
      <c r="D63" s="46"/>
      <c r="E63" s="46"/>
      <c r="F63" s="46"/>
      <c r="G63" s="46"/>
      <c r="H63" s="46"/>
    </row>
    <row r="64" spans="4:8">
      <c r="D64" s="46"/>
      <c r="E64" s="46"/>
      <c r="F64" s="46"/>
      <c r="G64" s="46"/>
      <c r="H64" s="46"/>
    </row>
    <row r="65" spans="4:8">
      <c r="D65" s="46"/>
      <c r="E65" s="46"/>
      <c r="F65" s="46"/>
      <c r="G65" s="46"/>
      <c r="H65" s="46"/>
    </row>
    <row r="66" spans="4:8">
      <c r="D66" s="46"/>
      <c r="E66" s="46"/>
      <c r="F66" s="46"/>
      <c r="G66" s="46"/>
      <c r="H66" s="46"/>
    </row>
    <row r="67" spans="4:8">
      <c r="D67" s="46"/>
      <c r="E67" s="46"/>
      <c r="F67" s="46"/>
      <c r="G67" s="46"/>
      <c r="H67" s="46"/>
    </row>
    <row r="68" spans="4:8">
      <c r="D68" s="46"/>
      <c r="E68" s="46"/>
      <c r="F68" s="46"/>
      <c r="G68" s="46"/>
      <c r="H68" s="46"/>
    </row>
    <row r="69" spans="4:8">
      <c r="D69" s="46"/>
      <c r="E69" s="46"/>
      <c r="F69" s="46"/>
      <c r="G69" s="46"/>
      <c r="H69" s="46"/>
    </row>
    <row r="70" spans="4:8">
      <c r="D70" s="46"/>
      <c r="E70" s="46"/>
      <c r="F70" s="46"/>
      <c r="G70" s="46"/>
      <c r="H70" s="46"/>
    </row>
    <row r="71" spans="4:8">
      <c r="D71" s="46"/>
      <c r="E71" s="46"/>
      <c r="F71" s="46"/>
      <c r="G71" s="46"/>
      <c r="H71" s="46"/>
    </row>
    <row r="72" spans="4:8">
      <c r="D72" s="46"/>
      <c r="E72" s="46"/>
      <c r="F72" s="46"/>
      <c r="G72" s="46"/>
      <c r="H72" s="46"/>
    </row>
    <row r="73" spans="4:8">
      <c r="D73" s="46"/>
      <c r="E73" s="46"/>
      <c r="F73" s="46"/>
      <c r="G73" s="46"/>
      <c r="H73" s="46"/>
    </row>
    <row r="74" spans="4:8">
      <c r="D74" s="46"/>
      <c r="E74" s="46"/>
      <c r="F74" s="46"/>
      <c r="G74" s="46"/>
      <c r="H74" s="46"/>
    </row>
    <row r="75" spans="4:8">
      <c r="D75" s="46"/>
      <c r="E75" s="46"/>
      <c r="F75" s="46"/>
      <c r="G75" s="46"/>
      <c r="H75" s="46"/>
    </row>
    <row r="76" spans="4:8">
      <c r="D76" s="46"/>
      <c r="E76" s="46"/>
      <c r="F76" s="46"/>
      <c r="G76" s="46"/>
      <c r="H76" s="46"/>
    </row>
    <row r="77" spans="4:8">
      <c r="D77" s="46"/>
      <c r="E77" s="46"/>
      <c r="F77" s="46"/>
      <c r="G77" s="46"/>
      <c r="H77" s="46"/>
    </row>
    <row r="78" spans="4:8">
      <c r="D78" s="46"/>
      <c r="E78" s="46"/>
      <c r="F78" s="46"/>
      <c r="G78" s="46"/>
      <c r="H78" s="46"/>
    </row>
    <row r="79" spans="4:8">
      <c r="D79" s="46"/>
      <c r="E79" s="46"/>
      <c r="F79" s="46"/>
      <c r="G79" s="46"/>
      <c r="H79" s="46"/>
    </row>
    <row r="80" spans="4:8">
      <c r="D80" s="46"/>
      <c r="E80" s="46"/>
      <c r="F80" s="46"/>
      <c r="G80" s="46"/>
      <c r="H80" s="46"/>
    </row>
    <row r="81" spans="4:8">
      <c r="D81" s="46"/>
      <c r="E81" s="46"/>
      <c r="F81" s="46"/>
      <c r="G81" s="46"/>
      <c r="H81" s="46"/>
    </row>
    <row r="82" spans="4:8">
      <c r="D82" s="46"/>
      <c r="E82" s="46"/>
      <c r="F82" s="46"/>
      <c r="G82" s="46"/>
      <c r="H82" s="46"/>
    </row>
    <row r="83" spans="4:8">
      <c r="D83" s="46"/>
      <c r="E83" s="46"/>
      <c r="F83" s="46"/>
      <c r="G83" s="46"/>
      <c r="H83" s="46"/>
    </row>
    <row r="84" spans="4:8">
      <c r="D84" s="46"/>
      <c r="E84" s="46"/>
      <c r="F84" s="46"/>
      <c r="G84" s="46"/>
      <c r="H84" s="46"/>
    </row>
    <row r="85" spans="4:8">
      <c r="D85" s="46"/>
      <c r="E85" s="46"/>
      <c r="F85" s="46"/>
      <c r="G85" s="46"/>
      <c r="H85" s="46"/>
    </row>
    <row r="86" spans="4:8">
      <c r="D86" s="46"/>
      <c r="E86" s="46"/>
      <c r="F86" s="46"/>
      <c r="G86" s="46"/>
      <c r="H86" s="46"/>
    </row>
    <row r="87" spans="4:8">
      <c r="D87" s="46"/>
      <c r="E87" s="46"/>
      <c r="F87" s="46"/>
      <c r="G87" s="46"/>
      <c r="H87" s="46"/>
    </row>
    <row r="88" spans="4:8">
      <c r="D88" s="46"/>
      <c r="E88" s="46"/>
      <c r="F88" s="46"/>
      <c r="G88" s="46"/>
      <c r="H88" s="46"/>
    </row>
    <row r="89" spans="4:8">
      <c r="D89" s="46"/>
      <c r="E89" s="46"/>
      <c r="F89" s="46"/>
      <c r="G89" s="46"/>
      <c r="H89" s="46"/>
    </row>
    <row r="90" spans="4:8">
      <c r="D90" s="46"/>
      <c r="E90" s="46"/>
      <c r="F90" s="46"/>
      <c r="G90" s="46"/>
      <c r="H90" s="46"/>
    </row>
    <row r="91" spans="4:8">
      <c r="D91" s="46"/>
      <c r="E91" s="46"/>
      <c r="F91" s="46"/>
      <c r="G91" s="46"/>
      <c r="H91" s="46"/>
    </row>
    <row r="92" spans="4:8">
      <c r="D92" s="46"/>
      <c r="E92" s="46"/>
      <c r="F92" s="46"/>
      <c r="G92" s="46"/>
      <c r="H92" s="46"/>
    </row>
    <row r="93" spans="4:8">
      <c r="D93" s="46"/>
      <c r="E93" s="46"/>
      <c r="F93" s="46"/>
      <c r="G93" s="46"/>
      <c r="H93" s="46"/>
    </row>
    <row r="94" spans="4:8">
      <c r="D94" s="46"/>
      <c r="E94" s="46"/>
      <c r="F94" s="46"/>
      <c r="G94" s="46"/>
      <c r="H94" s="46"/>
    </row>
    <row r="95" spans="4:8">
      <c r="D95" s="46"/>
      <c r="E95" s="46"/>
      <c r="F95" s="46"/>
      <c r="G95" s="46"/>
      <c r="H95" s="46"/>
    </row>
    <row r="96" spans="4:8">
      <c r="D96" s="46"/>
      <c r="F96" s="46"/>
      <c r="G96" s="46"/>
      <c r="H96" s="46"/>
    </row>
    <row r="97" spans="6:8">
      <c r="F97" s="46"/>
      <c r="G97" s="46"/>
      <c r="H97" s="46"/>
    </row>
    <row r="98" spans="6:8">
      <c r="F98" s="46"/>
      <c r="G98" s="46"/>
      <c r="H98" s="46"/>
    </row>
    <row r="99" spans="6:8">
      <c r="F99" s="46"/>
      <c r="G99" s="46"/>
      <c r="H99" s="46"/>
    </row>
    <row r="100" spans="6:8">
      <c r="F100" s="46"/>
      <c r="G100" s="46"/>
      <c r="H100" s="46"/>
    </row>
    <row r="101" spans="6:8">
      <c r="F101" s="46"/>
      <c r="G101" s="46"/>
      <c r="H101" s="46"/>
    </row>
    <row r="102" spans="6:8">
      <c r="F102" s="46"/>
      <c r="G102" s="46"/>
      <c r="H102" s="46"/>
    </row>
    <row r="103" spans="6:8">
      <c r="F103" s="46"/>
      <c r="G103" s="46"/>
      <c r="H103" s="46"/>
    </row>
    <row r="104" spans="6:8">
      <c r="F104" s="46"/>
      <c r="G104" s="46"/>
      <c r="H104" s="46"/>
    </row>
    <row r="105" spans="6:8">
      <c r="F105" s="46"/>
      <c r="G105" s="46"/>
      <c r="H105" s="46"/>
    </row>
    <row r="106" spans="6:8">
      <c r="F106" s="46"/>
      <c r="G106" s="46"/>
      <c r="H106" s="46"/>
    </row>
    <row r="107" spans="6:8">
      <c r="F107" s="46"/>
      <c r="G107" s="46"/>
      <c r="H107" s="46"/>
    </row>
    <row r="108" spans="6:8">
      <c r="F108" s="46"/>
      <c r="G108" s="46"/>
      <c r="H108" s="46"/>
    </row>
    <row r="109" spans="6:8">
      <c r="F109" s="46"/>
      <c r="G109" s="46"/>
      <c r="H109" s="46"/>
    </row>
    <row r="110" spans="6:8">
      <c r="F110" s="46"/>
      <c r="G110" s="46"/>
      <c r="H110" s="46"/>
    </row>
    <row r="111" spans="6:8">
      <c r="F111" s="46"/>
      <c r="G111" s="46"/>
      <c r="H111" s="46"/>
    </row>
    <row r="112" spans="6:8">
      <c r="F112" s="46"/>
      <c r="G112" s="46"/>
      <c r="H112" s="46"/>
    </row>
    <row r="113" spans="6:8">
      <c r="F113" s="46"/>
      <c r="G113" s="46"/>
      <c r="H113" s="46"/>
    </row>
    <row r="114" spans="6:8">
      <c r="F114" s="46"/>
      <c r="G114" s="46"/>
      <c r="H114" s="46"/>
    </row>
    <row r="115" spans="6:8">
      <c r="F115" s="46"/>
      <c r="G115" s="46"/>
      <c r="H115" s="46"/>
    </row>
    <row r="116" spans="6:8">
      <c r="F116" s="46"/>
      <c r="G116" s="46"/>
      <c r="H116" s="46"/>
    </row>
    <row r="117" spans="6:8">
      <c r="F117" s="46"/>
      <c r="G117" s="46"/>
      <c r="H117" s="46"/>
    </row>
    <row r="118" spans="6:8">
      <c r="F118" s="46"/>
      <c r="G118" s="46"/>
      <c r="H118" s="46"/>
    </row>
    <row r="119" spans="6:8">
      <c r="F119" s="46"/>
      <c r="G119" s="46"/>
      <c r="H119" s="46"/>
    </row>
    <row r="120" spans="6:8">
      <c r="F120" s="46"/>
      <c r="G120" s="46"/>
      <c r="H120" s="46"/>
    </row>
    <row r="121" spans="6:8">
      <c r="F121" s="46"/>
      <c r="G121" s="46"/>
      <c r="H121" s="46"/>
    </row>
    <row r="122" spans="6:8">
      <c r="F122" s="46"/>
      <c r="G122" s="46"/>
      <c r="H122" s="46"/>
    </row>
    <row r="123" spans="6:8">
      <c r="F123" s="46"/>
      <c r="G123" s="46"/>
      <c r="H123" s="46"/>
    </row>
    <row r="124" spans="6:8">
      <c r="F124" s="46"/>
      <c r="G124" s="46"/>
      <c r="H124" s="46"/>
    </row>
    <row r="125" spans="6:8">
      <c r="F125" s="46"/>
      <c r="G125" s="46"/>
      <c r="H125" s="46"/>
    </row>
    <row r="126" spans="6:8">
      <c r="F126" s="46"/>
      <c r="G126" s="46"/>
      <c r="H126" s="46"/>
    </row>
    <row r="127" spans="6:8">
      <c r="F127" s="46"/>
      <c r="G127" s="46"/>
      <c r="H127" s="46"/>
    </row>
    <row r="128" spans="6:8">
      <c r="F128" s="46"/>
      <c r="G128" s="46"/>
      <c r="H128" s="46"/>
    </row>
    <row r="129" spans="6:8">
      <c r="F129" s="46"/>
      <c r="G129" s="46"/>
      <c r="H129" s="46"/>
    </row>
    <row r="130" spans="6:8">
      <c r="F130" s="46"/>
      <c r="G130" s="46"/>
      <c r="H130" s="46"/>
    </row>
    <row r="131" spans="6:8">
      <c r="F131" s="46"/>
      <c r="G131" s="46"/>
      <c r="H131" s="46"/>
    </row>
    <row r="132" spans="6:8">
      <c r="F132" s="46"/>
      <c r="G132" s="46"/>
      <c r="H132" s="46"/>
    </row>
    <row r="133" spans="6:8">
      <c r="F133" s="46"/>
      <c r="G133" s="46"/>
      <c r="H133" s="46"/>
    </row>
    <row r="134" spans="6:8">
      <c r="F134" s="46"/>
      <c r="G134" s="46"/>
      <c r="H134" s="46"/>
    </row>
    <row r="135" spans="6:8">
      <c r="F135" s="46"/>
      <c r="G135" s="46"/>
      <c r="H135" s="46"/>
    </row>
    <row r="136" spans="6:8">
      <c r="F136" s="46"/>
      <c r="G136" s="46"/>
      <c r="H136" s="46"/>
    </row>
    <row r="137" spans="6:8">
      <c r="F137" s="46"/>
      <c r="G137" s="46"/>
      <c r="H137" s="46"/>
    </row>
    <row r="138" spans="6:8">
      <c r="F138" s="46"/>
      <c r="G138" s="46"/>
      <c r="H138" s="46"/>
    </row>
    <row r="139" spans="6:8">
      <c r="F139" s="46"/>
      <c r="G139" s="46"/>
      <c r="H139" s="46"/>
    </row>
    <row r="140" spans="6:8">
      <c r="F140" s="46"/>
      <c r="G140" s="46"/>
      <c r="H140" s="46"/>
    </row>
    <row r="141" spans="6:8">
      <c r="F141" s="46"/>
      <c r="G141" s="46"/>
      <c r="H141" s="46"/>
    </row>
    <row r="142" spans="6:8">
      <c r="F142" s="46"/>
      <c r="G142" s="46"/>
      <c r="H142" s="46"/>
    </row>
    <row r="143" spans="6:8">
      <c r="F143" s="46"/>
      <c r="G143" s="46"/>
      <c r="H143" s="46"/>
    </row>
    <row r="144" spans="6:8">
      <c r="F144" s="46"/>
      <c r="G144" s="46"/>
      <c r="H144" s="46"/>
    </row>
    <row r="145" spans="6:8">
      <c r="F145" s="46"/>
      <c r="G145" s="46"/>
      <c r="H145" s="46"/>
    </row>
    <row r="146" spans="6:8">
      <c r="F146" s="46"/>
      <c r="G146" s="46"/>
      <c r="H146" s="46"/>
    </row>
    <row r="147" spans="6:8">
      <c r="F147" s="46"/>
      <c r="G147" s="46"/>
      <c r="H147" s="46"/>
    </row>
    <row r="148" spans="6:8">
      <c r="F148" s="46"/>
      <c r="G148" s="46"/>
      <c r="H148" s="46"/>
    </row>
    <row r="149" spans="6:8">
      <c r="F149" s="46"/>
      <c r="G149" s="46"/>
      <c r="H149" s="46"/>
    </row>
    <row r="150" spans="6:8">
      <c r="F150" s="46"/>
      <c r="G150" s="46"/>
      <c r="H150" s="46"/>
    </row>
    <row r="151" spans="6:8">
      <c r="F151" s="46"/>
      <c r="G151" s="46"/>
      <c r="H151" s="46"/>
    </row>
    <row r="152" spans="6:8">
      <c r="F152" s="46"/>
      <c r="G152" s="46"/>
      <c r="H152" s="46"/>
    </row>
    <row r="153" spans="6:8">
      <c r="F153" s="46"/>
      <c r="G153" s="46"/>
      <c r="H153" s="46"/>
    </row>
    <row r="154" spans="6:8">
      <c r="F154" s="46"/>
      <c r="G154" s="46"/>
      <c r="H154" s="46"/>
    </row>
    <row r="155" spans="6:8">
      <c r="F155" s="46"/>
      <c r="G155" s="46"/>
      <c r="H155" s="46"/>
    </row>
    <row r="156" spans="6:8">
      <c r="F156" s="46"/>
      <c r="G156" s="46"/>
      <c r="H156" s="46"/>
    </row>
    <row r="157" spans="6:8">
      <c r="F157" s="46"/>
      <c r="G157" s="46"/>
      <c r="H157" s="46"/>
    </row>
    <row r="158" spans="6:8">
      <c r="F158" s="46"/>
      <c r="G158" s="46"/>
      <c r="H158" s="46"/>
    </row>
    <row r="159" spans="6:8">
      <c r="F159" s="46"/>
      <c r="G159" s="46"/>
      <c r="H159" s="46"/>
    </row>
    <row r="160" spans="6:8">
      <c r="F160" s="46"/>
      <c r="G160" s="46"/>
      <c r="H160" s="46"/>
    </row>
    <row r="161" spans="6:8">
      <c r="F161" s="46"/>
      <c r="G161" s="46"/>
      <c r="H161" s="46"/>
    </row>
    <row r="162" spans="6:8">
      <c r="F162" s="46"/>
      <c r="G162" s="46"/>
      <c r="H162" s="46"/>
    </row>
    <row r="163" spans="6:8">
      <c r="F163" s="46"/>
      <c r="G163" s="46"/>
      <c r="H163" s="46"/>
    </row>
    <row r="164" spans="6:8">
      <c r="F164" s="46"/>
      <c r="G164" s="46"/>
      <c r="H164" s="46"/>
    </row>
    <row r="165" spans="6:8">
      <c r="F165" s="46"/>
      <c r="G165" s="46"/>
      <c r="H165" s="46"/>
    </row>
    <row r="166" spans="6:8">
      <c r="F166" s="46"/>
      <c r="G166" s="46"/>
      <c r="H166" s="46"/>
    </row>
    <row r="167" spans="6:8">
      <c r="F167" s="46"/>
      <c r="G167" s="46"/>
      <c r="H167" s="46"/>
    </row>
    <row r="168" spans="6:8">
      <c r="F168" s="46"/>
      <c r="G168" s="46"/>
      <c r="H168" s="46"/>
    </row>
    <row r="169" spans="6:8">
      <c r="F169" s="46"/>
      <c r="G169" s="46"/>
      <c r="H169" s="46"/>
    </row>
    <row r="170" spans="6:8">
      <c r="F170" s="46"/>
      <c r="G170" s="46"/>
      <c r="H170" s="46"/>
    </row>
    <row r="171" spans="6:8">
      <c r="F171" s="46"/>
      <c r="G171" s="46"/>
      <c r="H171" s="46"/>
    </row>
    <row r="172" spans="6:8">
      <c r="F172" s="46"/>
      <c r="G172" s="46"/>
      <c r="H172" s="46"/>
    </row>
    <row r="173" spans="6:8">
      <c r="F173" s="46"/>
      <c r="G173" s="46"/>
      <c r="H173" s="46"/>
    </row>
    <row r="174" spans="6:8">
      <c r="F174" s="46"/>
      <c r="G174" s="46"/>
      <c r="H174" s="46"/>
    </row>
    <row r="175" spans="6:8">
      <c r="F175" s="46"/>
      <c r="G175" s="46"/>
      <c r="H175" s="46"/>
    </row>
    <row r="176" spans="6:8">
      <c r="F176" s="46"/>
      <c r="G176" s="46"/>
      <c r="H176" s="46"/>
    </row>
    <row r="177" spans="6:8">
      <c r="F177" s="46"/>
      <c r="G177" s="46"/>
      <c r="H177" s="46"/>
    </row>
    <row r="178" spans="6:8">
      <c r="F178" s="46"/>
      <c r="G178" s="46"/>
      <c r="H178" s="46"/>
    </row>
    <row r="179" spans="6:8">
      <c r="F179" s="46"/>
      <c r="G179" s="46"/>
      <c r="H179" s="46"/>
    </row>
    <row r="180" spans="6:8">
      <c r="F180" s="46"/>
      <c r="G180" s="46"/>
      <c r="H180" s="46"/>
    </row>
    <row r="181" spans="6:8">
      <c r="F181" s="46"/>
      <c r="G181" s="46"/>
      <c r="H181" s="46"/>
    </row>
    <row r="182" spans="6:8">
      <c r="F182" s="46"/>
      <c r="G182" s="46"/>
      <c r="H182" s="46"/>
    </row>
    <row r="183" spans="6:8">
      <c r="F183" s="46"/>
      <c r="G183" s="46"/>
      <c r="H183" s="46"/>
    </row>
    <row r="184" spans="6:8">
      <c r="F184" s="46"/>
      <c r="G184" s="46"/>
      <c r="H184" s="46"/>
    </row>
    <row r="185" spans="6:8">
      <c r="F185" s="46"/>
      <c r="G185" s="46"/>
      <c r="H185" s="46"/>
    </row>
    <row r="186" spans="6:8">
      <c r="F186" s="46"/>
      <c r="G186" s="46"/>
      <c r="H186" s="46"/>
    </row>
    <row r="187" spans="6:8">
      <c r="F187" s="46"/>
      <c r="G187" s="46"/>
      <c r="H187" s="46"/>
    </row>
    <row r="188" spans="6:8">
      <c r="F188" s="46"/>
      <c r="G188" s="46"/>
      <c r="H188" s="46"/>
    </row>
    <row r="189" spans="6:8">
      <c r="F189" s="46"/>
      <c r="G189" s="46"/>
      <c r="H189" s="46"/>
    </row>
    <row r="190" spans="6:8">
      <c r="F190" s="46"/>
      <c r="G190" s="46"/>
      <c r="H190" s="46"/>
    </row>
    <row r="191" spans="6:8">
      <c r="F191" s="46"/>
      <c r="G191" s="46"/>
      <c r="H191" s="46"/>
    </row>
    <row r="192" spans="6:8">
      <c r="F192" s="46"/>
      <c r="G192" s="46"/>
      <c r="H192" s="46"/>
    </row>
    <row r="193" spans="6:8">
      <c r="F193" s="46"/>
      <c r="G193" s="46"/>
      <c r="H193" s="46"/>
    </row>
    <row r="194" spans="6:8">
      <c r="F194" s="46"/>
      <c r="G194" s="46"/>
      <c r="H194" s="46"/>
    </row>
    <row r="195" spans="6:8">
      <c r="F195" s="46"/>
      <c r="G195" s="46"/>
      <c r="H195" s="46"/>
    </row>
    <row r="196" spans="6:8">
      <c r="F196" s="46"/>
      <c r="G196" s="46"/>
      <c r="H196" s="46"/>
    </row>
    <row r="197" spans="6:8">
      <c r="F197" s="46"/>
      <c r="G197" s="46"/>
      <c r="H197" s="46"/>
    </row>
    <row r="198" spans="6:8">
      <c r="F198" s="46"/>
      <c r="G198" s="46"/>
      <c r="H198" s="46"/>
    </row>
    <row r="199" spans="6:8">
      <c r="F199" s="46"/>
      <c r="G199" s="46"/>
      <c r="H199" s="46"/>
    </row>
    <row r="200" spans="6:8">
      <c r="F200" s="46"/>
      <c r="G200" s="46"/>
      <c r="H200" s="46"/>
    </row>
    <row r="201" spans="6:8">
      <c r="F201" s="46"/>
      <c r="G201" s="46"/>
      <c r="H201" s="46"/>
    </row>
    <row r="202" spans="6:8">
      <c r="F202" s="46"/>
      <c r="G202" s="46"/>
      <c r="H202" s="46"/>
    </row>
    <row r="203" spans="6:8">
      <c r="F203" s="46"/>
      <c r="G203" s="46"/>
      <c r="H203" s="46"/>
    </row>
    <row r="204" spans="6:8">
      <c r="F204" s="46"/>
      <c r="G204" s="46"/>
      <c r="H204" s="46"/>
    </row>
    <row r="205" spans="6:8">
      <c r="F205" s="46"/>
      <c r="G205" s="46"/>
      <c r="H205" s="46"/>
    </row>
    <row r="206" spans="6:8">
      <c r="F206" s="46"/>
      <c r="G206" s="46"/>
      <c r="H206" s="46"/>
    </row>
    <row r="207" spans="6:8">
      <c r="F207" s="46"/>
      <c r="G207" s="46"/>
      <c r="H207" s="46"/>
    </row>
    <row r="208" spans="6:8">
      <c r="F208" s="46"/>
      <c r="G208" s="46"/>
      <c r="H208" s="46"/>
    </row>
    <row r="209" spans="6:8">
      <c r="F209" s="46"/>
      <c r="G209" s="46"/>
      <c r="H209" s="46"/>
    </row>
    <row r="210" spans="6:8">
      <c r="F210" s="46"/>
      <c r="G210" s="46"/>
      <c r="H210" s="46"/>
    </row>
    <row r="211" spans="6:8">
      <c r="F211" s="46"/>
      <c r="G211" s="46"/>
      <c r="H211" s="46"/>
    </row>
    <row r="212" spans="6:8">
      <c r="F212" s="46"/>
      <c r="G212" s="46"/>
      <c r="H212" s="46"/>
    </row>
    <row r="213" spans="6:8">
      <c r="F213" s="46"/>
      <c r="G213" s="46"/>
      <c r="H213" s="46"/>
    </row>
    <row r="214" spans="6:8">
      <c r="F214" s="46"/>
      <c r="G214" s="46"/>
      <c r="H214" s="46"/>
    </row>
    <row r="215" spans="6:8">
      <c r="F215" s="46"/>
      <c r="G215" s="46"/>
      <c r="H215" s="46"/>
    </row>
    <row r="216" spans="6:8">
      <c r="F216" s="46"/>
      <c r="G216" s="46"/>
      <c r="H216" s="46"/>
    </row>
    <row r="217" spans="6:8">
      <c r="F217" s="46"/>
      <c r="G217" s="46"/>
      <c r="H217" s="46"/>
    </row>
    <row r="218" spans="6:8">
      <c r="F218" s="46"/>
      <c r="G218" s="46"/>
      <c r="H218" s="46"/>
    </row>
    <row r="219" spans="6:8">
      <c r="F219" s="46"/>
      <c r="G219" s="46"/>
      <c r="H219" s="46"/>
    </row>
    <row r="220" spans="6:8">
      <c r="F220" s="46"/>
      <c r="G220" s="46"/>
      <c r="H220" s="46"/>
    </row>
    <row r="221" spans="6:8">
      <c r="F221" s="46"/>
      <c r="G221" s="46"/>
      <c r="H221" s="46"/>
    </row>
    <row r="222" spans="6:8">
      <c r="F222" s="46"/>
      <c r="G222" s="46"/>
      <c r="H222" s="46"/>
    </row>
    <row r="223" spans="6:8">
      <c r="F223" s="46"/>
      <c r="G223" s="46"/>
      <c r="H223" s="46"/>
    </row>
    <row r="224" spans="6:8">
      <c r="F224" s="46"/>
      <c r="G224" s="46"/>
      <c r="H224" s="46"/>
    </row>
    <row r="225" spans="6:8">
      <c r="F225" s="46"/>
      <c r="G225" s="46"/>
      <c r="H225" s="46"/>
    </row>
    <row r="226" spans="6:8">
      <c r="F226" s="46"/>
      <c r="G226" s="46"/>
      <c r="H226" s="46"/>
    </row>
    <row r="227" spans="6:8">
      <c r="F227" s="46"/>
      <c r="G227" s="46"/>
      <c r="H227" s="46"/>
    </row>
    <row r="228" spans="6:8">
      <c r="F228" s="46"/>
      <c r="G228" s="46"/>
      <c r="H228" s="46"/>
    </row>
    <row r="229" spans="6:8">
      <c r="F229" s="46"/>
      <c r="G229" s="46"/>
      <c r="H229" s="46"/>
    </row>
    <row r="230" spans="6:8">
      <c r="F230" s="46"/>
      <c r="G230" s="46"/>
      <c r="H230" s="46"/>
    </row>
    <row r="231" spans="6:8">
      <c r="F231" s="46"/>
      <c r="G231" s="46"/>
      <c r="H231" s="46"/>
    </row>
    <row r="232" spans="6:8">
      <c r="F232" s="46"/>
      <c r="G232" s="46"/>
      <c r="H232" s="46"/>
    </row>
    <row r="233" spans="6:8">
      <c r="F233" s="46"/>
      <c r="G233" s="46"/>
      <c r="H233" s="46"/>
    </row>
    <row r="234" spans="6:8">
      <c r="F234" s="46"/>
      <c r="G234" s="46"/>
      <c r="H234" s="46"/>
    </row>
    <row r="235" spans="6:8">
      <c r="F235" s="46"/>
      <c r="G235" s="46"/>
      <c r="H235" s="46"/>
    </row>
    <row r="236" spans="6:8">
      <c r="F236" s="46"/>
      <c r="G236" s="46"/>
      <c r="H236" s="46"/>
    </row>
    <row r="237" spans="6:8">
      <c r="F237" s="46"/>
      <c r="G237" s="46"/>
      <c r="H237" s="46"/>
    </row>
    <row r="238" spans="6:8">
      <c r="F238" s="46"/>
      <c r="G238" s="46"/>
      <c r="H238" s="46"/>
    </row>
    <row r="239" spans="6:8">
      <c r="F239" s="46"/>
      <c r="G239" s="46"/>
      <c r="H239" s="46"/>
    </row>
    <row r="240" spans="6:8">
      <c r="F240" s="46"/>
      <c r="G240" s="46"/>
      <c r="H240" s="46"/>
    </row>
    <row r="241" spans="6:8">
      <c r="F241" s="46"/>
      <c r="G241" s="46"/>
      <c r="H241" s="46"/>
    </row>
    <row r="242" spans="6:8">
      <c r="F242" s="46"/>
      <c r="G242" s="46"/>
      <c r="H242" s="46"/>
    </row>
    <row r="243" spans="6:8">
      <c r="F243" s="46"/>
      <c r="G243" s="46"/>
      <c r="H243" s="46"/>
    </row>
    <row r="244" spans="6:8">
      <c r="F244" s="46"/>
      <c r="G244" s="46"/>
      <c r="H244" s="46"/>
    </row>
    <row r="245" spans="6:8">
      <c r="F245" s="46"/>
      <c r="G245" s="46"/>
      <c r="H245" s="46"/>
    </row>
    <row r="246" spans="6:8">
      <c r="F246" s="46"/>
      <c r="G246" s="46"/>
      <c r="H246" s="46"/>
    </row>
    <row r="247" spans="6:8">
      <c r="F247" s="46"/>
      <c r="G247" s="46"/>
      <c r="H247" s="46"/>
    </row>
    <row r="248" spans="6:8">
      <c r="F248" s="46"/>
      <c r="G248" s="46"/>
      <c r="H248" s="46"/>
    </row>
    <row r="249" spans="6:8">
      <c r="F249" s="46"/>
      <c r="G249" s="46"/>
      <c r="H249" s="46"/>
    </row>
    <row r="250" spans="6:8">
      <c r="F250" s="46"/>
      <c r="G250" s="46"/>
      <c r="H250" s="46"/>
    </row>
    <row r="251" spans="6:8">
      <c r="F251" s="46"/>
      <c r="G251" s="46"/>
      <c r="H251" s="46"/>
    </row>
    <row r="252" spans="6:8">
      <c r="F252" s="46"/>
      <c r="G252" s="46"/>
      <c r="H252" s="46"/>
    </row>
    <row r="253" spans="6:8">
      <c r="F253" s="46"/>
      <c r="G253" s="46"/>
      <c r="H253" s="46"/>
    </row>
    <row r="254" spans="6:8">
      <c r="F254" s="46"/>
      <c r="G254" s="46"/>
      <c r="H254" s="46"/>
    </row>
    <row r="255" spans="6:8">
      <c r="F255" s="46"/>
      <c r="G255" s="46"/>
      <c r="H255" s="46"/>
    </row>
    <row r="256" spans="6:8">
      <c r="F256" s="46"/>
      <c r="G256" s="46"/>
      <c r="H256" s="46"/>
    </row>
    <row r="257" spans="6:8">
      <c r="F257" s="46"/>
      <c r="G257" s="46"/>
      <c r="H257" s="46"/>
    </row>
    <row r="258" spans="6:8">
      <c r="F258" s="46"/>
      <c r="G258" s="46"/>
      <c r="H258" s="46"/>
    </row>
    <row r="259" spans="6:8">
      <c r="F259" s="46"/>
      <c r="G259" s="46"/>
      <c r="H259" s="46"/>
    </row>
    <row r="260" spans="6:8">
      <c r="F260" s="46"/>
      <c r="G260" s="46"/>
      <c r="H260" s="46"/>
    </row>
    <row r="261" spans="6:8">
      <c r="F261" s="46"/>
      <c r="G261" s="46"/>
      <c r="H261" s="46"/>
    </row>
    <row r="262" spans="6:8">
      <c r="F262" s="46"/>
      <c r="G262" s="46"/>
      <c r="H262" s="46"/>
    </row>
    <row r="263" spans="6:8">
      <c r="F263" s="46"/>
      <c r="G263" s="46"/>
      <c r="H263" s="46"/>
    </row>
    <row r="264" spans="6:8">
      <c r="F264" s="46"/>
      <c r="G264" s="46"/>
      <c r="H264" s="46"/>
    </row>
    <row r="265" spans="6:8">
      <c r="F265" s="46"/>
      <c r="G265" s="46"/>
      <c r="H265" s="46"/>
    </row>
    <row r="266" spans="6:8">
      <c r="F266" s="46"/>
      <c r="G266" s="46"/>
      <c r="H266" s="46"/>
    </row>
    <row r="267" spans="6:8">
      <c r="F267" s="46"/>
      <c r="G267" s="46"/>
      <c r="H267" s="46"/>
    </row>
    <row r="268" spans="6:8">
      <c r="F268" s="46"/>
      <c r="G268" s="46"/>
      <c r="H268" s="46"/>
    </row>
    <row r="269" spans="6:8">
      <c r="F269" s="46"/>
      <c r="G269" s="46"/>
      <c r="H269" s="46"/>
    </row>
    <row r="270" spans="6:8">
      <c r="F270" s="46"/>
      <c r="G270" s="46"/>
      <c r="H270" s="46"/>
    </row>
    <row r="271" spans="6:8">
      <c r="F271" s="46"/>
      <c r="G271" s="46"/>
      <c r="H271" s="46"/>
    </row>
    <row r="272" spans="6:8">
      <c r="F272" s="46"/>
      <c r="G272" s="46"/>
      <c r="H272" s="46"/>
    </row>
    <row r="273" spans="6:8">
      <c r="F273" s="46"/>
      <c r="G273" s="46"/>
      <c r="H273" s="46"/>
    </row>
    <row r="274" spans="6:8">
      <c r="F274" s="46"/>
      <c r="G274" s="46"/>
      <c r="H274" s="46"/>
    </row>
    <row r="275" spans="6:8">
      <c r="F275" s="46"/>
      <c r="G275" s="46"/>
      <c r="H275" s="46"/>
    </row>
  </sheetData>
  <mergeCells count="22">
    <mergeCell ref="B9:B14"/>
    <mergeCell ref="L9:L14"/>
    <mergeCell ref="Q9:Q14"/>
    <mergeCell ref="B15:B22"/>
    <mergeCell ref="L15:L22"/>
    <mergeCell ref="Q15:Q22"/>
    <mergeCell ref="P33:Q33"/>
    <mergeCell ref="C34:E34"/>
    <mergeCell ref="M34:Q34"/>
    <mergeCell ref="C35:E35"/>
    <mergeCell ref="B23:B28"/>
    <mergeCell ref="L23:L28"/>
    <mergeCell ref="Q23:Q28"/>
    <mergeCell ref="B29:B31"/>
    <mergeCell ref="L29:L31"/>
    <mergeCell ref="Q29:Q31"/>
    <mergeCell ref="B36:E36"/>
    <mergeCell ref="C39:E40"/>
    <mergeCell ref="C41:E41"/>
    <mergeCell ref="F41:H41"/>
    <mergeCell ref="B33:B35"/>
    <mergeCell ref="C33:E33"/>
  </mergeCells>
  <phoneticPr fontId="13" type="noConversion"/>
  <conditionalFormatting sqref="F9:I32">
    <cfRule type="cellIs" dxfId="3" priority="1" operator="equal">
      <formula>"N/A"</formula>
    </cfRule>
    <cfRule type="cellIs" dxfId="2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13" fitToWidth="0" orientation="portrait" r:id="rId1"/>
  <headerFooter scaleWithDoc="0">
    <oddFooter>&amp;C&amp;P/&amp;N&amp;R&amp;G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P27"/>
  <sheetViews>
    <sheetView showGridLines="0" tabSelected="1" view="pageBreakPreview" zoomScale="70" zoomScaleNormal="70" zoomScaleSheetLayoutView="70" zoomScalePageLayoutView="40" workbookViewId="0">
      <selection activeCell="J5" sqref="J5"/>
    </sheetView>
  </sheetViews>
  <sheetFormatPr defaultColWidth="9" defaultRowHeight="17.399999999999999"/>
  <cols>
    <col min="1" max="1" width="6.09765625" style="11" customWidth="1"/>
    <col min="2" max="2" width="15.59765625" style="11" customWidth="1"/>
    <col min="3" max="3" width="12.59765625" style="11" customWidth="1"/>
    <col min="4" max="4" width="15.59765625" style="11" customWidth="1"/>
    <col min="5" max="5" width="15.59765625" style="61" customWidth="1"/>
    <col min="6" max="6" width="8.59765625" style="11" customWidth="1"/>
    <col min="7" max="7" width="45.59765625" style="62" customWidth="1"/>
    <col min="8" max="8" width="6.59765625" style="11" customWidth="1"/>
    <col min="9" max="9" width="9.59765625" style="12" customWidth="1"/>
    <col min="10" max="10" width="65.59765625" style="13" customWidth="1"/>
    <col min="11" max="11" width="11.59765625" style="12" customWidth="1"/>
    <col min="12" max="12" width="9.59765625" style="12" hidden="1" customWidth="1"/>
    <col min="13" max="13" width="65.59765625" style="13" hidden="1" customWidth="1"/>
    <col min="14" max="15" width="15.59765625" style="13" customWidth="1"/>
    <col min="16" max="16" width="10.59765625" style="13" customWidth="1"/>
    <col min="17" max="16384" width="9" style="11"/>
  </cols>
  <sheetData>
    <row r="1" spans="1:16" ht="21">
      <c r="A1" s="10" t="s">
        <v>104</v>
      </c>
      <c r="B1" s="10"/>
      <c r="C1" s="10"/>
      <c r="D1" s="9"/>
      <c r="E1" s="9"/>
      <c r="F1" s="9"/>
      <c r="G1" s="63"/>
      <c r="H1" s="9"/>
      <c r="J1" s="12"/>
    </row>
    <row r="3" spans="1:16" ht="23.1" customHeight="1">
      <c r="A3" s="75" t="s">
        <v>5</v>
      </c>
      <c r="B3" s="75" t="s">
        <v>177</v>
      </c>
      <c r="C3" s="75" t="s">
        <v>178</v>
      </c>
      <c r="D3" s="75" t="s">
        <v>179</v>
      </c>
      <c r="E3" s="75" t="s">
        <v>73</v>
      </c>
      <c r="F3" s="75" t="s">
        <v>7</v>
      </c>
      <c r="G3" s="102" t="s">
        <v>8</v>
      </c>
      <c r="H3" s="75" t="s">
        <v>9</v>
      </c>
      <c r="I3" s="75" t="s">
        <v>159</v>
      </c>
      <c r="J3" s="75" t="s">
        <v>160</v>
      </c>
      <c r="K3" s="75" t="s">
        <v>31</v>
      </c>
      <c r="L3" s="75" t="s">
        <v>32</v>
      </c>
      <c r="M3" s="75" t="s">
        <v>161</v>
      </c>
      <c r="N3" s="75" t="s">
        <v>74</v>
      </c>
      <c r="O3" s="75" t="s">
        <v>33</v>
      </c>
      <c r="P3" s="75" t="s">
        <v>75</v>
      </c>
    </row>
    <row r="4" spans="1:16" ht="30" customHeight="1">
      <c r="A4" s="54">
        <v>1</v>
      </c>
      <c r="B4" s="71" t="s">
        <v>234</v>
      </c>
      <c r="C4" s="71" t="s">
        <v>235</v>
      </c>
      <c r="D4" s="71" t="s">
        <v>236</v>
      </c>
      <c r="E4" s="71" t="s">
        <v>235</v>
      </c>
      <c r="F4" s="56" t="s">
        <v>105</v>
      </c>
      <c r="G4" s="64" t="s">
        <v>115</v>
      </c>
      <c r="H4" s="57" t="s">
        <v>14</v>
      </c>
      <c r="I4" s="57" t="s">
        <v>193</v>
      </c>
      <c r="J4" s="69" t="s">
        <v>210</v>
      </c>
      <c r="K4" s="57"/>
      <c r="L4" s="57"/>
      <c r="M4" s="69" t="s">
        <v>191</v>
      </c>
      <c r="N4" s="72"/>
      <c r="O4" s="71" t="s">
        <v>235</v>
      </c>
      <c r="P4" s="14"/>
    </row>
    <row r="5" spans="1:16" ht="30" customHeight="1">
      <c r="A5" s="54">
        <v>1</v>
      </c>
      <c r="B5" s="71" t="s">
        <v>234</v>
      </c>
      <c r="C5" s="71" t="s">
        <v>235</v>
      </c>
      <c r="D5" s="71" t="s">
        <v>236</v>
      </c>
      <c r="E5" s="71" t="s">
        <v>235</v>
      </c>
      <c r="F5" s="56" t="s">
        <v>106</v>
      </c>
      <c r="G5" s="64" t="s">
        <v>116</v>
      </c>
      <c r="H5" s="57" t="s">
        <v>14</v>
      </c>
      <c r="I5" s="57" t="s">
        <v>76</v>
      </c>
      <c r="J5" s="69" t="s">
        <v>222</v>
      </c>
      <c r="K5" s="57"/>
      <c r="L5" s="57"/>
      <c r="M5" s="69" t="s">
        <v>78</v>
      </c>
      <c r="N5" s="72"/>
      <c r="O5" s="71" t="s">
        <v>235</v>
      </c>
      <c r="P5" s="14"/>
    </row>
    <row r="6" spans="1:16" ht="30" customHeight="1">
      <c r="A6" s="54">
        <v>1</v>
      </c>
      <c r="B6" s="71" t="s">
        <v>234</v>
      </c>
      <c r="C6" s="71" t="s">
        <v>235</v>
      </c>
      <c r="D6" s="71" t="s">
        <v>236</v>
      </c>
      <c r="E6" s="71" t="s">
        <v>235</v>
      </c>
      <c r="F6" s="56" t="s">
        <v>107</v>
      </c>
      <c r="G6" s="64" t="s">
        <v>108</v>
      </c>
      <c r="H6" s="57" t="s">
        <v>14</v>
      </c>
      <c r="I6" s="57" t="s">
        <v>198</v>
      </c>
      <c r="J6" s="69" t="s">
        <v>213</v>
      </c>
      <c r="K6" s="57"/>
      <c r="L6" s="57"/>
      <c r="M6" s="69" t="s">
        <v>149</v>
      </c>
      <c r="N6" s="72"/>
      <c r="O6" s="71" t="s">
        <v>235</v>
      </c>
      <c r="P6" s="14"/>
    </row>
    <row r="7" spans="1:16" ht="30" customHeight="1">
      <c r="A7" s="54">
        <v>1</v>
      </c>
      <c r="B7" s="71" t="s">
        <v>234</v>
      </c>
      <c r="C7" s="71" t="s">
        <v>235</v>
      </c>
      <c r="D7" s="71" t="s">
        <v>236</v>
      </c>
      <c r="E7" s="71" t="s">
        <v>235</v>
      </c>
      <c r="F7" s="56" t="s">
        <v>132</v>
      </c>
      <c r="G7" s="64" t="s">
        <v>109</v>
      </c>
      <c r="H7" s="57" t="s">
        <v>14</v>
      </c>
      <c r="I7" s="57" t="s">
        <v>76</v>
      </c>
      <c r="J7" s="69" t="s">
        <v>219</v>
      </c>
      <c r="K7" s="57"/>
      <c r="L7" s="57"/>
      <c r="M7" s="69" t="s">
        <v>148</v>
      </c>
      <c r="N7" s="72"/>
      <c r="O7" s="71" t="s">
        <v>235</v>
      </c>
      <c r="P7" s="14"/>
    </row>
    <row r="8" spans="1:16" ht="30" customHeight="1">
      <c r="A8" s="54">
        <v>1</v>
      </c>
      <c r="B8" s="71" t="s">
        <v>234</v>
      </c>
      <c r="C8" s="71" t="s">
        <v>235</v>
      </c>
      <c r="D8" s="71" t="s">
        <v>236</v>
      </c>
      <c r="E8" s="71" t="s">
        <v>235</v>
      </c>
      <c r="F8" s="56" t="s">
        <v>134</v>
      </c>
      <c r="G8" s="64" t="s">
        <v>110</v>
      </c>
      <c r="H8" s="57" t="s">
        <v>14</v>
      </c>
      <c r="I8" s="57" t="s">
        <v>194</v>
      </c>
      <c r="J8" s="69" t="s">
        <v>195</v>
      </c>
      <c r="K8" s="57"/>
      <c r="L8" s="57"/>
      <c r="M8" s="69" t="s">
        <v>79</v>
      </c>
      <c r="N8" s="72"/>
      <c r="O8" s="71" t="s">
        <v>235</v>
      </c>
      <c r="P8" s="14"/>
    </row>
    <row r="9" spans="1:16" ht="30" customHeight="1">
      <c r="A9" s="54">
        <v>1</v>
      </c>
      <c r="B9" s="71" t="s">
        <v>234</v>
      </c>
      <c r="C9" s="71" t="s">
        <v>235</v>
      </c>
      <c r="D9" s="71" t="s">
        <v>236</v>
      </c>
      <c r="E9" s="71" t="s">
        <v>235</v>
      </c>
      <c r="F9" s="56" t="s">
        <v>131</v>
      </c>
      <c r="G9" s="64" t="s">
        <v>111</v>
      </c>
      <c r="H9" s="57" t="s">
        <v>14</v>
      </c>
      <c r="I9" s="57" t="s">
        <v>76</v>
      </c>
      <c r="J9" s="69" t="s">
        <v>224</v>
      </c>
      <c r="K9" s="57"/>
      <c r="L9" s="57"/>
      <c r="M9" s="69" t="s">
        <v>80</v>
      </c>
      <c r="N9" s="72"/>
      <c r="O9" s="71" t="s">
        <v>235</v>
      </c>
      <c r="P9" s="14"/>
    </row>
    <row r="10" spans="1:16" ht="30" customHeight="1">
      <c r="A10" s="54">
        <v>1</v>
      </c>
      <c r="B10" s="71" t="s">
        <v>234</v>
      </c>
      <c r="C10" s="71" t="s">
        <v>235</v>
      </c>
      <c r="D10" s="71" t="s">
        <v>236</v>
      </c>
      <c r="E10" s="71" t="s">
        <v>235</v>
      </c>
      <c r="F10" s="56" t="s">
        <v>135</v>
      </c>
      <c r="G10" s="64" t="s">
        <v>112</v>
      </c>
      <c r="H10" s="57" t="s">
        <v>14</v>
      </c>
      <c r="I10" s="57" t="s">
        <v>211</v>
      </c>
      <c r="J10" s="69" t="s">
        <v>220</v>
      </c>
      <c r="K10" s="57"/>
      <c r="L10" s="57"/>
      <c r="M10" s="69" t="s">
        <v>81</v>
      </c>
      <c r="N10" s="72"/>
      <c r="O10" s="71" t="s">
        <v>235</v>
      </c>
      <c r="P10" s="14"/>
    </row>
    <row r="11" spans="1:16" ht="30" customHeight="1">
      <c r="A11" s="54">
        <v>1</v>
      </c>
      <c r="B11" s="71" t="s">
        <v>234</v>
      </c>
      <c r="C11" s="71" t="s">
        <v>235</v>
      </c>
      <c r="D11" s="71" t="s">
        <v>236</v>
      </c>
      <c r="E11" s="71" t="s">
        <v>235</v>
      </c>
      <c r="F11" s="56" t="s">
        <v>138</v>
      </c>
      <c r="G11" s="64" t="s">
        <v>113</v>
      </c>
      <c r="H11" s="57" t="s">
        <v>14</v>
      </c>
      <c r="I11" s="57" t="s">
        <v>76</v>
      </c>
      <c r="J11" s="69" t="s">
        <v>228</v>
      </c>
      <c r="K11" s="57"/>
      <c r="L11" s="57"/>
      <c r="M11" s="69" t="s">
        <v>86</v>
      </c>
      <c r="N11" s="72"/>
      <c r="O11" s="71" t="s">
        <v>235</v>
      </c>
      <c r="P11" s="14"/>
    </row>
    <row r="12" spans="1:16" ht="30" customHeight="1">
      <c r="A12" s="54">
        <v>1</v>
      </c>
      <c r="B12" s="71" t="s">
        <v>234</v>
      </c>
      <c r="C12" s="71" t="s">
        <v>235</v>
      </c>
      <c r="D12" s="71" t="s">
        <v>236</v>
      </c>
      <c r="E12" s="71" t="s">
        <v>235</v>
      </c>
      <c r="F12" s="56" t="s">
        <v>55</v>
      </c>
      <c r="G12" s="64" t="s">
        <v>122</v>
      </c>
      <c r="H12" s="57" t="s">
        <v>14</v>
      </c>
      <c r="I12" s="57" t="s">
        <v>194</v>
      </c>
      <c r="J12" s="69" t="s">
        <v>197</v>
      </c>
      <c r="K12" s="57"/>
      <c r="L12" s="57"/>
      <c r="M12" s="69" t="s">
        <v>87</v>
      </c>
      <c r="N12" s="72"/>
      <c r="O12" s="71" t="s">
        <v>235</v>
      </c>
      <c r="P12" s="14"/>
    </row>
    <row r="13" spans="1:16" ht="30" customHeight="1">
      <c r="A13" s="54">
        <v>1</v>
      </c>
      <c r="B13" s="71" t="s">
        <v>234</v>
      </c>
      <c r="C13" s="71" t="s">
        <v>235</v>
      </c>
      <c r="D13" s="71" t="s">
        <v>236</v>
      </c>
      <c r="E13" s="71" t="s">
        <v>235</v>
      </c>
      <c r="F13" s="56" t="s">
        <v>140</v>
      </c>
      <c r="G13" s="64" t="s">
        <v>114</v>
      </c>
      <c r="H13" s="57" t="s">
        <v>14</v>
      </c>
      <c r="I13" s="57" t="s">
        <v>76</v>
      </c>
      <c r="J13" s="69" t="s">
        <v>233</v>
      </c>
      <c r="K13" s="58"/>
      <c r="L13" s="57"/>
      <c r="M13" s="69" t="s">
        <v>91</v>
      </c>
      <c r="N13" s="72"/>
      <c r="O13" s="71" t="s">
        <v>235</v>
      </c>
      <c r="P13" s="14"/>
    </row>
    <row r="14" spans="1:16" ht="30" customHeight="1">
      <c r="A14" s="54">
        <v>1</v>
      </c>
      <c r="B14" s="71" t="s">
        <v>234</v>
      </c>
      <c r="C14" s="71" t="s">
        <v>235</v>
      </c>
      <c r="D14" s="71" t="s">
        <v>236</v>
      </c>
      <c r="E14" s="71" t="s">
        <v>235</v>
      </c>
      <c r="F14" s="56" t="s">
        <v>99</v>
      </c>
      <c r="G14" s="64" t="s">
        <v>127</v>
      </c>
      <c r="H14" s="57" t="s">
        <v>14</v>
      </c>
      <c r="I14" s="57" t="s">
        <v>201</v>
      </c>
      <c r="J14" s="69" t="s">
        <v>202</v>
      </c>
      <c r="K14" s="58"/>
      <c r="L14" s="57"/>
      <c r="M14" s="69" t="s">
        <v>101</v>
      </c>
      <c r="N14" s="72"/>
      <c r="O14" s="71" t="s">
        <v>235</v>
      </c>
      <c r="P14" s="14"/>
    </row>
    <row r="15" spans="1:16" ht="30" customHeight="1">
      <c r="A15" s="54">
        <v>1</v>
      </c>
      <c r="B15" s="71" t="s">
        <v>234</v>
      </c>
      <c r="C15" s="71" t="s">
        <v>235</v>
      </c>
      <c r="D15" s="71" t="s">
        <v>236</v>
      </c>
      <c r="E15" s="71" t="s">
        <v>235</v>
      </c>
      <c r="F15" s="56" t="s">
        <v>130</v>
      </c>
      <c r="G15" s="64" t="s">
        <v>117</v>
      </c>
      <c r="H15" s="57" t="s">
        <v>16</v>
      </c>
      <c r="I15" s="57" t="s">
        <v>207</v>
      </c>
      <c r="J15" s="69" t="s">
        <v>212</v>
      </c>
      <c r="K15" s="57"/>
      <c r="L15" s="57"/>
      <c r="M15" s="69" t="s">
        <v>129</v>
      </c>
      <c r="N15" s="72"/>
      <c r="O15" s="71" t="s">
        <v>235</v>
      </c>
      <c r="P15" s="14"/>
    </row>
    <row r="16" spans="1:16" ht="30" customHeight="1">
      <c r="A16" s="54">
        <v>1</v>
      </c>
      <c r="B16" s="71" t="s">
        <v>234</v>
      </c>
      <c r="C16" s="71" t="s">
        <v>235</v>
      </c>
      <c r="D16" s="71" t="s">
        <v>236</v>
      </c>
      <c r="E16" s="71" t="s">
        <v>235</v>
      </c>
      <c r="F16" s="56" t="s">
        <v>133</v>
      </c>
      <c r="G16" s="64" t="s">
        <v>196</v>
      </c>
      <c r="H16" s="57" t="s">
        <v>16</v>
      </c>
      <c r="I16" s="57" t="s">
        <v>76</v>
      </c>
      <c r="J16" s="69" t="s">
        <v>223</v>
      </c>
      <c r="K16" s="57"/>
      <c r="L16" s="57"/>
      <c r="M16" s="69" t="s">
        <v>93</v>
      </c>
      <c r="N16" s="72"/>
      <c r="O16" s="71" t="s">
        <v>235</v>
      </c>
      <c r="P16" s="14"/>
    </row>
    <row r="17" spans="1:16" ht="30" customHeight="1">
      <c r="A17" s="54">
        <v>1</v>
      </c>
      <c r="B17" s="71" t="s">
        <v>234</v>
      </c>
      <c r="C17" s="71" t="s">
        <v>235</v>
      </c>
      <c r="D17" s="71" t="s">
        <v>236</v>
      </c>
      <c r="E17" s="71" t="s">
        <v>235</v>
      </c>
      <c r="F17" s="56" t="s">
        <v>136</v>
      </c>
      <c r="G17" s="64" t="s">
        <v>118</v>
      </c>
      <c r="H17" s="57" t="s">
        <v>16</v>
      </c>
      <c r="I17" s="57" t="s">
        <v>205</v>
      </c>
      <c r="J17" s="69" t="s">
        <v>221</v>
      </c>
      <c r="K17" s="57"/>
      <c r="L17" s="57"/>
      <c r="M17" s="69" t="s">
        <v>94</v>
      </c>
      <c r="N17" s="72"/>
      <c r="O17" s="71" t="s">
        <v>235</v>
      </c>
      <c r="P17" s="14"/>
    </row>
    <row r="18" spans="1:16" ht="30" customHeight="1">
      <c r="A18" s="54">
        <v>1</v>
      </c>
      <c r="B18" s="71" t="s">
        <v>234</v>
      </c>
      <c r="C18" s="71" t="s">
        <v>235</v>
      </c>
      <c r="D18" s="71" t="s">
        <v>236</v>
      </c>
      <c r="E18" s="71" t="s">
        <v>235</v>
      </c>
      <c r="F18" s="56" t="s">
        <v>137</v>
      </c>
      <c r="G18" s="64" t="s">
        <v>119</v>
      </c>
      <c r="H18" s="57" t="s">
        <v>16</v>
      </c>
      <c r="I18" s="57" t="s">
        <v>208</v>
      </c>
      <c r="J18" s="69" t="s">
        <v>214</v>
      </c>
      <c r="K18" s="57"/>
      <c r="L18" s="57"/>
      <c r="M18" s="69" t="s">
        <v>82</v>
      </c>
      <c r="N18" s="72"/>
      <c r="O18" s="71" t="s">
        <v>235</v>
      </c>
      <c r="P18" s="14"/>
    </row>
    <row r="19" spans="1:16" ht="30" customHeight="1">
      <c r="A19" s="54">
        <v>1</v>
      </c>
      <c r="B19" s="71" t="s">
        <v>234</v>
      </c>
      <c r="C19" s="71" t="s">
        <v>235</v>
      </c>
      <c r="D19" s="71" t="s">
        <v>236</v>
      </c>
      <c r="E19" s="71" t="s">
        <v>235</v>
      </c>
      <c r="F19" s="56" t="s">
        <v>56</v>
      </c>
      <c r="G19" s="64" t="s">
        <v>147</v>
      </c>
      <c r="H19" s="57" t="s">
        <v>15</v>
      </c>
      <c r="I19" s="57" t="s">
        <v>76</v>
      </c>
      <c r="J19" s="69" t="s">
        <v>225</v>
      </c>
      <c r="K19" s="57"/>
      <c r="L19" s="57"/>
      <c r="M19" s="69" t="s">
        <v>83</v>
      </c>
      <c r="N19" s="72"/>
      <c r="O19" s="71" t="s">
        <v>235</v>
      </c>
      <c r="P19" s="14"/>
    </row>
    <row r="20" spans="1:16" ht="30" customHeight="1">
      <c r="A20" s="54">
        <v>1</v>
      </c>
      <c r="B20" s="71" t="s">
        <v>234</v>
      </c>
      <c r="C20" s="71" t="s">
        <v>235</v>
      </c>
      <c r="D20" s="71" t="s">
        <v>236</v>
      </c>
      <c r="E20" s="71" t="s">
        <v>235</v>
      </c>
      <c r="F20" s="56" t="s">
        <v>64</v>
      </c>
      <c r="G20" s="64" t="s">
        <v>120</v>
      </c>
      <c r="H20" s="57" t="s">
        <v>16</v>
      </c>
      <c r="I20" s="57" t="s">
        <v>76</v>
      </c>
      <c r="J20" s="69" t="s">
        <v>226</v>
      </c>
      <c r="K20" s="57"/>
      <c r="L20" s="57"/>
      <c r="M20" s="69" t="s">
        <v>84</v>
      </c>
      <c r="N20" s="72"/>
      <c r="O20" s="71" t="s">
        <v>235</v>
      </c>
      <c r="P20" s="14"/>
    </row>
    <row r="21" spans="1:16" ht="30" customHeight="1">
      <c r="A21" s="54">
        <v>1</v>
      </c>
      <c r="B21" s="71" t="s">
        <v>234</v>
      </c>
      <c r="C21" s="71" t="s">
        <v>235</v>
      </c>
      <c r="D21" s="71" t="s">
        <v>236</v>
      </c>
      <c r="E21" s="71" t="s">
        <v>235</v>
      </c>
      <c r="F21" s="56" t="s">
        <v>65</v>
      </c>
      <c r="G21" s="64" t="s">
        <v>121</v>
      </c>
      <c r="H21" s="57" t="s">
        <v>15</v>
      </c>
      <c r="I21" s="57" t="s">
        <v>76</v>
      </c>
      <c r="J21" s="69" t="s">
        <v>227</v>
      </c>
      <c r="K21" s="57"/>
      <c r="L21" s="57"/>
      <c r="M21" s="69" t="s">
        <v>85</v>
      </c>
      <c r="N21" s="72"/>
      <c r="O21" s="71" t="s">
        <v>235</v>
      </c>
      <c r="P21" s="14"/>
    </row>
    <row r="22" spans="1:16" ht="30" customHeight="1">
      <c r="A22" s="54">
        <v>1</v>
      </c>
      <c r="B22" s="71" t="s">
        <v>234</v>
      </c>
      <c r="C22" s="71" t="s">
        <v>235</v>
      </c>
      <c r="D22" s="71" t="s">
        <v>236</v>
      </c>
      <c r="E22" s="71" t="s">
        <v>235</v>
      </c>
      <c r="F22" s="56" t="s">
        <v>139</v>
      </c>
      <c r="G22" s="64" t="s">
        <v>123</v>
      </c>
      <c r="H22" s="57" t="s">
        <v>16</v>
      </c>
      <c r="I22" s="57" t="s">
        <v>198</v>
      </c>
      <c r="J22" s="69" t="s">
        <v>215</v>
      </c>
      <c r="K22" s="57"/>
      <c r="L22" s="57"/>
      <c r="M22" s="69" t="s">
        <v>95</v>
      </c>
      <c r="N22" s="72"/>
      <c r="O22" s="71" t="s">
        <v>235</v>
      </c>
      <c r="P22" s="14"/>
    </row>
    <row r="23" spans="1:16" ht="30" customHeight="1">
      <c r="A23" s="54">
        <v>1</v>
      </c>
      <c r="B23" s="71" t="s">
        <v>234</v>
      </c>
      <c r="C23" s="71" t="s">
        <v>235</v>
      </c>
      <c r="D23" s="71" t="s">
        <v>236</v>
      </c>
      <c r="E23" s="71" t="s">
        <v>235</v>
      </c>
      <c r="F23" s="56" t="s">
        <v>66</v>
      </c>
      <c r="G23" s="64" t="s">
        <v>124</v>
      </c>
      <c r="H23" s="57" t="s">
        <v>15</v>
      </c>
      <c r="I23" s="57" t="s">
        <v>76</v>
      </c>
      <c r="J23" s="69" t="s">
        <v>229</v>
      </c>
      <c r="K23" s="58"/>
      <c r="L23" s="57"/>
      <c r="M23" s="69" t="s">
        <v>88</v>
      </c>
      <c r="N23" s="72"/>
      <c r="O23" s="71" t="s">
        <v>235</v>
      </c>
      <c r="P23" s="14"/>
    </row>
    <row r="24" spans="1:16" ht="30" customHeight="1">
      <c r="A24" s="54">
        <v>1</v>
      </c>
      <c r="B24" s="71" t="s">
        <v>234</v>
      </c>
      <c r="C24" s="71" t="s">
        <v>235</v>
      </c>
      <c r="D24" s="71" t="s">
        <v>236</v>
      </c>
      <c r="E24" s="71" t="s">
        <v>235</v>
      </c>
      <c r="F24" s="56" t="s">
        <v>57</v>
      </c>
      <c r="G24" s="64" t="s">
        <v>199</v>
      </c>
      <c r="H24" s="57" t="s">
        <v>16</v>
      </c>
      <c r="I24" s="57" t="s">
        <v>198</v>
      </c>
      <c r="J24" s="69" t="s">
        <v>216</v>
      </c>
      <c r="K24" s="58"/>
      <c r="L24" s="57"/>
      <c r="M24" s="69" t="s">
        <v>89</v>
      </c>
      <c r="N24" s="72"/>
      <c r="O24" s="71" t="s">
        <v>235</v>
      </c>
      <c r="P24" s="14"/>
    </row>
    <row r="25" spans="1:16" ht="30" customHeight="1">
      <c r="A25" s="54">
        <v>1</v>
      </c>
      <c r="B25" s="71" t="s">
        <v>234</v>
      </c>
      <c r="C25" s="71" t="s">
        <v>235</v>
      </c>
      <c r="D25" s="71" t="s">
        <v>236</v>
      </c>
      <c r="E25" s="71" t="s">
        <v>235</v>
      </c>
      <c r="F25" s="56" t="s">
        <v>58</v>
      </c>
      <c r="G25" s="64" t="s">
        <v>126</v>
      </c>
      <c r="H25" s="57" t="s">
        <v>15</v>
      </c>
      <c r="I25" s="57" t="s">
        <v>192</v>
      </c>
      <c r="J25" s="69" t="s">
        <v>200</v>
      </c>
      <c r="K25" s="58"/>
      <c r="L25" s="57"/>
      <c r="M25" s="69" t="s">
        <v>90</v>
      </c>
      <c r="N25" s="72"/>
      <c r="O25" s="71" t="s">
        <v>235</v>
      </c>
      <c r="P25" s="14"/>
    </row>
    <row r="26" spans="1:16" s="171" customFormat="1" ht="30" customHeight="1">
      <c r="A26" s="164">
        <v>1</v>
      </c>
      <c r="B26" s="165" t="s">
        <v>234</v>
      </c>
      <c r="C26" s="165" t="s">
        <v>235</v>
      </c>
      <c r="D26" s="165" t="s">
        <v>236</v>
      </c>
      <c r="E26" s="165" t="s">
        <v>235</v>
      </c>
      <c r="F26" s="164" t="s">
        <v>100</v>
      </c>
      <c r="G26" s="166" t="s">
        <v>128</v>
      </c>
      <c r="H26" s="167" t="s">
        <v>16</v>
      </c>
      <c r="I26" s="167" t="s">
        <v>193</v>
      </c>
      <c r="J26" s="168" t="s">
        <v>203</v>
      </c>
      <c r="K26" s="169"/>
      <c r="L26" s="167"/>
      <c r="M26" s="168" t="s">
        <v>96</v>
      </c>
      <c r="N26" s="166"/>
      <c r="O26" s="165" t="s">
        <v>235</v>
      </c>
      <c r="P26" s="170"/>
    </row>
    <row r="27" spans="1:16" ht="30" customHeight="1">
      <c r="A27" s="54">
        <v>1</v>
      </c>
      <c r="B27" s="71" t="s">
        <v>234</v>
      </c>
      <c r="C27" s="71" t="s">
        <v>235</v>
      </c>
      <c r="D27" s="71" t="s">
        <v>236</v>
      </c>
      <c r="E27" s="71" t="s">
        <v>235</v>
      </c>
      <c r="F27" s="56" t="s">
        <v>67</v>
      </c>
      <c r="G27" s="64" t="s">
        <v>146</v>
      </c>
      <c r="H27" s="57" t="s">
        <v>15</v>
      </c>
      <c r="I27" s="57" t="s">
        <v>193</v>
      </c>
      <c r="J27" s="69" t="s">
        <v>204</v>
      </c>
      <c r="K27" s="58"/>
      <c r="L27" s="57"/>
      <c r="M27" s="69" t="s">
        <v>102</v>
      </c>
      <c r="N27" s="72"/>
      <c r="O27" s="71" t="s">
        <v>235</v>
      </c>
      <c r="P27" s="14"/>
    </row>
  </sheetData>
  <autoFilter ref="A3:P3" xr:uid="{69FED85D-9AAB-46A3-B083-456BA025C53E}">
    <sortState ref="A4:P27">
      <sortCondition ref="F3"/>
    </sortState>
  </autoFilter>
  <phoneticPr fontId="13" type="noConversion"/>
  <conditionalFormatting sqref="I1:I1048576 L1:L1048576">
    <cfRule type="cellIs" dxfId="1" priority="1" operator="equal">
      <formula>"N/A"</formula>
    </cfRule>
    <cfRule type="cellIs" dxfId="0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38" orientation="landscape" r:id="rId1"/>
  <headerFooter scaleWithDoc="0">
    <oddFooter>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10</vt:i4>
      </vt:variant>
    </vt:vector>
  </HeadingPairs>
  <TitlesOfParts>
    <vt:vector size="17" baseType="lpstr">
      <vt:lpstr>표지</vt:lpstr>
      <vt:lpstr>제개정이력</vt:lpstr>
      <vt:lpstr>1. 진단대상</vt:lpstr>
      <vt:lpstr>2. 진단결과 통계</vt:lpstr>
      <vt:lpstr>3-1. 초기진단 결과 요약</vt:lpstr>
      <vt:lpstr>3-2. 이행진단 결과 요약</vt:lpstr>
      <vt:lpstr>4. 진단결과 상세</vt:lpstr>
      <vt:lpstr>'1. 진단대상'!Print_Area</vt:lpstr>
      <vt:lpstr>'2. 진단결과 통계'!Print_Area</vt:lpstr>
      <vt:lpstr>'3-1. 초기진단 결과 요약'!Print_Area</vt:lpstr>
      <vt:lpstr>'3-2. 이행진단 결과 요약'!Print_Area</vt:lpstr>
      <vt:lpstr>'4. 진단결과 상세'!Print_Area</vt:lpstr>
      <vt:lpstr>표지!Print_Area</vt:lpstr>
      <vt:lpstr>'1. 진단대상'!Print_Titles</vt:lpstr>
      <vt:lpstr>'3-1. 초기진단 결과 요약'!Print_Titles</vt:lpstr>
      <vt:lpstr>'3-2. 이행진단 결과 요약'!Print_Titles</vt:lpstr>
      <vt:lpstr>'4. 진단결과 상세'!Print_Titles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취약점진단상세보고서</dc:title>
  <dc:creator>jhlee</dc:creator>
  <cp:lastModifiedBy>선수민(롯데이노베이트-보안컨설팅팀 컨설팅1담당)</cp:lastModifiedBy>
  <cp:lastPrinted>2014-02-11T00:42:21Z</cp:lastPrinted>
  <dcterms:created xsi:type="dcterms:W3CDTF">2013-04-01T06:09:44Z</dcterms:created>
  <dcterms:modified xsi:type="dcterms:W3CDTF">2025-10-31T04:23:18Z</dcterms:modified>
</cp:coreProperties>
</file>