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NNOJIN\Desktop\글로벌 로직스\인프라 산출물\상세 보고서\"/>
    </mc:Choice>
  </mc:AlternateContent>
  <xr:revisionPtr revIDLastSave="0" documentId="13_ncr:1_{79DF16FF-7E77-466C-B357-A58F57751EE2}" xr6:coauthVersionLast="47" xr6:coauthVersionMax="47" xr10:uidLastSave="{00000000-0000-0000-0000-000000000000}"/>
  <bookViews>
    <workbookView xWindow="38280" yWindow="-120" windowWidth="29040" windowHeight="15840" tabRatio="680" xr2:uid="{00000000-000D-0000-FFFF-FFFF00000000}"/>
  </bookViews>
  <sheets>
    <sheet name="표지" sheetId="12" r:id="rId1"/>
    <sheet name="1. 진단대상" sheetId="4" r:id="rId2"/>
    <sheet name="2. 진단결과 통계" sheetId="14" r:id="rId3"/>
    <sheet name="3. 초기진단 결과 요약" sheetId="9" r:id="rId4"/>
    <sheet name="3-2. 이행진단 결과 요약" sheetId="21" state="hidden" r:id="rId5"/>
    <sheet name="4. 진단결과 상세" sheetId="10" r:id="rId6"/>
  </sheets>
  <definedNames>
    <definedName name="_xlnm._FilterDatabase" localSheetId="3" hidden="1">'3. 초기진단 결과 요약'!$A$8:$P$20</definedName>
    <definedName name="_xlnm._FilterDatabase" localSheetId="4" hidden="1">'3-2. 이행진단 결과 요약'!$A$8:$AX$20</definedName>
    <definedName name="_xlnm._FilterDatabase" localSheetId="5" hidden="1">'4. 진단결과 상세'!$A$3:$P$19</definedName>
    <definedName name="_xlnm.Print_Area" localSheetId="2">'2. 진단결과 통계'!$A$1:$M$34</definedName>
    <definedName name="_xlnm.Print_Area" localSheetId="3">'3. 초기진단 결과 요약'!$B$1:$H$25</definedName>
    <definedName name="_xlnm.Print_Area" localSheetId="4">'3-2. 이행진단 결과 요약'!$B$1:$H$25</definedName>
    <definedName name="_xlnm.Print_Area" localSheetId="5">'4. 진단결과 상세'!$A$1:$P$19</definedName>
    <definedName name="_xlnm.Print_Area" localSheetId="0">표지!$A$1:$N$26</definedName>
  </definedNames>
  <calcPr calcId="191029"/>
</workbook>
</file>

<file path=xl/calcChain.xml><?xml version="1.0" encoding="utf-8"?>
<calcChain xmlns="http://schemas.openxmlformats.org/spreadsheetml/2006/main">
  <c r="J16" i="21" l="1"/>
  <c r="J15" i="21"/>
  <c r="J14" i="21"/>
  <c r="J13" i="21"/>
  <c r="J12" i="21"/>
  <c r="J11" i="21"/>
  <c r="J10" i="21"/>
  <c r="J9" i="2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4" i="10"/>
  <c r="F15" i="9"/>
  <c r="G11" i="9"/>
  <c r="G12" i="21"/>
  <c r="G16" i="21"/>
  <c r="F4" i="21"/>
  <c r="G5" i="21"/>
  <c r="F7" i="21"/>
  <c r="G14" i="9"/>
  <c r="F9" i="9"/>
  <c r="F14" i="9"/>
  <c r="F11" i="9"/>
  <c r="G4" i="21"/>
  <c r="G13" i="9"/>
  <c r="F13" i="21"/>
  <c r="F16" i="9"/>
  <c r="G15" i="9"/>
  <c r="G15" i="21"/>
  <c r="G13" i="21"/>
  <c r="F5" i="21"/>
  <c r="G6" i="21"/>
  <c r="F9" i="21"/>
  <c r="G10" i="21"/>
  <c r="G14" i="21"/>
  <c r="G7" i="21"/>
  <c r="F14" i="21"/>
  <c r="G9" i="21"/>
  <c r="G12" i="9"/>
  <c r="F12" i="9"/>
  <c r="G10" i="9"/>
  <c r="G16" i="9"/>
  <c r="G11" i="21"/>
  <c r="F11" i="21"/>
  <c r="F15" i="21"/>
  <c r="F16" i="21"/>
  <c r="F10" i="9"/>
  <c r="G9" i="9"/>
  <c r="F13" i="9"/>
  <c r="F10" i="21"/>
  <c r="F6" i="21"/>
  <c r="F12" i="21"/>
  <c r="N13" i="21" l="1"/>
  <c r="M13" i="21"/>
  <c r="L13" i="21"/>
  <c r="N15" i="21"/>
  <c r="L15" i="21"/>
  <c r="M15" i="21"/>
  <c r="M10" i="21"/>
  <c r="L10" i="21"/>
  <c r="N10" i="21"/>
  <c r="G20" i="21"/>
  <c r="D27" i="14" s="1"/>
  <c r="G17" i="21"/>
  <c r="G18" i="21"/>
  <c r="G19" i="21"/>
  <c r="F18" i="21"/>
  <c r="F20" i="21"/>
  <c r="D26" i="14" s="1"/>
  <c r="F17" i="21"/>
  <c r="L9" i="21"/>
  <c r="N9" i="21"/>
  <c r="M9" i="21"/>
  <c r="F19" i="21"/>
  <c r="M12" i="21"/>
  <c r="N12" i="21"/>
  <c r="L12" i="21"/>
  <c r="N11" i="21"/>
  <c r="M11" i="21"/>
  <c r="L11" i="21"/>
  <c r="M14" i="21"/>
  <c r="L14" i="21"/>
  <c r="N14" i="21"/>
  <c r="N16" i="21"/>
  <c r="M16" i="21"/>
  <c r="L16" i="21"/>
  <c r="O12" i="21" l="1"/>
  <c r="O14" i="21"/>
  <c r="O11" i="21"/>
  <c r="G24" i="21"/>
  <c r="O10" i="21"/>
  <c r="O15" i="21"/>
  <c r="O16" i="21"/>
  <c r="F24" i="21"/>
  <c r="H24" i="21"/>
  <c r="M17" i="21"/>
  <c r="N17" i="21"/>
  <c r="L17" i="21"/>
  <c r="P9" i="21"/>
  <c r="D15" i="14" s="1"/>
  <c r="O9" i="21"/>
  <c r="L18" i="21"/>
  <c r="O13" i="21"/>
  <c r="F25" i="21" l="1"/>
  <c r="D16" i="14"/>
  <c r="C4" i="21" l="1"/>
  <c r="D6" i="14"/>
  <c r="O18" i="10" l="1"/>
  <c r="E17" i="10"/>
  <c r="B15" i="10"/>
  <c r="O14" i="10"/>
  <c r="B13" i="10"/>
  <c r="D12" i="10" l="1"/>
  <c r="E12" i="10"/>
  <c r="C12" i="10"/>
  <c r="O12" i="10"/>
  <c r="E14" i="10"/>
  <c r="D14" i="10"/>
  <c r="C14" i="10"/>
  <c r="B14" i="10"/>
  <c r="O17" i="10"/>
  <c r="D17" i="10"/>
  <c r="C17" i="10"/>
  <c r="D19" i="10"/>
  <c r="O19" i="10"/>
  <c r="E19" i="10"/>
  <c r="C19" i="10"/>
  <c r="B19" i="10"/>
  <c r="B12" i="10"/>
  <c r="D18" i="10"/>
  <c r="E18" i="10"/>
  <c r="C18" i="10"/>
  <c r="D15" i="10"/>
  <c r="E15" i="10"/>
  <c r="O15" i="10"/>
  <c r="E16" i="10"/>
  <c r="D16" i="10"/>
  <c r="C16" i="10"/>
  <c r="B16" i="10"/>
  <c r="O13" i="10"/>
  <c r="E13" i="10"/>
  <c r="D13" i="10"/>
  <c r="C13" i="10"/>
  <c r="B18" i="10"/>
  <c r="O16" i="10"/>
  <c r="C15" i="10"/>
  <c r="B17" i="10"/>
  <c r="O11" i="10"/>
  <c r="E10" i="10"/>
  <c r="O9" i="10"/>
  <c r="O8" i="10"/>
  <c r="D7" i="10"/>
  <c r="O6" i="10"/>
  <c r="D5" i="10"/>
  <c r="E4" i="10"/>
  <c r="J9" i="9"/>
  <c r="J10" i="9"/>
  <c r="J11" i="9"/>
  <c r="J12" i="9"/>
  <c r="J13" i="9"/>
  <c r="J14" i="9"/>
  <c r="J15" i="9"/>
  <c r="J16" i="9"/>
  <c r="F5" i="9"/>
  <c r="G6" i="9"/>
  <c r="F6" i="9"/>
  <c r="G5" i="9"/>
  <c r="G7" i="9"/>
  <c r="F7" i="9"/>
  <c r="G4" i="9"/>
  <c r="F4" i="9"/>
  <c r="B27" i="14" l="1"/>
  <c r="G19" i="9"/>
  <c r="G17" i="9"/>
  <c r="G18" i="9"/>
  <c r="B26" i="14"/>
  <c r="E5" i="10"/>
  <c r="E7" i="10"/>
  <c r="E9" i="10"/>
  <c r="O10" i="10"/>
  <c r="B4" i="10"/>
  <c r="B6" i="10"/>
  <c r="B8" i="10"/>
  <c r="B10" i="10"/>
  <c r="B11" i="10"/>
  <c r="C4" i="10"/>
  <c r="C6" i="10"/>
  <c r="C8" i="10"/>
  <c r="C10" i="10"/>
  <c r="C11" i="10"/>
  <c r="O4" i="10"/>
  <c r="D4" i="10"/>
  <c r="D6" i="10"/>
  <c r="D8" i="10"/>
  <c r="D10" i="10"/>
  <c r="D11" i="10"/>
  <c r="O5" i="10"/>
  <c r="E6" i="10"/>
  <c r="E8" i="10"/>
  <c r="E11" i="10"/>
  <c r="B5" i="10"/>
  <c r="B7" i="10"/>
  <c r="B9" i="10"/>
  <c r="O7" i="10"/>
  <c r="C5" i="10"/>
  <c r="C7" i="10"/>
  <c r="C9" i="10"/>
  <c r="D9" i="10"/>
  <c r="L16" i="9"/>
  <c r="N16" i="9"/>
  <c r="M16" i="9"/>
  <c r="N12" i="9"/>
  <c r="M12" i="9"/>
  <c r="L12" i="9"/>
  <c r="N15" i="9"/>
  <c r="M15" i="9"/>
  <c r="L15" i="9"/>
  <c r="N14" i="9"/>
  <c r="M14" i="9"/>
  <c r="L14" i="9"/>
  <c r="N10" i="9"/>
  <c r="M10" i="9"/>
  <c r="L10" i="9"/>
  <c r="L9" i="9"/>
  <c r="N9" i="9"/>
  <c r="M9" i="9"/>
  <c r="N13" i="9"/>
  <c r="M13" i="9"/>
  <c r="L13" i="9"/>
  <c r="N11" i="9"/>
  <c r="M11" i="9"/>
  <c r="L11" i="9"/>
  <c r="P9" i="9" l="1"/>
  <c r="O10" i="9"/>
  <c r="O15" i="9"/>
  <c r="O14" i="9"/>
  <c r="O11" i="9"/>
  <c r="O13" i="9"/>
  <c r="O9" i="9"/>
  <c r="O12" i="9"/>
  <c r="C15" i="14" l="1"/>
  <c r="O16" i="9"/>
  <c r="G20" i="9" l="1"/>
  <c r="F18" i="9"/>
  <c r="G24" i="9" s="1"/>
  <c r="F20" i="9"/>
  <c r="F17" i="9"/>
  <c r="F24" i="9" s="1"/>
  <c r="F19" i="9"/>
  <c r="C27" i="14" l="1"/>
  <c r="C26" i="14"/>
  <c r="H24" i="9"/>
  <c r="L17" i="9"/>
  <c r="L18" i="9"/>
  <c r="M17" i="9"/>
  <c r="N17" i="9"/>
  <c r="C16" i="14" l="1"/>
  <c r="C28" i="14" s="1"/>
  <c r="D28" i="14"/>
  <c r="F25" i="9"/>
  <c r="C6" i="14" l="1"/>
  <c r="C4" i="9"/>
</calcChain>
</file>

<file path=xl/sharedStrings.xml><?xml version="1.0" encoding="utf-8"?>
<sst xmlns="http://schemas.openxmlformats.org/spreadsheetml/2006/main" count="296" uniqueCount="146">
  <si>
    <t>사업명</t>
  </si>
  <si>
    <t>본 문서는 임의로 복사되거나 배포 될 수 없음</t>
  </si>
  <si>
    <t>No</t>
    <phoneticPr fontId="12" type="noConversion"/>
  </si>
  <si>
    <t>영역</t>
  </si>
  <si>
    <t>항목코드</t>
    <phoneticPr fontId="12" type="noConversion"/>
  </si>
  <si>
    <t>진단 항목</t>
    <phoneticPr fontId="12" type="noConversion"/>
  </si>
  <si>
    <t>위험도</t>
    <phoneticPr fontId="12" type="noConversion"/>
  </si>
  <si>
    <t>진단결과</t>
    <phoneticPr fontId="12" type="noConversion"/>
  </si>
  <si>
    <t>No :</t>
    <phoneticPr fontId="12" type="noConversion"/>
  </si>
  <si>
    <t>상</t>
  </si>
  <si>
    <t>중</t>
  </si>
  <si>
    <t>통계</t>
    <phoneticPr fontId="12" type="noConversion"/>
  </si>
  <si>
    <t>양호</t>
  </si>
  <si>
    <t>양호</t>
    <phoneticPr fontId="12" type="noConversion"/>
  </si>
  <si>
    <t>취약</t>
  </si>
  <si>
    <t>N/A</t>
  </si>
  <si>
    <t>N/A</t>
    <phoneticPr fontId="12" type="noConversion"/>
  </si>
  <si>
    <t>보안수준</t>
    <phoneticPr fontId="12" type="noConversion"/>
  </si>
  <si>
    <t>전체 통계</t>
  </si>
  <si>
    <t>전체 통계</t>
    <phoneticPr fontId="12" type="noConversion"/>
  </si>
  <si>
    <t>종합보안수준</t>
  </si>
  <si>
    <t>종합보안수준</t>
    <phoneticPr fontId="12" type="noConversion"/>
  </si>
  <si>
    <t>항목별 보안지수</t>
  </si>
  <si>
    <t>영역별 보안지수</t>
  </si>
  <si>
    <t>-</t>
    <phoneticPr fontId="12" type="noConversion"/>
  </si>
  <si>
    <t>No</t>
  </si>
  <si>
    <t>2. 진단결과 통계</t>
    <phoneticPr fontId="31" type="noConversion"/>
  </si>
  <si>
    <t>(단위: %)</t>
    <phoneticPr fontId="31" type="noConversion"/>
  </si>
  <si>
    <t>보안수준</t>
    <phoneticPr fontId="31" type="noConversion"/>
  </si>
  <si>
    <t>보안지수</t>
    <phoneticPr fontId="31" type="noConversion"/>
  </si>
  <si>
    <t>보안상태</t>
    <phoneticPr fontId="31" type="noConversion"/>
  </si>
  <si>
    <t>구 분</t>
    <phoneticPr fontId="31" type="noConversion"/>
  </si>
  <si>
    <t>우수</t>
    <phoneticPr fontId="31" type="noConversion"/>
  </si>
  <si>
    <t>보통</t>
    <phoneticPr fontId="31" type="noConversion"/>
  </si>
  <si>
    <t>미흡</t>
    <phoneticPr fontId="31" type="noConversion"/>
  </si>
  <si>
    <t>[참고] 평가등급표</t>
    <phoneticPr fontId="31" type="noConversion"/>
  </si>
  <si>
    <t>2. 영역별 진단 결과</t>
    <phoneticPr fontId="31" type="noConversion"/>
  </si>
  <si>
    <t>(단위: %)</t>
    <phoneticPr fontId="31" type="noConversion"/>
  </si>
  <si>
    <t>구분</t>
    <phoneticPr fontId="31" type="noConversion"/>
  </si>
  <si>
    <t>3. 호스트별 진단 결과</t>
    <phoneticPr fontId="31" type="noConversion"/>
  </si>
  <si>
    <t>No</t>
    <phoneticPr fontId="31" type="noConversion"/>
  </si>
  <si>
    <t>0% ~ 60%</t>
    <phoneticPr fontId="31" type="noConversion"/>
  </si>
  <si>
    <t>U-36</t>
  </si>
  <si>
    <t>U-37</t>
  </si>
  <si>
    <t>U-38</t>
  </si>
  <si>
    <t>U-39</t>
  </si>
  <si>
    <t>U-40</t>
  </si>
  <si>
    <t>U-41</t>
  </si>
  <si>
    <t>U-71</t>
  </si>
  <si>
    <t>취약</t>
    <phoneticPr fontId="12" type="noConversion"/>
  </si>
  <si>
    <t>항목코드</t>
    <phoneticPr fontId="12" type="noConversion"/>
  </si>
  <si>
    <t>U-35</t>
  </si>
  <si>
    <t>담당자</t>
    <phoneticPr fontId="2" type="noConversion"/>
  </si>
  <si>
    <t>담당부서</t>
    <phoneticPr fontId="2" type="noConversion"/>
  </si>
  <si>
    <t>비고</t>
    <phoneticPr fontId="2" type="noConversion"/>
  </si>
  <si>
    <t>N/A</t>
    <phoneticPr fontId="12" type="noConversion"/>
  </si>
  <si>
    <t>보안지수 평균 :</t>
    <phoneticPr fontId="12" type="noConversion"/>
  </si>
  <si>
    <t>용도 :</t>
    <phoneticPr fontId="12" type="noConversion"/>
  </si>
  <si>
    <t>용도</t>
    <phoneticPr fontId="12" type="noConversion"/>
  </si>
  <si>
    <t>이행결과</t>
    <phoneticPr fontId="12" type="noConversion"/>
  </si>
  <si>
    <t>적용예정일</t>
    <phoneticPr fontId="12" type="noConversion"/>
  </si>
  <si>
    <t>미조치 사유</t>
    <phoneticPr fontId="12" type="noConversion"/>
  </si>
  <si>
    <t>담당자</t>
    <phoneticPr fontId="12" type="noConversion"/>
  </si>
  <si>
    <t>비고</t>
    <phoneticPr fontId="12" type="noConversion"/>
  </si>
  <si>
    <t xml:space="preserve">
■ 기준: 디렉터리 검색 기능을 사용하지 않는 경우 양호
■ 현황: 
</t>
    <phoneticPr fontId="12" type="noConversion"/>
  </si>
  <si>
    <t xml:space="preserve">
■ 기준: Apache 데몬이 root 권한으로 구동되지 않는 경우 양호
■ 현황: 
</t>
    <phoneticPr fontId="12" type="noConversion"/>
  </si>
  <si>
    <t xml:space="preserve">
■ 기준: 상위 디렉터리에 이동제한을 설정한 경우 양호
■ 현황: 
</t>
    <phoneticPr fontId="12" type="noConversion"/>
  </si>
  <si>
    <t xml:space="preserve">
■ 기준: 심볼릭 링크, aliases 사용을 제한한 경우 양호
■ 현황: 
</t>
    <phoneticPr fontId="12" type="noConversion"/>
  </si>
  <si>
    <t xml:space="preserve">
■ 기준: 파일 업로드 및 다운로드를 제한한 경우 양호
■ 현황: 
</t>
    <phoneticPr fontId="12" type="noConversion"/>
  </si>
  <si>
    <t xml:space="preserve">
■ 기준: DocumentRoot를 별도의 디렉터리로 지정한 경우 양호
■ 현황: 
</t>
    <phoneticPr fontId="12" type="noConversion"/>
  </si>
  <si>
    <t xml:space="preserve">
■ 기준: 기본으로 생성되는 불필요한 파일 및 디렉터리가 제거되어 있는 경우 양호
■ 현황: 
</t>
    <phoneticPr fontId="12" type="noConversion"/>
  </si>
  <si>
    <t xml:space="preserve">
■ 기준: ServerTokens Prod, ServerSignature Off로 설정되어 있는 경우 양호
■ 현황: 
</t>
    <phoneticPr fontId="12" type="noConversion"/>
  </si>
  <si>
    <t>1. 진단대상</t>
    <phoneticPr fontId="2" type="noConversion"/>
  </si>
  <si>
    <t>4. 진단결과 상세</t>
    <phoneticPr fontId="2" type="noConversion"/>
  </si>
  <si>
    <t>Apache 웹 서비스 정보 숨김</t>
  </si>
  <si>
    <t>웹서비스 디렉토리 리스팅 제거</t>
    <phoneticPr fontId="12" type="noConversion"/>
  </si>
  <si>
    <t>웹서비스 웹 프로세스 권한 제한</t>
    <phoneticPr fontId="12" type="noConversion"/>
  </si>
  <si>
    <t>웹서비스 상위 디렉토리 접근 금지</t>
    <phoneticPr fontId="12" type="noConversion"/>
  </si>
  <si>
    <t>웹서비스 불필요한 파일 제거</t>
    <phoneticPr fontId="12" type="noConversion"/>
  </si>
  <si>
    <t>웹서비스 링크 사용 금지</t>
    <phoneticPr fontId="12" type="noConversion"/>
  </si>
  <si>
    <t>웹서비스 파일 업로드 및 다운로드 제한</t>
    <phoneticPr fontId="12" type="noConversion"/>
  </si>
  <si>
    <t>웹서비스 영역의 분리</t>
    <phoneticPr fontId="12" type="noConversion"/>
  </si>
  <si>
    <t>이행진단 평균</t>
    <phoneticPr fontId="31" type="noConversion"/>
  </si>
  <si>
    <t>초기진단 평균</t>
    <phoneticPr fontId="31" type="noConversion"/>
  </si>
  <si>
    <t>초기진단
보안지수</t>
    <phoneticPr fontId="31" type="noConversion"/>
  </si>
  <si>
    <t>이행진단
보안지수</t>
    <phoneticPr fontId="31" type="noConversion"/>
  </si>
  <si>
    <t>영역</t>
    <phoneticPr fontId="31" type="noConversion"/>
  </si>
  <si>
    <t>양호</t>
    <phoneticPr fontId="31" type="noConversion"/>
  </si>
  <si>
    <t>취약</t>
    <phoneticPr fontId="31" type="noConversion"/>
  </si>
  <si>
    <t>초기 진단 내용</t>
    <phoneticPr fontId="12" type="noConversion"/>
  </si>
  <si>
    <t>이행 진단 내용</t>
    <phoneticPr fontId="12" type="noConversion"/>
  </si>
  <si>
    <t>Hostname</t>
    <phoneticPr fontId="2" type="noConversion"/>
  </si>
  <si>
    <t>IP Address</t>
    <phoneticPr fontId="2" type="noConversion"/>
  </si>
  <si>
    <t>용도</t>
    <phoneticPr fontId="2" type="noConversion"/>
  </si>
  <si>
    <t>90% ~ 100%</t>
    <phoneticPr fontId="31" type="noConversion"/>
  </si>
  <si>
    <r>
      <t>80</t>
    </r>
    <r>
      <rPr>
        <b/>
        <sz val="9"/>
        <rFont val="맑은 고딕"/>
        <family val="3"/>
        <charset val="129"/>
        <scheme val="minor"/>
      </rPr>
      <t>%</t>
    </r>
    <r>
      <rPr>
        <sz val="9"/>
        <rFont val="맑은 고딕"/>
        <family val="3"/>
        <charset val="129"/>
        <scheme val="minor"/>
      </rPr>
      <t xml:space="preserve"> ~ 90%</t>
    </r>
    <phoneticPr fontId="31" type="noConversion"/>
  </si>
  <si>
    <t>70% ~ 80%</t>
    <phoneticPr fontId="31" type="noConversion"/>
  </si>
  <si>
    <t>60% ~ 70%</t>
    <phoneticPr fontId="31" type="noConversion"/>
  </si>
  <si>
    <t>취약점 제거율 90% 이상</t>
    <phoneticPr fontId="31" type="noConversion"/>
  </si>
  <si>
    <t>취약점 제거율 60% 미만</t>
    <phoneticPr fontId="31" type="noConversion"/>
  </si>
  <si>
    <t>Hostname :</t>
    <phoneticPr fontId="12" type="noConversion"/>
  </si>
  <si>
    <t>IP Address :</t>
    <phoneticPr fontId="12" type="noConversion"/>
  </si>
  <si>
    <t>Hostname</t>
    <phoneticPr fontId="12" type="noConversion"/>
  </si>
  <si>
    <t>IP Address</t>
    <phoneticPr fontId="12" type="noConversion"/>
  </si>
  <si>
    <t>초기결과</t>
    <phoneticPr fontId="12" type="noConversion"/>
  </si>
  <si>
    <t>Hostname</t>
    <phoneticPr fontId="31" type="noConversion"/>
  </si>
  <si>
    <t>취약점 제거율 80% 이상 90% 미만</t>
    <phoneticPr fontId="31" type="noConversion"/>
  </si>
  <si>
    <t>취약점 제거율 70% 이상 80% 미만</t>
    <phoneticPr fontId="31" type="noConversion"/>
  </si>
  <si>
    <t>취약점 제거율 60% 이상 70% 미만</t>
    <phoneticPr fontId="31" type="noConversion"/>
  </si>
  <si>
    <t>-</t>
    <phoneticPr fontId="2" type="noConversion"/>
  </si>
  <si>
    <t>V.1.0</t>
    <phoneticPr fontId="12" type="noConversion"/>
  </si>
  <si>
    <t>WEB(Apache) 취약점 진단 상세 보고서</t>
    <phoneticPr fontId="12" type="noConversion"/>
  </si>
  <si>
    <t>1. 서비스 관리</t>
    <phoneticPr fontId="12" type="noConversion"/>
  </si>
  <si>
    <t xml:space="preserve">1. WEB(Apache) 평균 보안수준 </t>
    <phoneticPr fontId="31" type="noConversion"/>
  </si>
  <si>
    <t>WEB(Apache)</t>
    <phoneticPr fontId="31" type="noConversion"/>
  </si>
  <si>
    <t>WEB(Apache) 평균</t>
    <phoneticPr fontId="12" type="noConversion"/>
  </si>
  <si>
    <t>WEB(Apache) 평균</t>
    <phoneticPr fontId="12" type="noConversion"/>
  </si>
  <si>
    <t>1. 서비스 관리</t>
    <phoneticPr fontId="12" type="noConversion"/>
  </si>
  <si>
    <t>3-2. 이행진단 결과 요약</t>
    <phoneticPr fontId="2" type="noConversion"/>
  </si>
  <si>
    <t>Apache 웹 서비스 정보 숨김</t>
    <phoneticPr fontId="12" type="noConversion"/>
  </si>
  <si>
    <t>Vender / Version</t>
    <phoneticPr fontId="2" type="noConversion"/>
  </si>
  <si>
    <t>Vender / Version :</t>
    <phoneticPr fontId="12" type="noConversion"/>
  </si>
  <si>
    <t>Vender / Version</t>
    <phoneticPr fontId="12" type="noConversion"/>
  </si>
  <si>
    <t>3. 초기진단 결과 요약</t>
    <phoneticPr fontId="2" type="noConversion"/>
  </si>
  <si>
    <t>글로벌로지스 컨테이너운영시스템 통합 전환 개발</t>
    <phoneticPr fontId="12" type="noConversion"/>
  </si>
  <si>
    <t>2025. 10. 31</t>
    <phoneticPr fontId="12" type="noConversion"/>
  </si>
  <si>
    <t>DDGLBLETWEB01</t>
    <phoneticPr fontId="2" type="noConversion"/>
  </si>
  <si>
    <t>DSGLBLETWEB01</t>
    <phoneticPr fontId="2" type="noConversion"/>
  </si>
  <si>
    <t xml:space="preserve">
■ 기준: 디렉터리 검색 기능을 사용하지 않는 경우 양호
■ 현황: 
☞ Apache 데몬 확인
------------------------------------------------------------------------------
☞ httpd Service Enable
☞ httpd 설정파일 경로
------------------------------------------------------------------------------
/opt/httpd_2463/conf/httpd.conf
☞ Indexes 설정 확인
------------------------------------------------------------------------------
&lt;Directory /&gt;
&lt;/Directory&gt;
</t>
    <phoneticPr fontId="12" type="noConversion"/>
  </si>
  <si>
    <t xml:space="preserve">
■ 기준: Apache 데몬이 root 권한으로 구동되지 않는 경우 양호
■ 현황: 
☞ /opt/httpd_2463/conf/httpd.conf 파일 설정 확인
------------------------------------------------------------------------------
User daemon
Group daemon
☞ httpd 데몬 동작 계정 확인
------------------------------------------------------------------------------
root       10229    2165  0 Sep15 ?        00:00:33 /opt/httpd_2463/bin/httpd -k start
daemon     10234   10229  0 Sep15 ?        00:00:05 /opt/httpd_2463/bin/httpd -k start
daemon     10235   10229  0 Sep15 ?        00:00:04 /opt/httpd_2463/bin/httpd -k start
daemon     10236   10229  0 Sep15 ?        00:00:08 /opt/httpd_2463/bin/httpd -k start
daemon     10705   10229  0 Sep15 ?        00:00:12 /opt/httpd_2463/bin/httpd -k start</t>
    <phoneticPr fontId="12" type="noConversion"/>
  </si>
  <si>
    <t>양호</t>
    <phoneticPr fontId="12" type="noConversion"/>
  </si>
  <si>
    <t xml:space="preserve">
■ 기준: 디렉터리 검색 기능을 사용하지 않는 경우 양호
■ 현황: 
☞ Apache 데몬 확인
------------------------------------------------------------------------------
☞ httpd Service Enable
☞ httpd 설정파일 경로
------------------------------------------------------------------------------
/opt/httpd_2463/conf/httpd.conf
☞ Indexes 설정 확인
------------------------------------------------------------------------------
&lt;Directory /&gt;
&lt;/Directory&gt;
</t>
    <phoneticPr fontId="12" type="noConversion"/>
  </si>
  <si>
    <t xml:space="preserve">
■ 기준: Apache 데몬이 root 권한으로 구동되지 않는 경우 양호
■ 현황: 
☞ /opt/httpd_2463/conf/httpd.conf 파일 설정 확인
------------------------------------------------------------------------------
User daemon
Group daemon
☞ httpd 데몬 동작 계정 확인
------------------------------------------------------------------------------
root       42300    2408  0 Sep15 ?        00:00:38 /opt/httpd_2463/bin/httpd -k start
daemon     42305   42300  0 Sep15 ?        00:00:09 /opt/httpd_2463/bin/httpd -k start
daemon     42306   42300  0 Sep15 ?        00:00:10 /opt/httpd_2463/bin/httpd -k start
daemon     42307   42300  0 Sep15 ?        00:00:15 /opt/httpd_2463/bin/httpd -k start
daemon     42428   42300  0 Sep15 ?        00:00:21 /opt/httpd_2463/bin/httpd -k start
</t>
    <phoneticPr fontId="12" type="noConversion"/>
  </si>
  <si>
    <r>
      <t xml:space="preserve">
■ 기준: 상위 디렉터리에 이동제한을 설정한 경우 양호
■ 현황: 
</t>
    </r>
    <r>
      <rPr>
        <sz val="10"/>
        <color rgb="FFFF0000"/>
        <rFont val="맑은 고딕"/>
        <family val="3"/>
        <charset val="129"/>
      </rPr>
      <t>상위 디렉터리에 이동제한설정이 되어 있지 않으므로 취약</t>
    </r>
    <r>
      <rPr>
        <sz val="10"/>
        <rFont val="맑은 고딕"/>
        <family val="3"/>
        <charset val="129"/>
      </rPr>
      <t xml:space="preserve">
☞ /opt/httpd_2463/conf/httpd.conf 파일 설정 확인
------------------------------------------------------------------------------
&lt;Directory /&gt;
</t>
    </r>
    <r>
      <rPr>
        <sz val="10"/>
        <color rgb="FFFF0000"/>
        <rFont val="맑은 고딕"/>
        <family val="3"/>
        <charset val="129"/>
      </rPr>
      <t xml:space="preserve">   AllowOverride None</t>
    </r>
    <r>
      <rPr>
        <sz val="10"/>
        <rFont val="맑은 고딕"/>
        <family val="3"/>
        <charset val="129"/>
      </rPr>
      <t xml:space="preserve">
&lt;/Directory&gt;
</t>
    </r>
    <phoneticPr fontId="12" type="noConversion"/>
  </si>
  <si>
    <t>취약</t>
    <phoneticPr fontId="12" type="noConversion"/>
  </si>
  <si>
    <r>
      <t xml:space="preserve">
■ 기준: 상위 디렉터리에 이동제한을 설정한 경우 양호
■ 현황: 
</t>
    </r>
    <r>
      <rPr>
        <sz val="10"/>
        <color rgb="FFFF0000"/>
        <rFont val="맑은 고딕"/>
        <family val="3"/>
        <charset val="129"/>
      </rPr>
      <t>상위 디렉터리에 이동제한설정이 되어 있지 않으므로 취약</t>
    </r>
    <r>
      <rPr>
        <sz val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☞ /opt/httpd_2463/conf/httpd.conf 파일 설정 확인
------------------------------------------------------------------------------
&lt;Directory /&gt;
</t>
    </r>
    <r>
      <rPr>
        <sz val="10"/>
        <color rgb="FFFF0000"/>
        <rFont val="맑은 고딕"/>
        <family val="3"/>
        <charset val="129"/>
      </rPr>
      <t xml:space="preserve">    AllowOverride None</t>
    </r>
    <r>
      <rPr>
        <sz val="10"/>
        <color theme="1"/>
        <rFont val="맑은 고딕"/>
        <family val="3"/>
        <charset val="129"/>
      </rPr>
      <t xml:space="preserve">
&lt;/Directory&gt;</t>
    </r>
    <r>
      <rPr>
        <sz val="10"/>
        <rFont val="맑은 고딕"/>
        <family val="3"/>
        <charset val="129"/>
      </rPr>
      <t xml:space="preserve">
</t>
    </r>
    <phoneticPr fontId="12" type="noConversion"/>
  </si>
  <si>
    <t xml:space="preserve">
■ 기준: 기본으로 생성되는 불필요한 파일 및 디렉터리가 제거되어 있는 경우 양호
■ 현황: 
☞ ServerRoot Directory
------------------------------------------------------------------------------
/opt/httpd_2463
☞ DocumentRoot Directory
------------------------------------------------------------------------------
☞ test-cgi, printenv 파일 확인
------------------------------------------------------------------------------
total 0
☞ manual 디렉토리 확인
------------------------------------------------------------------------------
☞ manual 디렉토리가 존재하지 않습니다.
</t>
    <phoneticPr fontId="12" type="noConversion"/>
  </si>
  <si>
    <r>
      <t xml:space="preserve">
■ 기준: 기본으로 생성되는 불필요한 파일 및 디렉터리가 제거되어 있는 경우 양호
■ 현황: 
</t>
    </r>
    <r>
      <rPr>
        <sz val="10"/>
        <color theme="1"/>
        <rFont val="맑은 고딕"/>
        <family val="3"/>
        <charset val="129"/>
      </rPr>
      <t>☞ ServerRoot Directory
------------------------------------------------------------------------------
/opt/httpd_2463
☞ DocumentRoot Directory
------------------------------------------------------------------------------
☞ test-cgi, printenv 파일 확인
------------------------------------------------------------------------------
total 0
☞ manual 디렉토리 확인
------------------------------------------------------------------------------
☞ manual 디렉토리가 존재하지 않습니다.</t>
    </r>
    <r>
      <rPr>
        <sz val="10"/>
        <rFont val="맑은 고딕"/>
        <family val="3"/>
        <charset val="129"/>
      </rPr>
      <t xml:space="preserve">
</t>
    </r>
    <phoneticPr fontId="12" type="noConversion"/>
  </si>
  <si>
    <t xml:space="preserve">
■ 기준: 심볼릭 링크, aliases 사용을 제한한 경우 양호
■ 현황: 
☞ /opt/httpd_2463/conf/httpd.conf 파일 설정 확인
------------------------------------------------------------------------------
&lt;Directory /&gt;
&lt;/Directory&gt;
</t>
    <phoneticPr fontId="12" type="noConversion"/>
  </si>
  <si>
    <t xml:space="preserve">
■ 기준: 심볼릭 링크, aliases 사용을 제한한 경우 양호
■ 현황: 
☞ /opt/httpd_2463/conf/httpd.conf 파일 설정 확인
------------------------------------------------------------------------------
&lt;Directory /&gt;
&lt;/Directory&gt;
</t>
    <phoneticPr fontId="12" type="noConversion"/>
  </si>
  <si>
    <t xml:space="preserve">
■ 기준: 파일 업로드 및 다운로드를 제한한 경우 양호
■ 현황: 
☞ /opt/httpd_2463/conf/httpd.conf 파일 설정 확인
------------------------------------------------------------------------------
&lt;Directory /&gt;
    LimitRequestBody 5000000
&lt;/Directory&gt;
</t>
    <phoneticPr fontId="12" type="noConversion"/>
  </si>
  <si>
    <t xml:space="preserve">
■ 기준: 파일 업로드 및 다운로드를 제한한 경우 양호
■ 현황: 
☞ /opt/httpd_2463/conf/httpd.conf 파일 설정 확인
------------------------------------------------------------------------------
&lt;Directory /&gt;
   LimitRequestBody 5000000
&lt;/Directory&gt;
</t>
    <phoneticPr fontId="12" type="noConversion"/>
  </si>
  <si>
    <t xml:space="preserve">
■ 기준: ServerTokens Prod, ServerSignature Off로 설정되어 있는 경우 양호
■ 현황: 
☞ /opt/httpd_2463/conf/httpd.conf 파일 설정 확인
------------------------------------------------------------------------------
ServerTokens Prod
</t>
    <phoneticPr fontId="12" type="noConversion"/>
  </si>
  <si>
    <t>124.243.74.192</t>
    <phoneticPr fontId="2" type="noConversion"/>
  </si>
  <si>
    <t>10.134.254.144</t>
    <phoneticPr fontId="2" type="noConversion"/>
  </si>
  <si>
    <r>
      <t xml:space="preserve">
■ 기준: DocumentRoot를 별도의 디렉터리로 지정한 경우 양호
■ 현황: 
</t>
    </r>
    <r>
      <rPr>
        <sz val="10"/>
        <color rgb="FFFF0000"/>
        <rFont val="맑은 고딕"/>
        <family val="3"/>
        <charset val="129"/>
      </rPr>
      <t xml:space="preserve">DocumentRoot을 별도의 디렉터리로 지정되어 있는지 확인이 어려우므로 취약
※ DocumentRoot을 별도의 디렉터리 지정 하셨는지 기본 디렉터리로 지정하셨는지 미조치 사유에 기재 부탁드리며, 이행때 결과 반영하겠습니다.
</t>
    </r>
    <r>
      <rPr>
        <sz val="10"/>
        <color theme="1"/>
        <rFont val="맑은 고딕"/>
        <family val="3"/>
        <charset val="129"/>
      </rPr>
      <t xml:space="preserve">
☞ /opt/httpd_2463/conf/httpd.conf 파일 설정 확인
------------------------------------------------------------------------------
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</si>
</sst>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.00_ ;_ * \-#,##0.00_ ;_ * &quot;-&quot;??_ ;_ @_ "/>
    <numFmt numFmtId="177" formatCode="&quot;₩&quot;#,##0;&quot;₩&quot;&quot;₩&quot;&quot;₩&quot;&quot;₩&quot;&quot;₩&quot;&quot;₩&quot;&quot;₩&quot;&quot;₩&quot;\-#,##0"/>
    <numFmt numFmtId="178" formatCode="&quot;₩&quot;#,##0.00;&quot;₩&quot;&quot;₩&quot;&quot;₩&quot;&quot;₩&quot;&quot;₩&quot;&quot;₩&quot;&quot;₩&quot;&quot;₩&quot;\-#,##0.00"/>
    <numFmt numFmtId="179" formatCode="0.0%"/>
    <numFmt numFmtId="180" formatCode="0.0_ "/>
    <numFmt numFmtId="181" formatCode="_ &quot;₩&quot;* #,##0.00_ ;_ &quot;₩&quot;* \-#,##0.00_ ;_ &quot;₩&quot;* &quot;-&quot;??_ ;_ @_ "/>
    <numFmt numFmtId="182" formatCode="_ &quot;₩&quot;* #,##0_ ;_ &quot;₩&quot;* &quot;₩&quot;&quot;₩&quot;&quot;₩&quot;&quot;₩&quot;&quot;₩&quot;&quot;₩&quot;&quot;₩&quot;&quot;₩&quot;&quot;₩&quot;&quot;₩&quot;&quot;₩&quot;\-#,##0_ ;_ &quot;₩&quot;* &quot;-&quot;_ ;_ @_ "/>
    <numFmt numFmtId="183" formatCode="_ * #,##0.00_ ;_ * &quot;₩&quot;&quot;₩&quot;&quot;₩&quot;&quot;₩&quot;&quot;₩&quot;&quot;₩&quot;\-#,##0.00_ ;_ * &quot;-&quot;??_ ;_ @_ "/>
    <numFmt numFmtId="184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5" formatCode="0.0"/>
  </numFmts>
  <fonts count="59">
    <font>
      <sz val="11"/>
      <color theme="1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24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바탕체"/>
      <family val="1"/>
      <charset val="129"/>
    </font>
    <font>
      <b/>
      <sz val="10"/>
      <color theme="1"/>
      <name val="맑은 고딕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b/>
      <sz val="14"/>
      <color theme="1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b/>
      <i/>
      <sz val="1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2"/>
      <name val="¹UAAA¼"/>
      <family val="1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"/>
      <color indexed="8"/>
      <name val="Courier"/>
      <family val="3"/>
    </font>
    <font>
      <sz val="9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u/>
      <sz val="10"/>
      <color rgb="FF0000F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>
      <alignment vertical="center"/>
    </xf>
    <xf numFmtId="0" fontId="22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/>
    <xf numFmtId="0" fontId="44" fillId="0" borderId="0"/>
    <xf numFmtId="0" fontId="40" fillId="0" borderId="0"/>
    <xf numFmtId="0" fontId="41" fillId="0" borderId="0"/>
    <xf numFmtId="0" fontId="42" fillId="0" borderId="0"/>
    <xf numFmtId="0" fontId="41" fillId="0" borderId="0"/>
    <xf numFmtId="4" fontId="45" fillId="0" borderId="0">
      <protection locked="0"/>
    </xf>
    <xf numFmtId="182" fontId="4" fillId="0" borderId="0">
      <protection locked="0"/>
    </xf>
    <xf numFmtId="183" fontId="4" fillId="0" borderId="0"/>
    <xf numFmtId="184" fontId="4" fillId="0" borderId="0">
      <protection locked="0"/>
    </xf>
    <xf numFmtId="181" fontId="26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5"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2" borderId="0" xfId="0" applyFont="1" applyFill="1">
      <alignment vertical="center"/>
    </xf>
    <xf numFmtId="0" fontId="9" fillId="2" borderId="1" xfId="0" applyFont="1" applyFill="1" applyBorder="1">
      <alignment vertic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/>
    <xf numFmtId="0" fontId="3" fillId="2" borderId="0" xfId="0" applyFont="1" applyFill="1">
      <alignment vertical="center"/>
    </xf>
    <xf numFmtId="0" fontId="13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21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right"/>
    </xf>
    <xf numFmtId="0" fontId="29" fillId="0" borderId="0" xfId="0" applyFont="1">
      <alignment vertical="center"/>
    </xf>
    <xf numFmtId="49" fontId="29" fillId="0" borderId="0" xfId="0" applyNumberFormat="1" applyFont="1">
      <alignment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2" fillId="2" borderId="0" xfId="0" applyFont="1" applyFill="1">
      <alignment vertical="center"/>
    </xf>
    <xf numFmtId="0" fontId="32" fillId="0" borderId="0" xfId="0" applyFont="1">
      <alignment vertical="center"/>
    </xf>
    <xf numFmtId="0" fontId="33" fillId="2" borderId="0" xfId="0" applyFont="1" applyFill="1">
      <alignment vertical="center"/>
    </xf>
    <xf numFmtId="0" fontId="34" fillId="2" borderId="0" xfId="0" applyFont="1" applyFill="1">
      <alignment vertical="center"/>
    </xf>
    <xf numFmtId="0" fontId="34" fillId="6" borderId="0" xfId="0" applyFont="1" applyFill="1" applyAlignment="1">
      <alignment horizontal="right"/>
    </xf>
    <xf numFmtId="0" fontId="33" fillId="7" borderId="2" xfId="0" applyFont="1" applyFill="1" applyBorder="1" applyAlignment="1">
      <alignment horizontal="center" vertical="center"/>
    </xf>
    <xf numFmtId="0" fontId="19" fillId="2" borderId="0" xfId="0" applyFont="1" applyFill="1">
      <alignment vertical="center"/>
    </xf>
    <xf numFmtId="0" fontId="34" fillId="0" borderId="2" xfId="0" applyFont="1" applyBorder="1" applyAlignment="1">
      <alignment horizontal="center" vertical="center" wrapText="1"/>
    </xf>
    <xf numFmtId="0" fontId="37" fillId="2" borderId="0" xfId="0" applyFont="1" applyFill="1">
      <alignment vertical="center"/>
    </xf>
    <xf numFmtId="0" fontId="38" fillId="2" borderId="0" xfId="0" applyFont="1" applyFill="1">
      <alignment vertical="center"/>
    </xf>
    <xf numFmtId="0" fontId="37" fillId="0" borderId="0" xfId="0" applyFont="1">
      <alignment vertical="center"/>
    </xf>
    <xf numFmtId="0" fontId="19" fillId="0" borderId="0" xfId="0" applyFont="1">
      <alignment vertical="center"/>
    </xf>
    <xf numFmtId="0" fontId="38" fillId="0" borderId="0" xfId="0" applyFont="1">
      <alignment vertical="center"/>
    </xf>
    <xf numFmtId="0" fontId="39" fillId="2" borderId="0" xfId="0" applyFont="1" applyFill="1">
      <alignment vertical="center"/>
    </xf>
    <xf numFmtId="0" fontId="34" fillId="2" borderId="2" xfId="0" applyFont="1" applyFill="1" applyBorder="1" applyAlignment="1">
      <alignment horizontal="center" vertical="center"/>
    </xf>
    <xf numFmtId="180" fontId="34" fillId="0" borderId="2" xfId="0" applyNumberFormat="1" applyFont="1" applyBorder="1" applyAlignment="1">
      <alignment horizontal="center" vertical="center"/>
    </xf>
    <xf numFmtId="185" fontId="34" fillId="0" borderId="2" xfId="0" applyNumberFormat="1" applyFont="1" applyBorder="1" applyAlignment="1">
      <alignment horizontal="center" vertical="center" wrapText="1"/>
    </xf>
    <xf numFmtId="185" fontId="34" fillId="2" borderId="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2" xfId="28" applyFont="1" applyBorder="1" applyAlignment="1">
      <alignment horizontal="left" vertical="center" wrapText="1"/>
    </xf>
    <xf numFmtId="0" fontId="10" fillId="2" borderId="0" xfId="0" applyFont="1" applyFill="1">
      <alignment vertical="center"/>
    </xf>
    <xf numFmtId="0" fontId="18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49" fillId="8" borderId="2" xfId="0" applyFont="1" applyFill="1" applyBorder="1" applyAlignment="1">
      <alignment horizontal="center" vertical="center"/>
    </xf>
    <xf numFmtId="49" fontId="28" fillId="2" borderId="0" xfId="0" applyNumberFormat="1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29" fillId="2" borderId="0" xfId="0" applyFont="1" applyFill="1">
      <alignment vertical="center"/>
    </xf>
    <xf numFmtId="49" fontId="29" fillId="2" borderId="0" xfId="0" applyNumberFormat="1" applyFont="1" applyFill="1">
      <alignment vertical="center"/>
    </xf>
    <xf numFmtId="0" fontId="50" fillId="8" borderId="2" xfId="0" applyFont="1" applyFill="1" applyBorder="1" applyAlignment="1">
      <alignment horizontal="center" vertical="center"/>
    </xf>
    <xf numFmtId="49" fontId="50" fillId="8" borderId="2" xfId="0" applyNumberFormat="1" applyFont="1" applyFill="1" applyBorder="1" applyAlignment="1">
      <alignment horizontal="center" vertical="center"/>
    </xf>
    <xf numFmtId="0" fontId="51" fillId="8" borderId="2" xfId="0" quotePrefix="1" applyFont="1" applyFill="1" applyBorder="1" applyAlignment="1">
      <alignment horizontal="center" vertical="center"/>
    </xf>
    <xf numFmtId="0" fontId="51" fillId="8" borderId="2" xfId="0" applyFont="1" applyFill="1" applyBorder="1" applyAlignment="1">
      <alignment horizontal="center" vertical="center"/>
    </xf>
    <xf numFmtId="0" fontId="51" fillId="8" borderId="2" xfId="0" applyFont="1" applyFill="1" applyBorder="1" applyAlignment="1">
      <alignment horizontal="center" vertical="center" wrapText="1"/>
    </xf>
    <xf numFmtId="0" fontId="52" fillId="9" borderId="0" xfId="6" applyFont="1" applyFill="1" applyBorder="1" applyAlignment="1" applyProtection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right" vertical="center"/>
    </xf>
    <xf numFmtId="0" fontId="53" fillId="8" borderId="10" xfId="0" applyFont="1" applyFill="1" applyBorder="1" applyAlignment="1">
      <alignment horizontal="center" vertical="center"/>
    </xf>
    <xf numFmtId="0" fontId="53" fillId="8" borderId="1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9" fontId="21" fillId="2" borderId="0" xfId="0" applyNumberFormat="1" applyFont="1" applyFill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2" borderId="2" xfId="0" quotePrefix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52" fillId="9" borderId="5" xfId="6" applyFont="1" applyFill="1" applyBorder="1" applyAlignment="1" applyProtection="1">
      <alignment horizontal="center" vertical="center"/>
    </xf>
    <xf numFmtId="0" fontId="52" fillId="9" borderId="6" xfId="6" applyFont="1" applyFill="1" applyBorder="1" applyAlignment="1" applyProtection="1">
      <alignment horizontal="center" vertical="center"/>
    </xf>
    <xf numFmtId="0" fontId="21" fillId="9" borderId="7" xfId="6" applyFont="1" applyFill="1" applyBorder="1" applyAlignment="1" applyProtection="1">
      <alignment horizontal="right" vertical="center"/>
    </xf>
    <xf numFmtId="0" fontId="54" fillId="12" borderId="0" xfId="6" applyFont="1" applyFill="1" applyBorder="1" applyAlignment="1" applyProtection="1">
      <alignment horizontal="center" vertical="center"/>
    </xf>
    <xf numFmtId="0" fontId="24" fillId="9" borderId="8" xfId="6" applyFont="1" applyFill="1" applyBorder="1" applyAlignment="1" applyProtection="1">
      <alignment horizontal="right" vertical="center"/>
    </xf>
    <xf numFmtId="179" fontId="24" fillId="9" borderId="0" xfId="6" applyNumberFormat="1" applyFont="1" applyFill="1" applyBorder="1" applyAlignment="1" applyProtection="1">
      <alignment horizontal="left" vertical="center"/>
    </xf>
    <xf numFmtId="0" fontId="21" fillId="9" borderId="9" xfId="6" applyFont="1" applyFill="1" applyBorder="1" applyAlignment="1" applyProtection="1">
      <alignment horizontal="right" vertical="center"/>
    </xf>
    <xf numFmtId="0" fontId="52" fillId="9" borderId="8" xfId="6" applyFont="1" applyFill="1" applyBorder="1" applyAlignment="1" applyProtection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56" fillId="3" borderId="2" xfId="0" applyFont="1" applyFill="1" applyBorder="1" applyAlignment="1">
      <alignment horizontal="center" vertical="center"/>
    </xf>
    <xf numFmtId="179" fontId="56" fillId="3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79" fontId="34" fillId="0" borderId="2" xfId="0" applyNumberFormat="1" applyFont="1" applyBorder="1" applyAlignment="1">
      <alignment horizontal="center" vertical="center"/>
    </xf>
    <xf numFmtId="0" fontId="24" fillId="9" borderId="11" xfId="0" applyFont="1" applyFill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179" fontId="53" fillId="11" borderId="2" xfId="0" applyNumberFormat="1" applyFont="1" applyFill="1" applyBorder="1" applyAlignment="1">
      <alignment horizontal="center" vertical="center"/>
    </xf>
    <xf numFmtId="179" fontId="24" fillId="12" borderId="0" xfId="0" applyNumberFormat="1" applyFont="1" applyFill="1" applyAlignment="1">
      <alignment horizontal="center" vertical="center"/>
    </xf>
    <xf numFmtId="0" fontId="24" fillId="9" borderId="2" xfId="6" applyFont="1" applyFill="1" applyBorder="1" applyAlignment="1" applyProtection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left" vertical="center" wrapText="1"/>
    </xf>
    <xf numFmtId="0" fontId="18" fillId="0" borderId="2" xfId="28" applyFont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57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4" fillId="2" borderId="6" xfId="0" applyFont="1" applyFill="1" applyBorder="1" applyAlignment="1">
      <alignment horizontal="center" vertical="center"/>
    </xf>
    <xf numFmtId="179" fontId="34" fillId="0" borderId="3" xfId="0" applyNumberFormat="1" applyFont="1" applyBorder="1" applyAlignment="1">
      <alignment horizontal="center" vertical="center"/>
    </xf>
    <xf numFmtId="179" fontId="34" fillId="0" borderId="11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center" vertical="center"/>
    </xf>
    <xf numFmtId="0" fontId="21" fillId="10" borderId="6" xfId="0" applyFont="1" applyFill="1" applyBorder="1" applyAlignment="1">
      <alignment horizontal="center" vertical="center"/>
    </xf>
    <xf numFmtId="0" fontId="21" fillId="10" borderId="7" xfId="0" applyFont="1" applyFill="1" applyBorder="1" applyAlignment="1">
      <alignment horizontal="center" vertical="center"/>
    </xf>
    <xf numFmtId="0" fontId="21" fillId="10" borderId="13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53" fillId="8" borderId="15" xfId="0" applyFont="1" applyFill="1" applyBorder="1" applyAlignment="1">
      <alignment horizontal="center" vertical="center"/>
    </xf>
    <xf numFmtId="0" fontId="53" fillId="8" borderId="4" xfId="0" applyFont="1" applyFill="1" applyBorder="1" applyAlignment="1">
      <alignment horizontal="center" vertical="center"/>
    </xf>
    <xf numFmtId="0" fontId="53" fillId="8" borderId="16" xfId="0" applyFont="1" applyFill="1" applyBorder="1" applyAlignment="1">
      <alignment horizontal="center" vertical="center"/>
    </xf>
    <xf numFmtId="179" fontId="34" fillId="4" borderId="2" xfId="0" quotePrefix="1" applyNumberFormat="1" applyFont="1" applyFill="1" applyBorder="1" applyAlignment="1">
      <alignment horizontal="center" vertical="center"/>
    </xf>
    <xf numFmtId="179" fontId="34" fillId="4" borderId="2" xfId="0" applyNumberFormat="1" applyFont="1" applyFill="1" applyBorder="1" applyAlignment="1">
      <alignment horizontal="center" vertical="center"/>
    </xf>
    <xf numFmtId="179" fontId="33" fillId="5" borderId="2" xfId="0" applyNumberFormat="1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48" fillId="9" borderId="2" xfId="0" applyFont="1" applyFill="1" applyBorder="1" applyAlignment="1">
      <alignment horizontal="center" vertical="center"/>
    </xf>
    <xf numFmtId="0" fontId="47" fillId="9" borderId="2" xfId="0" applyFont="1" applyFill="1" applyBorder="1" applyAlignment="1">
      <alignment horizontal="center" vertical="center"/>
    </xf>
    <xf numFmtId="0" fontId="24" fillId="9" borderId="11" xfId="0" applyFont="1" applyFill="1" applyBorder="1" applyAlignment="1">
      <alignment horizontal="center" vertical="center"/>
    </xf>
    <xf numFmtId="0" fontId="53" fillId="11" borderId="15" xfId="0" applyFont="1" applyFill="1" applyBorder="1" applyAlignment="1">
      <alignment horizontal="center" vertical="center"/>
    </xf>
    <xf numFmtId="0" fontId="53" fillId="11" borderId="4" xfId="0" applyFont="1" applyFill="1" applyBorder="1" applyAlignment="1">
      <alignment horizontal="center" vertical="center"/>
    </xf>
    <xf numFmtId="0" fontId="53" fillId="11" borderId="16" xfId="0" applyFont="1" applyFill="1" applyBorder="1" applyAlignment="1">
      <alignment horizontal="center" vertical="center"/>
    </xf>
    <xf numFmtId="179" fontId="53" fillId="8" borderId="15" xfId="0" applyNumberFormat="1" applyFont="1" applyFill="1" applyBorder="1" applyAlignment="1">
      <alignment horizontal="center" vertical="center"/>
    </xf>
    <xf numFmtId="179" fontId="53" fillId="8" borderId="4" xfId="0" applyNumberFormat="1" applyFont="1" applyFill="1" applyBorder="1" applyAlignment="1">
      <alignment horizontal="center" vertical="center"/>
    </xf>
  </cellXfs>
  <cellStyles count="29">
    <cellStyle name=" 1" xfId="8" xr:uid="{00000000-0005-0000-0000-000000000000}"/>
    <cellStyle name="AeE­ [0]_INQUIRY ¿μ¾÷AßAø " xfId="9" xr:uid="{00000000-0005-0000-0000-000001000000}"/>
    <cellStyle name="AeE­_INQUIRY ¿μ¾÷AßAø " xfId="10" xr:uid="{00000000-0005-0000-0000-000002000000}"/>
    <cellStyle name="AÞ¸¶ [0]_INQUIRY ¿μ¾÷AßAø " xfId="11" xr:uid="{00000000-0005-0000-0000-000003000000}"/>
    <cellStyle name="AÞ¸¶_INQUIRY ¿μ¾÷AßAø " xfId="12" xr:uid="{00000000-0005-0000-0000-000004000000}"/>
    <cellStyle name="C￥AØ_´eºnC￥ (2)_1_ºI´eAa°ø " xfId="13" xr:uid="{00000000-0005-0000-0000-000005000000}"/>
    <cellStyle name="Ç¥ÁØ_´ëºñÇ¥ (2)_1_ºÎ´ëÅä°ø " xfId="14" xr:uid="{00000000-0005-0000-0000-000006000000}"/>
    <cellStyle name="C￥AØ_´eºnC￥ (2)_ºI´eAa°ø " xfId="15" xr:uid="{00000000-0005-0000-0000-000007000000}"/>
    <cellStyle name="Ç¥ÁØ_´ëºñÇ¥ (2)_ºÎ´ëÅä°ø " xfId="16" xr:uid="{00000000-0005-0000-0000-000008000000}"/>
    <cellStyle name="C￥AØ_¿μ¾÷CoE² " xfId="17" xr:uid="{00000000-0005-0000-0000-000009000000}"/>
    <cellStyle name="Ç¥ÁØ_ºÎ´ëÅä°ø " xfId="18" xr:uid="{00000000-0005-0000-0000-00000A000000}"/>
    <cellStyle name="Comma" xfId="19" xr:uid="{00000000-0005-0000-0000-00000B000000}"/>
    <cellStyle name="Comma [0]_ SG&amp;A Bridge " xfId="1" xr:uid="{00000000-0005-0000-0000-00000C000000}"/>
    <cellStyle name="Comma_ SG&amp;A Bridge " xfId="2" xr:uid="{00000000-0005-0000-0000-00000D000000}"/>
    <cellStyle name="Currency" xfId="20" xr:uid="{00000000-0005-0000-0000-00000E000000}"/>
    <cellStyle name="Currency [0]_ SG&amp;A Bridge " xfId="3" xr:uid="{00000000-0005-0000-0000-00000F000000}"/>
    <cellStyle name="Currency_ SG&amp;A Bridge " xfId="4" xr:uid="{00000000-0005-0000-0000-000010000000}"/>
    <cellStyle name="Currency1" xfId="21" xr:uid="{00000000-0005-0000-0000-000011000000}"/>
    <cellStyle name="Normal_ SG&amp;A Bridge " xfId="5" xr:uid="{00000000-0005-0000-0000-000012000000}"/>
    <cellStyle name="Percent" xfId="22" xr:uid="{00000000-0005-0000-0000-000013000000}"/>
    <cellStyle name="백분율" xfId="7" builtinId="5" hidden="1"/>
    <cellStyle name="쉼표" xfId="25" builtinId="3" hidden="1"/>
    <cellStyle name="콤마 [0]_ 2팀층별 " xfId="23" xr:uid="{00000000-0005-0000-0000-000016000000}"/>
    <cellStyle name="콤마_ 2팀층별 " xfId="24" xr:uid="{00000000-0005-0000-0000-000017000000}"/>
    <cellStyle name="통화" xfId="26" builtinId="4" hidden="1"/>
    <cellStyle name="표준" xfId="0" builtinId="0"/>
    <cellStyle name="표준 2 10" xfId="27" xr:uid="{00000000-0005-0000-0000-00001A000000}"/>
    <cellStyle name="표준 2 2" xfId="28" xr:uid="{00000000-0005-0000-0000-00001B000000}"/>
    <cellStyle name="하이퍼링크" xfId="6" builtinId="8"/>
  </cellStyles>
  <dxfs count="6">
    <dxf>
      <font>
        <color theme="0"/>
      </font>
      <fill>
        <patternFill>
          <bgColor rgb="FFFF0000"/>
        </patternFill>
      </fill>
    </dxf>
    <dxf>
      <font>
        <color theme="0" tint="-0.499984740745262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499984740745262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499984740745262"/>
      </font>
    </dxf>
  </dxfs>
  <tableStyles count="0" defaultTableStyle="TableStyleMedium2" defaultPivotStyle="PivotStyleLight16"/>
  <colors>
    <mruColors>
      <color rgb="FFE5E0EC"/>
      <color rgb="FF0066FF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9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866481481481474E-2"/>
          <c:y val="3.0754761904761906E-2"/>
          <c:w val="0.91413351851851854"/>
          <c:h val="0.842564682539682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 진단결과 통계'!$C$5:$D$5</c:f>
              <c:strCache>
                <c:ptCount val="2"/>
                <c:pt idx="0">
                  <c:v>초기진단 평균</c:v>
                </c:pt>
                <c:pt idx="1">
                  <c:v>이행진단 평균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0-9DD2-4B28-AA72-F367BE81E82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DD2-4B28-AA72-F367BE81E82A}"/>
              </c:ext>
            </c:extLst>
          </c:dPt>
          <c:dLbls>
            <c:dLbl>
              <c:idx val="0"/>
              <c:layout>
                <c:manualLayout>
                  <c:x val="3.4874479278442998E-2"/>
                  <c:y val="-7.6405208964264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D2-4B28-AA72-F367BE81E82A}"/>
                </c:ext>
              </c:extLst>
            </c:dLbl>
            <c:dLbl>
              <c:idx val="1"/>
              <c:layout>
                <c:manualLayout>
                  <c:x val="1.9077901430842606E-2"/>
                  <c:y val="-4.564874536236902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D2-4B28-AA72-F367BE81E8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통계'!$C$5:$D$5</c:f>
              <c:strCache>
                <c:ptCount val="1"/>
                <c:pt idx="0">
                  <c:v>초기진단 평균</c:v>
                </c:pt>
              </c:strCache>
            </c:strRef>
          </c:cat>
          <c:val>
            <c:numRef>
              <c:f>'2. 진단결과 통계'!$C$6:$D$6</c:f>
              <c:numCache>
                <c:formatCode>0.0_ </c:formatCode>
                <c:ptCount val="1"/>
                <c:pt idx="0">
                  <c:v>73.91304347826086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DD2-4B28-AA72-F367BE81E8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shape val="box"/>
        <c:axId val="446381448"/>
        <c:axId val="446382624"/>
        <c:axId val="0"/>
      </c:bar3DChart>
      <c:catAx>
        <c:axId val="446381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44638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6382624"/>
        <c:scaling>
          <c:orientation val="minMax"/>
          <c:max val="100"/>
          <c:min val="0"/>
        </c:scaling>
        <c:delete val="0"/>
        <c:axPos val="l"/>
        <c:majorGridlines/>
        <c:numFmt formatCode="0.0_ 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46381448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 alignWithMargins="0"/>
    <c:pageMargins b="1" l="0.75000000000000377" r="0.75000000000000377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240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5148148148149"/>
          <c:y val="0.1028674603174603"/>
          <c:w val="0.78642037037037038"/>
          <c:h val="0.86185476190476196"/>
        </c:manualLayout>
      </c:layout>
      <c:bar3DChart>
        <c:barDir val="bar"/>
        <c:grouping val="clustered"/>
        <c:varyColors val="0"/>
        <c:ser>
          <c:idx val="0"/>
          <c:order val="0"/>
          <c:tx>
            <c:v>초기진단</c:v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3.0574074074074073E-2"/>
                  <c:y val="3.0238492063492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21-4DC5-A534-577E64F5C6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'2. 진단결과 통계'!$B$15:$B$15</c:f>
              <c:strCache>
                <c:ptCount val="1"/>
                <c:pt idx="0">
                  <c:v>1. 서비스 관리</c:v>
                </c:pt>
              </c:strCache>
            </c:strRef>
          </c:cat>
          <c:val>
            <c:numRef>
              <c:f>'2. 진단결과 통계'!$C$15:$C$15</c:f>
              <c:numCache>
                <c:formatCode>0.0</c:formatCode>
                <c:ptCount val="1"/>
                <c:pt idx="0">
                  <c:v>73.91304347826086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E78-47D2-B581-87596468D0BF}"/>
            </c:ext>
          </c:extLst>
        </c:ser>
        <c:ser>
          <c:idx val="1"/>
          <c:order val="1"/>
          <c:tx>
            <c:v>이행진단</c:v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통계'!$B$15:$B$15</c:f>
              <c:strCache>
                <c:ptCount val="1"/>
                <c:pt idx="0">
                  <c:v>1. 서비스 관리</c:v>
                </c:pt>
              </c:strCache>
            </c:strRef>
          </c:cat>
          <c:val>
            <c:numRef>
              <c:f>'2. 진단결과 통계'!$D$15:$D$15</c:f>
            </c:numRef>
          </c:val>
          <c:shape val="cylinder"/>
          <c:extLst>
            <c:ext xmlns:c16="http://schemas.microsoft.com/office/drawing/2014/chart" uri="{C3380CC4-5D6E-409C-BE32-E72D297353CC}">
              <c16:uniqueId val="{00000001-A07F-4D9D-A878-E664F34E7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6381840"/>
        <c:axId val="446380664"/>
        <c:axId val="0"/>
      </c:bar3DChart>
      <c:catAx>
        <c:axId val="44638184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44638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6380664"/>
        <c:scaling>
          <c:orientation val="minMax"/>
          <c:max val="100"/>
          <c:min val="0"/>
        </c:scaling>
        <c:delete val="0"/>
        <c:axPos val="t"/>
        <c:majorGridlines/>
        <c:numFmt formatCode="0.0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46381840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7.6845531204799427E-5"/>
          <c:y val="0.89579404343129498"/>
          <c:w val="0.12926074074074076"/>
          <c:h val="0.10404904975294302"/>
        </c:manualLayout>
      </c:layout>
      <c:overlay val="1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35777777777778"/>
          <c:y val="5.1276733395659996E-2"/>
          <c:w val="0.81171407407407403"/>
          <c:h val="0.81639545142031666"/>
        </c:manualLayout>
      </c:layout>
      <c:bar3DChart>
        <c:barDir val="bar"/>
        <c:grouping val="clustered"/>
        <c:varyColors val="0"/>
        <c:ser>
          <c:idx val="0"/>
          <c:order val="0"/>
          <c:tx>
            <c:v>초기진단</c:v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통계'!$B$26:$B$27</c:f>
              <c:strCache>
                <c:ptCount val="2"/>
                <c:pt idx="0">
                  <c:v>DDGLBLETWEB01</c:v>
                </c:pt>
                <c:pt idx="1">
                  <c:v>DSGLBLETWEB01</c:v>
                </c:pt>
              </c:strCache>
            </c:strRef>
          </c:cat>
          <c:val>
            <c:numRef>
              <c:f>'2. 진단결과 통계'!$C$26:$C$27</c:f>
              <c:numCache>
                <c:formatCode>0.0</c:formatCode>
                <c:ptCount val="2"/>
                <c:pt idx="0">
                  <c:v>73.91304347826086</c:v>
                </c:pt>
                <c:pt idx="1">
                  <c:v>73.91304347826086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4-472F-A9E0-E6F364DE1F60}"/>
            </c:ext>
          </c:extLst>
        </c:ser>
        <c:ser>
          <c:idx val="1"/>
          <c:order val="1"/>
          <c:tx>
            <c:v>이행진단</c:v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F9-4C00-B1D0-4B908744FE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 진단결과 통계'!$B$26:$B$27</c:f>
              <c:strCache>
                <c:ptCount val="2"/>
                <c:pt idx="0">
                  <c:v>DDGLBLETWEB01</c:v>
                </c:pt>
                <c:pt idx="1">
                  <c:v>DSGLBLETWEB01</c:v>
                </c:pt>
              </c:strCache>
            </c:strRef>
          </c:cat>
          <c:val>
            <c:numRef>
              <c:f>'2. 진단결과 통계'!$D$26:$D$27</c:f>
            </c:numRef>
          </c:val>
          <c:extLst>
            <c:ext xmlns:c16="http://schemas.microsoft.com/office/drawing/2014/chart" uri="{C3380CC4-5D6E-409C-BE32-E72D297353CC}">
              <c16:uniqueId val="{00000001-0FF9-4C00-B1D0-4B908744F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96135784"/>
        <c:axId val="596134608"/>
        <c:axId val="0"/>
      </c:bar3DChart>
      <c:catAx>
        <c:axId val="5961357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596134608"/>
        <c:crosses val="autoZero"/>
        <c:auto val="1"/>
        <c:lblAlgn val="ctr"/>
        <c:lblOffset val="100"/>
        <c:noMultiLvlLbl val="0"/>
      </c:catAx>
      <c:valAx>
        <c:axId val="596134608"/>
        <c:scaling>
          <c:orientation val="minMax"/>
          <c:max val="100"/>
        </c:scaling>
        <c:delete val="0"/>
        <c:axPos val="t"/>
        <c:majorGridlines/>
        <c:numFmt formatCode="0.0" sourceLinked="1"/>
        <c:majorTickMark val="out"/>
        <c:minorTickMark val="none"/>
        <c:tickLblPos val="nextTo"/>
        <c:crossAx val="596135784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2.0017239458752678E-3"/>
          <c:y val="0.8990193387847687"/>
          <c:w val="0.13897981481481481"/>
          <c:h val="0.100980661215231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162489</xdr:colOff>
      <xdr:row>21</xdr:row>
      <xdr:rowOff>45240</xdr:rowOff>
    </xdr:from>
    <xdr:to>
      <xdr:col>8</xdr:col>
      <xdr:colOff>16439</xdr:colOff>
      <xdr:row>22</xdr:row>
      <xdr:rowOff>70686</xdr:rowOff>
    </xdr:to>
    <xdr:pic>
      <xdr:nvPicPr>
        <xdr:cNvPr id="2" name="_x156068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85401" y="4987034"/>
          <a:ext cx="1221067" cy="238358"/>
        </a:xfrm>
        <a:prstGeom prst="rect">
          <a:avLst/>
        </a:prstGeom>
        <a:noFill/>
      </xdr:spPr>
    </xdr:pic>
    <xdr:clientData/>
  </xdr:twoCellAnchor>
  <xdr:twoCellAnchor>
    <xdr:from>
      <xdr:col>11</xdr:col>
      <xdr:colOff>638736</xdr:colOff>
      <xdr:row>3</xdr:row>
      <xdr:rowOff>44823</xdr:rowOff>
    </xdr:from>
    <xdr:to>
      <xdr:col>13</xdr:col>
      <xdr:colOff>638736</xdr:colOff>
      <xdr:row>4</xdr:row>
      <xdr:rowOff>178173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079442" y="717176"/>
          <a:ext cx="1367118" cy="3462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 cap="none" spc="0">
              <a:ln w="18000">
                <a:noFill/>
                <a:prstDash val="solid"/>
                <a:miter lim="800000"/>
              </a:ln>
              <a:solidFill>
                <a:srgbClr val="FF0000"/>
              </a:solidFill>
              <a:effectLst/>
              <a:latin typeface="+mn-ea"/>
              <a:ea typeface="+mn-ea"/>
            </a:rPr>
            <a:t>대 외 비</a:t>
          </a:r>
        </a:p>
      </xdr:txBody>
    </xdr:sp>
    <xdr:clientData/>
  </xdr:twoCellAnchor>
  <xdr:twoCellAnchor editAs="oneCell">
    <xdr:from>
      <xdr:col>0</xdr:col>
      <xdr:colOff>44818</xdr:colOff>
      <xdr:row>3</xdr:row>
      <xdr:rowOff>5610</xdr:rowOff>
    </xdr:from>
    <xdr:to>
      <xdr:col>3</xdr:col>
      <xdr:colOff>154859</xdr:colOff>
      <xdr:row>5</xdr:row>
      <xdr:rowOff>124298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6D71C29-9841-452E-A888-57FB36BC1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18" y="705978"/>
          <a:ext cx="2087880" cy="544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682438</xdr:colOff>
      <xdr:row>0</xdr:row>
      <xdr:rowOff>104775</xdr:rowOff>
    </xdr:from>
    <xdr:to>
      <xdr:col>12</xdr:col>
      <xdr:colOff>613967</xdr:colOff>
      <xdr:row>10</xdr:row>
      <xdr:rowOff>226716</xdr:rowOff>
    </xdr:to>
    <xdr:graphicFrame macro="">
      <xdr:nvGraphicFramePr>
        <xdr:cNvPr id="2" name="Chart 2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670672</xdr:colOff>
      <xdr:row>11</xdr:row>
      <xdr:rowOff>71718</xdr:rowOff>
    </xdr:from>
    <xdr:to>
      <xdr:col>12</xdr:col>
      <xdr:colOff>602201</xdr:colOff>
      <xdr:row>21</xdr:row>
      <xdr:rowOff>272100</xdr:rowOff>
    </xdr:to>
    <xdr:graphicFrame macro="">
      <xdr:nvGraphicFramePr>
        <xdr:cNvPr id="3" name="Chart 2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661148</xdr:colOff>
      <xdr:row>22</xdr:row>
      <xdr:rowOff>20311</xdr:rowOff>
    </xdr:from>
    <xdr:to>
      <xdr:col>12</xdr:col>
      <xdr:colOff>592677</xdr:colOff>
      <xdr:row>33</xdr:row>
      <xdr:rowOff>67235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39914</xdr:colOff>
      <xdr:row>0</xdr:row>
      <xdr:rowOff>157076</xdr:rowOff>
    </xdr:from>
    <xdr:to>
      <xdr:col>5</xdr:col>
      <xdr:colOff>579914</xdr:colOff>
      <xdr:row>2</xdr:row>
      <xdr:rowOff>900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61" y="157076"/>
          <a:ext cx="54000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156885</xdr:colOff>
      <xdr:row>12</xdr:row>
      <xdr:rowOff>212912</xdr:rowOff>
    </xdr:from>
    <xdr:to>
      <xdr:col>11</xdr:col>
      <xdr:colOff>273301</xdr:colOff>
      <xdr:row>21</xdr:row>
      <xdr:rowOff>159611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7018060" y="3252881"/>
          <a:ext cx="799975" cy="2019787"/>
          <a:chOff x="5132070" y="2979928"/>
          <a:chExt cx="802216" cy="1976247"/>
        </a:xfrm>
      </xdr:grpSpPr>
      <xdr:cxnSp macro="">
        <xdr:nvCxnSpPr>
          <xdr:cNvPr id="10" name="직선 연결선 9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>
            <a:endCxn id="11" idx="2"/>
          </xdr:cNvCxnSpPr>
        </xdr:nvCxnSpPr>
        <xdr:spPr>
          <a:xfrm>
            <a:off x="5533179" y="2979928"/>
            <a:ext cx="0" cy="1976247"/>
          </a:xfrm>
          <a:prstGeom prst="line">
            <a:avLst/>
          </a:prstGeom>
          <a:ln w="1905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5132070" y="4741709"/>
            <a:ext cx="802216" cy="214466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평균 </a:t>
            </a:r>
            <a:r>
              <a:rPr lang="en-US" altLang="ko-KR" sz="900" b="1">
                <a:solidFill>
                  <a:sysClr val="windowText" lastClr="000000"/>
                </a:solidFill>
              </a:rPr>
              <a:t>73.9%</a:t>
            </a:r>
          </a:p>
        </xdr:txBody>
      </xdr:sp>
    </xdr:grpSp>
    <xdr:clientData/>
  </xdr:twoCellAnchor>
  <xdr:twoCellAnchor>
    <xdr:from>
      <xdr:col>10</xdr:col>
      <xdr:colOff>112059</xdr:colOff>
      <xdr:row>23</xdr:row>
      <xdr:rowOff>130736</xdr:rowOff>
    </xdr:from>
    <xdr:to>
      <xdr:col>11</xdr:col>
      <xdr:colOff>228475</xdr:colOff>
      <xdr:row>32</xdr:row>
      <xdr:rowOff>200700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6970059" y="5778501"/>
          <a:ext cx="799975" cy="2083848"/>
          <a:chOff x="5132070" y="2946852"/>
          <a:chExt cx="802216" cy="2009323"/>
        </a:xfrm>
      </xdr:grpSpPr>
      <xdr:cxnSp macro="">
        <xdr:nvCxnSpPr>
          <xdr:cNvPr id="14" name="직선 연결선 13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>
            <a:endCxn id="15" idx="2"/>
          </xdr:cNvCxnSpPr>
        </xdr:nvCxnSpPr>
        <xdr:spPr>
          <a:xfrm>
            <a:off x="5533179" y="2946852"/>
            <a:ext cx="0" cy="2009323"/>
          </a:xfrm>
          <a:prstGeom prst="line">
            <a:avLst/>
          </a:prstGeom>
          <a:ln w="1905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5132070" y="4741709"/>
            <a:ext cx="802216" cy="214466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ysClr val="windowText" lastClr="000000"/>
                </a:solidFill>
              </a:rPr>
              <a:t>평균 </a:t>
            </a:r>
            <a:r>
              <a:rPr lang="en-US" altLang="ko-KR" sz="900" b="1">
                <a:solidFill>
                  <a:sysClr val="windowText" lastClr="000000"/>
                </a:solidFill>
              </a:rPr>
              <a:t>73.9%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0.00941</cdr:x>
      <cdr:y>0.02016</cdr:y>
    </cdr:from>
    <cdr:to>
      <cdr:x>0.10941</cdr:x>
      <cdr:y>0.09159</cdr:y>
    </cdr:to>
    <cdr:pic>
      <cdr:nvPicPr>
        <cdr:cNvPr id="2" name="그림 1">
          <a:extLst xmlns:a="http://schemas.openxmlformats.org/drawingml/2006/main">
            <a:ext uri="{FF2B5EF4-FFF2-40B4-BE49-F238E27FC236}">
              <a16:creationId xmlns:a16="http://schemas.microsoft.com/office/drawing/2014/main" id="{485EACA9-5CDD-4718-BD1F-B9E338208D5E}"/>
            </a:ext>
          </a:extLst>
        </cdr:cNvPr>
        <cdr:cNvPicPr>
          <a:picLocks xmlns:a="http://schemas.openxmlformats.org/drawingml/2006/main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40000" cy="180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0.00941</cdr:x>
      <cdr:y>0.02078</cdr:y>
    </cdr:from>
    <cdr:to>
      <cdr:x>0.10941</cdr:x>
      <cdr:y>0.0944</cdr:y>
    </cdr:to>
    <cdr:pic>
      <cdr:nvPicPr>
        <cdr:cNvPr id="3" name="그림 2">
          <a:extLst xmlns:a="http://schemas.openxmlformats.org/drawingml/2006/main">
            <a:ext uri="{FF2B5EF4-FFF2-40B4-BE49-F238E27FC236}">
              <a16:creationId xmlns:a16="http://schemas.microsoft.com/office/drawing/2014/main" id="{485EACA9-5CDD-4718-BD1F-B9E338208D5E}"/>
            </a:ext>
          </a:extLst>
        </cdr:cNvPr>
        <cdr:cNvPicPr>
          <a:picLocks xmlns:a="http://schemas.openxmlformats.org/drawingml/2006/main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40000" cy="18000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9"/>
  <sheetViews>
    <sheetView tabSelected="1" view="pageBreakPreview" zoomScale="85" zoomScaleNormal="85" zoomScaleSheetLayoutView="85" workbookViewId="0">
      <selection activeCell="A14" sqref="A14:N14"/>
    </sheetView>
  </sheetViews>
  <sheetFormatPr defaultColWidth="9" defaultRowHeight="17"/>
  <cols>
    <col min="1" max="1" width="8" style="1" bestFit="1" customWidth="1"/>
    <col min="2" max="2" width="9" style="1" customWidth="1"/>
    <col min="3" max="16384" width="9" style="1"/>
  </cols>
  <sheetData>
    <row r="1" spans="1:14" ht="17.5">
      <c r="A1" s="11" t="s">
        <v>0</v>
      </c>
      <c r="B1" s="103" t="s">
        <v>124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110</v>
      </c>
      <c r="N1" s="104"/>
    </row>
    <row r="2" spans="1:14" ht="17.5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4"/>
      <c r="N2" s="104"/>
    </row>
    <row r="3" spans="1:14" ht="17.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>
      <c r="A12" s="2"/>
      <c r="B12" s="2"/>
      <c r="C12" s="2"/>
      <c r="D12" s="2"/>
      <c r="E12" s="4"/>
      <c r="F12" s="4"/>
      <c r="G12" s="4"/>
      <c r="H12" s="4"/>
      <c r="I12" s="4"/>
      <c r="J12" s="4"/>
      <c r="K12" s="2"/>
      <c r="L12" s="2"/>
      <c r="M12" s="2"/>
      <c r="N12" s="2"/>
    </row>
    <row r="13" spans="1:14">
      <c r="A13" s="5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36">
      <c r="A14" s="106" t="s">
        <v>111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</row>
    <row r="15" spans="1:14" ht="25.5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6.5" customHeight="1">
      <c r="A18" s="102" t="s">
        <v>125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1:14" ht="16.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6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7.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6">
    <mergeCell ref="A18:N19"/>
    <mergeCell ref="B1:L1"/>
    <mergeCell ref="M1:N2"/>
    <mergeCell ref="A2:L2"/>
    <mergeCell ref="A14:N14"/>
    <mergeCell ref="A15:N15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5"/>
  <sheetViews>
    <sheetView view="pageBreakPreview" zoomScale="85" zoomScaleNormal="100" zoomScaleSheetLayoutView="85" workbookViewId="0"/>
  </sheetViews>
  <sheetFormatPr defaultColWidth="9" defaultRowHeight="17"/>
  <cols>
    <col min="1" max="1" width="6.33203125" style="13" customWidth="1"/>
    <col min="2" max="2" width="21.08203125" style="13" bestFit="1" customWidth="1"/>
    <col min="3" max="3" width="12.58203125" style="13" bestFit="1" customWidth="1"/>
    <col min="4" max="4" width="19.75" style="14" bestFit="1" customWidth="1"/>
    <col min="5" max="5" width="34.5" style="14" bestFit="1" customWidth="1"/>
    <col min="6" max="7" width="15.25" style="14" customWidth="1"/>
    <col min="8" max="8" width="17.5" style="14" customWidth="1"/>
    <col min="9" max="16384" width="9" style="8"/>
  </cols>
  <sheetData>
    <row r="1" spans="1:8" s="47" customFormat="1" ht="21">
      <c r="A1" s="15" t="s">
        <v>72</v>
      </c>
      <c r="B1" s="15"/>
      <c r="C1" s="16"/>
      <c r="D1" s="46"/>
      <c r="E1" s="46"/>
      <c r="F1" s="46"/>
      <c r="G1" s="46"/>
      <c r="H1" s="46"/>
    </row>
    <row r="2" spans="1:8" s="47" customFormat="1">
      <c r="A2" s="48"/>
      <c r="B2" s="48"/>
      <c r="C2" s="48"/>
      <c r="D2" s="49"/>
      <c r="E2" s="49"/>
      <c r="F2" s="49"/>
      <c r="G2" s="49"/>
      <c r="H2" s="49"/>
    </row>
    <row r="3" spans="1:8" ht="25" customHeight="1">
      <c r="A3" s="50" t="s">
        <v>25</v>
      </c>
      <c r="B3" s="45" t="s">
        <v>91</v>
      </c>
      <c r="C3" s="50" t="s">
        <v>92</v>
      </c>
      <c r="D3" s="51" t="s">
        <v>120</v>
      </c>
      <c r="E3" s="51" t="s">
        <v>93</v>
      </c>
      <c r="F3" s="51" t="s">
        <v>52</v>
      </c>
      <c r="G3" s="51" t="s">
        <v>53</v>
      </c>
      <c r="H3" s="51" t="s">
        <v>54</v>
      </c>
    </row>
    <row r="4" spans="1:8">
      <c r="A4" s="36">
        <v>1</v>
      </c>
      <c r="B4" s="36" t="s">
        <v>126</v>
      </c>
      <c r="C4" s="36" t="s">
        <v>143</v>
      </c>
      <c r="D4" s="36" t="s">
        <v>109</v>
      </c>
      <c r="E4" s="36" t="s">
        <v>109</v>
      </c>
      <c r="F4" s="36" t="s">
        <v>109</v>
      </c>
      <c r="G4" s="36" t="s">
        <v>109</v>
      </c>
      <c r="H4" s="36"/>
    </row>
    <row r="5" spans="1:8">
      <c r="A5" s="36">
        <v>2</v>
      </c>
      <c r="B5" s="36" t="s">
        <v>127</v>
      </c>
      <c r="C5" s="36" t="s">
        <v>144</v>
      </c>
      <c r="D5" s="36" t="s">
        <v>109</v>
      </c>
      <c r="E5" s="36" t="s">
        <v>109</v>
      </c>
      <c r="F5" s="36" t="s">
        <v>109</v>
      </c>
      <c r="G5" s="36" t="s">
        <v>109</v>
      </c>
      <c r="H5" s="36"/>
    </row>
  </sheetData>
  <phoneticPr fontId="2" type="noConversion"/>
  <pageMargins left="0.15748031496062992" right="0.15748031496062992" top="0.27559055118110237" bottom="0.51181102362204722" header="0.15748031496062992" footer="0.15748031496062992"/>
  <pageSetup paperSize="9" scale="57" orientation="landscape" r:id="rId1"/>
  <headerFooter scaleWithDoc="0">
    <oddFooter>&amp;C&amp;P/&amp;N&amp;R&amp;G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U43"/>
  <sheetViews>
    <sheetView view="pageBreakPreview" zoomScale="85" zoomScaleNormal="70" zoomScaleSheetLayoutView="85" workbookViewId="0"/>
  </sheetViews>
  <sheetFormatPr defaultColWidth="9" defaultRowHeight="17"/>
  <cols>
    <col min="1" max="1" width="3.5" style="27" customWidth="1"/>
    <col min="2" max="2" width="21.58203125" style="30" customWidth="1"/>
    <col min="3" max="3" width="11" style="30" customWidth="1"/>
    <col min="4" max="4" width="11" style="30" hidden="1" customWidth="1"/>
    <col min="5" max="13" width="9" style="30"/>
    <col min="14" max="14" width="8" style="30" customWidth="1"/>
    <col min="15" max="15" width="10.33203125" style="30" customWidth="1"/>
    <col min="16" max="16" width="26.83203125" style="30" customWidth="1"/>
    <col min="17" max="17" width="11.75" style="30" customWidth="1"/>
    <col min="18" max="21" width="9" style="27"/>
    <col min="22" max="16384" width="9" style="30"/>
  </cols>
  <sheetData>
    <row r="1" spans="1:21" s="19" customFormat="1" ht="21">
      <c r="A1" s="42" t="s">
        <v>26</v>
      </c>
      <c r="B1" s="4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s="19" customFormat="1" ht="6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s="19" customFormat="1" ht="21">
      <c r="A3" s="17"/>
      <c r="B3" s="20" t="s">
        <v>113</v>
      </c>
      <c r="C3" s="21"/>
      <c r="D3" s="21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s="19" customFormat="1" ht="21">
      <c r="A4" s="17"/>
      <c r="B4" s="22" t="s">
        <v>27</v>
      </c>
      <c r="D4" s="22"/>
      <c r="E4" s="18"/>
      <c r="F4" s="18"/>
      <c r="G4" s="18"/>
      <c r="H4" s="18"/>
      <c r="I4" s="18"/>
      <c r="J4" s="18"/>
      <c r="K4" s="18"/>
      <c r="L4" s="18"/>
      <c r="M4" s="18"/>
      <c r="N4" s="23" t="s">
        <v>28</v>
      </c>
      <c r="O4" s="23" t="s">
        <v>29</v>
      </c>
      <c r="P4" s="23" t="s">
        <v>30</v>
      </c>
      <c r="Q4" s="18"/>
      <c r="R4" s="18"/>
      <c r="S4" s="18"/>
      <c r="T4" s="18"/>
      <c r="U4" s="18"/>
    </row>
    <row r="5" spans="1:21" s="19" customFormat="1" ht="21">
      <c r="A5" s="17"/>
      <c r="B5" s="53" t="s">
        <v>31</v>
      </c>
      <c r="C5" s="52" t="s">
        <v>83</v>
      </c>
      <c r="D5" s="52" t="s">
        <v>82</v>
      </c>
      <c r="E5" s="18"/>
      <c r="F5" s="18"/>
      <c r="G5" s="18"/>
      <c r="H5" s="18"/>
      <c r="I5" s="18"/>
      <c r="J5" s="18"/>
      <c r="K5" s="18"/>
      <c r="L5" s="18"/>
      <c r="M5" s="18"/>
      <c r="N5" s="97" t="s">
        <v>32</v>
      </c>
      <c r="O5" s="97" t="s">
        <v>94</v>
      </c>
      <c r="P5" s="98" t="s">
        <v>98</v>
      </c>
      <c r="Q5" s="24"/>
      <c r="R5" s="18"/>
      <c r="S5" s="18"/>
      <c r="T5" s="18"/>
    </row>
    <row r="6" spans="1:21" s="19" customFormat="1" ht="21">
      <c r="A6" s="17"/>
      <c r="B6" s="25" t="s">
        <v>114</v>
      </c>
      <c r="C6" s="33">
        <f ca="1">'3. 초기진단 결과 요약'!F25*100</f>
        <v>73.91304347826086</v>
      </c>
      <c r="D6" s="33" t="e">
        <f ca="1">'3-2. 이행진단 결과 요약'!F25*100</f>
        <v>#DIV/0!</v>
      </c>
      <c r="E6" s="18"/>
      <c r="F6" s="18"/>
      <c r="G6" s="18"/>
      <c r="H6" s="18"/>
      <c r="I6" s="18"/>
      <c r="J6" s="18"/>
      <c r="K6" s="18"/>
      <c r="L6" s="18"/>
      <c r="M6" s="18"/>
      <c r="N6" s="97" t="s">
        <v>87</v>
      </c>
      <c r="O6" s="97" t="s">
        <v>95</v>
      </c>
      <c r="P6" s="98" t="s">
        <v>106</v>
      </c>
      <c r="Q6" s="24"/>
      <c r="R6" s="18"/>
      <c r="S6" s="18"/>
      <c r="T6" s="18"/>
    </row>
    <row r="7" spans="1:21" s="19" customFormat="1" ht="21">
      <c r="A7" s="17"/>
      <c r="B7" s="21"/>
      <c r="C7" s="21"/>
      <c r="D7" s="21"/>
      <c r="E7" s="18"/>
      <c r="F7" s="18"/>
      <c r="G7" s="18"/>
      <c r="H7" s="18"/>
      <c r="I7" s="18"/>
      <c r="J7" s="18"/>
      <c r="K7" s="18"/>
      <c r="L7" s="18"/>
      <c r="M7" s="18"/>
      <c r="N7" s="99" t="s">
        <v>33</v>
      </c>
      <c r="O7" s="99" t="s">
        <v>96</v>
      </c>
      <c r="P7" s="100" t="s">
        <v>107</v>
      </c>
      <c r="Q7" s="24"/>
      <c r="R7" s="18"/>
      <c r="S7" s="18"/>
      <c r="T7" s="18"/>
      <c r="U7" s="18"/>
    </row>
    <row r="8" spans="1:21" s="19" customFormat="1" ht="21">
      <c r="A8" s="17"/>
      <c r="B8" s="21"/>
      <c r="C8" s="21"/>
      <c r="D8" s="21"/>
      <c r="E8" s="18"/>
      <c r="F8" s="18"/>
      <c r="G8" s="18"/>
      <c r="H8" s="18"/>
      <c r="I8" s="18"/>
      <c r="J8" s="18"/>
      <c r="K8" s="18"/>
      <c r="L8" s="18"/>
      <c r="M8" s="18"/>
      <c r="N8" s="97" t="s">
        <v>34</v>
      </c>
      <c r="O8" s="97" t="s">
        <v>97</v>
      </c>
      <c r="P8" s="98" t="s">
        <v>108</v>
      </c>
      <c r="Q8" s="24"/>
      <c r="R8" s="18"/>
      <c r="S8" s="18"/>
      <c r="T8" s="18"/>
      <c r="U8" s="18"/>
    </row>
    <row r="9" spans="1:21" s="19" customFormat="1" ht="21">
      <c r="A9" s="17"/>
      <c r="B9" s="21"/>
      <c r="C9" s="21"/>
      <c r="D9" s="21"/>
      <c r="E9" s="18"/>
      <c r="F9" s="18"/>
      <c r="G9" s="18"/>
      <c r="H9" s="18"/>
      <c r="I9" s="18"/>
      <c r="J9" s="18"/>
      <c r="K9" s="18"/>
      <c r="L9" s="18"/>
      <c r="M9" s="18"/>
      <c r="N9" s="97" t="s">
        <v>88</v>
      </c>
      <c r="O9" s="97" t="s">
        <v>41</v>
      </c>
      <c r="P9" s="98" t="s">
        <v>99</v>
      </c>
      <c r="Q9" s="24"/>
      <c r="R9" s="18"/>
      <c r="S9" s="18"/>
      <c r="T9" s="18"/>
      <c r="U9" s="18"/>
    </row>
    <row r="10" spans="1:21" s="19" customFormat="1" ht="21">
      <c r="A10" s="17"/>
      <c r="B10" s="21"/>
      <c r="C10" s="21"/>
      <c r="D10" s="21"/>
      <c r="E10" s="18"/>
      <c r="F10" s="18"/>
      <c r="G10" s="18"/>
      <c r="H10" s="18"/>
      <c r="I10" s="18"/>
      <c r="J10" s="18"/>
      <c r="K10" s="18"/>
      <c r="L10" s="18"/>
      <c r="M10" s="18"/>
      <c r="N10" s="109" t="s">
        <v>35</v>
      </c>
      <c r="O10" s="109"/>
      <c r="P10" s="109"/>
      <c r="Q10" s="18"/>
      <c r="R10" s="18"/>
      <c r="S10" s="18"/>
      <c r="T10" s="18"/>
      <c r="U10" s="18"/>
    </row>
    <row r="11" spans="1:21" s="19" customFormat="1" ht="21">
      <c r="A11" s="17"/>
      <c r="B11" s="21"/>
      <c r="C11" s="21"/>
      <c r="D11" s="2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s="19" customFormat="1" ht="21">
      <c r="A12" s="17"/>
      <c r="B12" s="20" t="s">
        <v>36</v>
      </c>
      <c r="C12" s="21"/>
      <c r="D12" s="2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s="19" customFormat="1" ht="21">
      <c r="A13" s="17"/>
      <c r="B13" s="22" t="s">
        <v>37</v>
      </c>
      <c r="D13" s="2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s="19" customFormat="1" ht="25.9" customHeight="1">
      <c r="A14" s="17"/>
      <c r="B14" s="53" t="s">
        <v>38</v>
      </c>
      <c r="C14" s="54" t="s">
        <v>84</v>
      </c>
      <c r="D14" s="54" t="s">
        <v>85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s="28" customFormat="1" ht="16.5" customHeight="1">
      <c r="A15" s="26"/>
      <c r="B15" s="25" t="s">
        <v>112</v>
      </c>
      <c r="C15" s="34">
        <f ca="1">'3. 초기진단 결과 요약'!P9*100</f>
        <v>73.91304347826086</v>
      </c>
      <c r="D15" s="34" t="e">
        <f ca="1">'3-2. 이행진단 결과 요약'!P9*100</f>
        <v>#VALUE!</v>
      </c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</row>
    <row r="16" spans="1:21" s="29" customFormat="1" ht="16.5" customHeight="1">
      <c r="A16" s="24"/>
      <c r="B16" s="53" t="s">
        <v>115</v>
      </c>
      <c r="C16" s="35">
        <f ca="1">'3. 초기진단 결과 요약'!L18*100</f>
        <v>73.91304347826086</v>
      </c>
      <c r="D16" s="35" t="e">
        <f ca="1">'3-2. 이행진단 결과 요약'!L18*100</f>
        <v>#DIV/0!</v>
      </c>
      <c r="E16" s="24"/>
      <c r="F16" s="24"/>
      <c r="G16" s="24"/>
      <c r="H16" s="24"/>
      <c r="I16" s="24"/>
      <c r="J16" s="24"/>
      <c r="K16" s="24"/>
      <c r="L16" s="24"/>
      <c r="M16" s="27"/>
      <c r="N16" s="27"/>
      <c r="O16" s="27"/>
      <c r="P16" s="27"/>
      <c r="Q16" s="27"/>
      <c r="R16" s="24"/>
      <c r="S16" s="24"/>
      <c r="T16" s="24"/>
    </row>
    <row r="17" spans="1:20" s="29" customFormat="1" ht="16.5" customHeight="1">
      <c r="A17" s="24"/>
      <c r="B17" s="21"/>
      <c r="C17" s="21"/>
      <c r="D17" s="21"/>
      <c r="E17" s="24"/>
      <c r="F17" s="24"/>
      <c r="G17" s="24"/>
      <c r="H17" s="24"/>
      <c r="I17" s="24"/>
      <c r="J17" s="24"/>
      <c r="K17" s="24"/>
      <c r="L17" s="24"/>
      <c r="M17" s="27"/>
      <c r="N17" s="27"/>
      <c r="O17" s="27"/>
      <c r="P17" s="27"/>
      <c r="Q17" s="27"/>
      <c r="R17" s="24"/>
      <c r="S17" s="24"/>
      <c r="T17" s="24"/>
    </row>
    <row r="18" spans="1:20" s="29" customFormat="1" ht="16.5" customHeight="1">
      <c r="A18" s="24"/>
      <c r="B18" s="21"/>
      <c r="C18" s="21"/>
      <c r="D18" s="21"/>
      <c r="E18" s="24"/>
      <c r="F18" s="24"/>
      <c r="G18" s="24"/>
      <c r="H18" s="24"/>
      <c r="I18" s="24"/>
      <c r="J18" s="24"/>
      <c r="K18" s="24"/>
      <c r="L18" s="24"/>
      <c r="M18" s="27"/>
      <c r="N18" s="27"/>
      <c r="O18" s="27"/>
      <c r="P18" s="27"/>
      <c r="Q18" s="27"/>
      <c r="R18" s="24"/>
      <c r="S18" s="24"/>
      <c r="T18" s="24"/>
    </row>
    <row r="19" spans="1:20" ht="16.5" customHeight="1">
      <c r="B19" s="21"/>
      <c r="C19" s="21"/>
      <c r="D19" s="21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20" s="27" customFormat="1" ht="16.5" customHeight="1"/>
    <row r="21" spans="1:20" s="27" customFormat="1" ht="16.149999999999999" customHeight="1"/>
    <row r="22" spans="1:20" s="27" customFormat="1" ht="25.9" customHeight="1"/>
    <row r="23" spans="1:20" s="27" customFormat="1" ht="16.5" customHeight="1">
      <c r="B23" s="20" t="s">
        <v>39</v>
      </c>
      <c r="C23" s="21"/>
      <c r="D23" s="21"/>
    </row>
    <row r="24" spans="1:20" s="27" customFormat="1" ht="16.5" customHeight="1">
      <c r="B24" s="22" t="s">
        <v>37</v>
      </c>
      <c r="D24" s="22"/>
    </row>
    <row r="25" spans="1:20" s="27" customFormat="1" ht="26.25" customHeight="1">
      <c r="A25" s="31" t="s">
        <v>40</v>
      </c>
      <c r="B25" s="53" t="s">
        <v>105</v>
      </c>
      <c r="C25" s="54" t="s">
        <v>84</v>
      </c>
      <c r="D25" s="54" t="s">
        <v>85</v>
      </c>
    </row>
    <row r="26" spans="1:20" s="27" customFormat="1" ht="16.5" customHeight="1">
      <c r="A26" s="31">
        <v>1</v>
      </c>
      <c r="B26" s="32" t="str">
        <f ca="1">HLOOKUP($A26,'3. 초기진단 결과 요약'!$F$3:$H$20,2,FALSE)</f>
        <v>DDGLBLETWEB01</v>
      </c>
      <c r="C26" s="35">
        <f ca="1">HLOOKUP($A26,'3. 초기진단 결과 요약'!$F$3:$H$20,18,FALSE)*100</f>
        <v>73.91304347826086</v>
      </c>
      <c r="D26" s="35">
        <f ca="1">HLOOKUP($A26,'3-2. 이행진단 결과 요약'!$F$3:$H$20,18,FALSE)*100</f>
        <v>0</v>
      </c>
    </row>
    <row r="27" spans="1:20" s="27" customFormat="1" ht="16.5" customHeight="1">
      <c r="A27" s="31">
        <v>2</v>
      </c>
      <c r="B27" s="32" t="str">
        <f ca="1">HLOOKUP($A27,'3. 초기진단 결과 요약'!$F$3:$H$20,2,FALSE)</f>
        <v>DSGLBLETWEB01</v>
      </c>
      <c r="C27" s="35">
        <f ca="1">HLOOKUP($A27,'3. 초기진단 결과 요약'!$F$3:$H$20,18,FALSE)*100</f>
        <v>73.91304347826086</v>
      </c>
      <c r="D27" s="35">
        <f ca="1">HLOOKUP($A27,'3-2. 이행진단 결과 요약'!$F$3:$H$20,18,FALSE)*100</f>
        <v>0</v>
      </c>
    </row>
    <row r="28" spans="1:20" s="27" customFormat="1" ht="16.5" customHeight="1">
      <c r="A28" s="31"/>
      <c r="B28" s="53" t="s">
        <v>116</v>
      </c>
      <c r="C28" s="35">
        <f ca="1">C16</f>
        <v>73.91304347826086</v>
      </c>
      <c r="D28" s="35" t="e">
        <f ca="1">D16</f>
        <v>#DIV/0!</v>
      </c>
    </row>
    <row r="29" spans="1:20" s="27" customFormat="1" ht="13" customHeight="1">
      <c r="A29" s="31"/>
    </row>
    <row r="30" spans="1:20" s="27" customFormat="1">
      <c r="A30" s="31"/>
    </row>
    <row r="31" spans="1:20" s="27" customFormat="1">
      <c r="A31" s="21"/>
      <c r="N31" s="30"/>
      <c r="O31" s="30"/>
      <c r="P31" s="30"/>
      <c r="Q31" s="30"/>
    </row>
    <row r="32" spans="1:20" s="27" customFormat="1">
      <c r="A32" s="21"/>
      <c r="N32" s="30"/>
      <c r="O32" s="30"/>
      <c r="P32" s="30"/>
      <c r="Q32" s="30"/>
    </row>
    <row r="33" spans="1:17" s="27" customFormat="1">
      <c r="A33" s="21"/>
      <c r="N33" s="30"/>
      <c r="O33" s="30"/>
      <c r="P33" s="30"/>
      <c r="Q33" s="30"/>
    </row>
    <row r="34" spans="1:17" s="27" customFormat="1">
      <c r="A34" s="21"/>
      <c r="N34" s="30"/>
      <c r="O34" s="30"/>
      <c r="P34" s="30"/>
      <c r="Q34" s="30"/>
    </row>
    <row r="35" spans="1:17" s="27" customFormat="1">
      <c r="A35" s="21"/>
      <c r="N35" s="30"/>
      <c r="O35" s="30"/>
      <c r="P35" s="30"/>
      <c r="Q35" s="30"/>
    </row>
    <row r="36" spans="1:17" s="27" customFormat="1">
      <c r="A36" s="21"/>
      <c r="N36" s="30"/>
      <c r="O36" s="30"/>
      <c r="P36" s="30"/>
      <c r="Q36" s="30"/>
    </row>
    <row r="37" spans="1:17" s="27" customFormat="1">
      <c r="A37" s="21"/>
      <c r="N37" s="30"/>
      <c r="O37" s="30"/>
      <c r="P37" s="30"/>
      <c r="Q37" s="30"/>
    </row>
    <row r="38" spans="1:17" s="27" customFormat="1">
      <c r="A38" s="21"/>
      <c r="N38" s="30"/>
      <c r="O38" s="30"/>
      <c r="P38" s="30"/>
      <c r="Q38" s="30"/>
    </row>
    <row r="39" spans="1:17">
      <c r="A39" s="21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7">
      <c r="A40" s="2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7">
      <c r="A41" s="21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7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7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</sheetData>
  <mergeCells count="1">
    <mergeCell ref="N10:P10"/>
  </mergeCells>
  <phoneticPr fontId="12" type="noConversion"/>
  <pageMargins left="0.70866141732283472" right="0.70866141732283472" top="0.98425196850393704" bottom="0.98425196850393704" header="0.31496062992125984" footer="0"/>
  <pageSetup paperSize="9" fitToHeight="0" orientation="landscape" r:id="rId1"/>
  <headerFooter scaleWithDoc="0">
    <oddFooter>&amp;C&amp;P/&amp;N&amp;R&amp;G</oddFooter>
  </headerFooter>
  <rowBreaks count="1" manualBreakCount="1">
    <brk id="19" max="12" man="1"/>
  </rowBreaks>
  <colBreaks count="1" manualBreakCount="1">
    <brk id="13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25"/>
  <sheetViews>
    <sheetView showWhiteSpace="0" view="pageBreakPreview" topLeftCell="B1" zoomScale="85" zoomScaleNormal="70" zoomScaleSheetLayoutView="85" zoomScalePageLayoutView="70" workbookViewId="0">
      <selection activeCell="B1" sqref="B1"/>
    </sheetView>
  </sheetViews>
  <sheetFormatPr defaultColWidth="9" defaultRowHeight="17"/>
  <cols>
    <col min="1" max="1" width="6.83203125" style="8" hidden="1" customWidth="1"/>
    <col min="2" max="2" width="21.25" style="8" customWidth="1"/>
    <col min="3" max="3" width="8.25" style="8" bestFit="1" customWidth="1"/>
    <col min="4" max="4" width="50.08203125" style="8" bestFit="1" customWidth="1"/>
    <col min="5" max="5" width="6.58203125" style="8" customWidth="1"/>
    <col min="6" max="6" width="14.25" style="8" customWidth="1"/>
    <col min="7" max="8" width="14.75" style="47" customWidth="1"/>
    <col min="9" max="9" width="9.75" style="47" customWidth="1"/>
    <col min="10" max="10" width="3" style="8" hidden="1" customWidth="1"/>
    <col min="11" max="11" width="11.33203125" style="8" customWidth="1"/>
    <col min="12" max="14" width="9" style="8" customWidth="1"/>
    <col min="15" max="16" width="14.83203125" style="8" customWidth="1"/>
    <col min="17" max="16384" width="9" style="8"/>
  </cols>
  <sheetData>
    <row r="1" spans="1:16" s="47" customFormat="1" ht="21">
      <c r="B1" s="68" t="s">
        <v>123</v>
      </c>
      <c r="C1" s="60"/>
      <c r="D1" s="60"/>
      <c r="E1" s="60"/>
      <c r="F1" s="60"/>
      <c r="G1" s="60"/>
      <c r="H1" s="60"/>
      <c r="I1" s="60"/>
    </row>
    <row r="2" spans="1:16" s="47" customFormat="1"/>
    <row r="3" spans="1:16">
      <c r="B3" s="74"/>
      <c r="C3" s="75"/>
      <c r="D3" s="75"/>
      <c r="E3" s="76" t="s">
        <v>8</v>
      </c>
      <c r="F3" s="94">
        <v>1</v>
      </c>
      <c r="G3" s="94">
        <v>2</v>
      </c>
      <c r="I3" s="77"/>
    </row>
    <row r="4" spans="1:16">
      <c r="B4" s="78" t="s">
        <v>56</v>
      </c>
      <c r="C4" s="79">
        <f ca="1">F25</f>
        <v>0.73913043478260865</v>
      </c>
      <c r="D4" s="55"/>
      <c r="E4" s="80" t="s">
        <v>100</v>
      </c>
      <c r="F4" s="56" t="str">
        <f ca="1">INDIRECT(ADDRESS((F$3-1)+4,2,4,TRUE,"1. 진단대상"))</f>
        <v>DDGLBLETWEB01</v>
      </c>
      <c r="G4" s="56" t="str">
        <f t="shared" ref="G4" ca="1" si="0">INDIRECT(ADDRESS((G$3-1)+4,2,4,TRUE,"1. 진단대상"))</f>
        <v>DSGLBLETWEB01</v>
      </c>
      <c r="I4" s="77"/>
    </row>
    <row r="5" spans="1:16">
      <c r="B5" s="78"/>
      <c r="C5" s="79"/>
      <c r="D5" s="55"/>
      <c r="E5" s="57" t="s">
        <v>101</v>
      </c>
      <c r="F5" s="56" t="str">
        <f ca="1">INDIRECT(ADDRESS((F$3-1)+4,3,4,TRUE,"1. 진단대상"))</f>
        <v>124.243.74.192</v>
      </c>
      <c r="G5" s="56" t="str">
        <f t="shared" ref="G5" ca="1" si="1">INDIRECT(ADDRESS((G$3-1)+4,3,4,TRUE,"1. 진단대상"))</f>
        <v>10.134.254.144</v>
      </c>
      <c r="I5" s="61"/>
    </row>
    <row r="6" spans="1:16">
      <c r="B6" s="81"/>
      <c r="C6" s="55"/>
      <c r="D6" s="55"/>
      <c r="E6" s="57" t="s">
        <v>121</v>
      </c>
      <c r="F6" s="56" t="str">
        <f ca="1">INDIRECT(ADDRESS((F$3-1)+4,4,4,TRUE,"1. 진단대상"))</f>
        <v>-</v>
      </c>
      <c r="G6" s="56" t="str">
        <f t="shared" ref="G6" ca="1" si="2">INDIRECT(ADDRESS((G$3-1)+4,4,4,TRUE,"1. 진단대상"))</f>
        <v>-</v>
      </c>
      <c r="I6" s="61"/>
    </row>
    <row r="7" spans="1:16">
      <c r="B7" s="81"/>
      <c r="C7" s="55"/>
      <c r="D7" s="55"/>
      <c r="E7" s="57" t="s">
        <v>57</v>
      </c>
      <c r="F7" s="56" t="str">
        <f ca="1">INDIRECT(ADDRESS((F$3-1)+4,5,4,TRUE,"1. 진단대상"))</f>
        <v>-</v>
      </c>
      <c r="G7" s="56" t="str">
        <f t="shared" ref="G7" ca="1" si="3">INDIRECT(ADDRESS((G$3-1)+4,5,4,TRUE,"1. 진단대상"))</f>
        <v>-</v>
      </c>
      <c r="I7" s="61"/>
    </row>
    <row r="8" spans="1:16">
      <c r="B8" s="53" t="s">
        <v>86</v>
      </c>
      <c r="C8" s="58" t="s">
        <v>4</v>
      </c>
      <c r="D8" s="58" t="s">
        <v>5</v>
      </c>
      <c r="E8" s="58" t="s">
        <v>6</v>
      </c>
      <c r="F8" s="59" t="s">
        <v>7</v>
      </c>
      <c r="G8" s="59" t="s">
        <v>7</v>
      </c>
      <c r="I8" s="62"/>
      <c r="K8" s="82" t="s">
        <v>3</v>
      </c>
      <c r="L8" s="83" t="s">
        <v>12</v>
      </c>
      <c r="M8" s="83" t="s">
        <v>14</v>
      </c>
      <c r="N8" s="83" t="s">
        <v>15</v>
      </c>
      <c r="O8" s="84" t="s">
        <v>22</v>
      </c>
      <c r="P8" s="84" t="s">
        <v>23</v>
      </c>
    </row>
    <row r="9" spans="1:16">
      <c r="A9" s="8">
        <v>1</v>
      </c>
      <c r="B9" s="112" t="s">
        <v>112</v>
      </c>
      <c r="C9" s="37" t="s">
        <v>51</v>
      </c>
      <c r="D9" s="38" t="s">
        <v>75</v>
      </c>
      <c r="E9" s="39" t="s">
        <v>9</v>
      </c>
      <c r="F9" s="9" t="str">
        <f ca="1">INDIRECT(ADDRESS((F$3-1)*8+$A9+3,9,4,TRUE,"4. 진단결과 상세"))</f>
        <v>양호</v>
      </c>
      <c r="G9" s="9" t="str">
        <f t="shared" ref="G9:G16" ca="1" si="4">INDIRECT(ADDRESS((G$3-1)*8+$A9+3,9,4,TRUE,"4. 진단결과 상세"))</f>
        <v>양호</v>
      </c>
      <c r="I9" s="62"/>
      <c r="J9" s="8">
        <f t="shared" ref="J9:J16" si="5">IF(E9="상",3, IF(E9="중",2, IF(E9="하",1)))</f>
        <v>3</v>
      </c>
      <c r="K9" s="112" t="s">
        <v>117</v>
      </c>
      <c r="L9" s="85">
        <f t="shared" ref="L9:L16" ca="1" si="6">COUNTIF($F9:$H9,"양호")</f>
        <v>2</v>
      </c>
      <c r="M9" s="85">
        <f t="shared" ref="M9:M16" ca="1" si="7">COUNTIF($F9:$H9,"취약")</f>
        <v>0</v>
      </c>
      <c r="N9" s="85">
        <f t="shared" ref="N9:N16" ca="1" si="8">COUNTIF($F9:$H9,"N/A")</f>
        <v>0</v>
      </c>
      <c r="O9" s="86">
        <f t="shared" ref="O9:O16" ca="1" si="9">IF((SUM($L9:$M9))=0,"N/A", $L9/SUM($L9:$M9))</f>
        <v>1</v>
      </c>
      <c r="P9" s="110">
        <f ca="1">IF((SUM(L9:M16))=0,"N/A", SUMPRODUCT(L9:L16,J9:J16)/SUMPRODUCT((L9:L16+M9:M16),J9:J16))</f>
        <v>0.73913043478260865</v>
      </c>
    </row>
    <row r="10" spans="1:16">
      <c r="A10" s="8">
        <v>2</v>
      </c>
      <c r="B10" s="112"/>
      <c r="C10" s="37" t="s">
        <v>42</v>
      </c>
      <c r="D10" s="38" t="s">
        <v>76</v>
      </c>
      <c r="E10" s="39" t="s">
        <v>9</v>
      </c>
      <c r="F10" s="9" t="str">
        <f t="shared" ref="F10:F16" ca="1" si="10">INDIRECT(ADDRESS((F$3-1)*8+$A10+3,9,4,TRUE,"4. 진단결과 상세"))</f>
        <v>양호</v>
      </c>
      <c r="G10" s="9" t="str">
        <f t="shared" ca="1" si="4"/>
        <v>양호</v>
      </c>
      <c r="I10" s="62"/>
      <c r="J10" s="8">
        <f t="shared" si="5"/>
        <v>3</v>
      </c>
      <c r="K10" s="112"/>
      <c r="L10" s="85">
        <f t="shared" ca="1" si="6"/>
        <v>2</v>
      </c>
      <c r="M10" s="85">
        <f t="shared" ca="1" si="7"/>
        <v>0</v>
      </c>
      <c r="N10" s="85">
        <f t="shared" ca="1" si="8"/>
        <v>0</v>
      </c>
      <c r="O10" s="86">
        <f t="shared" ca="1" si="9"/>
        <v>1</v>
      </c>
      <c r="P10" s="110"/>
    </row>
    <row r="11" spans="1:16">
      <c r="A11" s="8">
        <v>3</v>
      </c>
      <c r="B11" s="112"/>
      <c r="C11" s="37" t="s">
        <v>43</v>
      </c>
      <c r="D11" s="38" t="s">
        <v>77</v>
      </c>
      <c r="E11" s="39" t="s">
        <v>9</v>
      </c>
      <c r="F11" s="9" t="str">
        <f t="shared" ca="1" si="10"/>
        <v>취약</v>
      </c>
      <c r="G11" s="9" t="str">
        <f t="shared" ca="1" si="4"/>
        <v>취약</v>
      </c>
      <c r="I11" s="62"/>
      <c r="J11" s="8">
        <f t="shared" si="5"/>
        <v>3</v>
      </c>
      <c r="K11" s="112"/>
      <c r="L11" s="85">
        <f t="shared" ca="1" si="6"/>
        <v>0</v>
      </c>
      <c r="M11" s="85">
        <f t="shared" ca="1" si="7"/>
        <v>2</v>
      </c>
      <c r="N11" s="85">
        <f t="shared" ca="1" si="8"/>
        <v>0</v>
      </c>
      <c r="O11" s="86">
        <f t="shared" ca="1" si="9"/>
        <v>0</v>
      </c>
      <c r="P11" s="110"/>
    </row>
    <row r="12" spans="1:16">
      <c r="A12" s="8">
        <v>4</v>
      </c>
      <c r="B12" s="112"/>
      <c r="C12" s="37" t="s">
        <v>44</v>
      </c>
      <c r="D12" s="38" t="s">
        <v>78</v>
      </c>
      <c r="E12" s="39" t="s">
        <v>9</v>
      </c>
      <c r="F12" s="9" t="str">
        <f t="shared" ca="1" si="10"/>
        <v>양호</v>
      </c>
      <c r="G12" s="9" t="str">
        <f t="shared" ca="1" si="4"/>
        <v>양호</v>
      </c>
      <c r="I12" s="62"/>
      <c r="J12" s="8">
        <f t="shared" si="5"/>
        <v>3</v>
      </c>
      <c r="K12" s="112"/>
      <c r="L12" s="85">
        <f t="shared" ca="1" si="6"/>
        <v>2</v>
      </c>
      <c r="M12" s="85">
        <f t="shared" ca="1" si="7"/>
        <v>0</v>
      </c>
      <c r="N12" s="85">
        <f t="shared" ca="1" si="8"/>
        <v>0</v>
      </c>
      <c r="O12" s="86">
        <f t="shared" ca="1" si="9"/>
        <v>1</v>
      </c>
      <c r="P12" s="110"/>
    </row>
    <row r="13" spans="1:16">
      <c r="A13" s="8">
        <v>5</v>
      </c>
      <c r="B13" s="112"/>
      <c r="C13" s="37" t="s">
        <v>45</v>
      </c>
      <c r="D13" s="38" t="s">
        <v>79</v>
      </c>
      <c r="E13" s="39" t="s">
        <v>9</v>
      </c>
      <c r="F13" s="9" t="str">
        <f t="shared" ca="1" si="10"/>
        <v>양호</v>
      </c>
      <c r="G13" s="9" t="str">
        <f t="shared" ca="1" si="4"/>
        <v>양호</v>
      </c>
      <c r="I13" s="62"/>
      <c r="J13" s="8">
        <f t="shared" si="5"/>
        <v>3</v>
      </c>
      <c r="K13" s="112"/>
      <c r="L13" s="85">
        <f t="shared" ca="1" si="6"/>
        <v>2</v>
      </c>
      <c r="M13" s="85">
        <f t="shared" ca="1" si="7"/>
        <v>0</v>
      </c>
      <c r="N13" s="85">
        <f t="shared" ca="1" si="8"/>
        <v>0</v>
      </c>
      <c r="O13" s="86">
        <f t="shared" ca="1" si="9"/>
        <v>1</v>
      </c>
      <c r="P13" s="110"/>
    </row>
    <row r="14" spans="1:16">
      <c r="A14" s="8">
        <v>6</v>
      </c>
      <c r="B14" s="112"/>
      <c r="C14" s="37" t="s">
        <v>46</v>
      </c>
      <c r="D14" s="38" t="s">
        <v>80</v>
      </c>
      <c r="E14" s="39" t="s">
        <v>9</v>
      </c>
      <c r="F14" s="9" t="str">
        <f t="shared" ca="1" si="10"/>
        <v>양호</v>
      </c>
      <c r="G14" s="9" t="str">
        <f t="shared" ca="1" si="4"/>
        <v>양호</v>
      </c>
      <c r="I14" s="62"/>
      <c r="J14" s="8">
        <f t="shared" si="5"/>
        <v>3</v>
      </c>
      <c r="K14" s="112"/>
      <c r="L14" s="85">
        <f t="shared" ca="1" si="6"/>
        <v>2</v>
      </c>
      <c r="M14" s="85">
        <f t="shared" ca="1" si="7"/>
        <v>0</v>
      </c>
      <c r="N14" s="85">
        <f t="shared" ca="1" si="8"/>
        <v>0</v>
      </c>
      <c r="O14" s="86">
        <f t="shared" ca="1" si="9"/>
        <v>1</v>
      </c>
      <c r="P14" s="110"/>
    </row>
    <row r="15" spans="1:16">
      <c r="A15" s="8">
        <v>7</v>
      </c>
      <c r="B15" s="112"/>
      <c r="C15" s="37" t="s">
        <v>47</v>
      </c>
      <c r="D15" s="38" t="s">
        <v>81</v>
      </c>
      <c r="E15" s="39" t="s">
        <v>9</v>
      </c>
      <c r="F15" s="9" t="str">
        <f t="shared" ca="1" si="10"/>
        <v>취약</v>
      </c>
      <c r="G15" s="9" t="str">
        <f t="shared" ca="1" si="4"/>
        <v>취약</v>
      </c>
      <c r="I15" s="62"/>
      <c r="J15" s="8">
        <f t="shared" si="5"/>
        <v>3</v>
      </c>
      <c r="K15" s="112"/>
      <c r="L15" s="85">
        <f t="shared" ca="1" si="6"/>
        <v>0</v>
      </c>
      <c r="M15" s="85">
        <f t="shared" ca="1" si="7"/>
        <v>2</v>
      </c>
      <c r="N15" s="85">
        <f t="shared" ca="1" si="8"/>
        <v>0</v>
      </c>
      <c r="O15" s="86">
        <f t="shared" ca="1" si="9"/>
        <v>0</v>
      </c>
      <c r="P15" s="110"/>
    </row>
    <row r="16" spans="1:16">
      <c r="A16" s="8">
        <v>8</v>
      </c>
      <c r="B16" s="112"/>
      <c r="C16" s="37" t="s">
        <v>48</v>
      </c>
      <c r="D16" s="38" t="s">
        <v>119</v>
      </c>
      <c r="E16" s="39" t="s">
        <v>10</v>
      </c>
      <c r="F16" s="9" t="str">
        <f t="shared" ca="1" si="10"/>
        <v>양호</v>
      </c>
      <c r="G16" s="9" t="str">
        <f t="shared" ca="1" si="4"/>
        <v>양호</v>
      </c>
      <c r="I16" s="62"/>
      <c r="J16" s="8">
        <f t="shared" si="5"/>
        <v>2</v>
      </c>
      <c r="K16" s="113"/>
      <c r="L16" s="85">
        <f t="shared" ca="1" si="6"/>
        <v>2</v>
      </c>
      <c r="M16" s="85">
        <f t="shared" ca="1" si="7"/>
        <v>0</v>
      </c>
      <c r="N16" s="85">
        <f t="shared" ca="1" si="8"/>
        <v>0</v>
      </c>
      <c r="O16" s="86">
        <f t="shared" ca="1" si="9"/>
        <v>1</v>
      </c>
      <c r="P16" s="111"/>
    </row>
    <row r="17" spans="2:16" ht="18" customHeight="1">
      <c r="B17" s="126" t="s">
        <v>11</v>
      </c>
      <c r="C17" s="129" t="s">
        <v>13</v>
      </c>
      <c r="D17" s="129"/>
      <c r="E17" s="87"/>
      <c r="F17" s="87">
        <f ca="1">COUNTIF(F9:F16,"양호")</f>
        <v>6</v>
      </c>
      <c r="G17" s="87">
        <f ca="1">COUNTIF(G9:G16,"양호")</f>
        <v>6</v>
      </c>
      <c r="I17" s="88"/>
      <c r="K17" s="89" t="s">
        <v>18</v>
      </c>
      <c r="L17" s="89">
        <f ca="1">SUM(L9:L16)</f>
        <v>12</v>
      </c>
      <c r="M17" s="89">
        <f ca="1">SUM(M9:M16)</f>
        <v>4</v>
      </c>
      <c r="N17" s="89">
        <f ca="1">SUM(N9:N16)</f>
        <v>0</v>
      </c>
      <c r="O17" s="123" t="s">
        <v>24</v>
      </c>
      <c r="P17" s="124"/>
    </row>
    <row r="18" spans="2:16" ht="18" customHeight="1">
      <c r="B18" s="126"/>
      <c r="C18" s="128" t="s">
        <v>14</v>
      </c>
      <c r="D18" s="128"/>
      <c r="E18" s="90"/>
      <c r="F18" s="90">
        <f ca="1">COUNTIF(F9:F16,"취약")</f>
        <v>2</v>
      </c>
      <c r="G18" s="90">
        <f ca="1">COUNTIF(G9:G16,"취약")</f>
        <v>2</v>
      </c>
      <c r="I18" s="88"/>
      <c r="K18" s="91" t="s">
        <v>20</v>
      </c>
      <c r="L18" s="125">
        <f ca="1">SUMPRODUCT(L9:L16,J9:J16)/SUMPRODUCT(L9:L16+M9:M16,J9:J16)</f>
        <v>0.73913043478260865</v>
      </c>
      <c r="M18" s="125"/>
      <c r="N18" s="125"/>
      <c r="O18" s="125"/>
      <c r="P18" s="125"/>
    </row>
    <row r="19" spans="2:16" ht="18" customHeight="1">
      <c r="B19" s="126"/>
      <c r="C19" s="127" t="s">
        <v>16</v>
      </c>
      <c r="D19" s="127"/>
      <c r="E19" s="90"/>
      <c r="F19" s="90">
        <f ca="1">COUNTIF(F9:F16,"N/A")</f>
        <v>0</v>
      </c>
      <c r="G19" s="90">
        <f ca="1">COUNTIF(G9:G16,"N/A")</f>
        <v>0</v>
      </c>
      <c r="I19" s="88"/>
    </row>
    <row r="20" spans="2:16" ht="18" customHeight="1">
      <c r="B20" s="130" t="s">
        <v>17</v>
      </c>
      <c r="C20" s="131"/>
      <c r="D20" s="131"/>
      <c r="E20" s="132"/>
      <c r="F20" s="92">
        <f ca="1">SUMIF(F$9:F$16,"양호",$J$9:$J$16)/(SUM($J$9:$J$16)-SUMIF(F$9:F$16,"N/A",$J$9:$J$16))</f>
        <v>0.73913043478260865</v>
      </c>
      <c r="G20" s="92">
        <f ca="1">SUMIF(G$9:G$16,"양호",$J$9:$J$16)/(SUM($J$9:$J$16)-SUMIF(G$9:G$16,"N/A",$J$9:$J$16))</f>
        <v>0.73913043478260865</v>
      </c>
      <c r="I20" s="93"/>
    </row>
    <row r="21" spans="2:16" s="47" customFormat="1" ht="18" customHeight="1">
      <c r="B21" s="61"/>
      <c r="C21" s="61"/>
      <c r="D21" s="61"/>
      <c r="E21" s="61"/>
      <c r="F21" s="61"/>
      <c r="G21" s="61"/>
      <c r="H21" s="61"/>
      <c r="I21" s="61"/>
    </row>
    <row r="22" spans="2:16" s="47" customFormat="1" ht="18" customHeight="1">
      <c r="B22" s="61"/>
      <c r="C22" s="61"/>
      <c r="D22" s="61"/>
      <c r="E22" s="61"/>
      <c r="F22" s="61"/>
      <c r="G22" s="61"/>
      <c r="H22" s="61"/>
      <c r="I22" s="61"/>
    </row>
    <row r="23" spans="2:16" ht="18" customHeight="1">
      <c r="B23" s="61"/>
      <c r="C23" s="114" t="s">
        <v>19</v>
      </c>
      <c r="D23" s="115"/>
      <c r="E23" s="116"/>
      <c r="F23" s="9" t="s">
        <v>13</v>
      </c>
      <c r="G23" s="63" t="s">
        <v>49</v>
      </c>
      <c r="H23" s="64" t="s">
        <v>55</v>
      </c>
      <c r="I23" s="62"/>
    </row>
    <row r="24" spans="2:16" ht="18" customHeight="1">
      <c r="B24" s="61"/>
      <c r="C24" s="117"/>
      <c r="D24" s="118"/>
      <c r="E24" s="119"/>
      <c r="F24" s="9">
        <f ca="1">SUM(F17:H17)</f>
        <v>12</v>
      </c>
      <c r="G24" s="65">
        <f ca="1">SUM(F18:H18)</f>
        <v>4</v>
      </c>
      <c r="H24" s="65">
        <f ca="1">SUM(F19:H19)</f>
        <v>0</v>
      </c>
      <c r="I24" s="62"/>
    </row>
    <row r="25" spans="2:16" ht="18" customHeight="1">
      <c r="B25" s="67"/>
      <c r="C25" s="120" t="s">
        <v>21</v>
      </c>
      <c r="D25" s="121"/>
      <c r="E25" s="122"/>
      <c r="F25" s="133">
        <f ca="1">L18</f>
        <v>0.73913043478260865</v>
      </c>
      <c r="G25" s="134"/>
      <c r="H25" s="134"/>
      <c r="I25" s="66"/>
    </row>
  </sheetData>
  <mergeCells count="13">
    <mergeCell ref="P9:P16"/>
    <mergeCell ref="B9:B16"/>
    <mergeCell ref="K9:K16"/>
    <mergeCell ref="C23:E24"/>
    <mergeCell ref="C25:E25"/>
    <mergeCell ref="O17:P17"/>
    <mergeCell ref="L18:P18"/>
    <mergeCell ref="B17:B19"/>
    <mergeCell ref="C19:D19"/>
    <mergeCell ref="C18:D18"/>
    <mergeCell ref="C17:D17"/>
    <mergeCell ref="B20:E20"/>
    <mergeCell ref="F25:H25"/>
  </mergeCells>
  <phoneticPr fontId="12" type="noConversion"/>
  <conditionalFormatting sqref="F9:G16 I9:I16">
    <cfRule type="cellIs" dxfId="5" priority="132" operator="equal">
      <formula>"N/A"</formula>
    </cfRule>
    <cfRule type="cellIs" dxfId="4" priority="133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3" fitToWidth="0" orientation="portrait" r:id="rId1"/>
  <headerFooter scaleWithDoc="0">
    <oddFooter>&amp;C&amp;P/&amp;N&amp;R&amp;G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showWhiteSpace="0" view="pageBreakPreview" topLeftCell="B1" zoomScale="85" zoomScaleNormal="70" zoomScaleSheetLayoutView="85" zoomScalePageLayoutView="70" workbookViewId="0">
      <selection activeCell="B1" sqref="B1"/>
    </sheetView>
  </sheetViews>
  <sheetFormatPr defaultColWidth="9" defaultRowHeight="17"/>
  <cols>
    <col min="1" max="1" width="6.83203125" style="8" hidden="1" customWidth="1"/>
    <col min="2" max="2" width="21.25" style="8" customWidth="1"/>
    <col min="3" max="3" width="8.25" style="8" bestFit="1" customWidth="1"/>
    <col min="4" max="4" width="50.08203125" style="8" bestFit="1" customWidth="1"/>
    <col min="5" max="5" width="6.58203125" style="8" customWidth="1"/>
    <col min="6" max="6" width="14.25" style="8" customWidth="1"/>
    <col min="7" max="8" width="14.75" style="47" customWidth="1"/>
    <col min="9" max="9" width="9.75" style="47" customWidth="1"/>
    <col min="10" max="10" width="3" style="8" hidden="1" customWidth="1"/>
    <col min="11" max="11" width="11.33203125" style="8" customWidth="1"/>
    <col min="12" max="14" width="9" style="8" customWidth="1"/>
    <col min="15" max="16" width="14.83203125" style="8" customWidth="1"/>
    <col min="17" max="16384" width="9" style="8"/>
  </cols>
  <sheetData>
    <row r="1" spans="1:16" s="47" customFormat="1" ht="21">
      <c r="B1" s="68" t="s">
        <v>118</v>
      </c>
      <c r="C1" s="60"/>
      <c r="D1" s="60"/>
      <c r="E1" s="60"/>
      <c r="F1" s="60"/>
      <c r="G1" s="60"/>
      <c r="H1" s="60"/>
      <c r="I1" s="60"/>
    </row>
    <row r="2" spans="1:16" s="47" customFormat="1"/>
    <row r="3" spans="1:16">
      <c r="B3" s="74"/>
      <c r="C3" s="75"/>
      <c r="D3" s="75"/>
      <c r="E3" s="76" t="s">
        <v>8</v>
      </c>
      <c r="F3" s="94">
        <v>1</v>
      </c>
      <c r="G3" s="94">
        <v>2</v>
      </c>
      <c r="H3" s="61"/>
      <c r="I3" s="77"/>
    </row>
    <row r="4" spans="1:16">
      <c r="B4" s="78" t="s">
        <v>56</v>
      </c>
      <c r="C4" s="79" t="e">
        <f ca="1">F25</f>
        <v>#DIV/0!</v>
      </c>
      <c r="D4" s="55"/>
      <c r="E4" s="80" t="s">
        <v>100</v>
      </c>
      <c r="F4" s="56" t="str">
        <f ca="1">INDIRECT(ADDRESS((F$3-1)+4,2,4,TRUE,"1. 진단대상"))</f>
        <v>DDGLBLETWEB01</v>
      </c>
      <c r="G4" s="56" t="str">
        <f t="shared" ref="G4" ca="1" si="0">INDIRECT(ADDRESS((G$3-1)+4,2,4,TRUE,"1. 진단대상"))</f>
        <v>DSGLBLETWEB01</v>
      </c>
      <c r="H4" s="61"/>
      <c r="I4" s="77"/>
    </row>
    <row r="5" spans="1:16">
      <c r="B5" s="78"/>
      <c r="C5" s="79"/>
      <c r="D5" s="55"/>
      <c r="E5" s="57" t="s">
        <v>101</v>
      </c>
      <c r="F5" s="56" t="str">
        <f ca="1">INDIRECT(ADDRESS((F$3-1)+4,3,4,TRUE,"1. 진단대상"))</f>
        <v>124.243.74.192</v>
      </c>
      <c r="G5" s="56" t="str">
        <f t="shared" ref="G5" ca="1" si="1">INDIRECT(ADDRESS((G$3-1)+4,3,4,TRUE,"1. 진단대상"))</f>
        <v>10.134.254.144</v>
      </c>
      <c r="H5" s="61"/>
      <c r="I5" s="61"/>
    </row>
    <row r="6" spans="1:16">
      <c r="B6" s="81"/>
      <c r="C6" s="55"/>
      <c r="D6" s="55"/>
      <c r="E6" s="57" t="s">
        <v>121</v>
      </c>
      <c r="F6" s="56" t="str">
        <f ca="1">INDIRECT(ADDRESS((F$3-1)+4,4,4,TRUE,"1. 진단대상"))</f>
        <v>-</v>
      </c>
      <c r="G6" s="56" t="str">
        <f t="shared" ref="G6" ca="1" si="2">INDIRECT(ADDRESS((G$3-1)+4,4,4,TRUE,"1. 진단대상"))</f>
        <v>-</v>
      </c>
      <c r="H6" s="61"/>
      <c r="I6" s="61"/>
    </row>
    <row r="7" spans="1:16">
      <c r="B7" s="81"/>
      <c r="C7" s="55"/>
      <c r="D7" s="55"/>
      <c r="E7" s="57" t="s">
        <v>57</v>
      </c>
      <c r="F7" s="56" t="str">
        <f ca="1">INDIRECT(ADDRESS((F$3-1)+4,5,4,TRUE,"1. 진단대상"))</f>
        <v>-</v>
      </c>
      <c r="G7" s="56" t="str">
        <f t="shared" ref="G7" ca="1" si="3">INDIRECT(ADDRESS((G$3-1)+4,5,4,TRUE,"1. 진단대상"))</f>
        <v>-</v>
      </c>
      <c r="H7" s="61"/>
      <c r="I7" s="61"/>
    </row>
    <row r="8" spans="1:16">
      <c r="B8" s="53" t="s">
        <v>86</v>
      </c>
      <c r="C8" s="58" t="s">
        <v>4</v>
      </c>
      <c r="D8" s="58" t="s">
        <v>5</v>
      </c>
      <c r="E8" s="58" t="s">
        <v>6</v>
      </c>
      <c r="F8" s="59" t="s">
        <v>7</v>
      </c>
      <c r="G8" s="59" t="s">
        <v>7</v>
      </c>
      <c r="H8" s="61"/>
      <c r="I8" s="62"/>
      <c r="K8" s="82" t="s">
        <v>3</v>
      </c>
      <c r="L8" s="83" t="s">
        <v>12</v>
      </c>
      <c r="M8" s="83" t="s">
        <v>14</v>
      </c>
      <c r="N8" s="83" t="s">
        <v>15</v>
      </c>
      <c r="O8" s="84" t="s">
        <v>22</v>
      </c>
      <c r="P8" s="84" t="s">
        <v>23</v>
      </c>
    </row>
    <row r="9" spans="1:16">
      <c r="A9" s="8">
        <v>1</v>
      </c>
      <c r="B9" s="112" t="s">
        <v>112</v>
      </c>
      <c r="C9" s="37" t="s">
        <v>51</v>
      </c>
      <c r="D9" s="38" t="s">
        <v>75</v>
      </c>
      <c r="E9" s="39" t="s">
        <v>9</v>
      </c>
      <c r="F9" s="9">
        <f t="shared" ref="F9:G16" ca="1" si="4">INDIRECT(ADDRESS((F$3-1)*8+$A9+3,12,4,TRUE,"4. 진단결과 상세"))</f>
        <v>0</v>
      </c>
      <c r="G9" s="9">
        <f t="shared" ca="1" si="4"/>
        <v>0</v>
      </c>
      <c r="H9" s="61"/>
      <c r="I9" s="62"/>
      <c r="J9" s="8">
        <f t="shared" ref="J9:J16" si="5">IF(E9="상",3, IF(E9="중",2, IF(E9="하",1)))</f>
        <v>3</v>
      </c>
      <c r="K9" s="112" t="s">
        <v>117</v>
      </c>
      <c r="L9" s="85">
        <f t="shared" ref="L9:L16" ca="1" si="6">COUNTIF($F9:$H9,"양호")</f>
        <v>0</v>
      </c>
      <c r="M9" s="85">
        <f t="shared" ref="M9:M16" ca="1" si="7">COUNTIF($F9:$H9,"취약")</f>
        <v>0</v>
      </c>
      <c r="N9" s="85">
        <f t="shared" ref="N9:N16" ca="1" si="8">COUNTIF($F9:$H9,"N/A")</f>
        <v>0</v>
      </c>
      <c r="O9" s="86" t="str">
        <f t="shared" ref="O9:O16" ca="1" si="9">IF((SUM($L9:$M9))=0,"N/A", $L9/SUM($L9:$M9))</f>
        <v>N/A</v>
      </c>
      <c r="P9" s="110" t="str">
        <f ca="1">IF((SUM(L9:M16))=0,"N/A", SUMPRODUCT(L9:L16,J9:J16)/SUMPRODUCT((L9:L16+M9:M16),J9:J16))</f>
        <v>N/A</v>
      </c>
    </row>
    <row r="10" spans="1:16">
      <c r="A10" s="8">
        <v>2</v>
      </c>
      <c r="B10" s="112"/>
      <c r="C10" s="37" t="s">
        <v>42</v>
      </c>
      <c r="D10" s="38" t="s">
        <v>76</v>
      </c>
      <c r="E10" s="39" t="s">
        <v>9</v>
      </c>
      <c r="F10" s="9">
        <f t="shared" ca="1" si="4"/>
        <v>0</v>
      </c>
      <c r="G10" s="9">
        <f t="shared" ca="1" si="4"/>
        <v>0</v>
      </c>
      <c r="H10" s="61"/>
      <c r="I10" s="62"/>
      <c r="J10" s="8">
        <f t="shared" si="5"/>
        <v>3</v>
      </c>
      <c r="K10" s="112"/>
      <c r="L10" s="85">
        <f t="shared" ca="1" si="6"/>
        <v>0</v>
      </c>
      <c r="M10" s="85">
        <f t="shared" ca="1" si="7"/>
        <v>0</v>
      </c>
      <c r="N10" s="85">
        <f t="shared" ca="1" si="8"/>
        <v>0</v>
      </c>
      <c r="O10" s="86" t="str">
        <f t="shared" ca="1" si="9"/>
        <v>N/A</v>
      </c>
      <c r="P10" s="110"/>
    </row>
    <row r="11" spans="1:16">
      <c r="A11" s="8">
        <v>3</v>
      </c>
      <c r="B11" s="112"/>
      <c r="C11" s="37" t="s">
        <v>43</v>
      </c>
      <c r="D11" s="38" t="s">
        <v>77</v>
      </c>
      <c r="E11" s="39" t="s">
        <v>9</v>
      </c>
      <c r="F11" s="9">
        <f t="shared" ca="1" si="4"/>
        <v>0</v>
      </c>
      <c r="G11" s="9">
        <f t="shared" ca="1" si="4"/>
        <v>0</v>
      </c>
      <c r="H11" s="61"/>
      <c r="I11" s="62"/>
      <c r="J11" s="8">
        <f t="shared" si="5"/>
        <v>3</v>
      </c>
      <c r="K11" s="112"/>
      <c r="L11" s="85">
        <f t="shared" ca="1" si="6"/>
        <v>0</v>
      </c>
      <c r="M11" s="85">
        <f t="shared" ca="1" si="7"/>
        <v>0</v>
      </c>
      <c r="N11" s="85">
        <f t="shared" ca="1" si="8"/>
        <v>0</v>
      </c>
      <c r="O11" s="86" t="str">
        <f t="shared" ca="1" si="9"/>
        <v>N/A</v>
      </c>
      <c r="P11" s="110"/>
    </row>
    <row r="12" spans="1:16">
      <c r="A12" s="8">
        <v>4</v>
      </c>
      <c r="B12" s="112"/>
      <c r="C12" s="37" t="s">
        <v>44</v>
      </c>
      <c r="D12" s="38" t="s">
        <v>78</v>
      </c>
      <c r="E12" s="39" t="s">
        <v>9</v>
      </c>
      <c r="F12" s="9">
        <f t="shared" ca="1" si="4"/>
        <v>0</v>
      </c>
      <c r="G12" s="9">
        <f t="shared" ca="1" si="4"/>
        <v>0</v>
      </c>
      <c r="H12" s="61"/>
      <c r="I12" s="62"/>
      <c r="J12" s="8">
        <f t="shared" si="5"/>
        <v>3</v>
      </c>
      <c r="K12" s="112"/>
      <c r="L12" s="85">
        <f t="shared" ca="1" si="6"/>
        <v>0</v>
      </c>
      <c r="M12" s="85">
        <f t="shared" ca="1" si="7"/>
        <v>0</v>
      </c>
      <c r="N12" s="85">
        <f t="shared" ca="1" si="8"/>
        <v>0</v>
      </c>
      <c r="O12" s="86" t="str">
        <f t="shared" ca="1" si="9"/>
        <v>N/A</v>
      </c>
      <c r="P12" s="110"/>
    </row>
    <row r="13" spans="1:16">
      <c r="A13" s="8">
        <v>5</v>
      </c>
      <c r="B13" s="112"/>
      <c r="C13" s="37" t="s">
        <v>45</v>
      </c>
      <c r="D13" s="38" t="s">
        <v>79</v>
      </c>
      <c r="E13" s="39" t="s">
        <v>9</v>
      </c>
      <c r="F13" s="9">
        <f t="shared" ca="1" si="4"/>
        <v>0</v>
      </c>
      <c r="G13" s="9">
        <f t="shared" ca="1" si="4"/>
        <v>0</v>
      </c>
      <c r="H13" s="61"/>
      <c r="I13" s="62"/>
      <c r="J13" s="8">
        <f t="shared" si="5"/>
        <v>3</v>
      </c>
      <c r="K13" s="112"/>
      <c r="L13" s="85">
        <f t="shared" ca="1" si="6"/>
        <v>0</v>
      </c>
      <c r="M13" s="85">
        <f t="shared" ca="1" si="7"/>
        <v>0</v>
      </c>
      <c r="N13" s="85">
        <f t="shared" ca="1" si="8"/>
        <v>0</v>
      </c>
      <c r="O13" s="86" t="str">
        <f t="shared" ca="1" si="9"/>
        <v>N/A</v>
      </c>
      <c r="P13" s="110"/>
    </row>
    <row r="14" spans="1:16">
      <c r="A14" s="8">
        <v>6</v>
      </c>
      <c r="B14" s="112"/>
      <c r="C14" s="37" t="s">
        <v>46</v>
      </c>
      <c r="D14" s="38" t="s">
        <v>80</v>
      </c>
      <c r="E14" s="39" t="s">
        <v>9</v>
      </c>
      <c r="F14" s="9">
        <f t="shared" ca="1" si="4"/>
        <v>0</v>
      </c>
      <c r="G14" s="9">
        <f t="shared" ca="1" si="4"/>
        <v>0</v>
      </c>
      <c r="H14" s="61"/>
      <c r="I14" s="62"/>
      <c r="J14" s="8">
        <f t="shared" si="5"/>
        <v>3</v>
      </c>
      <c r="K14" s="112"/>
      <c r="L14" s="85">
        <f t="shared" ca="1" si="6"/>
        <v>0</v>
      </c>
      <c r="M14" s="85">
        <f t="shared" ca="1" si="7"/>
        <v>0</v>
      </c>
      <c r="N14" s="85">
        <f t="shared" ca="1" si="8"/>
        <v>0</v>
      </c>
      <c r="O14" s="86" t="str">
        <f t="shared" ca="1" si="9"/>
        <v>N/A</v>
      </c>
      <c r="P14" s="110"/>
    </row>
    <row r="15" spans="1:16">
      <c r="A15" s="8">
        <v>7</v>
      </c>
      <c r="B15" s="112"/>
      <c r="C15" s="37" t="s">
        <v>47</v>
      </c>
      <c r="D15" s="38" t="s">
        <v>81</v>
      </c>
      <c r="E15" s="39" t="s">
        <v>9</v>
      </c>
      <c r="F15" s="9">
        <f t="shared" ca="1" si="4"/>
        <v>0</v>
      </c>
      <c r="G15" s="9">
        <f t="shared" ca="1" si="4"/>
        <v>0</v>
      </c>
      <c r="H15" s="61"/>
      <c r="I15" s="62"/>
      <c r="J15" s="8">
        <f t="shared" si="5"/>
        <v>3</v>
      </c>
      <c r="K15" s="112"/>
      <c r="L15" s="85">
        <f t="shared" ca="1" si="6"/>
        <v>0</v>
      </c>
      <c r="M15" s="85">
        <f t="shared" ca="1" si="7"/>
        <v>0</v>
      </c>
      <c r="N15" s="85">
        <f t="shared" ca="1" si="8"/>
        <v>0</v>
      </c>
      <c r="O15" s="86" t="str">
        <f t="shared" ca="1" si="9"/>
        <v>N/A</v>
      </c>
      <c r="P15" s="110"/>
    </row>
    <row r="16" spans="1:16">
      <c r="A16" s="8">
        <v>8</v>
      </c>
      <c r="B16" s="112"/>
      <c r="C16" s="37" t="s">
        <v>48</v>
      </c>
      <c r="D16" s="38" t="s">
        <v>119</v>
      </c>
      <c r="E16" s="39" t="s">
        <v>10</v>
      </c>
      <c r="F16" s="9">
        <f t="shared" ca="1" si="4"/>
        <v>0</v>
      </c>
      <c r="G16" s="9">
        <f t="shared" ca="1" si="4"/>
        <v>0</v>
      </c>
      <c r="H16" s="61"/>
      <c r="I16" s="62"/>
      <c r="J16" s="8">
        <f t="shared" si="5"/>
        <v>2</v>
      </c>
      <c r="K16" s="113"/>
      <c r="L16" s="85">
        <f t="shared" ca="1" si="6"/>
        <v>0</v>
      </c>
      <c r="M16" s="85">
        <f t="shared" ca="1" si="7"/>
        <v>0</v>
      </c>
      <c r="N16" s="85">
        <f t="shared" ca="1" si="8"/>
        <v>0</v>
      </c>
      <c r="O16" s="86" t="str">
        <f t="shared" ca="1" si="9"/>
        <v>N/A</v>
      </c>
      <c r="P16" s="111"/>
    </row>
    <row r="17" spans="2:16" ht="18" customHeight="1">
      <c r="B17" s="126" t="s">
        <v>11</v>
      </c>
      <c r="C17" s="129" t="s">
        <v>13</v>
      </c>
      <c r="D17" s="129"/>
      <c r="E17" s="87"/>
      <c r="F17" s="87">
        <f ca="1">COUNTIF(F9:F16,"양호")</f>
        <v>0</v>
      </c>
      <c r="G17" s="87">
        <f ca="1">COUNTIF(G9:G16,"양호")</f>
        <v>0</v>
      </c>
      <c r="H17" s="61"/>
      <c r="I17" s="88"/>
      <c r="K17" s="89" t="s">
        <v>18</v>
      </c>
      <c r="L17" s="89">
        <f ca="1">SUM(L9:L16)</f>
        <v>0</v>
      </c>
      <c r="M17" s="89">
        <f ca="1">SUM(M9:M16)</f>
        <v>0</v>
      </c>
      <c r="N17" s="89">
        <f ca="1">SUM(N9:N16)</f>
        <v>0</v>
      </c>
      <c r="O17" s="123" t="s">
        <v>24</v>
      </c>
      <c r="P17" s="124"/>
    </row>
    <row r="18" spans="2:16" ht="18" customHeight="1">
      <c r="B18" s="126"/>
      <c r="C18" s="128" t="s">
        <v>14</v>
      </c>
      <c r="D18" s="128"/>
      <c r="E18" s="90"/>
      <c r="F18" s="90">
        <f ca="1">COUNTIF(F9:F16,"취약")</f>
        <v>0</v>
      </c>
      <c r="G18" s="90">
        <f ca="1">COUNTIF(G9:G16,"취약")</f>
        <v>0</v>
      </c>
      <c r="H18" s="61"/>
      <c r="I18" s="88"/>
      <c r="K18" s="91" t="s">
        <v>20</v>
      </c>
      <c r="L18" s="125" t="e">
        <f ca="1">SUMPRODUCT(L9:L16,J9:J16)/SUMPRODUCT(L9:L16+M9:M16,J9:J16)</f>
        <v>#DIV/0!</v>
      </c>
      <c r="M18" s="125"/>
      <c r="N18" s="125"/>
      <c r="O18" s="125"/>
      <c r="P18" s="125"/>
    </row>
    <row r="19" spans="2:16" ht="18" customHeight="1">
      <c r="B19" s="126"/>
      <c r="C19" s="127" t="s">
        <v>16</v>
      </c>
      <c r="D19" s="127"/>
      <c r="E19" s="90"/>
      <c r="F19" s="90">
        <f ca="1">COUNTIF(F9:F16,"N/A")</f>
        <v>0</v>
      </c>
      <c r="G19" s="90">
        <f ca="1">COUNTIF(G9:G16,"N/A")</f>
        <v>0</v>
      </c>
      <c r="H19" s="61"/>
      <c r="I19" s="88"/>
    </row>
    <row r="20" spans="2:16" ht="18" customHeight="1">
      <c r="B20" s="130" t="s">
        <v>17</v>
      </c>
      <c r="C20" s="131"/>
      <c r="D20" s="131"/>
      <c r="E20" s="132"/>
      <c r="F20" s="92">
        <f ca="1">SUMIF(F$9:F$16,"양호",$J$9:$J$16)/(SUM($J$9:$J$16)-SUMIF(F$9:F$16,"N/A",$J$9:$J$16))</f>
        <v>0</v>
      </c>
      <c r="G20" s="92">
        <f ca="1">SUMIF(G$9:G$16,"양호",$J$9:$J$16)/(SUM($J$9:$J$16)-SUMIF(G$9:G$16,"N/A",$J$9:$J$16))</f>
        <v>0</v>
      </c>
      <c r="H20" s="61"/>
      <c r="I20" s="93"/>
    </row>
    <row r="21" spans="2:16" s="47" customFormat="1" ht="18" customHeight="1">
      <c r="B21" s="61"/>
      <c r="C21" s="61"/>
      <c r="D21" s="61"/>
      <c r="E21" s="61"/>
      <c r="F21" s="61"/>
      <c r="G21" s="61"/>
      <c r="H21" s="61"/>
      <c r="I21" s="61"/>
    </row>
    <row r="22" spans="2:16" s="47" customFormat="1" ht="18" customHeight="1">
      <c r="B22" s="61"/>
      <c r="C22" s="61"/>
      <c r="D22" s="61"/>
      <c r="E22" s="61"/>
      <c r="F22" s="61"/>
      <c r="G22" s="61"/>
      <c r="H22" s="61"/>
      <c r="I22" s="61"/>
    </row>
    <row r="23" spans="2:16" ht="18" customHeight="1">
      <c r="B23" s="61"/>
      <c r="C23" s="114" t="s">
        <v>19</v>
      </c>
      <c r="D23" s="115"/>
      <c r="E23" s="116"/>
      <c r="F23" s="9" t="s">
        <v>13</v>
      </c>
      <c r="G23" s="63" t="s">
        <v>49</v>
      </c>
      <c r="H23" s="64" t="s">
        <v>55</v>
      </c>
      <c r="I23" s="62"/>
    </row>
    <row r="24" spans="2:16" ht="18" customHeight="1">
      <c r="B24" s="61"/>
      <c r="C24" s="117"/>
      <c r="D24" s="118"/>
      <c r="E24" s="119"/>
      <c r="F24" s="9">
        <f ca="1">SUM(F17:H17)</f>
        <v>0</v>
      </c>
      <c r="G24" s="65">
        <f ca="1">SUM(F18:H18)</f>
        <v>0</v>
      </c>
      <c r="H24" s="65">
        <f ca="1">SUM(F19:H19)</f>
        <v>0</v>
      </c>
      <c r="I24" s="62"/>
    </row>
    <row r="25" spans="2:16" ht="18" customHeight="1">
      <c r="B25" s="67"/>
      <c r="C25" s="120" t="s">
        <v>21</v>
      </c>
      <c r="D25" s="121"/>
      <c r="E25" s="122"/>
      <c r="F25" s="133" t="e">
        <f ca="1">L18</f>
        <v>#DIV/0!</v>
      </c>
      <c r="G25" s="134"/>
      <c r="H25" s="134"/>
      <c r="I25" s="66"/>
    </row>
  </sheetData>
  <mergeCells count="13">
    <mergeCell ref="B20:E20"/>
    <mergeCell ref="C23:E24"/>
    <mergeCell ref="C25:E25"/>
    <mergeCell ref="F25:H25"/>
    <mergeCell ref="B9:B16"/>
    <mergeCell ref="K9:K16"/>
    <mergeCell ref="P9:P16"/>
    <mergeCell ref="B17:B19"/>
    <mergeCell ref="C17:D17"/>
    <mergeCell ref="O17:P17"/>
    <mergeCell ref="C18:D18"/>
    <mergeCell ref="L18:P18"/>
    <mergeCell ref="C19:D19"/>
  </mergeCells>
  <phoneticPr fontId="12" type="noConversion"/>
  <conditionalFormatting sqref="F9:G16 I9:I16">
    <cfRule type="cellIs" dxfId="3" priority="1" operator="equal">
      <formula>"N/A"</formula>
    </cfRule>
    <cfRule type="cellIs" dxfId="2" priority="2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3" fitToWidth="0" orientation="portrait" r:id="rId1"/>
  <headerFooter scaleWithDoc="0">
    <oddFooter>&amp;C&amp;P/&amp;N&amp;R&amp;G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P19"/>
  <sheetViews>
    <sheetView view="pageBreakPreview" zoomScale="85" zoomScaleNormal="70" zoomScaleSheetLayoutView="85" zoomScalePageLayoutView="40" workbookViewId="0"/>
  </sheetViews>
  <sheetFormatPr defaultColWidth="9" defaultRowHeight="17"/>
  <cols>
    <col min="1" max="1" width="6.08203125" style="8" customWidth="1"/>
    <col min="2" max="2" width="15.58203125" style="8" customWidth="1"/>
    <col min="3" max="3" width="12.58203125" style="8" customWidth="1"/>
    <col min="4" max="5" width="15.58203125" style="8" customWidth="1"/>
    <col min="6" max="6" width="8.58203125" style="8" customWidth="1"/>
    <col min="7" max="7" width="30.58203125" style="8" customWidth="1"/>
    <col min="8" max="8" width="6.58203125" style="8" customWidth="1"/>
    <col min="9" max="9" width="9.58203125" style="10" customWidth="1"/>
    <col min="10" max="10" width="65.58203125" style="40" customWidth="1"/>
    <col min="11" max="11" width="11.58203125" style="8" customWidth="1"/>
    <col min="12" max="12" width="9.58203125" style="8" hidden="1" customWidth="1"/>
    <col min="13" max="13" width="65.58203125" style="8" hidden="1" customWidth="1"/>
    <col min="14" max="15" width="15.58203125" style="8" customWidth="1"/>
    <col min="16" max="16" width="10.58203125" style="8" customWidth="1"/>
    <col min="17" max="16384" width="9" style="8"/>
  </cols>
  <sheetData>
    <row r="1" spans="1:16" s="47" customFormat="1" ht="21">
      <c r="A1" s="17" t="s">
        <v>73</v>
      </c>
      <c r="B1" s="17"/>
      <c r="C1" s="60"/>
      <c r="D1" s="60"/>
      <c r="E1" s="60"/>
      <c r="F1" s="60"/>
      <c r="G1" s="60"/>
      <c r="H1" s="60"/>
      <c r="I1" s="70"/>
      <c r="J1" s="71"/>
      <c r="K1" s="60"/>
      <c r="L1" s="60"/>
      <c r="M1" s="60"/>
      <c r="N1" s="60"/>
      <c r="O1" s="60"/>
      <c r="P1" s="60"/>
    </row>
    <row r="2" spans="1:16" s="47" customFormat="1">
      <c r="I2" s="70"/>
      <c r="J2" s="72"/>
    </row>
    <row r="3" spans="1:16" ht="23.25" customHeight="1">
      <c r="A3" s="45" t="s">
        <v>2</v>
      </c>
      <c r="B3" s="45" t="s">
        <v>102</v>
      </c>
      <c r="C3" s="45" t="s">
        <v>103</v>
      </c>
      <c r="D3" s="45" t="s">
        <v>122</v>
      </c>
      <c r="E3" s="45" t="s">
        <v>58</v>
      </c>
      <c r="F3" s="45" t="s">
        <v>50</v>
      </c>
      <c r="G3" s="45" t="s">
        <v>5</v>
      </c>
      <c r="H3" s="45" t="s">
        <v>6</v>
      </c>
      <c r="I3" s="45" t="s">
        <v>104</v>
      </c>
      <c r="J3" s="45" t="s">
        <v>89</v>
      </c>
      <c r="K3" s="45" t="s">
        <v>60</v>
      </c>
      <c r="L3" s="45" t="s">
        <v>59</v>
      </c>
      <c r="M3" s="45" t="s">
        <v>90</v>
      </c>
      <c r="N3" s="45" t="s">
        <v>61</v>
      </c>
      <c r="O3" s="45" t="s">
        <v>62</v>
      </c>
      <c r="P3" s="45" t="s">
        <v>63</v>
      </c>
    </row>
    <row r="4" spans="1:16" s="73" customFormat="1" ht="336" hidden="1">
      <c r="A4" s="37">
        <f>ROUNDUP(((ROW(A4)-3)/8),0)</f>
        <v>1</v>
      </c>
      <c r="B4" s="95" t="str">
        <f>VLOOKUP($A4, '1. 진단대상'!$A$4:$H$45,2,2)</f>
        <v>DDGLBLETWEB01</v>
      </c>
      <c r="C4" s="95" t="str">
        <f>VLOOKUP($A4, '1. 진단대상'!$A$4:$H$45,3,2)</f>
        <v>124.243.74.192</v>
      </c>
      <c r="D4" s="95" t="str">
        <f>VLOOKUP($A4, '1. 진단대상'!$A$4:$H$45,4,2)</f>
        <v>-</v>
      </c>
      <c r="E4" s="95" t="str">
        <f>VLOOKUP($A4, '1. 진단대상'!$A$4:$H$45,5,2)</f>
        <v>-</v>
      </c>
      <c r="F4" s="37" t="s">
        <v>51</v>
      </c>
      <c r="G4" s="96" t="s">
        <v>75</v>
      </c>
      <c r="H4" s="39" t="s">
        <v>9</v>
      </c>
      <c r="I4" s="44" t="s">
        <v>12</v>
      </c>
      <c r="J4" s="41" t="s">
        <v>128</v>
      </c>
      <c r="K4" s="37"/>
      <c r="L4" s="69"/>
      <c r="M4" s="41" t="s">
        <v>64</v>
      </c>
      <c r="N4" s="43"/>
      <c r="O4" s="37" t="str">
        <f>VLOOKUP($A4, '1. 진단대상'!$A$4:$H$45,6,2)</f>
        <v>-</v>
      </c>
      <c r="P4" s="37"/>
    </row>
    <row r="5" spans="1:16" s="73" customFormat="1" ht="336" hidden="1">
      <c r="A5" s="37">
        <f t="shared" ref="A5:A19" si="0">ROUNDUP(((ROW(A5)-3)/8),0)</f>
        <v>1</v>
      </c>
      <c r="B5" s="95" t="str">
        <f>VLOOKUP($A5, '1. 진단대상'!$A$4:$H$45,2,2)</f>
        <v>DDGLBLETWEB01</v>
      </c>
      <c r="C5" s="95" t="str">
        <f>VLOOKUP($A5, '1. 진단대상'!$A$4:$H$45,3,2)</f>
        <v>124.243.74.192</v>
      </c>
      <c r="D5" s="95" t="str">
        <f>VLOOKUP($A5, '1. 진단대상'!$A$4:$H$45,4,2)</f>
        <v>-</v>
      </c>
      <c r="E5" s="95" t="str">
        <f>VLOOKUP($A5, '1. 진단대상'!$A$4:$H$45,5,2)</f>
        <v>-</v>
      </c>
      <c r="F5" s="37" t="s">
        <v>42</v>
      </c>
      <c r="G5" s="96" t="s">
        <v>76</v>
      </c>
      <c r="H5" s="39" t="s">
        <v>9</v>
      </c>
      <c r="I5" s="44" t="s">
        <v>12</v>
      </c>
      <c r="J5" s="41" t="s">
        <v>129</v>
      </c>
      <c r="K5" s="37"/>
      <c r="L5" s="69"/>
      <c r="M5" s="41" t="s">
        <v>65</v>
      </c>
      <c r="N5" s="43"/>
      <c r="O5" s="37" t="str">
        <f>VLOOKUP($A5, '1. 진단대상'!$A$4:$H$45,6,2)</f>
        <v>-</v>
      </c>
      <c r="P5" s="37"/>
    </row>
    <row r="6" spans="1:16" s="73" customFormat="1" ht="224">
      <c r="A6" s="37">
        <f t="shared" si="0"/>
        <v>1</v>
      </c>
      <c r="B6" s="95" t="str">
        <f>VLOOKUP($A6, '1. 진단대상'!$A$4:$H$45,2,2)</f>
        <v>DDGLBLETWEB01</v>
      </c>
      <c r="C6" s="95" t="str">
        <f>VLOOKUP($A6, '1. 진단대상'!$A$4:$H$45,3,2)</f>
        <v>124.243.74.192</v>
      </c>
      <c r="D6" s="95" t="str">
        <f>VLOOKUP($A6, '1. 진단대상'!$A$4:$H$45,4,2)</f>
        <v>-</v>
      </c>
      <c r="E6" s="95" t="str">
        <f>VLOOKUP($A6, '1. 진단대상'!$A$4:$H$45,5,2)</f>
        <v>-</v>
      </c>
      <c r="F6" s="37" t="s">
        <v>43</v>
      </c>
      <c r="G6" s="96" t="s">
        <v>77</v>
      </c>
      <c r="H6" s="39" t="s">
        <v>9</v>
      </c>
      <c r="I6" s="44" t="s">
        <v>134</v>
      </c>
      <c r="J6" s="41" t="s">
        <v>133</v>
      </c>
      <c r="K6" s="37"/>
      <c r="L6" s="69"/>
      <c r="M6" s="41" t="s">
        <v>66</v>
      </c>
      <c r="N6" s="43"/>
      <c r="O6" s="37" t="str">
        <f>VLOOKUP($A6, '1. 진단대상'!$A$4:$H$45,6,2)</f>
        <v>-</v>
      </c>
      <c r="P6" s="37"/>
    </row>
    <row r="7" spans="1:16" s="73" customFormat="1" ht="336" hidden="1">
      <c r="A7" s="37">
        <f t="shared" si="0"/>
        <v>1</v>
      </c>
      <c r="B7" s="95" t="str">
        <f>VLOOKUP($A7, '1. 진단대상'!$A$4:$H$45,2,2)</f>
        <v>DDGLBLETWEB01</v>
      </c>
      <c r="C7" s="95" t="str">
        <f>VLOOKUP($A7, '1. 진단대상'!$A$4:$H$45,3,2)</f>
        <v>124.243.74.192</v>
      </c>
      <c r="D7" s="95" t="str">
        <f>VLOOKUP($A7, '1. 진단대상'!$A$4:$H$45,4,2)</f>
        <v>-</v>
      </c>
      <c r="E7" s="95" t="str">
        <f>VLOOKUP($A7, '1. 진단대상'!$A$4:$H$45,5,2)</f>
        <v>-</v>
      </c>
      <c r="F7" s="37" t="s">
        <v>44</v>
      </c>
      <c r="G7" s="96" t="s">
        <v>78</v>
      </c>
      <c r="H7" s="39" t="s">
        <v>9</v>
      </c>
      <c r="I7" s="44" t="s">
        <v>12</v>
      </c>
      <c r="J7" s="41" t="s">
        <v>136</v>
      </c>
      <c r="K7" s="37"/>
      <c r="L7" s="69"/>
      <c r="M7" s="41" t="s">
        <v>70</v>
      </c>
      <c r="N7" s="43"/>
      <c r="O7" s="37" t="str">
        <f>VLOOKUP($A7, '1. 진단대상'!$A$4:$H$45,6,2)</f>
        <v>-</v>
      </c>
      <c r="P7" s="37"/>
    </row>
    <row r="8" spans="1:16" s="73" customFormat="1" ht="176" hidden="1">
      <c r="A8" s="37">
        <f t="shared" si="0"/>
        <v>1</v>
      </c>
      <c r="B8" s="95" t="str">
        <f>VLOOKUP($A8, '1. 진단대상'!$A$4:$H$45,2,2)</f>
        <v>DDGLBLETWEB01</v>
      </c>
      <c r="C8" s="95" t="str">
        <f>VLOOKUP($A8, '1. 진단대상'!$A$4:$H$45,3,2)</f>
        <v>124.243.74.192</v>
      </c>
      <c r="D8" s="95" t="str">
        <f>VLOOKUP($A8, '1. 진단대상'!$A$4:$H$45,4,2)</f>
        <v>-</v>
      </c>
      <c r="E8" s="95" t="str">
        <f>VLOOKUP($A8, '1. 진단대상'!$A$4:$H$45,5,2)</f>
        <v>-</v>
      </c>
      <c r="F8" s="37" t="s">
        <v>45</v>
      </c>
      <c r="G8" s="96" t="s">
        <v>79</v>
      </c>
      <c r="H8" s="39" t="s">
        <v>9</v>
      </c>
      <c r="I8" s="44" t="s">
        <v>12</v>
      </c>
      <c r="J8" s="41" t="s">
        <v>139</v>
      </c>
      <c r="K8" s="37"/>
      <c r="L8" s="69"/>
      <c r="M8" s="41" t="s">
        <v>67</v>
      </c>
      <c r="N8" s="43"/>
      <c r="O8" s="37" t="str">
        <f>VLOOKUP($A8, '1. 진단대상'!$A$4:$H$45,6,2)</f>
        <v>-</v>
      </c>
      <c r="P8" s="37"/>
    </row>
    <row r="9" spans="1:16" s="73" customFormat="1" ht="192" hidden="1">
      <c r="A9" s="37">
        <f t="shared" si="0"/>
        <v>1</v>
      </c>
      <c r="B9" s="95" t="str">
        <f>VLOOKUP($A9, '1. 진단대상'!$A$4:$H$45,2,2)</f>
        <v>DDGLBLETWEB01</v>
      </c>
      <c r="C9" s="95" t="str">
        <f>VLOOKUP($A9, '1. 진단대상'!$A$4:$H$45,3,2)</f>
        <v>124.243.74.192</v>
      </c>
      <c r="D9" s="95" t="str">
        <f>VLOOKUP($A9, '1. 진단대상'!$A$4:$H$45,4,2)</f>
        <v>-</v>
      </c>
      <c r="E9" s="95" t="str">
        <f>VLOOKUP($A9, '1. 진단대상'!$A$4:$H$45,5,2)</f>
        <v>-</v>
      </c>
      <c r="F9" s="37" t="s">
        <v>46</v>
      </c>
      <c r="G9" s="96" t="s">
        <v>80</v>
      </c>
      <c r="H9" s="39" t="s">
        <v>9</v>
      </c>
      <c r="I9" s="44" t="s">
        <v>12</v>
      </c>
      <c r="J9" s="41" t="s">
        <v>140</v>
      </c>
      <c r="K9" s="37"/>
      <c r="L9" s="69"/>
      <c r="M9" s="41" t="s">
        <v>68</v>
      </c>
      <c r="N9" s="43"/>
      <c r="O9" s="37" t="str">
        <f>VLOOKUP($A9, '1. 진단대상'!$A$4:$H$45,6,2)</f>
        <v>-</v>
      </c>
      <c r="P9" s="37"/>
    </row>
    <row r="10" spans="1:16" s="73" customFormat="1" ht="192">
      <c r="A10" s="37">
        <f t="shared" si="0"/>
        <v>1</v>
      </c>
      <c r="B10" s="95" t="str">
        <f>VLOOKUP($A10, '1. 진단대상'!$A$4:$H$45,2,2)</f>
        <v>DDGLBLETWEB01</v>
      </c>
      <c r="C10" s="95" t="str">
        <f>VLOOKUP($A10, '1. 진단대상'!$A$4:$H$45,3,2)</f>
        <v>124.243.74.192</v>
      </c>
      <c r="D10" s="95" t="str">
        <f>VLOOKUP($A10, '1. 진단대상'!$A$4:$H$45,4,2)</f>
        <v>-</v>
      </c>
      <c r="E10" s="95" t="str">
        <f>VLOOKUP($A10, '1. 진단대상'!$A$4:$H$45,5,2)</f>
        <v>-</v>
      </c>
      <c r="F10" s="37" t="s">
        <v>47</v>
      </c>
      <c r="G10" s="96" t="s">
        <v>81</v>
      </c>
      <c r="H10" s="39" t="s">
        <v>9</v>
      </c>
      <c r="I10" s="44" t="s">
        <v>134</v>
      </c>
      <c r="J10" s="101" t="s">
        <v>145</v>
      </c>
      <c r="K10" s="37"/>
      <c r="L10" s="69"/>
      <c r="M10" s="41" t="s">
        <v>69</v>
      </c>
      <c r="N10" s="43"/>
      <c r="O10" s="37" t="str">
        <f>VLOOKUP($A10, '1. 진단대상'!$A$4:$H$45,6,2)</f>
        <v>-</v>
      </c>
      <c r="P10" s="37"/>
    </row>
    <row r="11" spans="1:16" s="73" customFormat="1" ht="144" hidden="1">
      <c r="A11" s="37">
        <f t="shared" si="0"/>
        <v>1</v>
      </c>
      <c r="B11" s="95" t="str">
        <f>VLOOKUP($A11, '1. 진단대상'!$A$4:$H$45,2,2)</f>
        <v>DDGLBLETWEB01</v>
      </c>
      <c r="C11" s="95" t="str">
        <f>VLOOKUP($A11, '1. 진단대상'!$A$4:$H$45,3,2)</f>
        <v>124.243.74.192</v>
      </c>
      <c r="D11" s="95" t="str">
        <f>VLOOKUP($A11, '1. 진단대상'!$A$4:$H$45,4,2)</f>
        <v>-</v>
      </c>
      <c r="E11" s="95" t="str">
        <f>VLOOKUP($A11, '1. 진단대상'!$A$4:$H$45,5,2)</f>
        <v>-</v>
      </c>
      <c r="F11" s="37" t="s">
        <v>48</v>
      </c>
      <c r="G11" s="96" t="s">
        <v>74</v>
      </c>
      <c r="H11" s="39" t="s">
        <v>10</v>
      </c>
      <c r="I11" s="44" t="s">
        <v>130</v>
      </c>
      <c r="J11" s="41" t="s">
        <v>142</v>
      </c>
      <c r="K11" s="37"/>
      <c r="L11" s="69"/>
      <c r="M11" s="41" t="s">
        <v>71</v>
      </c>
      <c r="N11" s="43"/>
      <c r="O11" s="37" t="str">
        <f>VLOOKUP($A11, '1. 진단대상'!$A$4:$H$45,6,2)</f>
        <v>-</v>
      </c>
      <c r="P11" s="37"/>
    </row>
    <row r="12" spans="1:16" s="73" customFormat="1" ht="336" hidden="1">
      <c r="A12" s="37">
        <f t="shared" si="0"/>
        <v>2</v>
      </c>
      <c r="B12" s="95" t="str">
        <f>VLOOKUP($A12, '1. 진단대상'!$A$4:$H$45,2,2)</f>
        <v>DSGLBLETWEB01</v>
      </c>
      <c r="C12" s="95" t="str">
        <f>VLOOKUP($A12, '1. 진단대상'!$A$4:$H$45,3,2)</f>
        <v>10.134.254.144</v>
      </c>
      <c r="D12" s="95" t="str">
        <f>VLOOKUP($A12, '1. 진단대상'!$A$4:$H$45,4,2)</f>
        <v>-</v>
      </c>
      <c r="E12" s="95" t="str">
        <f>VLOOKUP($A12, '1. 진단대상'!$A$4:$H$45,5,2)</f>
        <v>-</v>
      </c>
      <c r="F12" s="37" t="s">
        <v>51</v>
      </c>
      <c r="G12" s="96" t="s">
        <v>75</v>
      </c>
      <c r="H12" s="39" t="s">
        <v>9</v>
      </c>
      <c r="I12" s="44" t="s">
        <v>130</v>
      </c>
      <c r="J12" s="41" t="s">
        <v>131</v>
      </c>
      <c r="K12" s="37"/>
      <c r="L12" s="69"/>
      <c r="M12" s="41" t="s">
        <v>64</v>
      </c>
      <c r="N12" s="43"/>
      <c r="O12" s="37" t="str">
        <f>VLOOKUP($A12, '1. 진단대상'!$A$4:$H$45,6,2)</f>
        <v>-</v>
      </c>
      <c r="P12" s="37"/>
    </row>
    <row r="13" spans="1:16" s="73" customFormat="1" ht="352" hidden="1">
      <c r="A13" s="37">
        <f t="shared" si="0"/>
        <v>2</v>
      </c>
      <c r="B13" s="95" t="str">
        <f>VLOOKUP($A13, '1. 진단대상'!$A$4:$H$45,2,2)</f>
        <v>DSGLBLETWEB01</v>
      </c>
      <c r="C13" s="95" t="str">
        <f>VLOOKUP($A13, '1. 진단대상'!$A$4:$H$45,3,2)</f>
        <v>10.134.254.144</v>
      </c>
      <c r="D13" s="95" t="str">
        <f>VLOOKUP($A13, '1. 진단대상'!$A$4:$H$45,4,2)</f>
        <v>-</v>
      </c>
      <c r="E13" s="95" t="str">
        <f>VLOOKUP($A13, '1. 진단대상'!$A$4:$H$45,5,2)</f>
        <v>-</v>
      </c>
      <c r="F13" s="37" t="s">
        <v>42</v>
      </c>
      <c r="G13" s="96" t="s">
        <v>76</v>
      </c>
      <c r="H13" s="39" t="s">
        <v>9</v>
      </c>
      <c r="I13" s="44" t="s">
        <v>12</v>
      </c>
      <c r="J13" s="41" t="s">
        <v>132</v>
      </c>
      <c r="K13" s="37"/>
      <c r="L13" s="69"/>
      <c r="M13" s="41" t="s">
        <v>65</v>
      </c>
      <c r="N13" s="43"/>
      <c r="O13" s="37" t="str">
        <f>VLOOKUP($A13, '1. 진단대상'!$A$4:$H$45,6,2)</f>
        <v>-</v>
      </c>
      <c r="P13" s="37"/>
    </row>
    <row r="14" spans="1:16" s="73" customFormat="1" ht="224">
      <c r="A14" s="37">
        <f t="shared" si="0"/>
        <v>2</v>
      </c>
      <c r="B14" s="95" t="str">
        <f>VLOOKUP($A14, '1. 진단대상'!$A$4:$H$45,2,2)</f>
        <v>DSGLBLETWEB01</v>
      </c>
      <c r="C14" s="95" t="str">
        <f>VLOOKUP($A14, '1. 진단대상'!$A$4:$H$45,3,2)</f>
        <v>10.134.254.144</v>
      </c>
      <c r="D14" s="95" t="str">
        <f>VLOOKUP($A14, '1. 진단대상'!$A$4:$H$45,4,2)</f>
        <v>-</v>
      </c>
      <c r="E14" s="95" t="str">
        <f>VLOOKUP($A14, '1. 진단대상'!$A$4:$H$45,5,2)</f>
        <v>-</v>
      </c>
      <c r="F14" s="37" t="s">
        <v>43</v>
      </c>
      <c r="G14" s="96" t="s">
        <v>77</v>
      </c>
      <c r="H14" s="39" t="s">
        <v>9</v>
      </c>
      <c r="I14" s="44" t="s">
        <v>14</v>
      </c>
      <c r="J14" s="41" t="s">
        <v>135</v>
      </c>
      <c r="K14" s="37"/>
      <c r="L14" s="69"/>
      <c r="M14" s="41" t="s">
        <v>66</v>
      </c>
      <c r="N14" s="43"/>
      <c r="O14" s="37" t="str">
        <f>VLOOKUP($A14, '1. 진단대상'!$A$4:$H$45,6,2)</f>
        <v>-</v>
      </c>
      <c r="P14" s="37"/>
    </row>
    <row r="15" spans="1:16" s="73" customFormat="1" ht="336" hidden="1">
      <c r="A15" s="37">
        <f t="shared" si="0"/>
        <v>2</v>
      </c>
      <c r="B15" s="95" t="str">
        <f>VLOOKUP($A15, '1. 진단대상'!$A$4:$H$45,2,2)</f>
        <v>DSGLBLETWEB01</v>
      </c>
      <c r="C15" s="95" t="str">
        <f>VLOOKUP($A15, '1. 진단대상'!$A$4:$H$45,3,2)</f>
        <v>10.134.254.144</v>
      </c>
      <c r="D15" s="95" t="str">
        <f>VLOOKUP($A15, '1. 진단대상'!$A$4:$H$45,4,2)</f>
        <v>-</v>
      </c>
      <c r="E15" s="95" t="str">
        <f>VLOOKUP($A15, '1. 진단대상'!$A$4:$H$45,5,2)</f>
        <v>-</v>
      </c>
      <c r="F15" s="37" t="s">
        <v>44</v>
      </c>
      <c r="G15" s="96" t="s">
        <v>78</v>
      </c>
      <c r="H15" s="39" t="s">
        <v>9</v>
      </c>
      <c r="I15" s="44" t="s">
        <v>130</v>
      </c>
      <c r="J15" s="41" t="s">
        <v>137</v>
      </c>
      <c r="K15" s="37"/>
      <c r="L15" s="69"/>
      <c r="M15" s="41" t="s">
        <v>70</v>
      </c>
      <c r="N15" s="43"/>
      <c r="O15" s="37" t="str">
        <f>VLOOKUP($A15, '1. 진단대상'!$A$4:$H$45,6,2)</f>
        <v>-</v>
      </c>
      <c r="P15" s="37"/>
    </row>
    <row r="16" spans="1:16" s="73" customFormat="1" ht="176" hidden="1">
      <c r="A16" s="37">
        <f t="shared" si="0"/>
        <v>2</v>
      </c>
      <c r="B16" s="95" t="str">
        <f>VLOOKUP($A16, '1. 진단대상'!$A$4:$H$45,2,2)</f>
        <v>DSGLBLETWEB01</v>
      </c>
      <c r="C16" s="95" t="str">
        <f>VLOOKUP($A16, '1. 진단대상'!$A$4:$H$45,3,2)</f>
        <v>10.134.254.144</v>
      </c>
      <c r="D16" s="95" t="str">
        <f>VLOOKUP($A16, '1. 진단대상'!$A$4:$H$45,4,2)</f>
        <v>-</v>
      </c>
      <c r="E16" s="95" t="str">
        <f>VLOOKUP($A16, '1. 진단대상'!$A$4:$H$45,5,2)</f>
        <v>-</v>
      </c>
      <c r="F16" s="37" t="s">
        <v>45</v>
      </c>
      <c r="G16" s="96" t="s">
        <v>79</v>
      </c>
      <c r="H16" s="39" t="s">
        <v>9</v>
      </c>
      <c r="I16" s="44" t="s">
        <v>130</v>
      </c>
      <c r="J16" s="41" t="s">
        <v>138</v>
      </c>
      <c r="K16" s="37"/>
      <c r="L16" s="69"/>
      <c r="M16" s="41" t="s">
        <v>67</v>
      </c>
      <c r="N16" s="43"/>
      <c r="O16" s="37" t="str">
        <f>VLOOKUP($A16, '1. 진단대상'!$A$4:$H$45,6,2)</f>
        <v>-</v>
      </c>
      <c r="P16" s="37"/>
    </row>
    <row r="17" spans="1:16" s="73" customFormat="1" ht="192" hidden="1">
      <c r="A17" s="37">
        <f t="shared" si="0"/>
        <v>2</v>
      </c>
      <c r="B17" s="95" t="str">
        <f>VLOOKUP($A17, '1. 진단대상'!$A$4:$H$45,2,2)</f>
        <v>DSGLBLETWEB01</v>
      </c>
      <c r="C17" s="95" t="str">
        <f>VLOOKUP($A17, '1. 진단대상'!$A$4:$H$45,3,2)</f>
        <v>10.134.254.144</v>
      </c>
      <c r="D17" s="95" t="str">
        <f>VLOOKUP($A17, '1. 진단대상'!$A$4:$H$45,4,2)</f>
        <v>-</v>
      </c>
      <c r="E17" s="95" t="str">
        <f>VLOOKUP($A17, '1. 진단대상'!$A$4:$H$45,5,2)</f>
        <v>-</v>
      </c>
      <c r="F17" s="37" t="s">
        <v>46</v>
      </c>
      <c r="G17" s="96" t="s">
        <v>80</v>
      </c>
      <c r="H17" s="39" t="s">
        <v>9</v>
      </c>
      <c r="I17" s="44" t="s">
        <v>130</v>
      </c>
      <c r="J17" s="101" t="s">
        <v>141</v>
      </c>
      <c r="K17" s="37"/>
      <c r="L17" s="69"/>
      <c r="M17" s="41" t="s">
        <v>68</v>
      </c>
      <c r="N17" s="43"/>
      <c r="O17" s="37" t="str">
        <f>VLOOKUP($A17, '1. 진단대상'!$A$4:$H$45,6,2)</f>
        <v>-</v>
      </c>
      <c r="P17" s="37"/>
    </row>
    <row r="18" spans="1:16" s="73" customFormat="1" ht="192">
      <c r="A18" s="37">
        <f t="shared" si="0"/>
        <v>2</v>
      </c>
      <c r="B18" s="95" t="str">
        <f>VLOOKUP($A18, '1. 진단대상'!$A$4:$H$45,2,2)</f>
        <v>DSGLBLETWEB01</v>
      </c>
      <c r="C18" s="95" t="str">
        <f>VLOOKUP($A18, '1. 진단대상'!$A$4:$H$45,3,2)</f>
        <v>10.134.254.144</v>
      </c>
      <c r="D18" s="95" t="str">
        <f>VLOOKUP($A18, '1. 진단대상'!$A$4:$H$45,4,2)</f>
        <v>-</v>
      </c>
      <c r="E18" s="95" t="str">
        <f>VLOOKUP($A18, '1. 진단대상'!$A$4:$H$45,5,2)</f>
        <v>-</v>
      </c>
      <c r="F18" s="37" t="s">
        <v>47</v>
      </c>
      <c r="G18" s="96" t="s">
        <v>81</v>
      </c>
      <c r="H18" s="39" t="s">
        <v>9</v>
      </c>
      <c r="I18" s="44" t="s">
        <v>134</v>
      </c>
      <c r="J18" s="101" t="s">
        <v>145</v>
      </c>
      <c r="K18" s="37"/>
      <c r="L18" s="69"/>
      <c r="M18" s="41" t="s">
        <v>69</v>
      </c>
      <c r="N18" s="43"/>
      <c r="O18" s="37" t="str">
        <f>VLOOKUP($A18, '1. 진단대상'!$A$4:$H$45,6,2)</f>
        <v>-</v>
      </c>
      <c r="P18" s="37"/>
    </row>
    <row r="19" spans="1:16" s="73" customFormat="1" ht="144" hidden="1">
      <c r="A19" s="37">
        <f t="shared" si="0"/>
        <v>2</v>
      </c>
      <c r="B19" s="95" t="str">
        <f>VLOOKUP($A19, '1. 진단대상'!$A$4:$H$45,2,2)</f>
        <v>DSGLBLETWEB01</v>
      </c>
      <c r="C19" s="95" t="str">
        <f>VLOOKUP($A19, '1. 진단대상'!$A$4:$H$45,3,2)</f>
        <v>10.134.254.144</v>
      </c>
      <c r="D19" s="95" t="str">
        <f>VLOOKUP($A19, '1. 진단대상'!$A$4:$H$45,4,2)</f>
        <v>-</v>
      </c>
      <c r="E19" s="95" t="str">
        <f>VLOOKUP($A19, '1. 진단대상'!$A$4:$H$45,5,2)</f>
        <v>-</v>
      </c>
      <c r="F19" s="37" t="s">
        <v>48</v>
      </c>
      <c r="G19" s="96" t="s">
        <v>74</v>
      </c>
      <c r="H19" s="39" t="s">
        <v>10</v>
      </c>
      <c r="I19" s="44" t="s">
        <v>130</v>
      </c>
      <c r="J19" s="41" t="s">
        <v>142</v>
      </c>
      <c r="K19" s="37"/>
      <c r="L19" s="69"/>
      <c r="M19" s="41" t="s">
        <v>71</v>
      </c>
      <c r="N19" s="43"/>
      <c r="O19" s="37" t="str">
        <f>VLOOKUP($A19, '1. 진단대상'!$A$4:$H$45,6,2)</f>
        <v>-</v>
      </c>
      <c r="P19" s="37"/>
    </row>
  </sheetData>
  <autoFilter ref="A3:P19" xr:uid="{00000000-0001-0000-0500-000000000000}">
    <filterColumn colId="8">
      <filters>
        <filter val="취약"/>
      </filters>
    </filterColumn>
  </autoFilter>
  <phoneticPr fontId="12" type="noConversion"/>
  <conditionalFormatting sqref="I1:I1048576 L1:L1048576">
    <cfRule type="cellIs" dxfId="1" priority="1" operator="equal">
      <formula>"N/A"</formula>
    </cfRule>
    <cfRule type="cellIs" dxfId="0" priority="2" operator="equal">
      <formula>"취약"</formula>
    </cfRule>
  </conditionalFormatting>
  <pageMargins left="0.15748031496062992" right="0.15748031496062992" top="0.27559055118110237" bottom="0.51181102362204722" header="0.15748031496062992" footer="0.15748031496062992"/>
  <pageSetup paperSize="9" scale="10" orientation="landscape" r:id="rId1"/>
  <headerFooter scaleWithDoc="0">
    <oddFooter>&amp;C&amp;P/&amp;N&amp;R&amp;G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표지</vt:lpstr>
      <vt:lpstr>1. 진단대상</vt:lpstr>
      <vt:lpstr>2. 진단결과 통계</vt:lpstr>
      <vt:lpstr>3. 초기진단 결과 요약</vt:lpstr>
      <vt:lpstr>3-2. 이행진단 결과 요약</vt:lpstr>
      <vt:lpstr>4. 진단결과 상세</vt:lpstr>
      <vt:lpstr>'2. 진단결과 통계'!Print_Area</vt:lpstr>
      <vt:lpstr>'3. 초기진단 결과 요약'!Print_Area</vt:lpstr>
      <vt:lpstr>'3-2. 이행진단 결과 요약'!Print_Area</vt:lpstr>
      <vt:lpstr>'4. 진단결과 상세'!Print_Area</vt:lpstr>
      <vt:lpstr>표지!Print_Area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취약점진단상세보고서</dc:title>
  <dc:creator>jhlee</dc:creator>
  <cp:lastModifiedBy>INNOJIN</cp:lastModifiedBy>
  <cp:lastPrinted>2020-12-14T01:18:17Z</cp:lastPrinted>
  <dcterms:created xsi:type="dcterms:W3CDTF">2013-04-01T06:09:44Z</dcterms:created>
  <dcterms:modified xsi:type="dcterms:W3CDTF">2025-10-31T01:19:39Z</dcterms:modified>
</cp:coreProperties>
</file>