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msumni\Downloads\"/>
    </mc:Choice>
  </mc:AlternateContent>
  <xr:revisionPtr revIDLastSave="0" documentId="8_{0F5C59D8-A6E2-46B3-B2E8-515FA0059B25}" xr6:coauthVersionLast="36" xr6:coauthVersionMax="36" xr10:uidLastSave="{00000000-0000-0000-0000-000000000000}"/>
  <bookViews>
    <workbookView xWindow="0" yWindow="0" windowWidth="13800" windowHeight="4416" tabRatio="718" activeTab="1" xr2:uid="{00000000-000D-0000-FFFF-FFFF00000000}"/>
  </bookViews>
  <sheets>
    <sheet name="정보보호컨설팅_견적" sheetId="22" r:id="rId1"/>
    <sheet name="견적 예시" sheetId="23" r:id="rId2"/>
    <sheet name="투입인원 단가산정기준" sheetId="17" r:id="rId3"/>
  </sheets>
  <definedNames>
    <definedName name="_Order1" hidden="1">255</definedName>
    <definedName name="_Order2" hidden="1">255</definedName>
    <definedName name="_xlnm.Print_Area" localSheetId="0">정보보호컨설팅_견적!$A$1:$U$23</definedName>
    <definedName name="_xlnm.Print_Area" localSheetId="2">'투입인원 단가산정기준'!$A$1:$J$12</definedName>
  </definedNames>
  <calcPr calcId="191029"/>
</workbook>
</file>

<file path=xl/calcChain.xml><?xml version="1.0" encoding="utf-8"?>
<calcChain xmlns="http://schemas.openxmlformats.org/spreadsheetml/2006/main">
  <c r="J7" i="23" l="1"/>
  <c r="J8" i="23"/>
  <c r="J9" i="23"/>
  <c r="J10" i="23"/>
  <c r="J11" i="23"/>
  <c r="J12" i="23"/>
  <c r="J13" i="23"/>
  <c r="J14" i="23"/>
  <c r="J15" i="23"/>
  <c r="J16" i="23"/>
  <c r="J17" i="23"/>
  <c r="J18" i="23"/>
  <c r="J6" i="23"/>
  <c r="U5" i="22"/>
  <c r="AD7" i="22"/>
  <c r="AD8" i="22" s="1"/>
  <c r="AB7" i="22"/>
  <c r="AC7" i="22" s="1"/>
  <c r="Z7" i="22"/>
  <c r="Y5" i="22"/>
  <c r="O5" i="22" s="1"/>
  <c r="AD4" i="22"/>
  <c r="AD5" i="22" s="1"/>
  <c r="AB4" i="22"/>
  <c r="AB5" i="22" s="1"/>
  <c r="Z4" i="22"/>
  <c r="AA5" i="22" s="1"/>
  <c r="X4" i="22"/>
  <c r="Y7" i="22" s="1"/>
  <c r="F7" i="23"/>
  <c r="G7" i="23" s="1"/>
  <c r="E7" i="23"/>
  <c r="D7" i="23"/>
  <c r="C7" i="23"/>
  <c r="B7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F8" i="23"/>
  <c r="G8" i="23" s="1"/>
  <c r="F9" i="23"/>
  <c r="G9" i="23" s="1"/>
  <c r="F10" i="23"/>
  <c r="F11" i="23"/>
  <c r="F12" i="23"/>
  <c r="F13" i="23"/>
  <c r="G13" i="23" s="1"/>
  <c r="F14" i="23"/>
  <c r="F15" i="23"/>
  <c r="G15" i="23" s="1"/>
  <c r="F16" i="23"/>
  <c r="G16" i="23" s="1"/>
  <c r="F17" i="23"/>
  <c r="G17" i="23" s="1"/>
  <c r="F18" i="23"/>
  <c r="F19" i="23"/>
  <c r="G19" i="23" s="1"/>
  <c r="F20" i="23"/>
  <c r="F21" i="23"/>
  <c r="G21" i="23" s="1"/>
  <c r="F22" i="23"/>
  <c r="F23" i="23"/>
  <c r="G23" i="23" s="1"/>
  <c r="F24" i="23"/>
  <c r="G24" i="23" s="1"/>
  <c r="F25" i="23"/>
  <c r="G25" i="23" s="1"/>
  <c r="F26" i="23"/>
  <c r="G26" i="23" s="1"/>
  <c r="F27" i="23"/>
  <c r="F28" i="23"/>
  <c r="F29" i="23"/>
  <c r="G29" i="23" s="1"/>
  <c r="F30" i="23"/>
  <c r="F31" i="23"/>
  <c r="G31" i="23" s="1"/>
  <c r="F32" i="23"/>
  <c r="G32" i="23" s="1"/>
  <c r="F33" i="23"/>
  <c r="G33" i="23" s="1"/>
  <c r="F34" i="23"/>
  <c r="F35" i="23"/>
  <c r="F36" i="23"/>
  <c r="F37" i="23"/>
  <c r="G37" i="23" s="1"/>
  <c r="F38" i="23"/>
  <c r="F39" i="23"/>
  <c r="G39" i="23" s="1"/>
  <c r="F40" i="23"/>
  <c r="G40" i="23" s="1"/>
  <c r="F41" i="23"/>
  <c r="G41" i="23" s="1"/>
  <c r="F42" i="23"/>
  <c r="F43" i="23"/>
  <c r="F44" i="23"/>
  <c r="F45" i="23"/>
  <c r="G45" i="23" s="1"/>
  <c r="F46" i="23"/>
  <c r="F47" i="23"/>
  <c r="F48" i="23"/>
  <c r="G48" i="23" s="1"/>
  <c r="F49" i="23"/>
  <c r="G49" i="23" s="1"/>
  <c r="F50" i="23"/>
  <c r="G11" i="23"/>
  <c r="G12" i="23"/>
  <c r="G20" i="23"/>
  <c r="G27" i="23"/>
  <c r="G28" i="23"/>
  <c r="G35" i="23"/>
  <c r="G36" i="23"/>
  <c r="G43" i="23"/>
  <c r="G44" i="23"/>
  <c r="G47" i="23"/>
  <c r="G10" i="23"/>
  <c r="G14" i="23"/>
  <c r="G18" i="23"/>
  <c r="G22" i="23"/>
  <c r="G30" i="23"/>
  <c r="G34" i="23"/>
  <c r="G38" i="23"/>
  <c r="G42" i="23"/>
  <c r="G46" i="23"/>
  <c r="G50" i="23"/>
  <c r="R5" i="22" l="1"/>
  <c r="AC5" i="22"/>
  <c r="S5" i="22" s="1"/>
  <c r="Q5" i="22"/>
  <c r="AD6" i="22"/>
  <c r="T6" i="22" s="1"/>
  <c r="T5" i="22"/>
  <c r="Z5" i="22"/>
  <c r="P5" i="22" s="1"/>
  <c r="AA7" i="22"/>
  <c r="X7" i="22"/>
  <c r="X8" i="22" s="1"/>
  <c r="X5" i="22"/>
  <c r="N5" i="22" s="1"/>
  <c r="Z8" i="22"/>
  <c r="AB8" i="22"/>
  <c r="E13" i="22"/>
  <c r="AB6" i="22" l="1"/>
  <c r="R6" i="22" s="1"/>
  <c r="Z6" i="22"/>
  <c r="P6" i="22" s="1"/>
  <c r="X6" i="22"/>
  <c r="N6" i="22" s="1"/>
  <c r="D15" i="22"/>
  <c r="E15" i="22" s="1"/>
  <c r="D16" i="22"/>
  <c r="E16" i="22" s="1"/>
  <c r="D14" i="22"/>
  <c r="E14" i="22" s="1"/>
  <c r="G14" i="22" l="1"/>
  <c r="G15" i="22"/>
  <c r="H8" i="17" l="1"/>
  <c r="F7" i="17"/>
  <c r="E7" i="17"/>
  <c r="D7" i="17"/>
  <c r="C7" i="17"/>
  <c r="D8" i="17" l="1"/>
  <c r="D9" i="17" s="1"/>
  <c r="E8" i="17"/>
  <c r="E9" i="17" s="1"/>
  <c r="F8" i="17"/>
  <c r="F9" i="17" s="1"/>
  <c r="C8" i="17"/>
  <c r="C9" i="17" s="1"/>
  <c r="G7" i="17"/>
  <c r="H9" i="17"/>
  <c r="H10" i="17" s="1"/>
  <c r="G6" i="17"/>
  <c r="I6" i="17" s="1"/>
  <c r="C10" i="17" l="1"/>
  <c r="C11" i="17" s="1"/>
  <c r="F10" i="17"/>
  <c r="F11" i="17" s="1"/>
  <c r="E10" i="17"/>
  <c r="E11" i="17" s="1"/>
  <c r="D10" i="17"/>
  <c r="D11" i="17" s="1"/>
  <c r="H11" i="17"/>
  <c r="G8" i="17"/>
  <c r="I8" i="17" s="1"/>
  <c r="I7" i="17"/>
  <c r="G10" i="17" l="1"/>
  <c r="G11" i="17" s="1"/>
  <c r="I11" i="17" s="1"/>
  <c r="G9" i="17"/>
  <c r="I9" i="17" s="1"/>
  <c r="I10" i="17" l="1"/>
  <c r="G16" i="22" l="1"/>
  <c r="F17" i="22"/>
  <c r="G17" i="22" l="1"/>
  <c r="G18" i="22" s="1"/>
  <c r="B7" i="22" s="1"/>
  <c r="B8" i="22" s="1"/>
</calcChain>
</file>

<file path=xl/sharedStrings.xml><?xml version="1.0" encoding="utf-8"?>
<sst xmlns="http://schemas.openxmlformats.org/spreadsheetml/2006/main" count="122" uniqueCount="90">
  <si>
    <t xml:space="preserve">        </t>
    <phoneticPr fontId="2" type="noConversion"/>
  </si>
  <si>
    <t>(단위 : 원, VAT별도)</t>
    <phoneticPr fontId="2" type="noConversion"/>
  </si>
  <si>
    <t>견     적     서</t>
    <phoneticPr fontId="2" type="noConversion"/>
  </si>
  <si>
    <t>등급</t>
    <phoneticPr fontId="2" type="noConversion"/>
  </si>
  <si>
    <t>MM 단가</t>
    <phoneticPr fontId="2" type="noConversion"/>
  </si>
  <si>
    <t>MM</t>
    <phoneticPr fontId="2" type="noConversion"/>
  </si>
  <si>
    <t>구  분</t>
    <phoneticPr fontId="2" type="noConversion"/>
  </si>
  <si>
    <t>세   부   내   역</t>
    <phoneticPr fontId="2" type="noConversion"/>
  </si>
  <si>
    <t>금     액</t>
    <phoneticPr fontId="2" type="noConversion"/>
  </si>
  <si>
    <t>비    고</t>
    <phoneticPr fontId="2" type="noConversion"/>
  </si>
  <si>
    <t xml:space="preserve"> 기술료(20~40%)</t>
    <phoneticPr fontId="2" type="noConversion"/>
  </si>
  <si>
    <t xml:space="preserve"> 견적일로부터 1개월 이내 </t>
  </si>
  <si>
    <t xml:space="preserve"> 해당없음 </t>
  </si>
  <si>
    <t>최종 제안가(부가세 별도, 천단위 절사)</t>
    <phoneticPr fontId="2" type="noConversion"/>
  </si>
  <si>
    <t>중급</t>
  </si>
  <si>
    <t>고급</t>
  </si>
  <si>
    <t>초급</t>
  </si>
  <si>
    <t>특급</t>
  </si>
  <si>
    <t>컨설턴트 등급별 단가</t>
  </si>
  <si>
    <t>비고</t>
  </si>
  <si>
    <t>단가 기준 근거</t>
  </si>
  <si>
    <t>1. 직접인건비 (일)</t>
  </si>
  <si>
    <t>1일단가</t>
  </si>
  <si>
    <t>2. 직접인건비 (월)</t>
  </si>
  <si>
    <t>소 계</t>
    <phoneticPr fontId="2" type="noConversion"/>
  </si>
  <si>
    <t xml:space="preserve">수     신 </t>
    <phoneticPr fontId="2" type="noConversion"/>
  </si>
  <si>
    <t xml:space="preserve">견   적   번   호  </t>
    <phoneticPr fontId="2" type="noConversion"/>
  </si>
  <si>
    <t xml:space="preserve">유   효   기   간  </t>
    <phoneticPr fontId="2" type="noConversion"/>
  </si>
  <si>
    <t xml:space="preserve">지   불   조   건  </t>
    <phoneticPr fontId="2" type="noConversion"/>
  </si>
  <si>
    <t xml:space="preserve">무상유지보수기간 </t>
    <phoneticPr fontId="2" type="noConversion"/>
  </si>
  <si>
    <t xml:space="preserve">견적일자 </t>
    <phoneticPr fontId="2" type="noConversion"/>
  </si>
  <si>
    <t xml:space="preserve">견적금액 </t>
    <phoneticPr fontId="2" type="noConversion"/>
  </si>
  <si>
    <t xml:space="preserve">담  당 자 </t>
    <phoneticPr fontId="2" type="noConversion"/>
  </si>
  <si>
    <t xml:space="preserve"> ※ 범위 변경(과업추가, 취약점 진단 대상 수량 변경 등)시 별도 협의 필요</t>
    <phoneticPr fontId="2" type="noConversion"/>
  </si>
  <si>
    <t xml:space="preserve"> 제경비(140~150%)</t>
    <phoneticPr fontId="2" type="noConversion"/>
  </si>
  <si>
    <t>3. 제경비 (직접인건비*140%)</t>
    <phoneticPr fontId="2" type="noConversion"/>
  </si>
  <si>
    <t>이행점검 포함</t>
    <phoneticPr fontId="2" type="noConversion"/>
  </si>
  <si>
    <t>초급</t>
    <phoneticPr fontId="2" type="noConversion"/>
  </si>
  <si>
    <t xml:space="preserve">  정보보호 담당자 귀중</t>
    <phoneticPr fontId="2" type="noConversion"/>
  </si>
  <si>
    <t>인프라
취약점 진단</t>
    <phoneticPr fontId="2" type="noConversion"/>
  </si>
  <si>
    <t>고급</t>
    <phoneticPr fontId="2" type="noConversion"/>
  </si>
  <si>
    <t>웹/앱 취약점 점검</t>
    <phoneticPr fontId="2" type="noConversion"/>
  </si>
  <si>
    <t>별첨1. 2025년 정보보안컨설팅 컨설턴트 등급별 투입공수 산정양식</t>
    <phoneticPr fontId="2" type="noConversion"/>
  </si>
  <si>
    <t>LIT 컨설턴트 평균단가
(A)</t>
    <phoneticPr fontId="2" type="noConversion"/>
  </si>
  <si>
    <r>
      <t>국가 S/W 기술자 평균</t>
    </r>
    <r>
      <rPr>
        <b/>
        <sz val="10"/>
        <rFont val="맑은 고딕"/>
        <family val="3"/>
        <charset val="129"/>
        <scheme val="minor"/>
      </rPr>
      <t>(IT컨설턴트)</t>
    </r>
    <r>
      <rPr>
        <b/>
        <sz val="12"/>
        <rFont val="맑은 고딕"/>
        <family val="3"/>
        <charset val="129"/>
        <scheme val="minor"/>
      </rPr>
      <t xml:space="preserve">
(B)</t>
    </r>
    <phoneticPr fontId="2" type="noConversion"/>
  </si>
  <si>
    <t xml:space="preserve"> GAP
(B-A)</t>
    <phoneticPr fontId="2" type="noConversion"/>
  </si>
  <si>
    <t xml:space="preserve"> 월단가 (20.6일 기준)</t>
    <phoneticPr fontId="2" type="noConversion"/>
  </si>
  <si>
    <t>4. 기술료 {(직접인건비+제경비)*20%}</t>
    <phoneticPr fontId="2" type="noConversion"/>
  </si>
  <si>
    <t>투입단가(직접인건비+제경비+기술료)</t>
  </si>
  <si>
    <t>제안가 (30% DC)</t>
    <phoneticPr fontId="2" type="noConversion"/>
  </si>
  <si>
    <t xml:space="preserve"> ※ 컨설팅 단가산정은 2025년 S/W기술자 정보보호 컨설턴트 임금 기준(제경비 140%, 기술료 20%)으로 산정된 단가임</t>
    <phoneticPr fontId="2" type="noConversion"/>
  </si>
  <si>
    <t xml:space="preserve"> ※ 본 견적서는 2025.02.01부로 기 명시된 과제에 한정하여 제공해드리는 단가입니다.</t>
    <phoneticPr fontId="2" type="noConversion"/>
  </si>
  <si>
    <t>중급</t>
    <phoneticPr fontId="2" type="noConversion"/>
  </si>
  <si>
    <t>품질 관리</t>
    <phoneticPr fontId="2" type="noConversion"/>
  </si>
  <si>
    <t>* 품질관리 
 - 사업관리 (일정/파트너사 인력관리)
 - 산출물 검토</t>
    <phoneticPr fontId="2" type="noConversion"/>
  </si>
  <si>
    <t>제안단가
(</t>
    <phoneticPr fontId="2" type="noConversion"/>
  </si>
  <si>
    <t>% DC)</t>
    <phoneticPr fontId="2" type="noConversion"/>
  </si>
  <si>
    <t>융합보안부문 보안컨설팅팀 컨설팅1담당 매니저</t>
    <phoneticPr fontId="2" type="noConversion"/>
  </si>
  <si>
    <t>Project 업무명 : 롯데건설 현장 근로자 생체신호 측정 시스템 구축 보안진단</t>
    <phoneticPr fontId="2" type="noConversion"/>
  </si>
  <si>
    <t>* 인프라 취약점 진단 및 이행점검
  - 인프라 취약점 진단 총 5 대
    (서버(2), DBMS(1),WEB/WAS(2)) 
  - 주요정보통신기반시설 점검 기준
  - 취약점 개선 후 이행 점검 포함</t>
    <phoneticPr fontId="2" type="noConversion"/>
  </si>
  <si>
    <t>* 웹 어플리케이션 대상 모의해킹
  - 웹 2개(APP 다운로드페이지, 시스템 페이지)
  - 앱 2개(Android 1, iOS 1)
  - 주요정보통신기반시설 점검 기준
  - 취약점 개선 후 이행 점검 포함</t>
    <phoneticPr fontId="2" type="noConversion"/>
  </si>
  <si>
    <t xml:space="preserve"> LIT-보안-250424001</t>
    <phoneticPr fontId="2" type="noConversion"/>
  </si>
  <si>
    <t>웹</t>
    <phoneticPr fontId="2" type="noConversion"/>
  </si>
  <si>
    <t>앱</t>
    <phoneticPr fontId="2" type="noConversion"/>
  </si>
  <si>
    <t>인프라</t>
    <phoneticPr fontId="2" type="noConversion"/>
  </si>
  <si>
    <t>소스</t>
    <phoneticPr fontId="2" type="noConversion"/>
  </si>
  <si>
    <t>초기</t>
    <phoneticPr fontId="2" type="noConversion"/>
  </si>
  <si>
    <t>이행</t>
    <phoneticPr fontId="2" type="noConversion"/>
  </si>
  <si>
    <t>개수</t>
    <phoneticPr fontId="2" type="noConversion"/>
  </si>
  <si>
    <t>개발자</t>
    <phoneticPr fontId="2" type="noConversion"/>
  </si>
  <si>
    <t>예 시 )</t>
    <phoneticPr fontId="2" type="noConversion"/>
  </si>
  <si>
    <t>WEB</t>
    <phoneticPr fontId="2" type="noConversion"/>
  </si>
  <si>
    <t>APP</t>
    <phoneticPr fontId="2" type="noConversion"/>
  </si>
  <si>
    <t>INFRA</t>
    <phoneticPr fontId="2" type="noConversion"/>
  </si>
  <si>
    <t>SOURCECODE(개발자공수)</t>
    <phoneticPr fontId="2" type="noConversion"/>
  </si>
  <si>
    <t>인프라 단독 투입 시 최소공수 2일</t>
    <phoneticPr fontId="2" type="noConversion"/>
  </si>
  <si>
    <t>개수</t>
    <phoneticPr fontId="2" type="noConversion"/>
  </si>
  <si>
    <t>공수</t>
    <phoneticPr fontId="2" type="noConversion"/>
  </si>
  <si>
    <t>초기</t>
    <phoneticPr fontId="2" type="noConversion"/>
  </si>
  <si>
    <t>이행</t>
    <phoneticPr fontId="2" type="noConversion"/>
  </si>
  <si>
    <t>공수(계)</t>
    <phoneticPr fontId="2" type="noConversion"/>
  </si>
  <si>
    <t>구분</t>
    <phoneticPr fontId="2" type="noConversion"/>
  </si>
  <si>
    <t>공수(일자)</t>
    <phoneticPr fontId="2" type="noConversion"/>
  </si>
  <si>
    <t>종류당 +0.05</t>
    <phoneticPr fontId="2" type="noConversion"/>
  </si>
  <si>
    <t>소스코드</t>
    <phoneticPr fontId="2" type="noConversion"/>
  </si>
  <si>
    <t>1) 초기 5.5, 이행 4.5 정도로 분배</t>
    <phoneticPr fontId="2" type="noConversion"/>
  </si>
  <si>
    <t>4.5 : 5.5</t>
    <phoneticPr fontId="2" type="noConversion"/>
  </si>
  <si>
    <t>- 1:1로 분배해도됨</t>
    <phoneticPr fontId="2" type="noConversion"/>
  </si>
  <si>
    <t>※ 공수산정 시 고려해야할 사항</t>
    <phoneticPr fontId="2" type="noConversion"/>
  </si>
  <si>
    <t>모의해킹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</si>
</sst>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&quot;₩&quot;#,##0\(\V\A\T\ &quot;별&quot;&quot;도&quot;\)"/>
    <numFmt numFmtId="177" formatCode="&quot;₩&quot;#,##0\(\V\A\T\ &quot;포&quot;&quot;함&quot;\)"/>
    <numFmt numFmtId="178" formatCode="0.00_ "/>
    <numFmt numFmtId="179" formatCode="0.00_);[Red]\(0.00\)"/>
    <numFmt numFmtId="180" formatCode="&quot;₩&quot;#,##0.0_);\(&quot;₩&quot;#,##0.0\)"/>
    <numFmt numFmtId="181" formatCode="_-* #,##0_-;\-* #,##0_-;_-* &quot;-&quot;??_-;_-@_-"/>
    <numFmt numFmtId="182" formatCode="0_);[Red]\(0\)"/>
    <numFmt numFmtId="183" formatCode="_-* #,##0.0_-;\-* #,##0.0_-;_-* &quot;-&quot;?_-;_-@_-"/>
    <numFmt numFmtId="184" formatCode="#,##0_);[Red]\(#,##0\)"/>
    <numFmt numFmtId="185" formatCode="#,##0.00_);[Red]\(#,##0.00\)"/>
    <numFmt numFmtId="186" formatCode="0_ "/>
  </numFmts>
  <fonts count="7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14"/>
      <name val="굴림"/>
      <family val="3"/>
      <charset val="129"/>
    </font>
    <font>
      <sz val="10"/>
      <name val="굴림"/>
      <family val="3"/>
      <charset val="129"/>
    </font>
    <font>
      <sz val="8"/>
      <name val="굴림"/>
      <family val="3"/>
      <charset val="129"/>
    </font>
    <font>
      <b/>
      <sz val="19"/>
      <name val="굴림"/>
      <family val="3"/>
      <charset val="129"/>
    </font>
    <font>
      <sz val="9"/>
      <color indexed="23"/>
      <name val="굴림"/>
      <family val="3"/>
      <charset val="129"/>
    </font>
    <font>
      <sz val="10"/>
      <name val="Helv"/>
      <family val="2"/>
    </font>
    <font>
      <b/>
      <sz val="10"/>
      <name val="굴림"/>
      <family val="3"/>
      <charset val="129"/>
    </font>
    <font>
      <b/>
      <sz val="13"/>
      <name val="굴림"/>
      <family val="3"/>
      <charset val="129"/>
    </font>
    <font>
      <sz val="10"/>
      <name val="MS Sans Serif"/>
      <family val="2"/>
    </font>
    <font>
      <b/>
      <sz val="10"/>
      <name val="산돌고딕 M"/>
      <family val="1"/>
      <charset val="129"/>
    </font>
    <font>
      <sz val="8"/>
      <name val="Arial"/>
      <family val="2"/>
    </font>
    <font>
      <sz val="10"/>
      <name val="산돌고딕 M"/>
      <family val="1"/>
      <charset val="129"/>
    </font>
    <font>
      <sz val="12"/>
      <name val="바탕체"/>
      <family val="1"/>
      <charset val="129"/>
    </font>
    <font>
      <sz val="8"/>
      <name val="MS Sans Serif"/>
      <family val="2"/>
    </font>
    <font>
      <sz val="10"/>
      <name val="Arial"/>
      <family val="2"/>
    </font>
    <font>
      <b/>
      <sz val="16"/>
      <name val="굴림"/>
      <family val="3"/>
      <charset val="129"/>
    </font>
    <font>
      <u/>
      <sz val="12"/>
      <color indexed="36"/>
      <name val="굴림"/>
      <family val="3"/>
      <charset val="129"/>
    </font>
    <font>
      <b/>
      <u/>
      <sz val="9"/>
      <name val="돋움"/>
      <family val="3"/>
      <charset val="129"/>
    </font>
    <font>
      <sz val="12"/>
      <name val="뼻뮝"/>
      <family val="1"/>
      <charset val="129"/>
    </font>
    <font>
      <sz val="8"/>
      <color indexed="8"/>
      <name val="굴림"/>
      <family val="3"/>
      <charset val="129"/>
    </font>
    <font>
      <sz val="10"/>
      <name val="굴림체"/>
      <family val="3"/>
      <charset val="129"/>
    </font>
    <font>
      <b/>
      <u/>
      <sz val="10"/>
      <name val="돋움"/>
      <family val="3"/>
      <charset val="129"/>
    </font>
    <font>
      <sz val="11"/>
      <name val="ⓒoUAAA¨u"/>
      <family val="1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¹UAAA¼"/>
      <family val="3"/>
      <charset val="129"/>
    </font>
    <font>
      <sz val="12"/>
      <name val="¡¾¨u￠￢ⓒ÷A¨u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0"/>
      <color indexed="23"/>
      <name val="굴림"/>
      <family val="3"/>
      <charset val="129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22"/>
      <name val="HY견고딕"/>
      <family val="1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4"/>
      <color rgb="FFFF0000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/>
      <diagonal/>
    </border>
    <border>
      <left style="thin">
        <color indexed="64"/>
      </left>
      <right style="thin">
        <color indexed="64"/>
      </right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70C0"/>
      </right>
      <top/>
      <bottom style="medium">
        <color rgb="FF0070C0"/>
      </bottom>
      <diagonal/>
    </border>
  </borders>
  <cellStyleXfs count="171">
    <xf numFmtId="0" fontId="0" fillId="0" borderId="0"/>
    <xf numFmtId="0" fontId="16" fillId="0" borderId="0"/>
    <xf numFmtId="0" fontId="16" fillId="0" borderId="0"/>
    <xf numFmtId="0" fontId="6" fillId="0" borderId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40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2" fillId="0" borderId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>
      <alignment vertical="center"/>
    </xf>
    <xf numFmtId="0" fontId="27" fillId="0" borderId="0"/>
    <xf numFmtId="0" fontId="29" fillId="0" borderId="0"/>
    <xf numFmtId="0" fontId="31" fillId="0" borderId="0"/>
    <xf numFmtId="0" fontId="31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18" fillId="0" borderId="0"/>
    <xf numFmtId="0" fontId="32" fillId="0" borderId="0"/>
    <xf numFmtId="0" fontId="33" fillId="0" borderId="0"/>
    <xf numFmtId="0" fontId="32" fillId="0" borderId="0"/>
    <xf numFmtId="0" fontId="34" fillId="0" borderId="0"/>
    <xf numFmtId="0" fontId="18" fillId="0" borderId="0" applyFont="0" applyFill="0" applyBorder="0" applyAlignment="0" applyProtection="0"/>
    <xf numFmtId="0" fontId="35" fillId="0" borderId="0"/>
    <xf numFmtId="0" fontId="1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8" fillId="0" borderId="0"/>
    <xf numFmtId="0" fontId="18" fillId="0" borderId="0"/>
    <xf numFmtId="0" fontId="12" fillId="0" borderId="0" applyFont="0" applyFill="0" applyBorder="0" applyAlignment="0" applyProtection="0"/>
    <xf numFmtId="38" fontId="14" fillId="16" borderId="0" applyNumberFormat="0" applyBorder="0" applyAlignment="0" applyProtection="0"/>
    <xf numFmtId="0" fontId="36" fillId="0" borderId="0">
      <alignment horizontal="left"/>
    </xf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10" fontId="14" fillId="16" borderId="3" applyNumberFormat="0" applyBorder="0" applyAlignment="0" applyProtection="0"/>
    <xf numFmtId="0" fontId="38" fillId="0" borderId="4"/>
    <xf numFmtId="0" fontId="39" fillId="0" borderId="0"/>
    <xf numFmtId="0" fontId="18" fillId="0" borderId="0"/>
    <xf numFmtId="10" fontId="18" fillId="0" borderId="0" applyFont="0" applyFill="0" applyBorder="0" applyAlignment="0" applyProtection="0"/>
    <xf numFmtId="0" fontId="38" fillId="0" borderId="0"/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5" applyNumberFormat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" fillId="22" borderId="6" applyNumberFormat="0" applyFon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2" fillId="0" borderId="0"/>
    <xf numFmtId="0" fontId="46" fillId="0" borderId="0" applyNumberFormat="0" applyFill="0" applyBorder="0" applyAlignment="0" applyProtection="0">
      <alignment vertical="center"/>
    </xf>
    <xf numFmtId="0" fontId="47" fillId="24" borderId="7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9" fillId="0" borderId="0"/>
    <xf numFmtId="0" fontId="17" fillId="0" borderId="0" applyNumberFormat="0" applyFill="0" applyBorder="0" applyAlignment="0" applyProtection="0"/>
    <xf numFmtId="0" fontId="25" fillId="0" borderId="0"/>
    <xf numFmtId="0" fontId="48" fillId="0" borderId="8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7" borderId="5" applyNumberFormat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1" borderId="13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2" fontId="21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58" fillId="0" borderId="0">
      <alignment vertical="center"/>
    </xf>
    <xf numFmtId="0" fontId="24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1" fillId="0" borderId="0">
      <alignment vertical="center"/>
    </xf>
    <xf numFmtId="0" fontId="18" fillId="0" borderId="0" applyNumberFormat="0" applyFont="0" applyFill="0" applyBorder="0" applyAlignment="0" applyProtection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9" fillId="0" borderId="0"/>
    <xf numFmtId="0" fontId="24" fillId="0" borderId="0"/>
    <xf numFmtId="0" fontId="58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9" fillId="0" borderId="0"/>
    <xf numFmtId="0" fontId="1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1" fontId="3" fillId="0" borderId="0" xfId="98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167" applyFont="1" applyAlignment="1">
      <alignment vertical="center"/>
    </xf>
    <xf numFmtId="0" fontId="5" fillId="0" borderId="0" xfId="167" applyFont="1" applyAlignment="1">
      <alignment vertical="center"/>
    </xf>
    <xf numFmtId="0" fontId="3" fillId="0" borderId="0" xfId="103" applyFont="1" applyAlignment="1">
      <alignment vertical="center"/>
    </xf>
    <xf numFmtId="41" fontId="3" fillId="0" borderId="0" xfId="98" applyFont="1" applyAlignment="1">
      <alignment vertical="center"/>
    </xf>
    <xf numFmtId="9" fontId="3" fillId="0" borderId="0" xfId="103" applyNumberFormat="1" applyFont="1" applyAlignment="1">
      <alignment vertical="center"/>
    </xf>
    <xf numFmtId="0" fontId="10" fillId="16" borderId="15" xfId="167" applyFont="1" applyFill="1" applyBorder="1" applyAlignment="1">
      <alignment horizontal="left" vertical="center"/>
    </xf>
    <xf numFmtId="0" fontId="3" fillId="16" borderId="0" xfId="0" applyFont="1" applyFill="1" applyBorder="1" applyAlignment="1">
      <alignment horizontal="right" vertical="center"/>
    </xf>
    <xf numFmtId="0" fontId="11" fillId="16" borderId="0" xfId="0" applyFont="1" applyFill="1" applyBorder="1" applyAlignment="1">
      <alignment horizontal="right"/>
    </xf>
    <xf numFmtId="178" fontId="3" fillId="0" borderId="0" xfId="103" applyNumberFormat="1" applyFont="1" applyAlignment="1">
      <alignment vertical="center"/>
    </xf>
    <xf numFmtId="180" fontId="5" fillId="0" borderId="0" xfId="167" applyNumberFormat="1" applyFont="1" applyAlignment="1">
      <alignment vertical="center"/>
    </xf>
    <xf numFmtId="0" fontId="10" fillId="16" borderId="0" xfId="98" applyNumberFormat="1" applyFont="1" applyFill="1" applyBorder="1" applyAlignment="1">
      <alignment horizontal="left" vertical="center"/>
    </xf>
    <xf numFmtId="0" fontId="10" fillId="16" borderId="14" xfId="98" applyNumberFormat="1" applyFont="1" applyFill="1" applyBorder="1" applyAlignment="1">
      <alignment horizontal="left" vertical="center"/>
    </xf>
    <xf numFmtId="41" fontId="15" fillId="16" borderId="0" xfId="98" applyFont="1" applyFill="1" applyBorder="1" applyAlignment="1">
      <alignment vertical="center"/>
    </xf>
    <xf numFmtId="0" fontId="13" fillId="16" borderId="0" xfId="103" applyFont="1" applyFill="1" applyBorder="1" applyAlignment="1">
      <alignment vertical="center"/>
    </xf>
    <xf numFmtId="41" fontId="15" fillId="16" borderId="0" xfId="98" applyFont="1" applyFill="1" applyBorder="1" applyAlignment="1">
      <alignment horizontal="center" vertical="center"/>
    </xf>
    <xf numFmtId="0" fontId="15" fillId="16" borderId="0" xfId="103" applyFont="1" applyFill="1" applyBorder="1" applyAlignment="1">
      <alignment vertical="center"/>
    </xf>
    <xf numFmtId="0" fontId="15" fillId="16" borderId="14" xfId="103" applyFont="1" applyFill="1" applyBorder="1" applyAlignment="1">
      <alignment vertical="center"/>
    </xf>
    <xf numFmtId="0" fontId="15" fillId="16" borderId="15" xfId="103" applyFont="1" applyFill="1" applyBorder="1" applyAlignment="1">
      <alignment vertical="center"/>
    </xf>
    <xf numFmtId="0" fontId="15" fillId="16" borderId="0" xfId="103" applyFont="1" applyFill="1" applyBorder="1" applyAlignment="1">
      <alignment horizontal="center" vertical="center"/>
    </xf>
    <xf numFmtId="41" fontId="15" fillId="16" borderId="0" xfId="103" applyNumberFormat="1" applyFont="1" applyFill="1" applyBorder="1" applyAlignment="1">
      <alignment vertical="center"/>
    </xf>
    <xf numFmtId="0" fontId="5" fillId="16" borderId="0" xfId="0" applyFont="1" applyFill="1" applyBorder="1" applyAlignment="1">
      <alignment vertical="center"/>
    </xf>
    <xf numFmtId="0" fontId="5" fillId="16" borderId="0" xfId="0" applyFont="1" applyFill="1" applyBorder="1" applyAlignment="1">
      <alignment horizontal="center" vertical="center"/>
    </xf>
    <xf numFmtId="41" fontId="5" fillId="16" borderId="0" xfId="0" applyNumberFormat="1" applyFont="1" applyFill="1" applyBorder="1" applyAlignment="1">
      <alignment vertical="center"/>
    </xf>
    <xf numFmtId="0" fontId="3" fillId="0" borderId="0" xfId="0" quotePrefix="1" applyFont="1" applyAlignment="1">
      <alignment vertical="center" wrapText="1"/>
    </xf>
    <xf numFmtId="0" fontId="63" fillId="25" borderId="0" xfId="0" applyFont="1" applyFill="1" applyBorder="1" applyAlignment="1">
      <alignment horizontal="center" vertical="center"/>
    </xf>
    <xf numFmtId="0" fontId="64" fillId="25" borderId="0" xfId="0" applyFont="1" applyFill="1" applyBorder="1" applyAlignment="1">
      <alignment horizontal="left" vertical="center"/>
    </xf>
    <xf numFmtId="0" fontId="63" fillId="25" borderId="0" xfId="0" applyFont="1" applyFill="1" applyAlignment="1">
      <alignment vertical="center"/>
    </xf>
    <xf numFmtId="0" fontId="64" fillId="26" borderId="3" xfId="0" applyFont="1" applyFill="1" applyBorder="1" applyAlignment="1">
      <alignment horizontal="center" vertical="center"/>
    </xf>
    <xf numFmtId="41" fontId="63" fillId="25" borderId="3" xfId="169" applyFont="1" applyFill="1" applyBorder="1" applyAlignment="1">
      <alignment vertical="center"/>
    </xf>
    <xf numFmtId="181" fontId="63" fillId="25" borderId="3" xfId="169" applyNumberFormat="1" applyFont="1" applyFill="1" applyBorder="1" applyAlignment="1">
      <alignment vertical="center"/>
    </xf>
    <xf numFmtId="9" fontId="65" fillId="0" borderId="0" xfId="103" applyNumberFormat="1" applyFont="1" applyAlignment="1">
      <alignment vertical="center"/>
    </xf>
    <xf numFmtId="178" fontId="65" fillId="0" borderId="0" xfId="103" applyNumberFormat="1" applyFont="1" applyAlignment="1">
      <alignment vertical="center"/>
    </xf>
    <xf numFmtId="0" fontId="65" fillId="0" borderId="0" xfId="103" applyFont="1" applyAlignment="1">
      <alignment vertical="center"/>
    </xf>
    <xf numFmtId="0" fontId="66" fillId="0" borderId="0" xfId="167" applyFont="1" applyAlignment="1">
      <alignment vertical="center"/>
    </xf>
    <xf numFmtId="0" fontId="65" fillId="0" borderId="0" xfId="0" applyFont="1" applyAlignment="1">
      <alignment vertical="center"/>
    </xf>
    <xf numFmtId="0" fontId="67" fillId="0" borderId="0" xfId="167" applyFont="1" applyAlignment="1">
      <alignment vertical="center"/>
    </xf>
    <xf numFmtId="182" fontId="3" fillId="0" borderId="0" xfId="103" applyNumberFormat="1" applyFont="1" applyAlignment="1">
      <alignment vertical="center"/>
    </xf>
    <xf numFmtId="0" fontId="3" fillId="0" borderId="0" xfId="103" applyNumberFormat="1" applyFont="1" applyAlignment="1">
      <alignment vertical="center"/>
    </xf>
    <xf numFmtId="9" fontId="68" fillId="29" borderId="26" xfId="103" applyNumberFormat="1" applyFont="1" applyFill="1" applyBorder="1" applyAlignment="1">
      <alignment horizontal="center" vertical="center" wrapText="1"/>
    </xf>
    <xf numFmtId="41" fontId="68" fillId="28" borderId="3" xfId="98" applyFont="1" applyFill="1" applyBorder="1" applyAlignment="1">
      <alignment horizontal="right" vertical="center"/>
    </xf>
    <xf numFmtId="178" fontId="68" fillId="28" borderId="40" xfId="103" applyNumberFormat="1" applyFont="1" applyFill="1" applyBorder="1" applyAlignment="1">
      <alignment horizontal="center" vertical="center" wrapText="1"/>
    </xf>
    <xf numFmtId="41" fontId="68" fillId="29" borderId="27" xfId="98" applyFont="1" applyFill="1" applyBorder="1" applyAlignment="1">
      <alignment horizontal="right" vertical="center"/>
    </xf>
    <xf numFmtId="0" fontId="69" fillId="16" borderId="14" xfId="103" applyFont="1" applyFill="1" applyBorder="1" applyAlignment="1">
      <alignment horizontal="right" vertical="center"/>
    </xf>
    <xf numFmtId="0" fontId="68" fillId="0" borderId="20" xfId="167" applyFont="1" applyFill="1" applyBorder="1" applyAlignment="1">
      <alignment horizontal="center" vertical="center"/>
    </xf>
    <xf numFmtId="0" fontId="68" fillId="16" borderId="16" xfId="167" applyFont="1" applyFill="1" applyBorder="1" applyAlignment="1">
      <alignment horizontal="center" vertical="center"/>
    </xf>
    <xf numFmtId="0" fontId="68" fillId="16" borderId="19" xfId="167" applyFont="1" applyFill="1" applyBorder="1" applyAlignment="1">
      <alignment horizontal="center" vertical="center"/>
    </xf>
    <xf numFmtId="0" fontId="68" fillId="27" borderId="21" xfId="103" applyFont="1" applyFill="1" applyBorder="1" applyAlignment="1">
      <alignment horizontal="center" vertical="center"/>
    </xf>
    <xf numFmtId="0" fontId="68" fillId="27" borderId="22" xfId="103" applyFont="1" applyFill="1" applyBorder="1" applyAlignment="1">
      <alignment horizontal="center" vertical="center"/>
    </xf>
    <xf numFmtId="0" fontId="68" fillId="27" borderId="23" xfId="103" applyFont="1" applyFill="1" applyBorder="1" applyAlignment="1">
      <alignment horizontal="center" vertical="center"/>
    </xf>
    <xf numFmtId="41" fontId="68" fillId="27" borderId="23" xfId="98" applyFont="1" applyFill="1" applyBorder="1" applyAlignment="1">
      <alignment horizontal="center" vertical="center" wrapText="1"/>
    </xf>
    <xf numFmtId="41" fontId="68" fillId="27" borderId="23" xfId="98" applyFont="1" applyFill="1" applyBorder="1" applyAlignment="1">
      <alignment horizontal="center" vertical="center"/>
    </xf>
    <xf numFmtId="41" fontId="68" fillId="27" borderId="24" xfId="98" applyFont="1" applyFill="1" applyBorder="1" applyAlignment="1">
      <alignment horizontal="center" vertical="center"/>
    </xf>
    <xf numFmtId="41" fontId="68" fillId="16" borderId="3" xfId="98" applyFont="1" applyFill="1" applyBorder="1" applyAlignment="1">
      <alignment vertical="center"/>
    </xf>
    <xf numFmtId="179" fontId="68" fillId="16" borderId="3" xfId="103" applyNumberFormat="1" applyFont="1" applyFill="1" applyBorder="1" applyAlignment="1">
      <alignment horizontal="center" vertical="center"/>
    </xf>
    <xf numFmtId="0" fontId="64" fillId="16" borderId="15" xfId="103" applyFont="1" applyFill="1" applyBorder="1" applyAlignment="1">
      <alignment vertical="center"/>
    </xf>
    <xf numFmtId="41" fontId="68" fillId="16" borderId="3" xfId="98" quotePrefix="1" applyFont="1" applyFill="1" applyBorder="1" applyAlignment="1">
      <alignment horizontal="center" vertical="center"/>
    </xf>
    <xf numFmtId="178" fontId="68" fillId="16" borderId="40" xfId="103" applyNumberFormat="1" applyFont="1" applyFill="1" applyBorder="1" applyAlignment="1">
      <alignment horizontal="center" vertical="center" wrapText="1"/>
    </xf>
    <xf numFmtId="0" fontId="61" fillId="16" borderId="0" xfId="0" applyFont="1" applyFill="1" applyBorder="1" applyAlignment="1">
      <alignment vertical="center"/>
    </xf>
    <xf numFmtId="0" fontId="61" fillId="16" borderId="0" xfId="0" applyFont="1" applyFill="1" applyBorder="1" applyAlignment="1">
      <alignment horizontal="center" vertical="center"/>
    </xf>
    <xf numFmtId="41" fontId="61" fillId="16" borderId="0" xfId="98" applyFont="1" applyFill="1" applyBorder="1" applyAlignment="1">
      <alignment vertical="center"/>
    </xf>
    <xf numFmtId="43" fontId="0" fillId="0" borderId="0" xfId="0" applyNumberFormat="1"/>
    <xf numFmtId="9" fontId="0" fillId="0" borderId="0" xfId="0" applyNumberFormat="1"/>
    <xf numFmtId="184" fontId="0" fillId="0" borderId="0" xfId="0" applyNumberFormat="1"/>
    <xf numFmtId="183" fontId="0" fillId="0" borderId="0" xfId="0" applyNumberFormat="1"/>
    <xf numFmtId="185" fontId="0" fillId="0" borderId="0" xfId="0" applyNumberFormat="1"/>
    <xf numFmtId="0" fontId="62" fillId="25" borderId="0" xfId="0" applyFont="1" applyFill="1" applyBorder="1" applyAlignment="1">
      <alignment horizontal="left" vertical="center"/>
    </xf>
    <xf numFmtId="0" fontId="64" fillId="28" borderId="45" xfId="0" applyFont="1" applyFill="1" applyBorder="1" applyAlignment="1">
      <alignment vertical="center"/>
    </xf>
    <xf numFmtId="41" fontId="64" fillId="28" borderId="46" xfId="169" applyFont="1" applyFill="1" applyBorder="1" applyAlignment="1">
      <alignment vertical="center"/>
    </xf>
    <xf numFmtId="0" fontId="63" fillId="25" borderId="47" xfId="0" applyFont="1" applyFill="1" applyBorder="1" applyAlignment="1">
      <alignment vertical="center"/>
    </xf>
    <xf numFmtId="0" fontId="64" fillId="26" borderId="39" xfId="0" applyFont="1" applyFill="1" applyBorder="1" applyAlignment="1">
      <alignment horizontal="center" vertical="center"/>
    </xf>
    <xf numFmtId="0" fontId="63" fillId="25" borderId="39" xfId="0" applyFont="1" applyFill="1" applyBorder="1" applyAlignment="1">
      <alignment vertical="center"/>
    </xf>
    <xf numFmtId="0" fontId="64" fillId="28" borderId="48" xfId="0" applyFont="1" applyFill="1" applyBorder="1" applyAlignment="1">
      <alignment vertical="center"/>
    </xf>
    <xf numFmtId="41" fontId="64" fillId="28" borderId="27" xfId="169" applyFont="1" applyFill="1" applyBorder="1" applyAlignment="1">
      <alignment vertical="center"/>
    </xf>
    <xf numFmtId="179" fontId="68" fillId="28" borderId="25" xfId="103" applyNumberFormat="1" applyFont="1" applyFill="1" applyBorder="1" applyAlignment="1">
      <alignment horizontal="center" vertical="center"/>
    </xf>
    <xf numFmtId="0" fontId="68" fillId="16" borderId="25" xfId="103" quotePrefix="1" applyFont="1" applyFill="1" applyBorder="1" applyAlignment="1">
      <alignment horizontal="left" vertical="center" wrapText="1"/>
    </xf>
    <xf numFmtId="0" fontId="68" fillId="16" borderId="49" xfId="103" applyFont="1" applyFill="1" applyBorder="1" applyAlignment="1">
      <alignment horizontal="center" vertical="center" wrapText="1"/>
    </xf>
    <xf numFmtId="0" fontId="3" fillId="16" borderId="50" xfId="0" applyFont="1" applyFill="1" applyBorder="1" applyAlignment="1">
      <alignment vertical="center"/>
    </xf>
    <xf numFmtId="0" fontId="3" fillId="16" borderId="51" xfId="0" applyFont="1" applyFill="1" applyBorder="1" applyAlignment="1">
      <alignment vertical="center"/>
    </xf>
    <xf numFmtId="0" fontId="3" fillId="16" borderId="51" xfId="0" applyFont="1" applyFill="1" applyBorder="1" applyAlignment="1">
      <alignment horizontal="center" vertical="center"/>
    </xf>
    <xf numFmtId="41" fontId="3" fillId="16" borderId="51" xfId="98" applyFont="1" applyFill="1" applyBorder="1" applyAlignment="1">
      <alignment vertical="center"/>
    </xf>
    <xf numFmtId="41" fontId="3" fillId="16" borderId="52" xfId="98" applyFont="1" applyFill="1" applyBorder="1" applyAlignment="1">
      <alignment vertical="center"/>
    </xf>
    <xf numFmtId="0" fontId="3" fillId="16" borderId="15" xfId="0" applyFont="1" applyFill="1" applyBorder="1" applyAlignment="1">
      <alignment horizontal="right" vertical="center"/>
    </xf>
    <xf numFmtId="0" fontId="3" fillId="16" borderId="14" xfId="0" applyFont="1" applyFill="1" applyBorder="1" applyAlignment="1">
      <alignment horizontal="right" vertical="center"/>
    </xf>
    <xf numFmtId="0" fontId="15" fillId="16" borderId="15" xfId="103" applyFont="1" applyFill="1" applyBorder="1" applyAlignment="1">
      <alignment horizontal="left" indent="1"/>
    </xf>
    <xf numFmtId="41" fontId="15" fillId="16" borderId="14" xfId="98" applyFont="1" applyFill="1" applyBorder="1" applyAlignment="1">
      <alignment horizontal="center" vertical="center"/>
    </xf>
    <xf numFmtId="0" fontId="69" fillId="16" borderId="15" xfId="0" applyFont="1" applyFill="1" applyBorder="1" applyAlignment="1">
      <alignment vertical="center"/>
    </xf>
    <xf numFmtId="41" fontId="5" fillId="16" borderId="14" xfId="98" applyFont="1" applyFill="1" applyBorder="1" applyAlignment="1">
      <alignment horizontal="center" vertical="center"/>
    </xf>
    <xf numFmtId="41" fontId="61" fillId="16" borderId="14" xfId="98" applyFont="1" applyFill="1" applyBorder="1" applyAlignment="1">
      <alignment vertical="center"/>
    </xf>
    <xf numFmtId="0" fontId="15" fillId="16" borderId="4" xfId="103" applyFont="1" applyFill="1" applyBorder="1" applyAlignment="1">
      <alignment vertical="center"/>
    </xf>
    <xf numFmtId="0" fontId="15" fillId="16" borderId="4" xfId="103" applyFont="1" applyFill="1" applyBorder="1" applyAlignment="1">
      <alignment horizontal="center" vertical="center"/>
    </xf>
    <xf numFmtId="41" fontId="15" fillId="16" borderId="4" xfId="103" applyNumberFormat="1" applyFont="1" applyFill="1" applyBorder="1" applyAlignment="1">
      <alignment vertical="center"/>
    </xf>
    <xf numFmtId="41" fontId="15" fillId="16" borderId="53" xfId="98" applyFont="1" applyFill="1" applyBorder="1" applyAlignment="1">
      <alignment horizontal="center" vertical="center"/>
    </xf>
    <xf numFmtId="0" fontId="68" fillId="0" borderId="3" xfId="103" applyFont="1" applyFill="1" applyBorder="1" applyAlignment="1">
      <alignment horizontal="center" vertical="center"/>
    </xf>
    <xf numFmtId="41" fontId="68" fillId="0" borderId="3" xfId="103" applyNumberFormat="1" applyFont="1" applyFill="1" applyBorder="1" applyAlignment="1">
      <alignment horizontal="center" vertical="center"/>
    </xf>
    <xf numFmtId="0" fontId="62" fillId="25" borderId="0" xfId="0" applyFont="1" applyFill="1" applyBorder="1" applyAlignment="1">
      <alignment horizontal="left" vertical="center"/>
    </xf>
    <xf numFmtId="41" fontId="64" fillId="28" borderId="56" xfId="169" applyFont="1" applyFill="1" applyBorder="1" applyAlignment="1">
      <alignment vertical="center"/>
    </xf>
    <xf numFmtId="0" fontId="64" fillId="26" borderId="55" xfId="0" applyFont="1" applyFill="1" applyBorder="1" applyAlignment="1">
      <alignment horizontal="center" vertical="center"/>
    </xf>
    <xf numFmtId="181" fontId="63" fillId="25" borderId="3" xfId="98" applyNumberFormat="1" applyFont="1" applyFill="1" applyBorder="1" applyAlignment="1">
      <alignment vertical="center"/>
    </xf>
    <xf numFmtId="41" fontId="63" fillId="25" borderId="65" xfId="169" applyFont="1" applyFill="1" applyBorder="1" applyAlignment="1">
      <alignment horizontal="right" vertical="center"/>
    </xf>
    <xf numFmtId="41" fontId="63" fillId="25" borderId="66" xfId="169" applyFont="1" applyFill="1" applyBorder="1" applyAlignment="1">
      <alignment vertical="center"/>
    </xf>
    <xf numFmtId="41" fontId="72" fillId="25" borderId="67" xfId="170" applyFont="1" applyFill="1" applyBorder="1" applyAlignment="1">
      <alignment vertical="center"/>
    </xf>
    <xf numFmtId="0" fontId="72" fillId="25" borderId="67" xfId="0" applyFont="1" applyFill="1" applyBorder="1" applyAlignment="1">
      <alignment vertical="center"/>
    </xf>
    <xf numFmtId="181" fontId="63" fillId="25" borderId="55" xfId="169" applyNumberFormat="1" applyFont="1" applyFill="1" applyBorder="1" applyAlignment="1">
      <alignment vertical="center"/>
    </xf>
    <xf numFmtId="41" fontId="63" fillId="25" borderId="65" xfId="98" applyFont="1" applyFill="1" applyBorder="1" applyAlignment="1">
      <alignment horizontal="right" vertical="center"/>
    </xf>
    <xf numFmtId="41" fontId="63" fillId="30" borderId="3" xfId="98" applyFont="1" applyFill="1" applyBorder="1" applyAlignment="1">
      <alignment vertical="center"/>
    </xf>
    <xf numFmtId="41" fontId="63" fillId="25" borderId="65" xfId="169" applyFont="1" applyFill="1" applyBorder="1" applyAlignment="1">
      <alignment vertical="center"/>
    </xf>
    <xf numFmtId="41" fontId="63" fillId="30" borderId="3" xfId="169" applyFont="1" applyFill="1" applyBorder="1" applyAlignment="1">
      <alignment vertical="center"/>
    </xf>
    <xf numFmtId="41" fontId="64" fillId="28" borderId="68" xfId="169" applyFont="1" applyFill="1" applyBorder="1" applyAlignment="1">
      <alignment vertical="center"/>
    </xf>
    <xf numFmtId="41" fontId="64" fillId="28" borderId="69" xfId="169" applyFont="1" applyFill="1" applyBorder="1" applyAlignment="1">
      <alignment vertical="center"/>
    </xf>
    <xf numFmtId="41" fontId="64" fillId="28" borderId="70" xfId="169" applyFont="1" applyFill="1" applyBorder="1" applyAlignment="1">
      <alignment vertical="center"/>
    </xf>
    <xf numFmtId="41" fontId="64" fillId="28" borderId="71" xfId="170" applyFont="1" applyFill="1" applyBorder="1" applyAlignment="1">
      <alignment vertical="center"/>
    </xf>
    <xf numFmtId="41" fontId="64" fillId="28" borderId="72" xfId="169" applyFont="1" applyFill="1" applyBorder="1" applyAlignment="1">
      <alignment vertical="center"/>
    </xf>
    <xf numFmtId="0" fontId="0" fillId="28" borderId="53" xfId="0" applyFill="1" applyBorder="1"/>
    <xf numFmtId="9" fontId="65" fillId="0" borderId="0" xfId="103" applyNumberFormat="1" applyFont="1" applyAlignment="1">
      <alignment vertical="center" wrapText="1"/>
    </xf>
    <xf numFmtId="0" fontId="68" fillId="16" borderId="34" xfId="98" applyNumberFormat="1" applyFont="1" applyFill="1" applyBorder="1" applyAlignment="1">
      <alignment horizontal="left" vertical="center" indent="1"/>
    </xf>
    <xf numFmtId="0" fontId="68" fillId="16" borderId="35" xfId="98" applyNumberFormat="1" applyFont="1" applyFill="1" applyBorder="1" applyAlignment="1">
      <alignment horizontal="left" vertical="center" indent="1"/>
    </xf>
    <xf numFmtId="0" fontId="68" fillId="28" borderId="39" xfId="103" applyFont="1" applyFill="1" applyBorder="1" applyAlignment="1">
      <alignment horizontal="center" vertical="center"/>
    </xf>
    <xf numFmtId="0" fontId="68" fillId="28" borderId="2" xfId="103" applyFont="1" applyFill="1" applyBorder="1" applyAlignment="1">
      <alignment horizontal="center" vertical="center"/>
    </xf>
    <xf numFmtId="0" fontId="68" fillId="28" borderId="44" xfId="103" applyFont="1" applyFill="1" applyBorder="1" applyAlignment="1">
      <alignment horizontal="center" vertical="center"/>
    </xf>
    <xf numFmtId="0" fontId="68" fillId="29" borderId="41" xfId="103" applyFont="1" applyFill="1" applyBorder="1" applyAlignment="1">
      <alignment horizontal="center" vertical="center"/>
    </xf>
    <xf numFmtId="0" fontId="68" fillId="29" borderId="42" xfId="103" applyFont="1" applyFill="1" applyBorder="1" applyAlignment="1">
      <alignment horizontal="center" vertical="center"/>
    </xf>
    <xf numFmtId="0" fontId="68" fillId="29" borderId="43" xfId="103" applyFont="1" applyFill="1" applyBorder="1" applyAlignment="1">
      <alignment horizontal="center" vertical="center"/>
    </xf>
    <xf numFmtId="0" fontId="68" fillId="16" borderId="17" xfId="167" applyFont="1" applyFill="1" applyBorder="1" applyAlignment="1">
      <alignment horizontal="center" vertical="center"/>
    </xf>
    <xf numFmtId="0" fontId="68" fillId="16" borderId="18" xfId="167" applyFont="1" applyFill="1" applyBorder="1" applyAlignment="1">
      <alignment horizontal="center" vertical="center"/>
    </xf>
    <xf numFmtId="176" fontId="68" fillId="16" borderId="33" xfId="167" applyNumberFormat="1" applyFont="1" applyFill="1" applyBorder="1" applyAlignment="1">
      <alignment horizontal="left" vertical="center" indent="1"/>
    </xf>
    <xf numFmtId="0" fontId="68" fillId="16" borderId="33" xfId="167" applyFont="1" applyFill="1" applyBorder="1" applyAlignment="1">
      <alignment horizontal="center" vertical="center"/>
    </xf>
    <xf numFmtId="41" fontId="68" fillId="16" borderId="30" xfId="98" applyFont="1" applyFill="1" applyBorder="1" applyAlignment="1">
      <alignment horizontal="center" vertical="center"/>
    </xf>
    <xf numFmtId="41" fontId="68" fillId="16" borderId="31" xfId="98" applyFont="1" applyFill="1" applyBorder="1" applyAlignment="1">
      <alignment horizontal="center" vertical="center"/>
    </xf>
    <xf numFmtId="41" fontId="68" fillId="16" borderId="32" xfId="98" applyFont="1" applyFill="1" applyBorder="1" applyAlignment="1">
      <alignment horizontal="center" vertical="center"/>
    </xf>
    <xf numFmtId="177" fontId="68" fillId="16" borderId="33" xfId="167" applyNumberFormat="1" applyFont="1" applyFill="1" applyBorder="1" applyAlignment="1">
      <alignment horizontal="left" vertical="center" indent="1"/>
    </xf>
    <xf numFmtId="41" fontId="68" fillId="16" borderId="30" xfId="98" applyFont="1" applyFill="1" applyBorder="1" applyAlignment="1">
      <alignment horizontal="left" vertical="center"/>
    </xf>
    <xf numFmtId="41" fontId="68" fillId="16" borderId="31" xfId="98" applyFont="1" applyFill="1" applyBorder="1" applyAlignment="1">
      <alignment horizontal="left" vertical="center"/>
    </xf>
    <xf numFmtId="41" fontId="68" fillId="16" borderId="32" xfId="98" applyFont="1" applyFill="1" applyBorder="1" applyAlignment="1">
      <alignment horizontal="left" vertical="center"/>
    </xf>
    <xf numFmtId="31" fontId="68" fillId="16" borderId="33" xfId="98" applyNumberFormat="1" applyFont="1" applyFill="1" applyBorder="1" applyAlignment="1">
      <alignment horizontal="left" vertical="center" indent="1"/>
    </xf>
    <xf numFmtId="41" fontId="68" fillId="16" borderId="30" xfId="98" applyNumberFormat="1" applyFont="1" applyFill="1" applyBorder="1" applyAlignment="1">
      <alignment horizontal="left" vertical="center"/>
    </xf>
    <xf numFmtId="41" fontId="68" fillId="16" borderId="31" xfId="98" applyNumberFormat="1" applyFont="1" applyFill="1" applyBorder="1" applyAlignment="1">
      <alignment horizontal="left" vertical="center"/>
    </xf>
    <xf numFmtId="41" fontId="68" fillId="16" borderId="32" xfId="98" applyNumberFormat="1" applyFont="1" applyFill="1" applyBorder="1" applyAlignment="1">
      <alignment horizontal="left" vertical="center"/>
    </xf>
    <xf numFmtId="41" fontId="70" fillId="16" borderId="15" xfId="98" applyFont="1" applyFill="1" applyBorder="1" applyAlignment="1">
      <alignment horizontal="center" vertical="center"/>
    </xf>
    <xf numFmtId="41" fontId="70" fillId="16" borderId="0" xfId="98" applyFont="1" applyFill="1" applyBorder="1" applyAlignment="1">
      <alignment horizontal="center" vertical="center"/>
    </xf>
    <xf numFmtId="41" fontId="70" fillId="16" borderId="14" xfId="98" applyFont="1" applyFill="1" applyBorder="1" applyAlignment="1">
      <alignment horizontal="center" vertical="center"/>
    </xf>
    <xf numFmtId="41" fontId="7" fillId="16" borderId="15" xfId="98" applyFont="1" applyFill="1" applyBorder="1" applyAlignment="1">
      <alignment horizontal="center"/>
    </xf>
    <xf numFmtId="41" fontId="7" fillId="16" borderId="0" xfId="98" applyFont="1" applyFill="1" applyBorder="1" applyAlignment="1">
      <alignment horizontal="center"/>
    </xf>
    <xf numFmtId="41" fontId="7" fillId="16" borderId="14" xfId="98" applyFont="1" applyFill="1" applyBorder="1" applyAlignment="1">
      <alignment horizontal="center"/>
    </xf>
    <xf numFmtId="0" fontId="68" fillId="0" borderId="28" xfId="98" applyNumberFormat="1" applyFont="1" applyFill="1" applyBorder="1" applyAlignment="1">
      <alignment horizontal="left" vertical="center"/>
    </xf>
    <xf numFmtId="0" fontId="68" fillId="0" borderId="29" xfId="98" applyNumberFormat="1" applyFont="1" applyFill="1" applyBorder="1" applyAlignment="1">
      <alignment horizontal="left" vertical="center"/>
    </xf>
    <xf numFmtId="0" fontId="68" fillId="0" borderId="36" xfId="167" applyFont="1" applyFill="1" applyBorder="1" applyAlignment="1">
      <alignment horizontal="center" vertical="center"/>
    </xf>
    <xf numFmtId="41" fontId="68" fillId="0" borderId="28" xfId="167" applyNumberFormat="1" applyFont="1" applyFill="1" applyBorder="1" applyAlignment="1">
      <alignment horizontal="left" vertical="center"/>
    </xf>
    <xf numFmtId="41" fontId="68" fillId="0" borderId="37" xfId="167" applyNumberFormat="1" applyFont="1" applyFill="1" applyBorder="1" applyAlignment="1">
      <alignment horizontal="left" vertical="center"/>
    </xf>
    <xf numFmtId="41" fontId="68" fillId="0" borderId="38" xfId="167" applyNumberFormat="1" applyFont="1" applyFill="1" applyBorder="1" applyAlignment="1">
      <alignment horizontal="left" vertical="center"/>
    </xf>
    <xf numFmtId="0" fontId="64" fillId="26" borderId="52" xfId="0" applyFont="1" applyFill="1" applyBorder="1" applyAlignment="1">
      <alignment horizontal="center" vertical="center"/>
    </xf>
    <xf numFmtId="0" fontId="64" fillId="26" borderId="64" xfId="0" applyFont="1" applyFill="1" applyBorder="1" applyAlignment="1">
      <alignment horizontal="center" vertical="center"/>
    </xf>
    <xf numFmtId="0" fontId="62" fillId="25" borderId="0" xfId="0" applyFont="1" applyFill="1" applyBorder="1" applyAlignment="1">
      <alignment horizontal="left" vertical="center"/>
    </xf>
    <xf numFmtId="0" fontId="64" fillId="26" borderId="54" xfId="0" applyFont="1" applyFill="1" applyBorder="1" applyAlignment="1">
      <alignment horizontal="center" vertical="center"/>
    </xf>
    <xf numFmtId="0" fontId="64" fillId="26" borderId="57" xfId="0" applyFont="1" applyFill="1" applyBorder="1" applyAlignment="1">
      <alignment horizontal="center" vertical="center"/>
    </xf>
    <xf numFmtId="0" fontId="64" fillId="26" borderId="60" xfId="0" applyFont="1" applyFill="1" applyBorder="1" applyAlignment="1">
      <alignment horizontal="center" vertical="center" wrapText="1"/>
    </xf>
    <xf numFmtId="0" fontId="64" fillId="26" borderId="63" xfId="0" applyFont="1" applyFill="1" applyBorder="1" applyAlignment="1">
      <alignment horizontal="center" vertical="center" wrapText="1"/>
    </xf>
    <xf numFmtId="0" fontId="71" fillId="26" borderId="58" xfId="0" applyFont="1" applyFill="1" applyBorder="1" applyAlignment="1">
      <alignment horizontal="center" vertical="center" wrapText="1"/>
    </xf>
    <xf numFmtId="0" fontId="71" fillId="26" borderId="61" xfId="0" applyFont="1" applyFill="1" applyBorder="1" applyAlignment="1">
      <alignment horizontal="center" vertical="center" wrapText="1"/>
    </xf>
    <xf numFmtId="0" fontId="71" fillId="26" borderId="59" xfId="0" applyFont="1" applyFill="1" applyBorder="1" applyAlignment="1">
      <alignment horizontal="center" vertical="center" wrapText="1"/>
    </xf>
    <xf numFmtId="0" fontId="71" fillId="26" borderId="62" xfId="0" applyFont="1" applyFill="1" applyBorder="1" applyAlignment="1">
      <alignment horizontal="center" vertical="center" wrapText="1"/>
    </xf>
    <xf numFmtId="0" fontId="0" fillId="0" borderId="3" xfId="0" applyBorder="1"/>
    <xf numFmtId="186" fontId="0" fillId="0" borderId="3" xfId="0" applyNumberFormat="1" applyBorder="1" applyAlignment="1">
      <alignment horizontal="center"/>
    </xf>
    <xf numFmtId="186" fontId="0" fillId="0" borderId="3" xfId="0" applyNumberFormat="1" applyBorder="1"/>
    <xf numFmtId="0" fontId="0" fillId="31" borderId="3" xfId="0" applyFill="1" applyBorder="1" applyAlignment="1">
      <alignment horizontal="center"/>
    </xf>
    <xf numFmtId="0" fontId="73" fillId="0" borderId="0" xfId="0" applyFont="1"/>
    <xf numFmtId="0" fontId="68" fillId="32" borderId="3" xfId="103" applyFont="1" applyFill="1" applyBorder="1" applyAlignment="1">
      <alignment horizontal="center" vertical="center"/>
    </xf>
    <xf numFmtId="0" fontId="68" fillId="32" borderId="3" xfId="103" applyFont="1" applyFill="1" applyBorder="1" applyAlignment="1">
      <alignment horizontal="center" vertical="center" wrapText="1"/>
    </xf>
    <xf numFmtId="0" fontId="68" fillId="32" borderId="3" xfId="103" applyFont="1" applyFill="1" applyBorder="1" applyAlignment="1">
      <alignment horizontal="center" vertical="center"/>
    </xf>
    <xf numFmtId="9" fontId="68" fillId="32" borderId="3" xfId="103" applyNumberFormat="1" applyFont="1" applyFill="1" applyBorder="1" applyAlignment="1">
      <alignment horizontal="center" vertical="center"/>
    </xf>
    <xf numFmtId="0" fontId="68" fillId="0" borderId="3" xfId="103" applyFont="1" applyBorder="1" applyAlignment="1">
      <alignment horizontal="center" vertical="center"/>
    </xf>
    <xf numFmtId="179" fontId="68" fillId="0" borderId="3" xfId="0" applyNumberFormat="1" applyFont="1" applyBorder="1" applyAlignment="1">
      <alignment horizontal="center" vertical="center"/>
    </xf>
    <xf numFmtId="179" fontId="68" fillId="0" borderId="3" xfId="103" applyNumberFormat="1" applyFont="1" applyBorder="1" applyAlignment="1">
      <alignment horizontal="center" vertical="center"/>
    </xf>
    <xf numFmtId="179" fontId="68" fillId="0" borderId="3" xfId="103" applyNumberFormat="1" applyFont="1" applyBorder="1" applyAlignment="1">
      <alignment horizontal="center" vertical="center"/>
    </xf>
    <xf numFmtId="182" fontId="68" fillId="0" borderId="3" xfId="0" applyNumberFormat="1" applyFont="1" applyBorder="1" applyAlignment="1">
      <alignment horizontal="center" vertical="center"/>
    </xf>
    <xf numFmtId="182" fontId="68" fillId="0" borderId="3" xfId="103" applyNumberFormat="1" applyFont="1" applyBorder="1" applyAlignment="1">
      <alignment horizontal="center" vertical="center"/>
    </xf>
    <xf numFmtId="182" fontId="68" fillId="0" borderId="3" xfId="103" applyNumberFormat="1" applyFont="1" applyBorder="1" applyAlignment="1">
      <alignment horizontal="center" vertical="center"/>
    </xf>
    <xf numFmtId="0" fontId="74" fillId="0" borderId="0" xfId="103" applyFont="1" applyAlignment="1">
      <alignment vertical="center"/>
    </xf>
    <xf numFmtId="0" fontId="0" fillId="0" borderId="55" xfId="0" applyBorder="1"/>
    <xf numFmtId="0" fontId="0" fillId="0" borderId="3" xfId="0" applyFill="1" applyBorder="1"/>
    <xf numFmtId="0" fontId="0" fillId="0" borderId="0" xfId="0" applyFill="1" applyBorder="1"/>
    <xf numFmtId="0" fontId="0" fillId="0" borderId="3" xfId="0" quotePrefix="1" applyBorder="1"/>
    <xf numFmtId="0" fontId="75" fillId="0" borderId="0" xfId="0" applyFont="1"/>
    <xf numFmtId="0" fontId="73" fillId="33" borderId="3" xfId="0" applyFont="1" applyFill="1" applyBorder="1" applyAlignment="1">
      <alignment horizontal="center"/>
    </xf>
    <xf numFmtId="0" fontId="73" fillId="0" borderId="3" xfId="0" applyFont="1" applyBorder="1"/>
    <xf numFmtId="0" fontId="73" fillId="32" borderId="3" xfId="0" applyFont="1" applyFill="1" applyBorder="1" applyAlignment="1">
      <alignment horizontal="center"/>
    </xf>
    <xf numFmtId="0" fontId="73" fillId="32" borderId="55" xfId="0" applyFont="1" applyFill="1" applyBorder="1" applyAlignment="1">
      <alignment horizontal="center"/>
    </xf>
    <xf numFmtId="0" fontId="73" fillId="32" borderId="44" xfId="0" applyFont="1" applyFill="1" applyBorder="1" applyAlignment="1">
      <alignment horizontal="center"/>
    </xf>
    <xf numFmtId="0" fontId="73" fillId="32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</cellXfs>
  <cellStyles count="17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01 통합구매 진행" xfId="3" xr:uid="{00000000-0005-0000-0000-000002000000}"/>
    <cellStyle name="_07년_집합_연간일정표(0620)_홈페이지용" xfId="4" xr:uid="{00000000-0005-0000-0000-000003000000}"/>
    <cellStyle name="_청구공문 및 명세서 양식(1)" xfId="5" xr:uid="{00000000-0005-0000-0000-000004000000}"/>
    <cellStyle name="0,0_x000d__x000a_NA_x000d__x000a_" xfId="6" xr:uid="{00000000-0005-0000-0000-000005000000}"/>
    <cellStyle name="20% - 강조색1 2" xfId="7" xr:uid="{00000000-0005-0000-0000-000006000000}"/>
    <cellStyle name="20% - 강조색2 2" xfId="8" xr:uid="{00000000-0005-0000-0000-000007000000}"/>
    <cellStyle name="20% - 강조색3 2" xfId="9" xr:uid="{00000000-0005-0000-0000-000008000000}"/>
    <cellStyle name="20% - 강조색4 2" xfId="10" xr:uid="{00000000-0005-0000-0000-000009000000}"/>
    <cellStyle name="20% - 강조색5 2" xfId="11" xr:uid="{00000000-0005-0000-0000-00000A000000}"/>
    <cellStyle name="20% - 강조색6 2" xfId="12" xr:uid="{00000000-0005-0000-0000-00000B000000}"/>
    <cellStyle name="40% - 강조색1 2" xfId="13" xr:uid="{00000000-0005-0000-0000-00000C000000}"/>
    <cellStyle name="40% - 강조색2 2" xfId="14" xr:uid="{00000000-0005-0000-0000-00000D000000}"/>
    <cellStyle name="40% - 강조색3 2" xfId="15" xr:uid="{00000000-0005-0000-0000-00000E000000}"/>
    <cellStyle name="40% - 강조색4 2" xfId="16" xr:uid="{00000000-0005-0000-0000-00000F000000}"/>
    <cellStyle name="40% - 강조색5 2" xfId="17" xr:uid="{00000000-0005-0000-0000-000010000000}"/>
    <cellStyle name="40% - 강조색6 2" xfId="18" xr:uid="{00000000-0005-0000-0000-000011000000}"/>
    <cellStyle name="60% - 강조색1 2" xfId="19" xr:uid="{00000000-0005-0000-0000-000012000000}"/>
    <cellStyle name="60% - 강조색2 2" xfId="20" xr:uid="{00000000-0005-0000-0000-000013000000}"/>
    <cellStyle name="60% - 강조색3 2" xfId="21" xr:uid="{00000000-0005-0000-0000-000014000000}"/>
    <cellStyle name="60% - 강조색4 2" xfId="22" xr:uid="{00000000-0005-0000-0000-000015000000}"/>
    <cellStyle name="60% - 강조색5 2" xfId="23" xr:uid="{00000000-0005-0000-0000-000016000000}"/>
    <cellStyle name="60% - 강조색6 2" xfId="24" xr:uid="{00000000-0005-0000-0000-000017000000}"/>
    <cellStyle name="A¨­￠￢￠O [0]_99ⓒøa¡ic¨u¡A¡ÆeEⓒo¨uc¨oA" xfId="25" xr:uid="{00000000-0005-0000-0000-000018000000}"/>
    <cellStyle name="A¨­￠￢￠O_99ⓒøa¡ic¨u¡A¡ÆeEⓒo¨uc¨oA" xfId="26" xr:uid="{00000000-0005-0000-0000-000019000000}"/>
    <cellStyle name="ÅëÈ­ [0]_¿µ¾÷1ÆÀ " xfId="27" xr:uid="{00000000-0005-0000-0000-00001A000000}"/>
    <cellStyle name="AeE­ [0]_±¸¸A¿¹≫o·R " xfId="28" xr:uid="{00000000-0005-0000-0000-00001B000000}"/>
    <cellStyle name="ÅëÈ­ [0]_INQUIRY ¿µ¾÷ÃßÁø " xfId="29" xr:uid="{00000000-0005-0000-0000-00001C000000}"/>
    <cellStyle name="AeE­ [0]_INQUIRY ¿μ¾÷AßAø " xfId="30" xr:uid="{00000000-0005-0000-0000-00001D000000}"/>
    <cellStyle name="ÅëÈ­_¿µ¾÷1ÆÀ " xfId="31" xr:uid="{00000000-0005-0000-0000-00001E000000}"/>
    <cellStyle name="AeE­_±¸¸A¿¹≫o·R " xfId="32" xr:uid="{00000000-0005-0000-0000-00001F000000}"/>
    <cellStyle name="ÅëÈ­_INQUIRY ¿µ¾÷ÃßÁø " xfId="33" xr:uid="{00000000-0005-0000-0000-000020000000}"/>
    <cellStyle name="AeE­_INQUIRY ¿μ¾÷AßAø " xfId="34" xr:uid="{00000000-0005-0000-0000-000021000000}"/>
    <cellStyle name="AeE¡ⓒ [0]_99ⓒøa¡ic¨u¡A¡ÆeEⓒo¨uc¨oA" xfId="35" xr:uid="{00000000-0005-0000-0000-000022000000}"/>
    <cellStyle name="AeE¡ⓒ_99ⓒøa¡ic¨u¡A¡ÆeEⓒo¨uc¨oA" xfId="36" xr:uid="{00000000-0005-0000-0000-000023000000}"/>
    <cellStyle name="ALIGNMENT" xfId="37" xr:uid="{00000000-0005-0000-0000-000024000000}"/>
    <cellStyle name="ÄÞ¸¶ [0]_¿µ¾÷1ÆÀ " xfId="38" xr:uid="{00000000-0005-0000-0000-000025000000}"/>
    <cellStyle name="AÞ¸¶ [0]_±¸¸A¿¹≫o·R " xfId="39" xr:uid="{00000000-0005-0000-0000-000026000000}"/>
    <cellStyle name="ÄÞ¸¶ [0]_INQUIRY ¿µ¾÷ÃßÁø " xfId="40" xr:uid="{00000000-0005-0000-0000-000027000000}"/>
    <cellStyle name="AÞ¸¶ [0]_INQUIRY ¿μ¾÷AßAø " xfId="41" xr:uid="{00000000-0005-0000-0000-000028000000}"/>
    <cellStyle name="ÄÞ¸¶_¿µ¾÷1ÆÀ " xfId="42" xr:uid="{00000000-0005-0000-0000-000029000000}"/>
    <cellStyle name="AÞ¸¶_±¸¸A¿¹≫o·R " xfId="43" xr:uid="{00000000-0005-0000-0000-00002A000000}"/>
    <cellStyle name="ÄÞ¸¶_INQUIRY ¿µ¾÷ÃßÁø " xfId="44" xr:uid="{00000000-0005-0000-0000-00002B000000}"/>
    <cellStyle name="AÞ¸¶_INQUIRY ¿μ¾÷AßAø " xfId="45" xr:uid="{00000000-0005-0000-0000-00002C000000}"/>
    <cellStyle name="C¡IA¨ª_¡Æe¡ieⓒø¡i￠?¨￡" xfId="46" xr:uid="{00000000-0005-0000-0000-00002D000000}"/>
    <cellStyle name="Ç¥ÁØ_¿µ¾÷1ÆÀ " xfId="47" xr:uid="{00000000-0005-0000-0000-00002E000000}"/>
    <cellStyle name="C￥AØ_¿μ¾÷CoE² " xfId="48" xr:uid="{00000000-0005-0000-0000-00002F000000}"/>
    <cellStyle name="Ç¥ÁØ_»ç¾÷ºÎº° ÃÑ°è " xfId="49" xr:uid="{00000000-0005-0000-0000-000030000000}"/>
    <cellStyle name="C￥AØ_≫c¾÷ºIº° AN°e " xfId="50" xr:uid="{00000000-0005-0000-0000-000031000000}"/>
    <cellStyle name="Ç¥ÁØ_0N-HANDLING " xfId="51" xr:uid="{00000000-0005-0000-0000-000032000000}"/>
    <cellStyle name="C￥AØ_5-1±¤°i " xfId="52" xr:uid="{00000000-0005-0000-0000-000033000000}"/>
    <cellStyle name="Ç¥ÁØ_5-1±¤°í " xfId="53" xr:uid="{00000000-0005-0000-0000-000034000000}"/>
    <cellStyle name="C￥AØ_Ay°eC￥(2¿u) " xfId="54" xr:uid="{00000000-0005-0000-0000-000035000000}"/>
    <cellStyle name="Ç¥ÁØ_Áý°èÇ¥(2¿ù) " xfId="55" xr:uid="{00000000-0005-0000-0000-000036000000}"/>
    <cellStyle name="C￥AØ_CoAo¹yAI °A¾×¿ⓒ½A " xfId="56" xr:uid="{00000000-0005-0000-0000-000037000000}"/>
    <cellStyle name="Ç¥ÁØ_MAIN " xfId="57" xr:uid="{00000000-0005-0000-0000-000038000000}"/>
    <cellStyle name="C￥AØ_PERSONAL" xfId="58" xr:uid="{00000000-0005-0000-0000-000039000000}"/>
    <cellStyle name="Ç¥ÁØ_Sheet1_0N-HANDLING " xfId="59" xr:uid="{00000000-0005-0000-0000-00003A000000}"/>
    <cellStyle name="C￥AØ_Sheet1_Ay°eC￥(2¿u) " xfId="60" xr:uid="{00000000-0005-0000-0000-00003B000000}"/>
    <cellStyle name="Ç¥ÁØ_Sheet1_Áý°èÇ¥(2¿ù) " xfId="61" xr:uid="{00000000-0005-0000-0000-00003C000000}"/>
    <cellStyle name="category" xfId="62" xr:uid="{00000000-0005-0000-0000-00003D000000}"/>
    <cellStyle name="Comma [0]_ SG&amp;A Bridge " xfId="63" xr:uid="{00000000-0005-0000-0000-00003E000000}"/>
    <cellStyle name="comma zerodec" xfId="64" xr:uid="{00000000-0005-0000-0000-00003F000000}"/>
    <cellStyle name="Comma_ SG&amp;A Bridge " xfId="65" xr:uid="{00000000-0005-0000-0000-000040000000}"/>
    <cellStyle name="Currency " xfId="66" xr:uid="{00000000-0005-0000-0000-000041000000}"/>
    <cellStyle name="Currency [0]_ SG&amp;A Bridge " xfId="67" xr:uid="{00000000-0005-0000-0000-000042000000}"/>
    <cellStyle name="Currency_ SG&amp;A Bridge " xfId="68" xr:uid="{00000000-0005-0000-0000-000043000000}"/>
    <cellStyle name="Currency1" xfId="69" xr:uid="{00000000-0005-0000-0000-000044000000}"/>
    <cellStyle name="Dollar (zero dec)" xfId="70" xr:uid="{00000000-0005-0000-0000-000045000000}"/>
    <cellStyle name="F" xfId="71" xr:uid="{00000000-0005-0000-0000-000046000000}"/>
    <cellStyle name="Grey" xfId="72" xr:uid="{00000000-0005-0000-0000-000047000000}"/>
    <cellStyle name="HEADER" xfId="73" xr:uid="{00000000-0005-0000-0000-000048000000}"/>
    <cellStyle name="Header1" xfId="74" xr:uid="{00000000-0005-0000-0000-000049000000}"/>
    <cellStyle name="Header2" xfId="75" xr:uid="{00000000-0005-0000-0000-00004A000000}"/>
    <cellStyle name="Input [yellow]" xfId="76" xr:uid="{00000000-0005-0000-0000-00004B000000}"/>
    <cellStyle name="Model" xfId="77" xr:uid="{00000000-0005-0000-0000-00004C000000}"/>
    <cellStyle name="Normal - Style1" xfId="78" xr:uid="{00000000-0005-0000-0000-00004D000000}"/>
    <cellStyle name="Normal_ SG&amp;A Bridge " xfId="79" xr:uid="{00000000-0005-0000-0000-00004E000000}"/>
    <cellStyle name="Percent [2]" xfId="80" xr:uid="{00000000-0005-0000-0000-00004F000000}"/>
    <cellStyle name="subhead" xfId="81" xr:uid="{00000000-0005-0000-0000-000050000000}"/>
    <cellStyle name="강조색1 2" xfId="82" xr:uid="{00000000-0005-0000-0000-000051000000}"/>
    <cellStyle name="강조색2 2" xfId="83" xr:uid="{00000000-0005-0000-0000-000052000000}"/>
    <cellStyle name="강조색3 2" xfId="84" xr:uid="{00000000-0005-0000-0000-000053000000}"/>
    <cellStyle name="강조색4 2" xfId="85" xr:uid="{00000000-0005-0000-0000-000054000000}"/>
    <cellStyle name="강조색5 2" xfId="86" xr:uid="{00000000-0005-0000-0000-000055000000}"/>
    <cellStyle name="강조색6 2" xfId="87" xr:uid="{00000000-0005-0000-0000-000056000000}"/>
    <cellStyle name="경고문 2" xfId="88" xr:uid="{00000000-0005-0000-0000-000057000000}"/>
    <cellStyle name="계산 2" xfId="89" xr:uid="{00000000-0005-0000-0000-000058000000}"/>
    <cellStyle name="나쁨 2" xfId="90" xr:uid="{00000000-0005-0000-0000-000059000000}"/>
    <cellStyle name="뒤에 오는 하이퍼링크_RESULTS" xfId="91" xr:uid="{00000000-0005-0000-0000-00005A000000}"/>
    <cellStyle name="메모 2" xfId="92" xr:uid="{00000000-0005-0000-0000-00005B000000}"/>
    <cellStyle name="백분율 2" xfId="93" xr:uid="{00000000-0005-0000-0000-00005C000000}"/>
    <cellStyle name="보통 2" xfId="94" xr:uid="{00000000-0005-0000-0000-00005D000000}"/>
    <cellStyle name="뷭?_BOOKSHIP" xfId="95" xr:uid="{00000000-0005-0000-0000-00005E000000}"/>
    <cellStyle name="설명 텍스트 2" xfId="96" xr:uid="{00000000-0005-0000-0000-00005F000000}"/>
    <cellStyle name="셀 확인 2" xfId="97" xr:uid="{00000000-0005-0000-0000-000060000000}"/>
    <cellStyle name="쉼표 [0]" xfId="98" builtinId="6"/>
    <cellStyle name="쉼표 [0] 2" xfId="99" xr:uid="{00000000-0005-0000-0000-000062000000}"/>
    <cellStyle name="쉼표 [0] 2 2" xfId="100" xr:uid="{00000000-0005-0000-0000-000063000000}"/>
    <cellStyle name="쉼표 [0] 3" xfId="101" xr:uid="{00000000-0005-0000-0000-000064000000}"/>
    <cellStyle name="쉼표 [0] 4" xfId="102" xr:uid="{00000000-0005-0000-0000-000065000000}"/>
    <cellStyle name="쉼표 [0] 5 2" xfId="169" xr:uid="{00000000-0005-0000-0000-000066000000}"/>
    <cellStyle name="쉼표 [0] 6" xfId="170" xr:uid="{00000000-0005-0000-0000-000067000000}"/>
    <cellStyle name="스타일 1" xfId="103" xr:uid="{00000000-0005-0000-0000-000068000000}"/>
    <cellStyle name="스타일 1 2" xfId="104" xr:uid="{00000000-0005-0000-0000-000069000000}"/>
    <cellStyle name="스타일 2" xfId="105" xr:uid="{00000000-0005-0000-0000-00006A000000}"/>
    <cellStyle name="연결된 셀 2" xfId="106" xr:uid="{00000000-0005-0000-0000-00006B000000}"/>
    <cellStyle name="요약 2" xfId="107" xr:uid="{00000000-0005-0000-0000-00006C000000}"/>
    <cellStyle name="입력 2" xfId="108" xr:uid="{00000000-0005-0000-0000-00006D000000}"/>
    <cellStyle name="제목 1 2" xfId="109" xr:uid="{00000000-0005-0000-0000-00006E000000}"/>
    <cellStyle name="제목 2 2" xfId="110" xr:uid="{00000000-0005-0000-0000-00006F000000}"/>
    <cellStyle name="제목 3 2" xfId="111" xr:uid="{00000000-0005-0000-0000-000070000000}"/>
    <cellStyle name="제목 4 2" xfId="112" xr:uid="{00000000-0005-0000-0000-000071000000}"/>
    <cellStyle name="제목 5" xfId="113" xr:uid="{00000000-0005-0000-0000-000072000000}"/>
    <cellStyle name="좋음 2" xfId="114" xr:uid="{00000000-0005-0000-0000-000073000000}"/>
    <cellStyle name="출력 2" xfId="115" xr:uid="{00000000-0005-0000-0000-000074000000}"/>
    <cellStyle name="콤마 [0]_#1PGC COOLER2차 " xfId="116" xr:uid="{00000000-0005-0000-0000-000075000000}"/>
    <cellStyle name="콤마_#1PGC COOLER2차 " xfId="117" xr:uid="{00000000-0005-0000-0000-000076000000}"/>
    <cellStyle name="통화 [0] 2" xfId="118" xr:uid="{00000000-0005-0000-0000-000077000000}"/>
    <cellStyle name="표준" xfId="0" builtinId="0"/>
    <cellStyle name="표준 10" xfId="119" xr:uid="{00000000-0005-0000-0000-000079000000}"/>
    <cellStyle name="표준 11" xfId="120" xr:uid="{00000000-0005-0000-0000-00007A000000}"/>
    <cellStyle name="표준 12" xfId="121" xr:uid="{00000000-0005-0000-0000-00007B000000}"/>
    <cellStyle name="표준 13" xfId="122" xr:uid="{00000000-0005-0000-0000-00007C000000}"/>
    <cellStyle name="표준 14" xfId="123" xr:uid="{00000000-0005-0000-0000-00007D000000}"/>
    <cellStyle name="표준 15" xfId="124" xr:uid="{00000000-0005-0000-0000-00007E000000}"/>
    <cellStyle name="표준 15 2" xfId="125" xr:uid="{00000000-0005-0000-0000-00007F000000}"/>
    <cellStyle name="표준 16" xfId="126" xr:uid="{00000000-0005-0000-0000-000080000000}"/>
    <cellStyle name="표준 17" xfId="127" xr:uid="{00000000-0005-0000-0000-000081000000}"/>
    <cellStyle name="표준 18" xfId="128" xr:uid="{00000000-0005-0000-0000-000082000000}"/>
    <cellStyle name="표준 19" xfId="129" xr:uid="{00000000-0005-0000-0000-000083000000}"/>
    <cellStyle name="표준 2" xfId="130" xr:uid="{00000000-0005-0000-0000-000084000000}"/>
    <cellStyle name="표준 2 2" xfId="131" xr:uid="{00000000-0005-0000-0000-000085000000}"/>
    <cellStyle name="표준 2 2 2" xfId="132" xr:uid="{00000000-0005-0000-0000-000086000000}"/>
    <cellStyle name="표준 2 3" xfId="133" xr:uid="{00000000-0005-0000-0000-000087000000}"/>
    <cellStyle name="표준 2 4" xfId="134" xr:uid="{00000000-0005-0000-0000-000088000000}"/>
    <cellStyle name="표준 20" xfId="135" xr:uid="{00000000-0005-0000-0000-000089000000}"/>
    <cellStyle name="표준 21" xfId="136" xr:uid="{00000000-0005-0000-0000-00008A000000}"/>
    <cellStyle name="표준 22" xfId="137" xr:uid="{00000000-0005-0000-0000-00008B000000}"/>
    <cellStyle name="표준 24" xfId="138" xr:uid="{00000000-0005-0000-0000-00008C000000}"/>
    <cellStyle name="표준 25" xfId="139" xr:uid="{00000000-0005-0000-0000-00008D000000}"/>
    <cellStyle name="표준 29" xfId="140" xr:uid="{00000000-0005-0000-0000-00008E000000}"/>
    <cellStyle name="표준 3" xfId="141" xr:uid="{00000000-0005-0000-0000-00008F000000}"/>
    <cellStyle name="표준 3 2" xfId="142" xr:uid="{00000000-0005-0000-0000-000090000000}"/>
    <cellStyle name="표준 30" xfId="143" xr:uid="{00000000-0005-0000-0000-000091000000}"/>
    <cellStyle name="표준 31" xfId="144" xr:uid="{00000000-0005-0000-0000-000092000000}"/>
    <cellStyle name="표준 32" xfId="145" xr:uid="{00000000-0005-0000-0000-000093000000}"/>
    <cellStyle name="표준 33" xfId="146" xr:uid="{00000000-0005-0000-0000-000094000000}"/>
    <cellStyle name="표준 34" xfId="147" xr:uid="{00000000-0005-0000-0000-000095000000}"/>
    <cellStyle name="표준 35" xfId="148" xr:uid="{00000000-0005-0000-0000-000096000000}"/>
    <cellStyle name="표준 36" xfId="149" xr:uid="{00000000-0005-0000-0000-000097000000}"/>
    <cellStyle name="표준 37" xfId="150" xr:uid="{00000000-0005-0000-0000-000098000000}"/>
    <cellStyle name="표준 38" xfId="151" xr:uid="{00000000-0005-0000-0000-000099000000}"/>
    <cellStyle name="표준 39" xfId="152" xr:uid="{00000000-0005-0000-0000-00009A000000}"/>
    <cellStyle name="표준 4" xfId="153" xr:uid="{00000000-0005-0000-0000-00009B000000}"/>
    <cellStyle name="표준 4 2" xfId="154" xr:uid="{00000000-0005-0000-0000-00009C000000}"/>
    <cellStyle name="표준 4 3" xfId="155" xr:uid="{00000000-0005-0000-0000-00009D000000}"/>
    <cellStyle name="표준 40" xfId="156" xr:uid="{00000000-0005-0000-0000-00009E000000}"/>
    <cellStyle name="표준 5" xfId="157" xr:uid="{00000000-0005-0000-0000-00009F000000}"/>
    <cellStyle name="표준 5 2" xfId="158" xr:uid="{00000000-0005-0000-0000-0000A0000000}"/>
    <cellStyle name="표준 5 3" xfId="159" xr:uid="{00000000-0005-0000-0000-0000A1000000}"/>
    <cellStyle name="표준 6" xfId="160" xr:uid="{00000000-0005-0000-0000-0000A2000000}"/>
    <cellStyle name="표준 6 2" xfId="161" xr:uid="{00000000-0005-0000-0000-0000A3000000}"/>
    <cellStyle name="표준 6 3" xfId="162" xr:uid="{00000000-0005-0000-0000-0000A4000000}"/>
    <cellStyle name="표준 7" xfId="163" xr:uid="{00000000-0005-0000-0000-0000A5000000}"/>
    <cellStyle name="표준 7 2" xfId="164" xr:uid="{00000000-0005-0000-0000-0000A6000000}"/>
    <cellStyle name="표준 8" xfId="165" xr:uid="{00000000-0005-0000-0000-0000A7000000}"/>
    <cellStyle name="표준 9" xfId="166" xr:uid="{00000000-0005-0000-0000-0000A8000000}"/>
    <cellStyle name="표준_견적서 (2)" xfId="167" xr:uid="{00000000-0005-0000-0000-0000A9000000}"/>
    <cellStyle name="하이퍼링크 2" xfId="168" xr:uid="{00000000-0005-0000-0000-0000AA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0</xdr:rowOff>
    </xdr:from>
    <xdr:to>
      <xdr:col>8</xdr:col>
      <xdr:colOff>0</xdr:colOff>
      <xdr:row>1</xdr:row>
      <xdr:rowOff>0</xdr:rowOff>
    </xdr:to>
    <xdr:grpSp>
      <xdr:nvGrpSpPr>
        <xdr:cNvPr id="2" name="Group 14">
          <a:extLst>
            <a:ext uri="{FF2B5EF4-FFF2-40B4-BE49-F238E27FC236}">
              <a16:creationId xmlns:a16="http://schemas.microsoft.com/office/drawing/2014/main" id="{762D5E67-5B40-4BB6-B6D0-1E3788908F0C}"/>
            </a:ext>
          </a:extLst>
        </xdr:cNvPr>
        <xdr:cNvGrpSpPr>
          <a:grpSpLocks/>
        </xdr:cNvGrpSpPr>
      </xdr:nvGrpSpPr>
      <xdr:grpSpPr bwMode="auto">
        <a:xfrm>
          <a:off x="76200" y="346364"/>
          <a:ext cx="9968345" cy="0"/>
          <a:chOff x="1265" y="2865"/>
          <a:chExt cx="9560" cy="80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76109482-1190-442F-83B9-56AA7BBFE0DC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82274C7D-087B-4FBC-B5B0-694F5E1F964E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7464C879-A9E0-4817-B83B-3459B386109A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</xdr:row>
      <xdr:rowOff>87630</xdr:rowOff>
    </xdr:from>
    <xdr:to>
      <xdr:col>2</xdr:col>
      <xdr:colOff>457871</xdr:colOff>
      <xdr:row>3</xdr:row>
      <xdr:rowOff>866775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31101B8B-6DC2-4CA8-B471-738D5A65B6EA}"/>
            </a:ext>
          </a:extLst>
        </xdr:cNvPr>
        <xdr:cNvSpPr>
          <a:spLocks noChangeArrowheads="1"/>
        </xdr:cNvSpPr>
      </xdr:nvSpPr>
      <xdr:spPr bwMode="auto">
        <a:xfrm>
          <a:off x="0" y="781050"/>
          <a:ext cx="4877471" cy="1510665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500"/>
            </a:lnSpc>
            <a:defRPr sz="1000"/>
          </a:pP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롯데이노베이트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주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) </a:t>
          </a:r>
        </a:p>
        <a:p>
          <a:pPr algn="l" rtl="0">
            <a:lnSpc>
              <a:spcPts val="600"/>
            </a:lnSpc>
            <a:defRPr sz="1000"/>
          </a:pPr>
          <a:endParaRPr lang="en-US" altLang="ko-KR" sz="1100" b="1" i="0" strike="noStrike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lnSpc>
              <a:spcPts val="1200"/>
            </a:lnSpc>
            <a:defRPr sz="1000"/>
          </a:pP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사업자등록번호 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:  687-81-00785 </a:t>
          </a:r>
        </a:p>
        <a:p>
          <a:pPr algn="l" rtl="0">
            <a:lnSpc>
              <a:spcPts val="1200"/>
            </a:lnSpc>
            <a:defRPr sz="1000"/>
          </a:pPr>
          <a:endParaRPr lang="en-US" altLang="ko-KR" sz="1100" b="1" i="0" strike="noStrike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lnSpc>
              <a:spcPts val="1100"/>
            </a:lnSpc>
            <a:defRPr sz="1000"/>
          </a:pP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대    표    이사  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: </a:t>
          </a: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김  경  엽 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100" b="1" i="0" strike="noStrike">
              <a:solidFill>
                <a:srgbClr val="000000"/>
              </a:solidFill>
              <a:latin typeface="+mn-ea"/>
              <a:ea typeface="+mn-ea"/>
            </a:rPr>
            <a:t>직인생략</a:t>
          </a:r>
          <a:r>
            <a:rPr lang="en-US" altLang="ko-KR" sz="1100" b="1" i="0" strike="noStrike">
              <a:solidFill>
                <a:srgbClr val="000000"/>
              </a:solidFill>
              <a:latin typeface="+mn-ea"/>
              <a:ea typeface="+mn-ea"/>
            </a:rPr>
            <a:t>)    </a:t>
          </a:r>
        </a:p>
        <a:p>
          <a:pPr algn="l" rtl="0">
            <a:lnSpc>
              <a:spcPts val="1100"/>
            </a:lnSpc>
            <a:defRPr sz="1000"/>
          </a:pPr>
          <a:endParaRPr lang="en-US" altLang="ko-KR" sz="900" b="1" i="0" strike="noStrike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lnSpc>
              <a:spcPts val="1100"/>
            </a:lnSpc>
            <a:defRPr sz="1000"/>
          </a:pP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주          소 </a:t>
          </a:r>
          <a:r>
            <a:rPr lang="en-US" altLang="ko-KR" sz="1000" b="1" i="0" strike="noStrike">
              <a:solidFill>
                <a:srgbClr val="000000"/>
              </a:solidFill>
              <a:latin typeface="+mn-ea"/>
              <a:ea typeface="+mn-ea"/>
            </a:rPr>
            <a:t>: </a:t>
          </a: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서울시 금천구 가산디지털 </a:t>
          </a:r>
          <a:r>
            <a:rPr lang="en-US" altLang="ko-KR" sz="1000" b="1" i="0" strike="noStrike">
              <a:solidFill>
                <a:srgbClr val="000000"/>
              </a:solidFill>
              <a:latin typeface="+mn-ea"/>
              <a:ea typeface="+mn-ea"/>
            </a:rPr>
            <a:t>2</a:t>
          </a: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로 </a:t>
          </a:r>
          <a:r>
            <a:rPr lang="en-US" altLang="ko-KR" sz="1000" b="1" i="0" strike="noStrike">
              <a:solidFill>
                <a:srgbClr val="000000"/>
              </a:solidFill>
              <a:latin typeface="+mn-ea"/>
              <a:ea typeface="+mn-ea"/>
            </a:rPr>
            <a:t>179 </a:t>
          </a: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롯데센터</a:t>
          </a:r>
        </a:p>
        <a:p>
          <a:pPr algn="l" rtl="0">
            <a:lnSpc>
              <a:spcPts val="1200"/>
            </a:lnSpc>
            <a:defRPr sz="1000"/>
          </a:pP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전 화 </a:t>
          </a:r>
          <a:r>
            <a:rPr lang="en-US" altLang="ko-KR" sz="1000" b="1" i="0" strike="noStrike">
              <a:solidFill>
                <a:srgbClr val="000000"/>
              </a:solidFill>
              <a:latin typeface="+mn-ea"/>
              <a:ea typeface="+mn-ea"/>
            </a:rPr>
            <a:t>/ </a:t>
          </a:r>
          <a:r>
            <a:rPr lang="ko-KR" altLang="en-US" sz="1000" b="1" i="0" strike="noStrike">
              <a:solidFill>
                <a:srgbClr val="000000"/>
              </a:solidFill>
              <a:latin typeface="+mn-ea"/>
              <a:ea typeface="+mn-ea"/>
            </a:rPr>
            <a:t>팩 스 </a:t>
          </a:r>
          <a:r>
            <a:rPr lang="en-US" altLang="ko-KR" sz="1000" b="1" i="0" strike="noStrike">
              <a:solidFill>
                <a:srgbClr val="000000"/>
              </a:solidFill>
              <a:latin typeface="+mn-ea"/>
              <a:ea typeface="+mn-ea"/>
            </a:rPr>
            <a:t>: 02-2626-4000 / 02-2626-4099</a:t>
          </a:r>
        </a:p>
      </xdr:txBody>
    </xdr:sp>
    <xdr:clientData/>
  </xdr:twoCellAnchor>
  <xdr:twoCellAnchor editAs="oneCell">
    <xdr:from>
      <xdr:col>6</xdr:col>
      <xdr:colOff>448236</xdr:colOff>
      <xdr:row>19</xdr:row>
      <xdr:rowOff>102255</xdr:rowOff>
    </xdr:from>
    <xdr:to>
      <xdr:col>7</xdr:col>
      <xdr:colOff>931986</xdr:colOff>
      <xdr:row>21</xdr:row>
      <xdr:rowOff>98415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9F58F8D-869D-4017-BDED-64790533F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596" y="9764415"/>
          <a:ext cx="1581030" cy="37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8949-1A0E-4986-BA18-FBA198CE80E2}">
  <sheetPr>
    <pageSetUpPr fitToPage="1"/>
  </sheetPr>
  <dimension ref="A1:AE85"/>
  <sheetViews>
    <sheetView view="pageBreakPreview" zoomScale="55" zoomScaleNormal="100" zoomScaleSheetLayoutView="55" zoomScalePageLayoutView="70" workbookViewId="0">
      <selection activeCell="A14" sqref="A14"/>
    </sheetView>
  </sheetViews>
  <sheetFormatPr defaultColWidth="8.8984375" defaultRowHeight="14.25" customHeight="1"/>
  <cols>
    <col min="1" max="1" width="14.296875" style="1" customWidth="1"/>
    <col min="2" max="2" width="43.69921875" style="1" customWidth="1"/>
    <col min="3" max="3" width="6.09765625" style="1" customWidth="1"/>
    <col min="4" max="4" width="14.19921875" style="1" customWidth="1"/>
    <col min="5" max="5" width="14.19921875" style="2" customWidth="1"/>
    <col min="6" max="6" width="10.296875" style="3" customWidth="1"/>
    <col min="7" max="7" width="14.3984375" style="3" customWidth="1"/>
    <col min="8" max="8" width="14.59765625" style="3" customWidth="1"/>
    <col min="9" max="9" width="2.3984375" style="4" customWidth="1"/>
    <col min="10" max="10" width="7.59765625" style="4" customWidth="1"/>
    <col min="11" max="11" width="10" style="4" hidden="1" customWidth="1"/>
    <col min="12" max="12" width="12.796875" style="4" hidden="1" customWidth="1"/>
    <col min="13" max="14" width="8.8984375" style="4"/>
    <col min="15" max="15" width="10.796875" style="4" bestFit="1" customWidth="1"/>
    <col min="16" max="16" width="10.796875" style="4" customWidth="1"/>
    <col min="17" max="19" width="13.296875" style="4" customWidth="1"/>
    <col min="20" max="20" width="16.19921875" style="4" customWidth="1"/>
    <col min="21" max="21" width="17.5" style="4" customWidth="1"/>
    <col min="22" max="22" width="8.8984375" style="4"/>
    <col min="23" max="31" width="0" style="4" hidden="1" customWidth="1"/>
    <col min="32" max="16384" width="8.8984375" style="4"/>
  </cols>
  <sheetData>
    <row r="1" spans="1:31" ht="27" customHeight="1">
      <c r="A1" s="84"/>
      <c r="B1" s="85"/>
      <c r="C1" s="85"/>
      <c r="D1" s="85"/>
      <c r="E1" s="86"/>
      <c r="F1" s="87"/>
      <c r="G1" s="87"/>
      <c r="H1" s="88"/>
    </row>
    <row r="2" spans="1:31" ht="27.75" customHeight="1">
      <c r="A2" s="145" t="s">
        <v>2</v>
      </c>
      <c r="B2" s="146"/>
      <c r="C2" s="146"/>
      <c r="D2" s="146"/>
      <c r="E2" s="146"/>
      <c r="F2" s="146"/>
      <c r="G2" s="146"/>
      <c r="H2" s="147"/>
      <c r="M2" s="173" t="s">
        <v>81</v>
      </c>
      <c r="N2" s="173" t="s">
        <v>71</v>
      </c>
      <c r="O2" s="173"/>
      <c r="P2" s="173" t="s">
        <v>72</v>
      </c>
      <c r="Q2" s="173"/>
      <c r="R2" s="173" t="s">
        <v>73</v>
      </c>
      <c r="S2" s="173"/>
      <c r="T2" s="174" t="s">
        <v>74</v>
      </c>
      <c r="U2" s="174"/>
      <c r="W2" s="173" t="s">
        <v>81</v>
      </c>
      <c r="X2" s="173" t="s">
        <v>71</v>
      </c>
      <c r="Y2" s="173"/>
      <c r="Z2" s="173" t="s">
        <v>72</v>
      </c>
      <c r="AA2" s="173"/>
      <c r="AB2" s="173" t="s">
        <v>73</v>
      </c>
      <c r="AC2" s="173"/>
      <c r="AD2" s="174" t="s">
        <v>74</v>
      </c>
      <c r="AE2" s="174"/>
    </row>
    <row r="3" spans="1:31" ht="57.75" customHeight="1">
      <c r="A3" s="89"/>
      <c r="B3" s="15"/>
      <c r="C3" s="14"/>
      <c r="D3" s="14"/>
      <c r="E3" s="14"/>
      <c r="F3" s="14"/>
      <c r="G3" s="14"/>
      <c r="H3" s="90"/>
      <c r="M3" s="173"/>
      <c r="N3" s="175" t="s">
        <v>78</v>
      </c>
      <c r="O3" s="175" t="s">
        <v>79</v>
      </c>
      <c r="P3" s="175" t="s">
        <v>78</v>
      </c>
      <c r="Q3" s="175" t="s">
        <v>79</v>
      </c>
      <c r="R3" s="175" t="s">
        <v>78</v>
      </c>
      <c r="S3" s="175" t="s">
        <v>79</v>
      </c>
      <c r="T3" s="175" t="s">
        <v>78</v>
      </c>
      <c r="U3" s="175" t="s">
        <v>79</v>
      </c>
      <c r="W3" s="173"/>
      <c r="X3" s="175" t="s">
        <v>78</v>
      </c>
      <c r="Y3" s="175" t="s">
        <v>79</v>
      </c>
      <c r="Z3" s="175" t="s">
        <v>78</v>
      </c>
      <c r="AA3" s="175" t="s">
        <v>79</v>
      </c>
      <c r="AB3" s="175" t="s">
        <v>78</v>
      </c>
      <c r="AC3" s="175" t="s">
        <v>79</v>
      </c>
      <c r="AD3" s="175" t="s">
        <v>78</v>
      </c>
      <c r="AE3" s="175" t="s">
        <v>79</v>
      </c>
    </row>
    <row r="4" spans="1:31" s="5" customFormat="1" ht="69.75" customHeight="1" thickBot="1">
      <c r="A4" s="148"/>
      <c r="B4" s="149"/>
      <c r="C4" s="149"/>
      <c r="D4" s="149"/>
      <c r="E4" s="149"/>
      <c r="F4" s="149"/>
      <c r="G4" s="149"/>
      <c r="H4" s="150"/>
      <c r="M4" s="176" t="s">
        <v>76</v>
      </c>
      <c r="N4" s="177">
        <v>2</v>
      </c>
      <c r="O4" s="177"/>
      <c r="P4" s="177">
        <v>2</v>
      </c>
      <c r="Q4" s="177"/>
      <c r="R4" s="177">
        <v>5</v>
      </c>
      <c r="S4" s="177"/>
      <c r="T4" s="177">
        <v>0</v>
      </c>
      <c r="U4" s="177"/>
      <c r="W4" s="176" t="s">
        <v>76</v>
      </c>
      <c r="X4" s="177">
        <f>N4</f>
        <v>2</v>
      </c>
      <c r="Y4" s="177"/>
      <c r="Z4" s="177">
        <f>P4</f>
        <v>2</v>
      </c>
      <c r="AA4" s="177"/>
      <c r="AB4" s="177">
        <f>R4</f>
        <v>5</v>
      </c>
      <c r="AC4" s="177"/>
      <c r="AD4" s="177">
        <f>T4</f>
        <v>0</v>
      </c>
      <c r="AE4" s="177"/>
    </row>
    <row r="5" spans="1:31" s="6" customFormat="1" ht="22.5" customHeight="1">
      <c r="A5" s="51" t="s">
        <v>25</v>
      </c>
      <c r="B5" s="151" t="s">
        <v>38</v>
      </c>
      <c r="C5" s="152"/>
      <c r="D5" s="153" t="s">
        <v>26</v>
      </c>
      <c r="E5" s="153"/>
      <c r="F5" s="154" t="s">
        <v>61</v>
      </c>
      <c r="G5" s="155"/>
      <c r="H5" s="156"/>
      <c r="I5" s="8"/>
      <c r="J5" s="8"/>
      <c r="K5" s="8"/>
      <c r="L5" s="8"/>
      <c r="M5" s="176" t="s">
        <v>77</v>
      </c>
      <c r="N5" s="178" t="str">
        <f>CONCATENATE(X5,"(",X7,"일)")</f>
        <v>0.25(5일)</v>
      </c>
      <c r="O5" s="178" t="str">
        <f>CONCATENATE(Y5,"(",Y7,"일)")</f>
        <v>0.05(1일)</v>
      </c>
      <c r="P5" s="178" t="str">
        <f t="shared" ref="P5:U5" si="0">CONCATENATE(Z5,"(",Z7,"일)")</f>
        <v>0.3(6일)</v>
      </c>
      <c r="Q5" s="178" t="str">
        <f t="shared" si="0"/>
        <v>0.05(1일)</v>
      </c>
      <c r="R5" s="178" t="str">
        <f t="shared" si="0"/>
        <v>0.1(2일)</v>
      </c>
      <c r="S5" s="178" t="str">
        <f t="shared" si="0"/>
        <v>0.05(1일)</v>
      </c>
      <c r="T5" s="178" t="str">
        <f t="shared" si="0"/>
        <v>0.1(2일)</v>
      </c>
      <c r="U5" s="178" t="str">
        <f t="shared" si="0"/>
        <v>(일)</v>
      </c>
      <c r="W5" s="176" t="s">
        <v>77</v>
      </c>
      <c r="X5" s="178">
        <f>ROUND(X$4*2.5,0)*0.05</f>
        <v>0.25</v>
      </c>
      <c r="Y5" s="178">
        <f>ROUNDDOWN(1+X$4/3.3,0)*0.05</f>
        <v>0.05</v>
      </c>
      <c r="Z5" s="178">
        <f>ROUND(Z$4*2.8,0)*0.05</f>
        <v>0.30000000000000004</v>
      </c>
      <c r="AA5" s="178">
        <f>IF(Z$4&lt;=2, 1, INT((Z$4-3)/3)+2)*0.05</f>
        <v>0.05</v>
      </c>
      <c r="AB5" s="178">
        <f>ROUNDUP(1+(AB$4/8),0)*0.05</f>
        <v>0.1</v>
      </c>
      <c r="AC5" s="178">
        <f>ROUND(AB5/0.05*0.6,0)*0.05</f>
        <v>0.05</v>
      </c>
      <c r="AD5" s="179">
        <f>ROUNDDOWN(2+(AD$4/30),0)*0.05</f>
        <v>0.1</v>
      </c>
      <c r="AE5" s="179"/>
    </row>
    <row r="6" spans="1:31" ht="22.5" customHeight="1">
      <c r="A6" s="52" t="s">
        <v>30</v>
      </c>
      <c r="B6" s="141">
        <v>45771</v>
      </c>
      <c r="C6" s="141"/>
      <c r="D6" s="133" t="s">
        <v>27</v>
      </c>
      <c r="E6" s="133"/>
      <c r="F6" s="142" t="s">
        <v>11</v>
      </c>
      <c r="G6" s="143"/>
      <c r="H6" s="144"/>
      <c r="I6" s="8"/>
      <c r="J6" s="41"/>
      <c r="K6" s="41"/>
      <c r="L6" s="8"/>
      <c r="M6" s="176" t="s">
        <v>80</v>
      </c>
      <c r="N6" s="180" t="str">
        <f>CONCATENATE(X6,"(",X8,"일)")</f>
        <v>0.3(6일)</v>
      </c>
      <c r="O6" s="180"/>
      <c r="P6" s="180" t="str">
        <f t="shared" ref="P6" si="1">CONCATENATE(Z6,"(",Z8,"일)")</f>
        <v>0.35(7일)</v>
      </c>
      <c r="Q6" s="180"/>
      <c r="R6" s="180" t="str">
        <f t="shared" ref="R6" si="2">CONCATENATE(AB6,"(",AB8,"일)")</f>
        <v>0.15(3일)</v>
      </c>
      <c r="S6" s="180"/>
      <c r="T6" s="180" t="str">
        <f t="shared" ref="T6" si="3">CONCATENATE(AD6,"(",AD8,"일)")</f>
        <v>0.1(2일)</v>
      </c>
      <c r="U6" s="180"/>
      <c r="W6" s="176" t="s">
        <v>80</v>
      </c>
      <c r="X6" s="180">
        <f>SUM(X5:Y5)</f>
        <v>0.3</v>
      </c>
      <c r="Y6" s="180"/>
      <c r="Z6" s="180">
        <f>SUM(Z5:AA5)</f>
        <v>0.35000000000000003</v>
      </c>
      <c r="AA6" s="180"/>
      <c r="AB6" s="180">
        <f>SUM(AB5:AC5)</f>
        <v>0.15000000000000002</v>
      </c>
      <c r="AC6" s="180"/>
      <c r="AD6" s="180">
        <f>SUM(AD5:AE5)</f>
        <v>0.1</v>
      </c>
      <c r="AE6" s="180"/>
    </row>
    <row r="7" spans="1:31" ht="22.5" customHeight="1">
      <c r="A7" s="130" t="s">
        <v>31</v>
      </c>
      <c r="B7" s="132">
        <f>G18</f>
        <v>16100000</v>
      </c>
      <c r="C7" s="132"/>
      <c r="D7" s="133" t="s">
        <v>28</v>
      </c>
      <c r="E7" s="133"/>
      <c r="F7" s="134"/>
      <c r="G7" s="135"/>
      <c r="H7" s="136"/>
      <c r="J7" s="42"/>
      <c r="K7" s="42"/>
      <c r="L7" s="8"/>
      <c r="M7" s="10"/>
      <c r="N7" s="10"/>
      <c r="O7" s="10"/>
      <c r="P7" s="10"/>
      <c r="Q7" s="10"/>
      <c r="R7" s="184" t="s">
        <v>83</v>
      </c>
      <c r="S7" s="10"/>
      <c r="T7" s="10"/>
      <c r="U7" s="10"/>
      <c r="W7" s="176" t="s">
        <v>82</v>
      </c>
      <c r="X7" s="181">
        <f>ROUND(X$4*2.5,0)</f>
        <v>5</v>
      </c>
      <c r="Y7" s="181">
        <f>ROUNDDOWN(1+X$4/3.3,0)</f>
        <v>1</v>
      </c>
      <c r="Z7" s="181">
        <f>ROUND(Z$4*2.8,0)</f>
        <v>6</v>
      </c>
      <c r="AA7" s="181">
        <f>IF(Z$4&lt;=2, 1, INT((Z$4-3)/3)+2)</f>
        <v>1</v>
      </c>
      <c r="AB7" s="181">
        <f>ROUNDUP(1+(AB$4/8),0)</f>
        <v>2</v>
      </c>
      <c r="AC7" s="181">
        <f>ROUND(AB7*0.6,0)</f>
        <v>1</v>
      </c>
      <c r="AD7" s="182">
        <f>ROUNDDOWN(2+(AD$4/30),0)</f>
        <v>2</v>
      </c>
      <c r="AE7" s="182"/>
    </row>
    <row r="8" spans="1:31" ht="22.5" customHeight="1">
      <c r="A8" s="131"/>
      <c r="B8" s="137">
        <f>B7*1.1</f>
        <v>17710000</v>
      </c>
      <c r="C8" s="137"/>
      <c r="D8" s="133" t="s">
        <v>29</v>
      </c>
      <c r="E8" s="133"/>
      <c r="F8" s="138" t="s">
        <v>12</v>
      </c>
      <c r="G8" s="139"/>
      <c r="H8" s="140"/>
      <c r="I8" s="8"/>
      <c r="J8" s="41"/>
      <c r="K8" s="41"/>
      <c r="L8" s="8"/>
      <c r="M8" s="10"/>
      <c r="N8" s="10"/>
      <c r="O8" s="10"/>
      <c r="P8" s="10"/>
      <c r="Q8" s="10"/>
      <c r="R8" s="10"/>
      <c r="S8" s="10"/>
      <c r="T8" s="10"/>
      <c r="U8" s="10"/>
      <c r="W8" s="175" t="s">
        <v>80</v>
      </c>
      <c r="X8" s="183">
        <f>SUM(X7:Y7)</f>
        <v>6</v>
      </c>
      <c r="Y8" s="183"/>
      <c r="Z8" s="183">
        <f>SUM(Z7:AA7)</f>
        <v>7</v>
      </c>
      <c r="AA8" s="183"/>
      <c r="AB8" s="183">
        <f>SUM(AB7:AC7)</f>
        <v>3</v>
      </c>
      <c r="AC8" s="183"/>
      <c r="AD8" s="183">
        <f>SUM(AD7:AE7)</f>
        <v>2</v>
      </c>
      <c r="AE8" s="183"/>
    </row>
    <row r="9" spans="1:31" ht="22.5" customHeight="1" thickBot="1">
      <c r="A9" s="53" t="s">
        <v>32</v>
      </c>
      <c r="B9" s="122" t="s">
        <v>57</v>
      </c>
      <c r="C9" s="122"/>
      <c r="D9" s="122"/>
      <c r="E9" s="122"/>
      <c r="F9" s="122"/>
      <c r="G9" s="122"/>
      <c r="H9" s="123"/>
      <c r="I9" s="9"/>
      <c r="J9" s="43"/>
      <c r="K9" s="43"/>
      <c r="L9" s="17"/>
      <c r="M9" s="10"/>
      <c r="N9" s="10"/>
      <c r="O9" s="10"/>
      <c r="P9" s="10"/>
      <c r="Q9" s="10"/>
      <c r="R9" s="10"/>
      <c r="S9" s="10"/>
      <c r="T9" s="10"/>
      <c r="U9" s="10"/>
    </row>
    <row r="10" spans="1:31" ht="12" customHeight="1">
      <c r="A10" s="13"/>
      <c r="B10" s="18"/>
      <c r="C10" s="18"/>
      <c r="D10" s="18"/>
      <c r="E10" s="18"/>
      <c r="F10" s="18"/>
      <c r="G10" s="18"/>
      <c r="H10" s="19"/>
      <c r="I10" s="9"/>
      <c r="J10" s="43"/>
      <c r="K10" s="43"/>
      <c r="L10" s="9"/>
      <c r="M10" s="10"/>
      <c r="N10" s="10"/>
      <c r="O10" s="10"/>
      <c r="P10" s="10"/>
      <c r="Q10" s="10"/>
      <c r="R10" s="10"/>
      <c r="S10" s="10"/>
      <c r="T10" s="10"/>
      <c r="U10" s="10"/>
    </row>
    <row r="11" spans="1:31" s="10" customFormat="1" ht="24.75" customHeight="1">
      <c r="A11" s="62" t="s">
        <v>58</v>
      </c>
      <c r="B11" s="20"/>
      <c r="C11" s="20"/>
      <c r="D11" s="21"/>
      <c r="E11" s="22"/>
      <c r="F11" s="23"/>
      <c r="G11" s="20"/>
      <c r="H11" s="24"/>
      <c r="J11" s="40"/>
      <c r="K11" s="40"/>
    </row>
    <row r="12" spans="1:31" s="10" customFormat="1" ht="15" customHeight="1" thickBot="1">
      <c r="A12" s="25"/>
      <c r="B12" s="20"/>
      <c r="C12" s="20"/>
      <c r="D12" s="21"/>
      <c r="E12" s="22"/>
      <c r="F12" s="23"/>
      <c r="G12" s="20"/>
      <c r="H12" s="50" t="s">
        <v>1</v>
      </c>
      <c r="J12" s="40"/>
      <c r="K12" s="40"/>
    </row>
    <row r="13" spans="1:31" s="10" customFormat="1" ht="39.75" customHeight="1">
      <c r="A13" s="54" t="s">
        <v>6</v>
      </c>
      <c r="B13" s="55" t="s">
        <v>7</v>
      </c>
      <c r="C13" s="56" t="s">
        <v>3</v>
      </c>
      <c r="D13" s="56" t="s">
        <v>4</v>
      </c>
      <c r="E13" s="57" t="str">
        <f>_xlfn.CONCAT(K13,J13*100,L13)</f>
        <v>제안단가
(30% DC)</v>
      </c>
      <c r="F13" s="57" t="s">
        <v>5</v>
      </c>
      <c r="G13" s="58" t="s">
        <v>8</v>
      </c>
      <c r="H13" s="59" t="s">
        <v>9</v>
      </c>
      <c r="I13" s="12"/>
      <c r="J13" s="39">
        <v>0.3</v>
      </c>
      <c r="K13" s="121" t="s">
        <v>55</v>
      </c>
      <c r="L13" s="12" t="s">
        <v>56</v>
      </c>
    </row>
    <row r="14" spans="1:31" s="10" customFormat="1" ht="87" customHeight="1">
      <c r="A14" s="83" t="s">
        <v>53</v>
      </c>
      <c r="B14" s="82" t="s">
        <v>54</v>
      </c>
      <c r="C14" s="100" t="s">
        <v>40</v>
      </c>
      <c r="D14" s="101">
        <f>CHOOSE(MATCH(C14, {"특급","고급","중급","초급"}, 0), '투입인원 단가산정기준'!$C$10,'투입인원 단가산정기준'!$D$10,'투입인원 단가산정기준'!$E$10,'투입인원 단가산정기준'!$F$10)</f>
        <v>29351003.270400006</v>
      </c>
      <c r="E14" s="60">
        <f>D14*(1-$J$13)</f>
        <v>20545702.289280005</v>
      </c>
      <c r="F14" s="61">
        <v>0.1</v>
      </c>
      <c r="G14" s="63">
        <f t="shared" ref="G14:G16" si="4">E14*F14</f>
        <v>2054570.2289280007</v>
      </c>
      <c r="H14" s="64" t="s">
        <v>36</v>
      </c>
      <c r="I14" s="12"/>
      <c r="J14" s="39"/>
      <c r="K14" s="38"/>
      <c r="L14" s="12"/>
    </row>
    <row r="15" spans="1:31" s="10" customFormat="1" ht="87">
      <c r="A15" s="83" t="s">
        <v>41</v>
      </c>
      <c r="B15" s="82" t="s">
        <v>60</v>
      </c>
      <c r="C15" s="100" t="s">
        <v>52</v>
      </c>
      <c r="D15" s="101">
        <f>CHOOSE(MATCH(C15, {"특급","고급","중급","초급"}, 0), '투입인원 단가산정기준'!$C$10,'투입인원 단가산정기준'!$D$10,'투입인원 단가산정기준'!$E$10,'투입인원 단가산정기준'!$F$10)</f>
        <v>22921735.887360003</v>
      </c>
      <c r="E15" s="60">
        <f t="shared" ref="E15:E16" si="5">D15*(1-$J$13)</f>
        <v>16045215.121152001</v>
      </c>
      <c r="F15" s="61">
        <v>0.65</v>
      </c>
      <c r="G15" s="63">
        <f t="shared" ref="G15" si="6">E15*F15</f>
        <v>10429389.8287488</v>
      </c>
      <c r="H15" s="64" t="s">
        <v>36</v>
      </c>
      <c r="I15" s="12"/>
      <c r="J15" s="39"/>
      <c r="K15" s="38"/>
      <c r="L15" s="12"/>
    </row>
    <row r="16" spans="1:31" s="10" customFormat="1" ht="87">
      <c r="A16" s="83" t="s">
        <v>39</v>
      </c>
      <c r="B16" s="82" t="s">
        <v>59</v>
      </c>
      <c r="C16" s="100" t="s">
        <v>37</v>
      </c>
      <c r="D16" s="101">
        <f>CHOOSE(MATCH(C16, {"특급","고급","중급","초급"}, 0), '투입인원 단가산정기준'!$C$10,'투입인원 단가산정기준'!$D$10,'투입인원 단가산정기준'!$E$10,'투입인원 단가산정기준'!$F$10)</f>
        <v>20685468.971519999</v>
      </c>
      <c r="E16" s="60">
        <f t="shared" si="5"/>
        <v>14479828.280063998</v>
      </c>
      <c r="F16" s="61">
        <v>0.25</v>
      </c>
      <c r="G16" s="63">
        <f t="shared" si="4"/>
        <v>3619957.0700159995</v>
      </c>
      <c r="H16" s="64" t="s">
        <v>36</v>
      </c>
      <c r="I16" s="12"/>
      <c r="K16" s="38"/>
      <c r="L16" s="12"/>
    </row>
    <row r="17" spans="1:12" s="10" customFormat="1" ht="29.25" customHeight="1">
      <c r="A17" s="124" t="s">
        <v>24</v>
      </c>
      <c r="B17" s="125"/>
      <c r="C17" s="125"/>
      <c r="D17" s="125"/>
      <c r="E17" s="126"/>
      <c r="F17" s="81">
        <f>SUM(F14:F16)</f>
        <v>1</v>
      </c>
      <c r="G17" s="47">
        <f>SUM(G14:G16)</f>
        <v>16103917.1276928</v>
      </c>
      <c r="H17" s="48"/>
      <c r="I17" s="12"/>
      <c r="J17" s="16"/>
      <c r="K17" s="45"/>
      <c r="L17" s="11"/>
    </row>
    <row r="18" spans="1:12" s="10" customFormat="1" ht="32.25" customHeight="1" thickBot="1">
      <c r="A18" s="127" t="s">
        <v>13</v>
      </c>
      <c r="B18" s="128"/>
      <c r="C18" s="128"/>
      <c r="D18" s="128"/>
      <c r="E18" s="128"/>
      <c r="F18" s="129"/>
      <c r="G18" s="49">
        <f>ROUNDDOWN(G17,-4)</f>
        <v>16100000</v>
      </c>
      <c r="H18" s="46"/>
      <c r="K18" s="44"/>
      <c r="L18" s="11"/>
    </row>
    <row r="19" spans="1:12" s="10" customFormat="1" ht="12.6" customHeight="1">
      <c r="A19" s="91"/>
      <c r="B19" s="23"/>
      <c r="C19" s="23"/>
      <c r="D19" s="23"/>
      <c r="E19" s="26"/>
      <c r="F19" s="27"/>
      <c r="G19" s="27"/>
      <c r="H19" s="92"/>
    </row>
    <row r="20" spans="1:12" ht="15" customHeight="1">
      <c r="A20" s="93" t="s">
        <v>50</v>
      </c>
      <c r="B20" s="28"/>
      <c r="C20" s="28"/>
      <c r="D20" s="28"/>
      <c r="E20" s="29"/>
      <c r="F20" s="30"/>
      <c r="G20" s="30"/>
      <c r="H20" s="94"/>
    </row>
    <row r="21" spans="1:12" ht="15" customHeight="1">
      <c r="A21" s="93" t="s">
        <v>51</v>
      </c>
      <c r="B21" s="28"/>
      <c r="C21" s="28"/>
      <c r="D21" s="28"/>
      <c r="E21" s="29"/>
      <c r="F21" s="30"/>
      <c r="G21" s="30"/>
      <c r="H21" s="94"/>
    </row>
    <row r="22" spans="1:12" s="7" customFormat="1" ht="15" customHeight="1">
      <c r="A22" s="93" t="s">
        <v>33</v>
      </c>
      <c r="B22" s="65"/>
      <c r="C22" s="65"/>
      <c r="D22" s="65"/>
      <c r="E22" s="66"/>
      <c r="F22" s="67"/>
      <c r="G22" s="67"/>
      <c r="H22" s="95"/>
    </row>
    <row r="23" spans="1:12" s="10" customFormat="1" ht="12.6" customHeight="1" thickBot="1">
      <c r="A23" s="93"/>
      <c r="B23" s="96"/>
      <c r="C23" s="96"/>
      <c r="D23" s="96"/>
      <c r="E23" s="97"/>
      <c r="F23" s="98"/>
      <c r="G23" s="98"/>
      <c r="H23" s="99"/>
    </row>
    <row r="24" spans="1:12" ht="14.25" customHeight="1">
      <c r="A24" s="1" t="s">
        <v>0</v>
      </c>
      <c r="G24" s="4"/>
      <c r="H24" s="4"/>
    </row>
    <row r="25" spans="1:12" ht="14.25" customHeight="1">
      <c r="A25" s="4"/>
      <c r="B25" s="4"/>
      <c r="C25" s="4"/>
      <c r="D25" s="4"/>
      <c r="E25" s="4"/>
      <c r="F25" s="4"/>
      <c r="G25" s="4"/>
      <c r="H25" s="4"/>
    </row>
    <row r="26" spans="1:12" ht="14.25" customHeight="1">
      <c r="B26" s="31"/>
      <c r="C26" s="4"/>
      <c r="D26" s="4"/>
      <c r="E26" s="4"/>
      <c r="F26" s="4"/>
      <c r="G26" s="4"/>
      <c r="H26" s="4"/>
    </row>
    <row r="27" spans="1:12" ht="14.25" customHeight="1">
      <c r="A27" s="4"/>
      <c r="B27" s="4"/>
      <c r="C27" s="4"/>
      <c r="D27" s="4"/>
      <c r="E27" s="4"/>
      <c r="F27" s="4"/>
      <c r="G27" s="4"/>
      <c r="H27" s="4"/>
    </row>
    <row r="28" spans="1:12" ht="14.25" customHeight="1">
      <c r="A28" s="4"/>
      <c r="B28" s="4"/>
      <c r="C28" s="4"/>
      <c r="D28" s="4"/>
      <c r="E28" s="4"/>
      <c r="F28" s="4"/>
      <c r="G28" s="4"/>
      <c r="H28" s="4"/>
    </row>
    <row r="29" spans="1:12" ht="14.25" customHeight="1">
      <c r="A29" s="4"/>
      <c r="B29" s="4"/>
      <c r="C29" s="4"/>
      <c r="D29" s="4"/>
      <c r="E29" s="4"/>
      <c r="F29" s="4"/>
      <c r="H29" s="4"/>
    </row>
    <row r="30" spans="1:12" ht="14.25" customHeight="1">
      <c r="A30" s="4"/>
      <c r="B30" s="4"/>
      <c r="C30" s="4"/>
      <c r="D30" s="4"/>
      <c r="E30" s="4"/>
      <c r="F30" s="4"/>
      <c r="G30" s="4"/>
      <c r="H30" s="4"/>
    </row>
    <row r="31" spans="1:12" ht="14.25" customHeight="1">
      <c r="A31" s="4"/>
      <c r="B31" s="4"/>
      <c r="C31" s="4"/>
      <c r="D31" s="4"/>
      <c r="E31" s="4"/>
      <c r="F31" s="4"/>
      <c r="G31" s="4"/>
      <c r="H31" s="4"/>
    </row>
    <row r="32" spans="1:12" ht="14.25" customHeight="1">
      <c r="A32" s="4"/>
      <c r="B32" s="4"/>
      <c r="C32" s="4"/>
      <c r="D32" s="4"/>
      <c r="E32" s="4"/>
      <c r="F32" s="4"/>
      <c r="G32" s="4"/>
      <c r="H32" s="4"/>
    </row>
    <row r="33" spans="1:8" ht="14.25" customHeight="1">
      <c r="A33" s="4"/>
      <c r="B33" s="4"/>
      <c r="C33" s="4"/>
      <c r="D33" s="4"/>
      <c r="E33" s="4"/>
      <c r="F33" s="4"/>
      <c r="G33" s="4"/>
      <c r="H33" s="4"/>
    </row>
    <row r="34" spans="1:8" ht="14.25" customHeight="1">
      <c r="A34" s="4"/>
      <c r="B34" s="4"/>
      <c r="C34" s="4"/>
      <c r="D34" s="4"/>
      <c r="E34" s="4"/>
      <c r="F34" s="4"/>
      <c r="G34" s="4"/>
      <c r="H34" s="4"/>
    </row>
    <row r="35" spans="1:8" ht="14.25" customHeight="1">
      <c r="A35" s="4"/>
      <c r="B35" s="4"/>
      <c r="C35" s="4"/>
      <c r="D35" s="4"/>
      <c r="E35" s="4"/>
      <c r="F35" s="4"/>
      <c r="G35" s="4"/>
      <c r="H35" s="4"/>
    </row>
    <row r="36" spans="1:8" ht="14.25" customHeight="1">
      <c r="A36" s="4"/>
      <c r="B36" s="4"/>
      <c r="C36" s="4"/>
      <c r="D36" s="4"/>
      <c r="E36" s="4"/>
      <c r="F36" s="4"/>
      <c r="G36" s="4"/>
      <c r="H36" s="4"/>
    </row>
    <row r="37" spans="1:8" ht="14.25" customHeight="1">
      <c r="A37" s="4"/>
      <c r="B37" s="4"/>
      <c r="C37" s="4"/>
      <c r="D37" s="4"/>
      <c r="E37" s="4"/>
      <c r="F37" s="4"/>
      <c r="G37" s="4"/>
      <c r="H37" s="4"/>
    </row>
    <row r="38" spans="1:8" ht="14.25" customHeight="1">
      <c r="A38" s="4"/>
      <c r="B38" s="4"/>
      <c r="C38" s="4"/>
      <c r="D38" s="4"/>
      <c r="E38" s="4"/>
      <c r="F38" s="4"/>
      <c r="G38" s="4"/>
      <c r="H38" s="4"/>
    </row>
    <row r="39" spans="1:8" ht="14.25" customHeight="1">
      <c r="A39" s="4"/>
      <c r="B39" s="4"/>
      <c r="C39" s="4"/>
      <c r="D39" s="4"/>
      <c r="E39" s="4"/>
      <c r="F39" s="4"/>
      <c r="G39" s="4"/>
      <c r="H39" s="4"/>
    </row>
    <row r="40" spans="1:8" ht="14.25" customHeight="1">
      <c r="A40" s="4"/>
      <c r="B40" s="4"/>
      <c r="C40" s="4"/>
      <c r="D40" s="4"/>
      <c r="E40" s="4"/>
      <c r="F40" s="4"/>
      <c r="G40" s="4"/>
      <c r="H40" s="4"/>
    </row>
    <row r="41" spans="1:8" ht="14.25" customHeight="1">
      <c r="A41" s="4"/>
      <c r="B41" s="4"/>
      <c r="C41" s="4"/>
      <c r="D41" s="4"/>
      <c r="E41" s="4"/>
      <c r="F41" s="4"/>
      <c r="G41" s="4"/>
      <c r="H41" s="4"/>
    </row>
    <row r="42" spans="1:8" ht="14.25" customHeight="1">
      <c r="A42" s="4"/>
      <c r="B42" s="4"/>
      <c r="C42" s="4"/>
      <c r="D42" s="4"/>
      <c r="E42" s="4"/>
      <c r="F42" s="4"/>
      <c r="G42" s="4"/>
      <c r="H42" s="4"/>
    </row>
    <row r="43" spans="1:8" ht="14.25" customHeight="1">
      <c r="A43" s="4"/>
      <c r="B43" s="4"/>
      <c r="C43" s="4"/>
      <c r="D43" s="4"/>
      <c r="E43" s="4"/>
      <c r="F43" s="4"/>
      <c r="G43" s="4"/>
      <c r="H43" s="4"/>
    </row>
    <row r="44" spans="1:8" ht="14.25" customHeight="1">
      <c r="A44" s="4"/>
      <c r="B44" s="4"/>
      <c r="C44" s="4"/>
      <c r="D44" s="4"/>
      <c r="E44" s="4"/>
      <c r="F44" s="4"/>
      <c r="G44" s="4"/>
      <c r="H44" s="4"/>
    </row>
    <row r="45" spans="1:8" ht="14.25" customHeight="1">
      <c r="A45" s="4"/>
      <c r="B45" s="4"/>
      <c r="C45" s="4"/>
      <c r="D45" s="4"/>
      <c r="E45" s="4"/>
      <c r="F45" s="4"/>
      <c r="G45" s="4"/>
      <c r="H45" s="4"/>
    </row>
    <row r="46" spans="1:8" ht="14.25" customHeight="1">
      <c r="A46" s="4"/>
      <c r="B46" s="4"/>
      <c r="C46" s="4"/>
      <c r="D46" s="4"/>
      <c r="E46" s="4"/>
      <c r="F46" s="4"/>
      <c r="G46" s="4"/>
      <c r="H46" s="4"/>
    </row>
    <row r="47" spans="1:8" ht="14.25" customHeight="1">
      <c r="A47" s="4"/>
      <c r="B47" s="4"/>
      <c r="C47" s="4"/>
      <c r="D47" s="4"/>
      <c r="E47" s="4"/>
      <c r="F47" s="4"/>
      <c r="G47" s="4"/>
      <c r="H47" s="4"/>
    </row>
    <row r="48" spans="1:8" ht="14.25" customHeight="1">
      <c r="A48" s="4"/>
      <c r="B48" s="4"/>
      <c r="C48" s="4"/>
      <c r="D48" s="4"/>
      <c r="E48" s="4"/>
      <c r="F48" s="4"/>
      <c r="G48" s="4"/>
      <c r="H48" s="4"/>
    </row>
    <row r="49" spans="1:8" ht="14.25" customHeight="1">
      <c r="A49" s="4"/>
      <c r="B49" s="4"/>
      <c r="C49" s="4"/>
      <c r="D49" s="4"/>
      <c r="E49" s="4"/>
      <c r="F49" s="4"/>
      <c r="G49" s="4"/>
      <c r="H49" s="4"/>
    </row>
    <row r="50" spans="1:8" ht="14.25" customHeight="1">
      <c r="A50" s="4"/>
      <c r="B50" s="4"/>
      <c r="C50" s="4"/>
      <c r="D50" s="4"/>
      <c r="E50" s="4"/>
      <c r="F50" s="4"/>
      <c r="G50" s="4"/>
      <c r="H50" s="4"/>
    </row>
    <row r="51" spans="1:8" ht="14.25" customHeight="1">
      <c r="A51" s="4"/>
      <c r="B51" s="4"/>
      <c r="C51" s="4"/>
      <c r="D51" s="4"/>
      <c r="E51" s="4"/>
      <c r="F51" s="4"/>
      <c r="G51" s="4"/>
      <c r="H51" s="4"/>
    </row>
    <row r="52" spans="1:8" ht="14.25" customHeight="1">
      <c r="A52" s="4"/>
      <c r="B52" s="4"/>
      <c r="C52" s="4"/>
      <c r="D52" s="4"/>
      <c r="E52" s="4"/>
      <c r="F52" s="4"/>
      <c r="G52" s="4"/>
      <c r="H52" s="4"/>
    </row>
    <row r="53" spans="1:8" ht="14.25" customHeight="1">
      <c r="A53" s="4"/>
      <c r="B53" s="4"/>
      <c r="C53" s="4"/>
      <c r="D53" s="4"/>
      <c r="E53" s="4"/>
      <c r="F53" s="4"/>
      <c r="G53" s="4"/>
      <c r="H53" s="4"/>
    </row>
    <row r="54" spans="1:8" ht="14.25" customHeight="1">
      <c r="A54" s="4"/>
      <c r="B54" s="4"/>
      <c r="C54" s="4"/>
      <c r="D54" s="4"/>
      <c r="E54" s="4"/>
      <c r="F54" s="4"/>
      <c r="G54" s="4"/>
      <c r="H54" s="4"/>
    </row>
    <row r="55" spans="1:8" ht="14.25" customHeight="1">
      <c r="A55" s="4"/>
      <c r="B55" s="4"/>
      <c r="C55" s="4"/>
      <c r="D55" s="4"/>
      <c r="E55" s="4"/>
      <c r="F55" s="4"/>
      <c r="G55" s="4"/>
      <c r="H55" s="4"/>
    </row>
    <row r="56" spans="1:8" ht="14.25" customHeight="1">
      <c r="A56" s="4"/>
      <c r="B56" s="4"/>
      <c r="C56" s="4"/>
      <c r="D56" s="4"/>
      <c r="E56" s="4"/>
      <c r="F56" s="4"/>
      <c r="G56" s="4"/>
      <c r="H56" s="4"/>
    </row>
    <row r="57" spans="1:8" ht="14.25" customHeight="1">
      <c r="A57" s="4"/>
      <c r="B57" s="4"/>
      <c r="C57" s="4"/>
      <c r="D57" s="4"/>
      <c r="E57" s="4"/>
      <c r="F57" s="4"/>
      <c r="G57" s="4"/>
      <c r="H57" s="4"/>
    </row>
    <row r="58" spans="1:8" ht="14.25" customHeight="1">
      <c r="A58" s="4"/>
      <c r="B58" s="4"/>
      <c r="C58" s="4"/>
      <c r="D58" s="4"/>
      <c r="E58" s="4"/>
      <c r="F58" s="4"/>
      <c r="G58" s="4"/>
      <c r="H58" s="4"/>
    </row>
    <row r="59" spans="1:8" ht="14.25" customHeight="1">
      <c r="A59" s="4"/>
      <c r="B59" s="4"/>
      <c r="C59" s="4"/>
      <c r="D59" s="4"/>
      <c r="E59" s="4"/>
      <c r="F59" s="4"/>
      <c r="G59" s="4"/>
      <c r="H59" s="4"/>
    </row>
    <row r="60" spans="1:8" ht="14.25" customHeight="1">
      <c r="A60" s="4"/>
      <c r="B60" s="4"/>
      <c r="C60" s="4"/>
      <c r="D60" s="4"/>
      <c r="E60" s="4"/>
      <c r="F60" s="4"/>
      <c r="G60" s="4"/>
      <c r="H60" s="4"/>
    </row>
    <row r="61" spans="1:8" ht="14.25" customHeight="1">
      <c r="A61" s="4"/>
      <c r="B61" s="4"/>
      <c r="C61" s="4"/>
      <c r="D61" s="4"/>
      <c r="E61" s="4"/>
      <c r="F61" s="4"/>
      <c r="G61" s="4"/>
      <c r="H61" s="4"/>
    </row>
    <row r="62" spans="1:8" ht="14.25" customHeight="1">
      <c r="A62" s="4"/>
      <c r="B62" s="4"/>
      <c r="C62" s="4"/>
      <c r="D62" s="4"/>
      <c r="E62" s="4"/>
      <c r="F62" s="4"/>
      <c r="G62" s="4"/>
      <c r="H62" s="4"/>
    </row>
    <row r="63" spans="1:8" ht="14.25" customHeight="1">
      <c r="A63" s="4"/>
      <c r="B63" s="4"/>
      <c r="C63" s="4"/>
      <c r="D63" s="4"/>
      <c r="E63" s="4"/>
      <c r="F63" s="4"/>
      <c r="G63" s="4"/>
      <c r="H63" s="4"/>
    </row>
    <row r="64" spans="1:8" ht="14.25" customHeight="1">
      <c r="A64" s="4"/>
      <c r="B64" s="4"/>
      <c r="C64" s="4"/>
      <c r="D64" s="4"/>
      <c r="E64" s="4"/>
      <c r="F64" s="4"/>
      <c r="G64" s="4"/>
      <c r="H64" s="4"/>
    </row>
    <row r="65" spans="1:8" ht="14.25" customHeight="1">
      <c r="A65" s="4"/>
      <c r="B65" s="4"/>
      <c r="C65" s="4"/>
      <c r="D65" s="4"/>
      <c r="E65" s="4"/>
      <c r="F65" s="4"/>
      <c r="G65" s="4"/>
      <c r="H65" s="4"/>
    </row>
    <row r="66" spans="1:8" ht="14.25" customHeight="1">
      <c r="A66" s="4"/>
      <c r="B66" s="4"/>
      <c r="C66" s="4"/>
      <c r="D66" s="4"/>
      <c r="E66" s="4"/>
      <c r="F66" s="4"/>
      <c r="G66" s="4"/>
      <c r="H66" s="4"/>
    </row>
    <row r="67" spans="1:8" ht="14.25" customHeight="1">
      <c r="A67" s="4"/>
      <c r="B67" s="4"/>
      <c r="C67" s="4"/>
      <c r="D67" s="4"/>
      <c r="E67" s="4"/>
      <c r="F67" s="4"/>
      <c r="G67" s="4"/>
      <c r="H67" s="4"/>
    </row>
    <row r="68" spans="1:8" ht="14.25" customHeight="1">
      <c r="A68" s="4"/>
      <c r="B68" s="4"/>
      <c r="C68" s="4"/>
      <c r="D68" s="4"/>
      <c r="E68" s="4"/>
      <c r="F68" s="4"/>
      <c r="G68" s="4"/>
      <c r="H68" s="4"/>
    </row>
    <row r="69" spans="1:8" ht="14.25" customHeight="1">
      <c r="A69" s="4"/>
      <c r="B69" s="4"/>
      <c r="C69" s="4"/>
      <c r="D69" s="4"/>
      <c r="E69" s="4"/>
      <c r="F69" s="4"/>
      <c r="G69" s="4"/>
      <c r="H69" s="4"/>
    </row>
    <row r="70" spans="1:8" ht="14.25" customHeight="1">
      <c r="A70" s="4"/>
      <c r="B70" s="4"/>
      <c r="C70" s="4"/>
      <c r="D70" s="4"/>
      <c r="E70" s="4"/>
      <c r="F70" s="4"/>
      <c r="G70" s="4"/>
      <c r="H70" s="4"/>
    </row>
    <row r="71" spans="1:8" ht="14.25" customHeight="1">
      <c r="A71" s="4"/>
      <c r="B71" s="4"/>
      <c r="C71" s="4"/>
      <c r="D71" s="4"/>
      <c r="E71" s="4"/>
      <c r="F71" s="4"/>
      <c r="G71" s="4"/>
      <c r="H71" s="4"/>
    </row>
    <row r="72" spans="1:8" ht="14.25" customHeight="1">
      <c r="A72" s="4"/>
      <c r="B72" s="4"/>
      <c r="C72" s="4"/>
      <c r="D72" s="4"/>
      <c r="E72" s="4"/>
      <c r="F72" s="4"/>
      <c r="G72" s="4"/>
      <c r="H72" s="4"/>
    </row>
    <row r="73" spans="1:8" ht="14.25" customHeight="1">
      <c r="A73" s="4"/>
      <c r="B73" s="4"/>
      <c r="C73" s="4"/>
      <c r="D73" s="4"/>
      <c r="E73" s="4"/>
      <c r="F73" s="4"/>
      <c r="G73" s="4"/>
      <c r="H73" s="4"/>
    </row>
    <row r="74" spans="1:8" ht="14.25" customHeight="1">
      <c r="A74" s="4"/>
      <c r="B74" s="4"/>
      <c r="C74" s="4"/>
      <c r="D74" s="4"/>
      <c r="E74" s="4"/>
      <c r="F74" s="4"/>
      <c r="G74" s="4"/>
      <c r="H74" s="4"/>
    </row>
    <row r="75" spans="1:8" ht="14.25" customHeight="1">
      <c r="A75" s="4"/>
      <c r="B75" s="4"/>
      <c r="C75" s="4"/>
      <c r="D75" s="4"/>
      <c r="E75" s="4"/>
      <c r="F75" s="4"/>
      <c r="G75" s="4"/>
      <c r="H75" s="4"/>
    </row>
    <row r="76" spans="1:8" ht="14.25" customHeight="1">
      <c r="A76" s="4"/>
      <c r="B76" s="4"/>
      <c r="C76" s="4"/>
      <c r="D76" s="4"/>
      <c r="E76" s="4"/>
      <c r="F76" s="4"/>
      <c r="G76" s="4"/>
      <c r="H76" s="4"/>
    </row>
    <row r="77" spans="1:8" ht="14.25" customHeight="1">
      <c r="A77" s="4"/>
      <c r="B77" s="4"/>
      <c r="C77" s="4"/>
      <c r="D77" s="4"/>
      <c r="E77" s="4"/>
      <c r="F77" s="4"/>
      <c r="G77" s="4"/>
      <c r="H77" s="4"/>
    </row>
    <row r="78" spans="1:8" ht="14.25" customHeight="1">
      <c r="A78" s="4"/>
      <c r="B78" s="4"/>
      <c r="C78" s="4"/>
      <c r="D78" s="4"/>
      <c r="E78" s="4"/>
      <c r="F78" s="4"/>
      <c r="G78" s="4"/>
      <c r="H78" s="4"/>
    </row>
    <row r="79" spans="1:8" ht="14.25" customHeight="1">
      <c r="A79" s="4"/>
      <c r="B79" s="4"/>
      <c r="C79" s="4"/>
      <c r="D79" s="4"/>
      <c r="E79" s="4"/>
      <c r="F79" s="4"/>
      <c r="G79" s="4"/>
      <c r="H79" s="4"/>
    </row>
    <row r="80" spans="1:8" ht="14.25" customHeight="1">
      <c r="A80" s="4"/>
      <c r="B80" s="4"/>
      <c r="C80" s="4"/>
      <c r="D80" s="4"/>
      <c r="E80" s="4"/>
      <c r="F80" s="4"/>
      <c r="G80" s="4"/>
      <c r="H80" s="4"/>
    </row>
    <row r="81" spans="1:8" ht="14.25" customHeight="1">
      <c r="A81" s="4"/>
      <c r="B81" s="4"/>
      <c r="C81" s="4"/>
      <c r="D81" s="4"/>
      <c r="E81" s="4"/>
      <c r="F81" s="4"/>
      <c r="G81" s="4"/>
      <c r="H81" s="4"/>
    </row>
    <row r="82" spans="1:8" ht="14.25" customHeight="1">
      <c r="A82" s="4"/>
      <c r="B82" s="4"/>
      <c r="C82" s="4"/>
      <c r="D82" s="4"/>
      <c r="E82" s="4"/>
      <c r="F82" s="4"/>
      <c r="G82" s="4"/>
      <c r="H82" s="4"/>
    </row>
    <row r="83" spans="1:8" ht="14.25" customHeight="1">
      <c r="A83" s="4"/>
      <c r="B83" s="4"/>
      <c r="C83" s="4"/>
      <c r="D83" s="4"/>
      <c r="E83" s="4"/>
      <c r="F83" s="4"/>
      <c r="G83" s="4"/>
      <c r="H83" s="4"/>
    </row>
    <row r="84" spans="1:8" ht="14.25" customHeight="1">
      <c r="A84" s="4"/>
      <c r="B84" s="4"/>
      <c r="C84" s="4"/>
      <c r="D84" s="4"/>
      <c r="E84" s="4"/>
      <c r="F84" s="4"/>
      <c r="G84" s="4"/>
      <c r="H84" s="4"/>
    </row>
    <row r="85" spans="1:8" ht="14.25" customHeight="1">
      <c r="A85" s="4"/>
      <c r="B85" s="4"/>
      <c r="C85" s="4"/>
      <c r="D85" s="4"/>
      <c r="E85" s="4"/>
      <c r="F85" s="4"/>
      <c r="G85" s="4"/>
      <c r="H85" s="4"/>
    </row>
  </sheetData>
  <mergeCells count="48">
    <mergeCell ref="X6:Y6"/>
    <mergeCell ref="Z6:AA6"/>
    <mergeCell ref="AB6:AC6"/>
    <mergeCell ref="AD6:AE6"/>
    <mergeCell ref="X8:Y8"/>
    <mergeCell ref="Z8:AA8"/>
    <mergeCell ref="AB8:AC8"/>
    <mergeCell ref="AD8:AE8"/>
    <mergeCell ref="X2:Y2"/>
    <mergeCell ref="Z2:AA2"/>
    <mergeCell ref="AB2:AC2"/>
    <mergeCell ref="AD2:AE2"/>
    <mergeCell ref="X4:Y4"/>
    <mergeCell ref="Z4:AA4"/>
    <mergeCell ref="AB4:AC4"/>
    <mergeCell ref="AD4:AE4"/>
    <mergeCell ref="W2:W3"/>
    <mergeCell ref="N6:O6"/>
    <mergeCell ref="P6:Q6"/>
    <mergeCell ref="R6:S6"/>
    <mergeCell ref="T6:U6"/>
    <mergeCell ref="M2:M3"/>
    <mergeCell ref="N4:O4"/>
    <mergeCell ref="P4:Q4"/>
    <mergeCell ref="R4:S4"/>
    <mergeCell ref="T4:U4"/>
    <mergeCell ref="N2:O2"/>
    <mergeCell ref="P2:Q2"/>
    <mergeCell ref="R2:S2"/>
    <mergeCell ref="T2:U2"/>
    <mergeCell ref="B6:C6"/>
    <mergeCell ref="D6:E6"/>
    <mergeCell ref="F6:H6"/>
    <mergeCell ref="A2:H2"/>
    <mergeCell ref="A4:H4"/>
    <mergeCell ref="B5:C5"/>
    <mergeCell ref="D5:E5"/>
    <mergeCell ref="F5:H5"/>
    <mergeCell ref="B9:H9"/>
    <mergeCell ref="A17:E17"/>
    <mergeCell ref="A18:F18"/>
    <mergeCell ref="A7:A8"/>
    <mergeCell ref="B7:C7"/>
    <mergeCell ref="D7:E7"/>
    <mergeCell ref="F7:H7"/>
    <mergeCell ref="B8:C8"/>
    <mergeCell ref="D8:E8"/>
    <mergeCell ref="F8:H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9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8BFA-5476-4E67-8453-C194F00E1907}">
  <dimension ref="A2:P50"/>
  <sheetViews>
    <sheetView tabSelected="1" zoomScale="70" zoomScaleNormal="70" workbookViewId="0">
      <selection activeCell="F11" sqref="F11"/>
    </sheetView>
  </sheetViews>
  <sheetFormatPr defaultRowHeight="14.4"/>
  <cols>
    <col min="14" max="14" width="29.19921875" customWidth="1"/>
    <col min="15" max="15" width="22.69921875" customWidth="1"/>
    <col min="16" max="16" width="31.796875" customWidth="1"/>
  </cols>
  <sheetData>
    <row r="2" spans="1:16">
      <c r="A2" s="172" t="s">
        <v>70</v>
      </c>
    </row>
    <row r="3" spans="1:16">
      <c r="F3" t="s">
        <v>75</v>
      </c>
    </row>
    <row r="4" spans="1:16" ht="17.399999999999999">
      <c r="K4" s="172" t="s">
        <v>86</v>
      </c>
      <c r="N4" s="189" t="s">
        <v>88</v>
      </c>
    </row>
    <row r="5" spans="1:16" s="172" customFormat="1">
      <c r="A5" s="191"/>
      <c r="B5" s="192" t="s">
        <v>62</v>
      </c>
      <c r="C5" s="192"/>
      <c r="D5" s="192" t="s">
        <v>63</v>
      </c>
      <c r="E5" s="192"/>
      <c r="F5" s="193" t="s">
        <v>64</v>
      </c>
      <c r="G5" s="194"/>
      <c r="I5" s="195" t="s">
        <v>69</v>
      </c>
      <c r="J5" s="195" t="s">
        <v>65</v>
      </c>
      <c r="K5" s="195" t="s">
        <v>66</v>
      </c>
      <c r="L5" s="195" t="s">
        <v>67</v>
      </c>
      <c r="N5" s="190" t="s">
        <v>89</v>
      </c>
      <c r="O5" s="190" t="s">
        <v>64</v>
      </c>
      <c r="P5" s="190" t="s">
        <v>84</v>
      </c>
    </row>
    <row r="6" spans="1:16">
      <c r="A6" s="196" t="s">
        <v>68</v>
      </c>
      <c r="B6" s="196" t="s">
        <v>66</v>
      </c>
      <c r="C6" s="196" t="s">
        <v>67</v>
      </c>
      <c r="D6" s="196" t="s">
        <v>66</v>
      </c>
      <c r="E6" s="196" t="s">
        <v>67</v>
      </c>
      <c r="F6" s="196" t="s">
        <v>66</v>
      </c>
      <c r="G6" s="196" t="s">
        <v>67</v>
      </c>
      <c r="I6" s="171">
        <v>10</v>
      </c>
      <c r="J6" s="185">
        <f>ROUND((3+1.44*(I6/10-1)),0)</f>
        <v>3</v>
      </c>
      <c r="K6" s="168"/>
      <c r="L6" s="168"/>
      <c r="N6" s="168"/>
      <c r="O6" s="168"/>
      <c r="P6" s="168" t="s">
        <v>85</v>
      </c>
    </row>
    <row r="7" spans="1:16">
      <c r="A7" s="171">
        <v>1</v>
      </c>
      <c r="B7" s="169">
        <f>ROUND(A7*2.5,0)</f>
        <v>3</v>
      </c>
      <c r="C7" s="170">
        <f>ROUNDDOWN(1+A7/3.3,0)</f>
        <v>1</v>
      </c>
      <c r="D7" s="170">
        <f>ROUND(A7*2.8,0)</f>
        <v>3</v>
      </c>
      <c r="E7" s="170">
        <f>IF(A7&lt;=2, 1, INT((A7-3)/3)+2)</f>
        <v>1</v>
      </c>
      <c r="F7" s="168">
        <f>ROUNDUP(1+(A7/8),0)</f>
        <v>2</v>
      </c>
      <c r="G7" s="168">
        <f>ROUND(F7*0.6,0)</f>
        <v>1</v>
      </c>
      <c r="I7" s="171">
        <v>20</v>
      </c>
      <c r="J7" s="185">
        <f t="shared" ref="J7:J18" si="0">ROUND((3+1.44*(I7/10-1)),0)</f>
        <v>4</v>
      </c>
      <c r="K7" s="168"/>
      <c r="L7" s="168"/>
      <c r="N7" s="188"/>
      <c r="O7" s="168"/>
      <c r="P7" s="188" t="s">
        <v>87</v>
      </c>
    </row>
    <row r="8" spans="1:16">
      <c r="A8" s="171">
        <v>2</v>
      </c>
      <c r="B8" s="169">
        <f t="shared" ref="B8:B50" si="1">ROUND(A8*2.5,0)</f>
        <v>5</v>
      </c>
      <c r="C8" s="170">
        <f t="shared" ref="C8:C50" si="2">ROUNDDOWN(1+A8/3.3,0)</f>
        <v>1</v>
      </c>
      <c r="D8" s="170">
        <f t="shared" ref="D8:D50" si="3">ROUND(A8*2.8,0)</f>
        <v>6</v>
      </c>
      <c r="E8" s="170">
        <f t="shared" ref="E8:E50" si="4">IF(A8&lt;=2, 1, INT((A8-3)/3)+2)</f>
        <v>1</v>
      </c>
      <c r="F8" s="168">
        <f t="shared" ref="F8:F50" si="5">ROUNDUP(1+(A8/8),0)</f>
        <v>2</v>
      </c>
      <c r="G8" s="168">
        <f t="shared" ref="G8:G50" si="6">ROUND(F8*0.6,0)</f>
        <v>1</v>
      </c>
      <c r="I8" s="171">
        <v>30</v>
      </c>
      <c r="J8" s="185">
        <f t="shared" si="0"/>
        <v>6</v>
      </c>
      <c r="K8" s="168"/>
      <c r="L8" s="168"/>
      <c r="N8" s="168"/>
      <c r="O8" s="168"/>
      <c r="P8" s="168"/>
    </row>
    <row r="9" spans="1:16">
      <c r="A9" s="171">
        <v>3</v>
      </c>
      <c r="B9" s="169">
        <f t="shared" si="1"/>
        <v>8</v>
      </c>
      <c r="C9" s="170">
        <f t="shared" si="2"/>
        <v>1</v>
      </c>
      <c r="D9" s="170">
        <f t="shared" si="3"/>
        <v>8</v>
      </c>
      <c r="E9" s="170">
        <f t="shared" si="4"/>
        <v>2</v>
      </c>
      <c r="F9" s="168">
        <f t="shared" si="5"/>
        <v>2</v>
      </c>
      <c r="G9" s="168">
        <f t="shared" si="6"/>
        <v>1</v>
      </c>
      <c r="I9" s="171">
        <v>40</v>
      </c>
      <c r="J9" s="185">
        <f t="shared" si="0"/>
        <v>7</v>
      </c>
      <c r="K9" s="168"/>
      <c r="L9" s="168"/>
      <c r="N9" s="168"/>
      <c r="O9" s="168"/>
      <c r="P9" s="168"/>
    </row>
    <row r="10" spans="1:16">
      <c r="A10" s="171">
        <v>4</v>
      </c>
      <c r="B10" s="169">
        <f t="shared" si="1"/>
        <v>10</v>
      </c>
      <c r="C10" s="170">
        <f t="shared" si="2"/>
        <v>2</v>
      </c>
      <c r="D10" s="170">
        <f t="shared" si="3"/>
        <v>11</v>
      </c>
      <c r="E10" s="170">
        <f t="shared" si="4"/>
        <v>2</v>
      </c>
      <c r="F10" s="168">
        <f t="shared" si="5"/>
        <v>2</v>
      </c>
      <c r="G10" s="168">
        <f t="shared" si="6"/>
        <v>1</v>
      </c>
      <c r="I10" s="171">
        <v>50</v>
      </c>
      <c r="J10" s="185">
        <f t="shared" si="0"/>
        <v>9</v>
      </c>
      <c r="K10" s="168"/>
      <c r="L10" s="168"/>
      <c r="N10" s="168"/>
      <c r="O10" s="168"/>
      <c r="P10" s="168"/>
    </row>
    <row r="11" spans="1:16">
      <c r="A11" s="171">
        <v>5</v>
      </c>
      <c r="B11" s="169">
        <f t="shared" si="1"/>
        <v>13</v>
      </c>
      <c r="C11" s="170">
        <f t="shared" si="2"/>
        <v>2</v>
      </c>
      <c r="D11" s="170">
        <f t="shared" si="3"/>
        <v>14</v>
      </c>
      <c r="E11" s="170">
        <f t="shared" si="4"/>
        <v>2</v>
      </c>
      <c r="F11" s="168">
        <f t="shared" si="5"/>
        <v>2</v>
      </c>
      <c r="G11" s="168">
        <f t="shared" si="6"/>
        <v>1</v>
      </c>
      <c r="I11" s="171">
        <v>60</v>
      </c>
      <c r="J11" s="185">
        <f t="shared" si="0"/>
        <v>10</v>
      </c>
      <c r="K11" s="168"/>
      <c r="L11" s="168"/>
      <c r="N11" s="168"/>
      <c r="O11" s="168"/>
      <c r="P11" s="168"/>
    </row>
    <row r="12" spans="1:16">
      <c r="A12" s="171">
        <v>6</v>
      </c>
      <c r="B12" s="169">
        <f t="shared" si="1"/>
        <v>15</v>
      </c>
      <c r="C12" s="170">
        <f t="shared" si="2"/>
        <v>2</v>
      </c>
      <c r="D12" s="170">
        <f t="shared" si="3"/>
        <v>17</v>
      </c>
      <c r="E12" s="170">
        <f t="shared" si="4"/>
        <v>3</v>
      </c>
      <c r="F12" s="168">
        <f t="shared" si="5"/>
        <v>2</v>
      </c>
      <c r="G12" s="168">
        <f t="shared" si="6"/>
        <v>1</v>
      </c>
      <c r="I12" s="171">
        <v>70</v>
      </c>
      <c r="J12" s="185">
        <f t="shared" si="0"/>
        <v>12</v>
      </c>
      <c r="K12" s="168"/>
      <c r="L12" s="168"/>
      <c r="N12" s="168"/>
      <c r="O12" s="168"/>
      <c r="P12" s="168"/>
    </row>
    <row r="13" spans="1:16">
      <c r="A13" s="171">
        <v>7</v>
      </c>
      <c r="B13" s="169">
        <f t="shared" si="1"/>
        <v>18</v>
      </c>
      <c r="C13" s="170">
        <f t="shared" si="2"/>
        <v>3</v>
      </c>
      <c r="D13" s="170">
        <f t="shared" si="3"/>
        <v>20</v>
      </c>
      <c r="E13" s="170">
        <f t="shared" si="4"/>
        <v>3</v>
      </c>
      <c r="F13" s="168">
        <f t="shared" si="5"/>
        <v>2</v>
      </c>
      <c r="G13" s="168">
        <f t="shared" si="6"/>
        <v>1</v>
      </c>
      <c r="I13" s="171">
        <v>80</v>
      </c>
      <c r="J13" s="185">
        <f t="shared" si="0"/>
        <v>13</v>
      </c>
      <c r="K13" s="168"/>
      <c r="L13" s="168"/>
      <c r="N13" s="168"/>
      <c r="O13" s="168"/>
      <c r="P13" s="168"/>
    </row>
    <row r="14" spans="1:16">
      <c r="A14" s="171">
        <v>8</v>
      </c>
      <c r="B14" s="169">
        <f t="shared" si="1"/>
        <v>20</v>
      </c>
      <c r="C14" s="170">
        <f t="shared" si="2"/>
        <v>3</v>
      </c>
      <c r="D14" s="170">
        <f t="shared" si="3"/>
        <v>22</v>
      </c>
      <c r="E14" s="170">
        <f t="shared" si="4"/>
        <v>3</v>
      </c>
      <c r="F14" s="168">
        <f t="shared" si="5"/>
        <v>2</v>
      </c>
      <c r="G14" s="168">
        <f t="shared" si="6"/>
        <v>1</v>
      </c>
      <c r="I14" s="171">
        <v>90</v>
      </c>
      <c r="J14" s="185">
        <f t="shared" si="0"/>
        <v>15</v>
      </c>
      <c r="K14" s="168"/>
      <c r="L14" s="168"/>
      <c r="N14" s="168"/>
      <c r="O14" s="168"/>
      <c r="P14" s="168"/>
    </row>
    <row r="15" spans="1:16">
      <c r="A15" s="171">
        <v>9</v>
      </c>
      <c r="B15" s="169">
        <f t="shared" si="1"/>
        <v>23</v>
      </c>
      <c r="C15" s="170">
        <f t="shared" si="2"/>
        <v>3</v>
      </c>
      <c r="D15" s="170">
        <f t="shared" si="3"/>
        <v>25</v>
      </c>
      <c r="E15" s="170">
        <f t="shared" si="4"/>
        <v>4</v>
      </c>
      <c r="F15" s="168">
        <f t="shared" si="5"/>
        <v>3</v>
      </c>
      <c r="G15" s="168">
        <f t="shared" si="6"/>
        <v>2</v>
      </c>
      <c r="I15" s="171">
        <v>100</v>
      </c>
      <c r="J15" s="185">
        <f t="shared" si="0"/>
        <v>16</v>
      </c>
      <c r="K15" s="168"/>
      <c r="L15" s="168"/>
      <c r="M15" s="187"/>
      <c r="N15" s="168"/>
      <c r="O15" s="168"/>
      <c r="P15" s="168"/>
    </row>
    <row r="16" spans="1:16">
      <c r="A16" s="171">
        <v>10</v>
      </c>
      <c r="B16" s="169">
        <f t="shared" si="1"/>
        <v>25</v>
      </c>
      <c r="C16" s="170">
        <f t="shared" si="2"/>
        <v>4</v>
      </c>
      <c r="D16" s="170">
        <f t="shared" si="3"/>
        <v>28</v>
      </c>
      <c r="E16" s="170">
        <f t="shared" si="4"/>
        <v>4</v>
      </c>
      <c r="F16" s="168">
        <f t="shared" si="5"/>
        <v>3</v>
      </c>
      <c r="G16" s="168">
        <f t="shared" si="6"/>
        <v>2</v>
      </c>
      <c r="I16" s="171">
        <v>110</v>
      </c>
      <c r="J16" s="185">
        <f t="shared" si="0"/>
        <v>17</v>
      </c>
      <c r="K16" s="186"/>
      <c r="L16" s="168"/>
      <c r="N16" s="168"/>
      <c r="O16" s="168"/>
      <c r="P16" s="168"/>
    </row>
    <row r="17" spans="1:16">
      <c r="A17" s="171">
        <v>11</v>
      </c>
      <c r="B17" s="169">
        <f t="shared" si="1"/>
        <v>28</v>
      </c>
      <c r="C17" s="170">
        <f t="shared" si="2"/>
        <v>4</v>
      </c>
      <c r="D17" s="170">
        <f t="shared" si="3"/>
        <v>31</v>
      </c>
      <c r="E17" s="170">
        <f t="shared" si="4"/>
        <v>4</v>
      </c>
      <c r="F17" s="168">
        <f t="shared" si="5"/>
        <v>3</v>
      </c>
      <c r="G17" s="168">
        <f t="shared" si="6"/>
        <v>2</v>
      </c>
      <c r="I17" s="171">
        <v>120</v>
      </c>
      <c r="J17" s="185">
        <f t="shared" si="0"/>
        <v>19</v>
      </c>
      <c r="K17" s="168"/>
      <c r="L17" s="168"/>
      <c r="N17" s="168"/>
      <c r="O17" s="168"/>
      <c r="P17" s="168"/>
    </row>
    <row r="18" spans="1:16">
      <c r="A18" s="171">
        <v>12</v>
      </c>
      <c r="B18" s="169">
        <f t="shared" si="1"/>
        <v>30</v>
      </c>
      <c r="C18" s="170">
        <f t="shared" si="2"/>
        <v>4</v>
      </c>
      <c r="D18" s="170">
        <f t="shared" si="3"/>
        <v>34</v>
      </c>
      <c r="E18" s="170">
        <f t="shared" si="4"/>
        <v>5</v>
      </c>
      <c r="F18" s="168">
        <f t="shared" si="5"/>
        <v>3</v>
      </c>
      <c r="G18" s="168">
        <f t="shared" si="6"/>
        <v>2</v>
      </c>
      <c r="I18" s="171">
        <v>130</v>
      </c>
      <c r="J18" s="185">
        <f t="shared" si="0"/>
        <v>20</v>
      </c>
      <c r="K18" s="168"/>
      <c r="L18" s="168"/>
      <c r="N18" s="168"/>
      <c r="O18" s="168"/>
      <c r="P18" s="168"/>
    </row>
    <row r="19" spans="1:16">
      <c r="A19" s="171">
        <v>13</v>
      </c>
      <c r="B19" s="169">
        <f t="shared" si="1"/>
        <v>33</v>
      </c>
      <c r="C19" s="170">
        <f t="shared" si="2"/>
        <v>4</v>
      </c>
      <c r="D19" s="170">
        <f t="shared" si="3"/>
        <v>36</v>
      </c>
      <c r="E19" s="170">
        <f t="shared" si="4"/>
        <v>5</v>
      </c>
      <c r="F19" s="168">
        <f t="shared" si="5"/>
        <v>3</v>
      </c>
      <c r="G19" s="168">
        <f t="shared" si="6"/>
        <v>2</v>
      </c>
    </row>
    <row r="20" spans="1:16">
      <c r="A20" s="171">
        <v>14</v>
      </c>
      <c r="B20" s="169">
        <f t="shared" si="1"/>
        <v>35</v>
      </c>
      <c r="C20" s="170">
        <f t="shared" si="2"/>
        <v>5</v>
      </c>
      <c r="D20" s="170">
        <f t="shared" si="3"/>
        <v>39</v>
      </c>
      <c r="E20" s="170">
        <f t="shared" si="4"/>
        <v>5</v>
      </c>
      <c r="F20" s="168">
        <f t="shared" si="5"/>
        <v>3</v>
      </c>
      <c r="G20" s="168">
        <f t="shared" si="6"/>
        <v>2</v>
      </c>
    </row>
    <row r="21" spans="1:16">
      <c r="A21" s="171">
        <v>15</v>
      </c>
      <c r="B21" s="169">
        <f t="shared" si="1"/>
        <v>38</v>
      </c>
      <c r="C21" s="170">
        <f t="shared" si="2"/>
        <v>5</v>
      </c>
      <c r="D21" s="170">
        <f t="shared" si="3"/>
        <v>42</v>
      </c>
      <c r="E21" s="170">
        <f t="shared" si="4"/>
        <v>6</v>
      </c>
      <c r="F21" s="168">
        <f t="shared" si="5"/>
        <v>3</v>
      </c>
      <c r="G21" s="168">
        <f t="shared" si="6"/>
        <v>2</v>
      </c>
    </row>
    <row r="22" spans="1:16">
      <c r="A22" s="171">
        <v>16</v>
      </c>
      <c r="B22" s="169">
        <f t="shared" si="1"/>
        <v>40</v>
      </c>
      <c r="C22" s="170">
        <f t="shared" si="2"/>
        <v>5</v>
      </c>
      <c r="D22" s="170">
        <f t="shared" si="3"/>
        <v>45</v>
      </c>
      <c r="E22" s="170">
        <f t="shared" si="4"/>
        <v>6</v>
      </c>
      <c r="F22" s="168">
        <f t="shared" si="5"/>
        <v>3</v>
      </c>
      <c r="G22" s="168">
        <f t="shared" si="6"/>
        <v>2</v>
      </c>
    </row>
    <row r="23" spans="1:16">
      <c r="A23" s="171">
        <v>17</v>
      </c>
      <c r="B23" s="169">
        <f t="shared" si="1"/>
        <v>43</v>
      </c>
      <c r="C23" s="170">
        <f t="shared" si="2"/>
        <v>6</v>
      </c>
      <c r="D23" s="170">
        <f t="shared" si="3"/>
        <v>48</v>
      </c>
      <c r="E23" s="170">
        <f t="shared" si="4"/>
        <v>6</v>
      </c>
      <c r="F23" s="168">
        <f t="shared" si="5"/>
        <v>4</v>
      </c>
      <c r="G23" s="168">
        <f t="shared" si="6"/>
        <v>2</v>
      </c>
    </row>
    <row r="24" spans="1:16">
      <c r="A24" s="171">
        <v>18</v>
      </c>
      <c r="B24" s="169">
        <f t="shared" si="1"/>
        <v>45</v>
      </c>
      <c r="C24" s="170">
        <f t="shared" si="2"/>
        <v>6</v>
      </c>
      <c r="D24" s="170">
        <f t="shared" si="3"/>
        <v>50</v>
      </c>
      <c r="E24" s="170">
        <f t="shared" si="4"/>
        <v>7</v>
      </c>
      <c r="F24" s="168">
        <f t="shared" si="5"/>
        <v>4</v>
      </c>
      <c r="G24" s="168">
        <f t="shared" si="6"/>
        <v>2</v>
      </c>
    </row>
    <row r="25" spans="1:16">
      <c r="A25" s="171">
        <v>19</v>
      </c>
      <c r="B25" s="169">
        <f t="shared" si="1"/>
        <v>48</v>
      </c>
      <c r="C25" s="170">
        <f t="shared" si="2"/>
        <v>6</v>
      </c>
      <c r="D25" s="170">
        <f t="shared" si="3"/>
        <v>53</v>
      </c>
      <c r="E25" s="170">
        <f t="shared" si="4"/>
        <v>7</v>
      </c>
      <c r="F25" s="168">
        <f t="shared" si="5"/>
        <v>4</v>
      </c>
      <c r="G25" s="168">
        <f t="shared" si="6"/>
        <v>2</v>
      </c>
    </row>
    <row r="26" spans="1:16">
      <c r="A26" s="171">
        <v>20</v>
      </c>
      <c r="B26" s="169">
        <f t="shared" si="1"/>
        <v>50</v>
      </c>
      <c r="C26" s="170">
        <f t="shared" si="2"/>
        <v>7</v>
      </c>
      <c r="D26" s="170">
        <f t="shared" si="3"/>
        <v>56</v>
      </c>
      <c r="E26" s="170">
        <f t="shared" si="4"/>
        <v>7</v>
      </c>
      <c r="F26" s="168">
        <f t="shared" si="5"/>
        <v>4</v>
      </c>
      <c r="G26" s="168">
        <f t="shared" si="6"/>
        <v>2</v>
      </c>
    </row>
    <row r="27" spans="1:16">
      <c r="A27" s="171">
        <v>21</v>
      </c>
      <c r="B27" s="169">
        <f t="shared" si="1"/>
        <v>53</v>
      </c>
      <c r="C27" s="170">
        <f t="shared" si="2"/>
        <v>7</v>
      </c>
      <c r="D27" s="170">
        <f t="shared" si="3"/>
        <v>59</v>
      </c>
      <c r="E27" s="170">
        <f t="shared" si="4"/>
        <v>8</v>
      </c>
      <c r="F27" s="168">
        <f t="shared" si="5"/>
        <v>4</v>
      </c>
      <c r="G27" s="168">
        <f t="shared" si="6"/>
        <v>2</v>
      </c>
    </row>
    <row r="28" spans="1:16">
      <c r="A28" s="171">
        <v>22</v>
      </c>
      <c r="B28" s="169">
        <f t="shared" si="1"/>
        <v>55</v>
      </c>
      <c r="C28" s="170">
        <f t="shared" si="2"/>
        <v>7</v>
      </c>
      <c r="D28" s="170">
        <f t="shared" si="3"/>
        <v>62</v>
      </c>
      <c r="E28" s="170">
        <f t="shared" si="4"/>
        <v>8</v>
      </c>
      <c r="F28" s="168">
        <f t="shared" si="5"/>
        <v>4</v>
      </c>
      <c r="G28" s="168">
        <f t="shared" si="6"/>
        <v>2</v>
      </c>
    </row>
    <row r="29" spans="1:16">
      <c r="A29" s="171">
        <v>23</v>
      </c>
      <c r="B29" s="169">
        <f t="shared" si="1"/>
        <v>58</v>
      </c>
      <c r="C29" s="170">
        <f t="shared" si="2"/>
        <v>7</v>
      </c>
      <c r="D29" s="170">
        <f t="shared" si="3"/>
        <v>64</v>
      </c>
      <c r="E29" s="170">
        <f t="shared" si="4"/>
        <v>8</v>
      </c>
      <c r="F29" s="168">
        <f t="shared" si="5"/>
        <v>4</v>
      </c>
      <c r="G29" s="168">
        <f t="shared" si="6"/>
        <v>2</v>
      </c>
    </row>
    <row r="30" spans="1:16">
      <c r="A30" s="171">
        <v>24</v>
      </c>
      <c r="B30" s="169">
        <f t="shared" si="1"/>
        <v>60</v>
      </c>
      <c r="C30" s="170">
        <f t="shared" si="2"/>
        <v>8</v>
      </c>
      <c r="D30" s="170">
        <f t="shared" si="3"/>
        <v>67</v>
      </c>
      <c r="E30" s="170">
        <f t="shared" si="4"/>
        <v>9</v>
      </c>
      <c r="F30" s="168">
        <f t="shared" si="5"/>
        <v>4</v>
      </c>
      <c r="G30" s="168">
        <f t="shared" si="6"/>
        <v>2</v>
      </c>
    </row>
    <row r="31" spans="1:16">
      <c r="A31" s="171">
        <v>25</v>
      </c>
      <c r="B31" s="169">
        <f t="shared" si="1"/>
        <v>63</v>
      </c>
      <c r="C31" s="170">
        <f t="shared" si="2"/>
        <v>8</v>
      </c>
      <c r="D31" s="170">
        <f t="shared" si="3"/>
        <v>70</v>
      </c>
      <c r="E31" s="170">
        <f t="shared" si="4"/>
        <v>9</v>
      </c>
      <c r="F31" s="168">
        <f t="shared" si="5"/>
        <v>5</v>
      </c>
      <c r="G31" s="168">
        <f t="shared" si="6"/>
        <v>3</v>
      </c>
    </row>
    <row r="32" spans="1:16">
      <c r="A32" s="171">
        <v>26</v>
      </c>
      <c r="B32" s="169">
        <f t="shared" si="1"/>
        <v>65</v>
      </c>
      <c r="C32" s="170">
        <f t="shared" si="2"/>
        <v>8</v>
      </c>
      <c r="D32" s="170">
        <f t="shared" si="3"/>
        <v>73</v>
      </c>
      <c r="E32" s="170">
        <f t="shared" si="4"/>
        <v>9</v>
      </c>
      <c r="F32" s="168">
        <f t="shared" si="5"/>
        <v>5</v>
      </c>
      <c r="G32" s="168">
        <f t="shared" si="6"/>
        <v>3</v>
      </c>
    </row>
    <row r="33" spans="1:7">
      <c r="A33" s="171">
        <v>27</v>
      </c>
      <c r="B33" s="169">
        <f t="shared" si="1"/>
        <v>68</v>
      </c>
      <c r="C33" s="170">
        <f t="shared" si="2"/>
        <v>9</v>
      </c>
      <c r="D33" s="170">
        <f t="shared" si="3"/>
        <v>76</v>
      </c>
      <c r="E33" s="170">
        <f t="shared" si="4"/>
        <v>10</v>
      </c>
      <c r="F33" s="168">
        <f t="shared" si="5"/>
        <v>5</v>
      </c>
      <c r="G33" s="168">
        <f t="shared" si="6"/>
        <v>3</v>
      </c>
    </row>
    <row r="34" spans="1:7">
      <c r="A34" s="171">
        <v>28</v>
      </c>
      <c r="B34" s="169">
        <f t="shared" si="1"/>
        <v>70</v>
      </c>
      <c r="C34" s="170">
        <f t="shared" si="2"/>
        <v>9</v>
      </c>
      <c r="D34" s="170">
        <f t="shared" si="3"/>
        <v>78</v>
      </c>
      <c r="E34" s="170">
        <f t="shared" si="4"/>
        <v>10</v>
      </c>
      <c r="F34" s="168">
        <f t="shared" si="5"/>
        <v>5</v>
      </c>
      <c r="G34" s="168">
        <f t="shared" si="6"/>
        <v>3</v>
      </c>
    </row>
    <row r="35" spans="1:7">
      <c r="A35" s="171">
        <v>29</v>
      </c>
      <c r="B35" s="169">
        <f t="shared" si="1"/>
        <v>73</v>
      </c>
      <c r="C35" s="170">
        <f t="shared" si="2"/>
        <v>9</v>
      </c>
      <c r="D35" s="170">
        <f t="shared" si="3"/>
        <v>81</v>
      </c>
      <c r="E35" s="170">
        <f t="shared" si="4"/>
        <v>10</v>
      </c>
      <c r="F35" s="168">
        <f t="shared" si="5"/>
        <v>5</v>
      </c>
      <c r="G35" s="168">
        <f t="shared" si="6"/>
        <v>3</v>
      </c>
    </row>
    <row r="36" spans="1:7">
      <c r="A36" s="171">
        <v>30</v>
      </c>
      <c r="B36" s="169">
        <f t="shared" si="1"/>
        <v>75</v>
      </c>
      <c r="C36" s="170">
        <f t="shared" si="2"/>
        <v>10</v>
      </c>
      <c r="D36" s="170">
        <f t="shared" si="3"/>
        <v>84</v>
      </c>
      <c r="E36" s="170">
        <f t="shared" si="4"/>
        <v>11</v>
      </c>
      <c r="F36" s="168">
        <f t="shared" si="5"/>
        <v>5</v>
      </c>
      <c r="G36" s="168">
        <f t="shared" si="6"/>
        <v>3</v>
      </c>
    </row>
    <row r="37" spans="1:7">
      <c r="A37" s="171">
        <v>31</v>
      </c>
      <c r="B37" s="169">
        <f t="shared" si="1"/>
        <v>78</v>
      </c>
      <c r="C37" s="170">
        <f t="shared" si="2"/>
        <v>10</v>
      </c>
      <c r="D37" s="170">
        <f>ROUND(A37*2.8,0)</f>
        <v>87</v>
      </c>
      <c r="E37" s="170">
        <f t="shared" si="4"/>
        <v>11</v>
      </c>
      <c r="F37" s="168">
        <f t="shared" si="5"/>
        <v>5</v>
      </c>
      <c r="G37" s="168">
        <f t="shared" si="6"/>
        <v>3</v>
      </c>
    </row>
    <row r="38" spans="1:7">
      <c r="A38" s="171">
        <v>32</v>
      </c>
      <c r="B38" s="169">
        <f t="shared" si="1"/>
        <v>80</v>
      </c>
      <c r="C38" s="170">
        <f t="shared" si="2"/>
        <v>10</v>
      </c>
      <c r="D38" s="170">
        <f t="shared" si="3"/>
        <v>90</v>
      </c>
      <c r="E38" s="170">
        <f t="shared" si="4"/>
        <v>11</v>
      </c>
      <c r="F38" s="168">
        <f t="shared" si="5"/>
        <v>5</v>
      </c>
      <c r="G38" s="168">
        <f t="shared" si="6"/>
        <v>3</v>
      </c>
    </row>
    <row r="39" spans="1:7">
      <c r="A39" s="171">
        <v>33</v>
      </c>
      <c r="B39" s="169">
        <f t="shared" si="1"/>
        <v>83</v>
      </c>
      <c r="C39" s="170">
        <f t="shared" si="2"/>
        <v>11</v>
      </c>
      <c r="D39" s="170">
        <f t="shared" si="3"/>
        <v>92</v>
      </c>
      <c r="E39" s="170">
        <f t="shared" si="4"/>
        <v>12</v>
      </c>
      <c r="F39" s="168">
        <f t="shared" si="5"/>
        <v>6</v>
      </c>
      <c r="G39" s="168">
        <f t="shared" si="6"/>
        <v>4</v>
      </c>
    </row>
    <row r="40" spans="1:7">
      <c r="A40" s="171">
        <v>34</v>
      </c>
      <c r="B40" s="169">
        <f t="shared" si="1"/>
        <v>85</v>
      </c>
      <c r="C40" s="170">
        <f t="shared" si="2"/>
        <v>11</v>
      </c>
      <c r="D40" s="170">
        <f t="shared" si="3"/>
        <v>95</v>
      </c>
      <c r="E40" s="170">
        <f t="shared" si="4"/>
        <v>12</v>
      </c>
      <c r="F40" s="168">
        <f t="shared" si="5"/>
        <v>6</v>
      </c>
      <c r="G40" s="168">
        <f t="shared" si="6"/>
        <v>4</v>
      </c>
    </row>
    <row r="41" spans="1:7">
      <c r="A41" s="171">
        <v>35</v>
      </c>
      <c r="B41" s="169">
        <f t="shared" si="1"/>
        <v>88</v>
      </c>
      <c r="C41" s="170">
        <f t="shared" si="2"/>
        <v>11</v>
      </c>
      <c r="D41" s="170">
        <f t="shared" si="3"/>
        <v>98</v>
      </c>
      <c r="E41" s="170">
        <f t="shared" si="4"/>
        <v>12</v>
      </c>
      <c r="F41" s="168">
        <f t="shared" si="5"/>
        <v>6</v>
      </c>
      <c r="G41" s="168">
        <f t="shared" si="6"/>
        <v>4</v>
      </c>
    </row>
    <row r="42" spans="1:7">
      <c r="A42" s="171">
        <v>36</v>
      </c>
      <c r="B42" s="169">
        <f t="shared" si="1"/>
        <v>90</v>
      </c>
      <c r="C42" s="170">
        <f t="shared" si="2"/>
        <v>11</v>
      </c>
      <c r="D42" s="170">
        <f t="shared" si="3"/>
        <v>101</v>
      </c>
      <c r="E42" s="170">
        <f t="shared" si="4"/>
        <v>13</v>
      </c>
      <c r="F42" s="168">
        <f t="shared" si="5"/>
        <v>6</v>
      </c>
      <c r="G42" s="168">
        <f t="shared" si="6"/>
        <v>4</v>
      </c>
    </row>
    <row r="43" spans="1:7">
      <c r="A43" s="171">
        <v>37</v>
      </c>
      <c r="B43" s="169">
        <f t="shared" si="1"/>
        <v>93</v>
      </c>
      <c r="C43" s="170">
        <f t="shared" si="2"/>
        <v>12</v>
      </c>
      <c r="D43" s="170">
        <f t="shared" si="3"/>
        <v>104</v>
      </c>
      <c r="E43" s="170">
        <f t="shared" si="4"/>
        <v>13</v>
      </c>
      <c r="F43" s="168">
        <f t="shared" si="5"/>
        <v>6</v>
      </c>
      <c r="G43" s="168">
        <f t="shared" si="6"/>
        <v>4</v>
      </c>
    </row>
    <row r="44" spans="1:7">
      <c r="A44" s="171">
        <v>38</v>
      </c>
      <c r="B44" s="169">
        <f t="shared" si="1"/>
        <v>95</v>
      </c>
      <c r="C44" s="170">
        <f t="shared" si="2"/>
        <v>12</v>
      </c>
      <c r="D44" s="170">
        <f t="shared" si="3"/>
        <v>106</v>
      </c>
      <c r="E44" s="170">
        <f t="shared" si="4"/>
        <v>13</v>
      </c>
      <c r="F44" s="168">
        <f t="shared" si="5"/>
        <v>6</v>
      </c>
      <c r="G44" s="168">
        <f t="shared" si="6"/>
        <v>4</v>
      </c>
    </row>
    <row r="45" spans="1:7">
      <c r="A45" s="171">
        <v>39</v>
      </c>
      <c r="B45" s="169">
        <f t="shared" si="1"/>
        <v>98</v>
      </c>
      <c r="C45" s="170">
        <f t="shared" si="2"/>
        <v>12</v>
      </c>
      <c r="D45" s="170">
        <f t="shared" si="3"/>
        <v>109</v>
      </c>
      <c r="E45" s="170">
        <f t="shared" si="4"/>
        <v>14</v>
      </c>
      <c r="F45" s="168">
        <f t="shared" si="5"/>
        <v>6</v>
      </c>
      <c r="G45" s="168">
        <f t="shared" si="6"/>
        <v>4</v>
      </c>
    </row>
    <row r="46" spans="1:7">
      <c r="A46" s="171">
        <v>40</v>
      </c>
      <c r="B46" s="169">
        <f t="shared" si="1"/>
        <v>100</v>
      </c>
      <c r="C46" s="170">
        <f t="shared" si="2"/>
        <v>13</v>
      </c>
      <c r="D46" s="170">
        <f t="shared" si="3"/>
        <v>112</v>
      </c>
      <c r="E46" s="170">
        <f t="shared" si="4"/>
        <v>14</v>
      </c>
      <c r="F46" s="168">
        <f t="shared" si="5"/>
        <v>6</v>
      </c>
      <c r="G46" s="168">
        <f t="shared" si="6"/>
        <v>4</v>
      </c>
    </row>
    <row r="47" spans="1:7">
      <c r="A47" s="171">
        <v>41</v>
      </c>
      <c r="B47" s="169">
        <f t="shared" si="1"/>
        <v>103</v>
      </c>
      <c r="C47" s="170">
        <f t="shared" si="2"/>
        <v>13</v>
      </c>
      <c r="D47" s="170">
        <f t="shared" si="3"/>
        <v>115</v>
      </c>
      <c r="E47" s="170">
        <f t="shared" si="4"/>
        <v>14</v>
      </c>
      <c r="F47" s="168">
        <f t="shared" si="5"/>
        <v>7</v>
      </c>
      <c r="G47" s="168">
        <f t="shared" si="6"/>
        <v>4</v>
      </c>
    </row>
    <row r="48" spans="1:7">
      <c r="A48" s="171">
        <v>42</v>
      </c>
      <c r="B48" s="169">
        <f t="shared" si="1"/>
        <v>105</v>
      </c>
      <c r="C48" s="170">
        <f t="shared" si="2"/>
        <v>13</v>
      </c>
      <c r="D48" s="170">
        <f t="shared" si="3"/>
        <v>118</v>
      </c>
      <c r="E48" s="170">
        <f t="shared" si="4"/>
        <v>15</v>
      </c>
      <c r="F48" s="168">
        <f t="shared" si="5"/>
        <v>7</v>
      </c>
      <c r="G48" s="168">
        <f t="shared" si="6"/>
        <v>4</v>
      </c>
    </row>
    <row r="49" spans="1:7">
      <c r="A49" s="171">
        <v>43</v>
      </c>
      <c r="B49" s="169">
        <f t="shared" si="1"/>
        <v>108</v>
      </c>
      <c r="C49" s="170">
        <f t="shared" si="2"/>
        <v>14</v>
      </c>
      <c r="D49" s="170">
        <f t="shared" si="3"/>
        <v>120</v>
      </c>
      <c r="E49" s="170">
        <f t="shared" si="4"/>
        <v>15</v>
      </c>
      <c r="F49" s="168">
        <f t="shared" si="5"/>
        <v>7</v>
      </c>
      <c r="G49" s="168">
        <f t="shared" si="6"/>
        <v>4</v>
      </c>
    </row>
    <row r="50" spans="1:7">
      <c r="A50" s="171">
        <v>44</v>
      </c>
      <c r="B50" s="169">
        <f t="shared" si="1"/>
        <v>110</v>
      </c>
      <c r="C50" s="170">
        <f t="shared" si="2"/>
        <v>14</v>
      </c>
      <c r="D50" s="170">
        <f t="shared" si="3"/>
        <v>123</v>
      </c>
      <c r="E50" s="170">
        <f t="shared" si="4"/>
        <v>15</v>
      </c>
      <c r="F50" s="168">
        <f t="shared" si="5"/>
        <v>7</v>
      </c>
      <c r="G50" s="168">
        <f t="shared" si="6"/>
        <v>4</v>
      </c>
    </row>
  </sheetData>
  <mergeCells count="3">
    <mergeCell ref="B5:C5"/>
    <mergeCell ref="D5:E5"/>
    <mergeCell ref="F5:G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23"/>
  <sheetViews>
    <sheetView view="pageBreakPreview" zoomScale="85" zoomScaleNormal="100" zoomScaleSheetLayoutView="85" workbookViewId="0">
      <selection activeCell="C9" sqref="C9"/>
    </sheetView>
  </sheetViews>
  <sheetFormatPr defaultRowHeight="14.4"/>
  <cols>
    <col min="1" max="1" width="1.59765625" customWidth="1"/>
    <col min="2" max="2" width="40.59765625" bestFit="1" customWidth="1"/>
    <col min="3" max="6" width="16.19921875" customWidth="1"/>
    <col min="7" max="8" width="22.8984375" customWidth="1"/>
    <col min="9" max="9" width="22.796875" customWidth="1"/>
    <col min="10" max="10" width="21.3984375" customWidth="1"/>
  </cols>
  <sheetData>
    <row r="2" spans="1:10" ht="22.5" customHeight="1">
      <c r="A2" s="159" t="s">
        <v>42</v>
      </c>
      <c r="B2" s="159"/>
      <c r="C2" s="159"/>
      <c r="D2" s="159"/>
      <c r="E2" s="159"/>
      <c r="F2" s="159"/>
      <c r="G2" s="73"/>
      <c r="H2" s="102"/>
      <c r="I2" s="32"/>
    </row>
    <row r="3" spans="1:10" ht="12" customHeight="1" thickBot="1">
      <c r="A3" s="33"/>
      <c r="B3" s="33"/>
      <c r="C3" s="33"/>
      <c r="D3" s="33"/>
      <c r="E3" s="33"/>
      <c r="F3" s="33"/>
      <c r="G3" s="33"/>
      <c r="H3" s="33"/>
      <c r="I3" s="32"/>
    </row>
    <row r="4" spans="1:10" ht="28.5" customHeight="1">
      <c r="A4" s="34"/>
      <c r="B4" s="76"/>
      <c r="C4" s="160" t="s">
        <v>18</v>
      </c>
      <c r="D4" s="161"/>
      <c r="E4" s="161"/>
      <c r="F4" s="161"/>
      <c r="G4" s="164" t="s">
        <v>43</v>
      </c>
      <c r="H4" s="166" t="s">
        <v>44</v>
      </c>
      <c r="I4" s="162" t="s">
        <v>45</v>
      </c>
      <c r="J4" s="157" t="s">
        <v>19</v>
      </c>
    </row>
    <row r="5" spans="1:10" ht="28.5" customHeight="1">
      <c r="A5" s="34"/>
      <c r="B5" s="77" t="s">
        <v>20</v>
      </c>
      <c r="C5" s="35" t="s">
        <v>17</v>
      </c>
      <c r="D5" s="35" t="s">
        <v>15</v>
      </c>
      <c r="E5" s="35" t="s">
        <v>14</v>
      </c>
      <c r="F5" s="104" t="s">
        <v>16</v>
      </c>
      <c r="G5" s="165"/>
      <c r="H5" s="167"/>
      <c r="I5" s="163"/>
      <c r="J5" s="158"/>
    </row>
    <row r="6" spans="1:10" ht="28.5" customHeight="1">
      <c r="A6" s="34"/>
      <c r="B6" s="78" t="s">
        <v>21</v>
      </c>
      <c r="C6" s="105">
        <v>654920.74</v>
      </c>
      <c r="D6" s="105">
        <v>494724.30000000005</v>
      </c>
      <c r="E6" s="105">
        <v>386356.12</v>
      </c>
      <c r="F6" s="105">
        <v>348662.83999999997</v>
      </c>
      <c r="G6" s="106">
        <f>AVERAGE(C6:F6)</f>
        <v>471166</v>
      </c>
      <c r="H6" s="36">
        <v>471166</v>
      </c>
      <c r="I6" s="107">
        <f t="shared" ref="I6:I11" si="0">H6-G6</f>
        <v>0</v>
      </c>
      <c r="J6" s="108" t="s">
        <v>22</v>
      </c>
    </row>
    <row r="7" spans="1:10" ht="28.5" customHeight="1">
      <c r="A7" s="34"/>
      <c r="B7" s="78" t="s">
        <v>23</v>
      </c>
      <c r="C7" s="36">
        <f>C6*20.6</f>
        <v>13491367.244000001</v>
      </c>
      <c r="D7" s="36">
        <f t="shared" ref="D7:F7" si="1">D6*20.6</f>
        <v>10191320.580000002</v>
      </c>
      <c r="E7" s="36">
        <f t="shared" si="1"/>
        <v>7958936.0720000006</v>
      </c>
      <c r="F7" s="36">
        <f t="shared" si="1"/>
        <v>7182454.5039999997</v>
      </c>
      <c r="G7" s="106">
        <f>AVERAGE(C7:F7)</f>
        <v>9706019.5999999996</v>
      </c>
      <c r="H7" s="36">
        <v>9706020</v>
      </c>
      <c r="I7" s="107">
        <f t="shared" si="0"/>
        <v>0.40000000037252903</v>
      </c>
      <c r="J7" s="109" t="s">
        <v>46</v>
      </c>
    </row>
    <row r="8" spans="1:10" ht="28.5" customHeight="1">
      <c r="A8" s="34"/>
      <c r="B8" s="78" t="s">
        <v>35</v>
      </c>
      <c r="C8" s="37">
        <f>C7*140%</f>
        <v>18887914.141600002</v>
      </c>
      <c r="D8" s="37">
        <f>D7*140%</f>
        <v>14267848.812000003</v>
      </c>
      <c r="E8" s="37">
        <f>E7*140%</f>
        <v>11142510.500800001</v>
      </c>
      <c r="F8" s="110">
        <f>F7*140%</f>
        <v>10055436.305599999</v>
      </c>
      <c r="G8" s="111">
        <f t="shared" ref="G8" si="2">G7*120%</f>
        <v>11647223.52</v>
      </c>
      <c r="H8" s="112">
        <f>H7*140%</f>
        <v>13588428</v>
      </c>
      <c r="I8" s="107">
        <f t="shared" si="0"/>
        <v>1941204.4800000004</v>
      </c>
      <c r="J8" s="109" t="s">
        <v>34</v>
      </c>
    </row>
    <row r="9" spans="1:10" ht="28.5" customHeight="1">
      <c r="A9" s="34"/>
      <c r="B9" s="78" t="s">
        <v>47</v>
      </c>
      <c r="C9" s="36">
        <f>(C7+C8)*20%</f>
        <v>6475856.2771200007</v>
      </c>
      <c r="D9" s="36">
        <f t="shared" ref="D9:F9" si="3">(D7+D8)*20%</f>
        <v>4891833.8784000007</v>
      </c>
      <c r="E9" s="36">
        <f t="shared" si="3"/>
        <v>3820289.3145600008</v>
      </c>
      <c r="F9" s="36">
        <f t="shared" si="3"/>
        <v>3447578.1619199999</v>
      </c>
      <c r="G9" s="113">
        <f>(G7+G8)*20%</f>
        <v>4270648.6239999998</v>
      </c>
      <c r="H9" s="114">
        <f>(H7+H8)*20%</f>
        <v>4658889.6000000006</v>
      </c>
      <c r="I9" s="107">
        <f t="shared" si="0"/>
        <v>388240.97600000072</v>
      </c>
      <c r="J9" s="109" t="s">
        <v>10</v>
      </c>
    </row>
    <row r="10" spans="1:10" ht="26.25" customHeight="1" thickBot="1">
      <c r="A10" s="34"/>
      <c r="B10" s="79" t="s">
        <v>48</v>
      </c>
      <c r="C10" s="80">
        <f t="shared" ref="C10:H10" si="4">SUM(C7:C9)</f>
        <v>38855137.662720002</v>
      </c>
      <c r="D10" s="80">
        <f t="shared" si="4"/>
        <v>29351003.270400006</v>
      </c>
      <c r="E10" s="80">
        <f t="shared" si="4"/>
        <v>22921735.887360003</v>
      </c>
      <c r="F10" s="103">
        <f t="shared" si="4"/>
        <v>20685468.971519999</v>
      </c>
      <c r="G10" s="115">
        <f t="shared" si="4"/>
        <v>25623891.743999995</v>
      </c>
      <c r="H10" s="116">
        <f t="shared" si="4"/>
        <v>27953337.600000001</v>
      </c>
      <c r="I10" s="117">
        <f t="shared" si="0"/>
        <v>2329445.8560000062</v>
      </c>
      <c r="J10" s="118"/>
    </row>
    <row r="11" spans="1:10" ht="26.25" customHeight="1" thickBot="1">
      <c r="B11" s="74" t="s">
        <v>49</v>
      </c>
      <c r="C11" s="75">
        <f>C10*0.7</f>
        <v>27198596.363903999</v>
      </c>
      <c r="D11" s="75">
        <f t="shared" ref="D11:F11" si="5">D10*0.7</f>
        <v>20545702.289280005</v>
      </c>
      <c r="E11" s="75">
        <f t="shared" si="5"/>
        <v>16045215.121152001</v>
      </c>
      <c r="F11" s="75">
        <f t="shared" si="5"/>
        <v>14479828.280063998</v>
      </c>
      <c r="G11" s="75">
        <f t="shared" ref="G11:H11" si="6">G10*0.55</f>
        <v>14093140.459199999</v>
      </c>
      <c r="H11" s="75">
        <f t="shared" si="6"/>
        <v>15374335.680000002</v>
      </c>
      <c r="I11" s="119">
        <f t="shared" si="0"/>
        <v>1281195.220800003</v>
      </c>
      <c r="J11" s="120"/>
    </row>
    <row r="14" spans="1:10">
      <c r="C14" s="70"/>
      <c r="D14" s="70"/>
      <c r="E14" s="70"/>
      <c r="F14" s="70"/>
      <c r="G14" s="70"/>
      <c r="H14" s="70"/>
    </row>
    <row r="15" spans="1:10">
      <c r="B15" s="69"/>
      <c r="C15" s="72"/>
      <c r="D15" s="72"/>
      <c r="E15" s="72"/>
      <c r="F15" s="72"/>
      <c r="G15" s="72"/>
      <c r="H15" s="72"/>
    </row>
    <row r="16" spans="1:10">
      <c r="B16" s="69"/>
      <c r="C16" s="70"/>
      <c r="D16" s="70"/>
      <c r="E16" s="70"/>
      <c r="F16" s="70"/>
      <c r="G16" s="70"/>
      <c r="H16" s="70"/>
    </row>
    <row r="17" spans="2:9">
      <c r="B17" s="69"/>
      <c r="C17" s="70"/>
      <c r="D17" s="70"/>
      <c r="E17" s="70"/>
      <c r="F17" s="70"/>
      <c r="G17" s="70"/>
      <c r="H17" s="70"/>
      <c r="I17" s="71"/>
    </row>
    <row r="18" spans="2:9">
      <c r="C18" s="70"/>
      <c r="D18" s="70"/>
      <c r="E18" s="70"/>
      <c r="F18" s="70"/>
      <c r="G18" s="70"/>
      <c r="H18" s="70"/>
    </row>
    <row r="20" spans="2:9" ht="23.4" customHeight="1"/>
    <row r="21" spans="2:9" ht="28.95" customHeight="1">
      <c r="C21" s="70"/>
      <c r="D21" s="70"/>
      <c r="E21" s="70"/>
      <c r="F21" s="70"/>
      <c r="G21" s="70"/>
      <c r="H21" s="70"/>
      <c r="I21" s="68"/>
    </row>
    <row r="22" spans="2:9" ht="34.950000000000003" customHeight="1"/>
    <row r="23" spans="2:9" ht="28.2" customHeight="1"/>
  </sheetData>
  <mergeCells count="6">
    <mergeCell ref="J4:J5"/>
    <mergeCell ref="A2:F2"/>
    <mergeCell ref="C4:F4"/>
    <mergeCell ref="I4:I5"/>
    <mergeCell ref="G4:G5"/>
    <mergeCell ref="H4:H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7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정보보호컨설팅_견적</vt:lpstr>
      <vt:lpstr>견적 예시</vt:lpstr>
      <vt:lpstr>투입인원 단가산정기준</vt:lpstr>
      <vt:lpstr>정보보호컨설팅_견적!Print_Area</vt:lpstr>
      <vt:lpstr>'투입인원 단가산정기준'!Print_Area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drmsumni</cp:lastModifiedBy>
  <cp:lastPrinted>2024-06-13T01:45:06Z</cp:lastPrinted>
  <dcterms:created xsi:type="dcterms:W3CDTF">2000-07-19T05:09:30Z</dcterms:created>
  <dcterms:modified xsi:type="dcterms:W3CDTF">2025-04-24T08:42:17Z</dcterms:modified>
</cp:coreProperties>
</file>