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5105" windowHeight="1950" tabRatio="434" activeTab="2"/>
  </bookViews>
  <sheets>
    <sheet name="Sheet1" sheetId="1" r:id="rId1"/>
    <sheet name="Sheet2" sheetId="2" r:id="rId2"/>
    <sheet name="Sheet3" sheetId="3" r:id="rId3"/>
  </sheets>
  <definedNames>
    <definedName name="QTY_AA">Sheet1!$AA$62</definedName>
    <definedName name="QTY_AB">Sheet1!$AB$62</definedName>
    <definedName name="QTY_AC">Sheet1!$AC$62</definedName>
    <definedName name="QTY_AD">Sheet1!$AD$62</definedName>
    <definedName name="QTY_AE">Sheet1!$AE$62</definedName>
    <definedName name="QTY_D">Sheet1!$D$62</definedName>
    <definedName name="QTY_E">Sheet1!$E$62</definedName>
    <definedName name="QTY_F">Sheet1!$F$62</definedName>
    <definedName name="QTY_G">Sheet1!$G$62</definedName>
    <definedName name="QTY_H">Sheet1!$H$62</definedName>
    <definedName name="QTY_I">Sheet1!$I$62</definedName>
    <definedName name="QTY_J">Sheet1!$J$62</definedName>
    <definedName name="QTY_K">Sheet1!$K$62</definedName>
    <definedName name="QTY_L">Sheet1!$L$62</definedName>
    <definedName name="QTY_M">Sheet1!$M$62</definedName>
    <definedName name="QTY_N">Sheet1!$N$62</definedName>
    <definedName name="QTY_O">Sheet1!$O$62</definedName>
    <definedName name="QTY_P">Sheet1!$P$62</definedName>
    <definedName name="QTY_Q">Sheet1!$Q$62</definedName>
    <definedName name="QTY_R">Sheet1!$R$62</definedName>
    <definedName name="QTY_S">Sheet1!$S$62</definedName>
    <definedName name="QTY_T">Sheet1!$T$62</definedName>
    <definedName name="QTY_U">Sheet1!$U$62</definedName>
    <definedName name="QTY_V">Sheet1!$V$62</definedName>
    <definedName name="QTY_W">Sheet1!$W$62</definedName>
    <definedName name="QTY_X">Sheet1!$X$62</definedName>
    <definedName name="QTY_Y">Sheet1!$Y$62</definedName>
    <definedName name="QTY_Z">Sheet1!$Z$62</definedName>
  </definedNames>
  <calcPr calcId="145621"/>
</workbook>
</file>

<file path=xl/calcChain.xml><?xml version="1.0" encoding="utf-8"?>
<calcChain xmlns="http://schemas.openxmlformats.org/spreadsheetml/2006/main">
  <c r="AG37" i="1" l="1"/>
  <c r="AG91" i="1" s="1"/>
  <c r="AG36" i="1"/>
  <c r="AG90" i="1" s="1"/>
  <c r="AG30" i="1"/>
  <c r="AG29" i="1"/>
  <c r="AH104" i="1"/>
  <c r="AH103" i="1"/>
  <c r="AH102" i="1"/>
  <c r="AH101" i="1"/>
  <c r="AH100" i="1"/>
  <c r="AH99" i="1"/>
  <c r="AH96" i="1"/>
  <c r="AH95" i="1"/>
  <c r="AH94" i="1"/>
  <c r="AH91" i="1"/>
  <c r="AH90" i="1"/>
  <c r="AH89" i="1"/>
  <c r="AH86" i="1"/>
  <c r="AH85" i="1"/>
  <c r="AH84" i="1"/>
  <c r="AH83" i="1"/>
  <c r="AH82" i="1"/>
  <c r="AH81" i="1"/>
  <c r="AH80" i="1"/>
  <c r="AH79" i="1"/>
  <c r="AH78" i="1"/>
  <c r="AH77" i="1"/>
  <c r="AH76" i="1"/>
  <c r="AH73" i="1"/>
  <c r="AH72" i="1"/>
  <c r="AH71" i="1"/>
  <c r="AH70" i="1"/>
  <c r="AH69" i="1"/>
  <c r="AH68" i="1"/>
  <c r="AH67" i="1"/>
  <c r="AH66" i="1"/>
  <c r="AH65" i="1"/>
  <c r="AH64" i="1"/>
  <c r="AH61" i="1"/>
  <c r="AH60" i="1"/>
  <c r="AH7" i="1"/>
  <c r="AH3" i="1"/>
  <c r="AG104" i="1"/>
  <c r="AG103" i="1"/>
  <c r="AG102" i="1"/>
  <c r="AG101" i="1"/>
  <c r="AG100" i="1"/>
  <c r="AG99" i="1"/>
  <c r="AG96" i="1"/>
  <c r="AG95" i="1"/>
  <c r="AG94" i="1"/>
  <c r="AG89" i="1"/>
  <c r="AG86" i="1"/>
  <c r="AG85" i="1"/>
  <c r="AG84" i="1"/>
  <c r="AG83" i="1"/>
  <c r="AG82" i="1"/>
  <c r="AG81" i="1"/>
  <c r="AG80" i="1"/>
  <c r="AG79" i="1"/>
  <c r="AG78" i="1"/>
  <c r="AG77" i="1"/>
  <c r="AG76" i="1"/>
  <c r="AG73" i="1"/>
  <c r="AG72" i="1"/>
  <c r="AG71" i="1"/>
  <c r="AG70" i="1"/>
  <c r="AG69" i="1"/>
  <c r="AG68" i="1"/>
  <c r="AG67" i="1"/>
  <c r="AG66" i="1"/>
  <c r="AG65" i="1"/>
  <c r="AG64" i="1"/>
  <c r="AG61" i="1"/>
  <c r="AG60" i="1"/>
  <c r="AG7" i="1"/>
  <c r="AG3" i="1" s="1"/>
  <c r="AF104" i="1"/>
  <c r="AF103" i="1"/>
  <c r="AF102" i="1"/>
  <c r="AF101" i="1"/>
  <c r="AF100" i="1"/>
  <c r="AF99" i="1"/>
  <c r="AF96" i="1"/>
  <c r="AF95" i="1"/>
  <c r="AF94" i="1"/>
  <c r="AF91" i="1"/>
  <c r="AF90" i="1"/>
  <c r="AF89" i="1"/>
  <c r="AF86" i="1"/>
  <c r="AF85" i="1"/>
  <c r="AF84" i="1"/>
  <c r="AF83" i="1"/>
  <c r="AF82" i="1"/>
  <c r="AF81" i="1"/>
  <c r="AF80" i="1"/>
  <c r="AF79" i="1"/>
  <c r="AF78" i="1"/>
  <c r="AF77" i="1"/>
  <c r="AF76" i="1"/>
  <c r="AF73" i="1"/>
  <c r="AF72" i="1"/>
  <c r="AF71" i="1"/>
  <c r="AF70" i="1"/>
  <c r="AF69" i="1"/>
  <c r="AF68" i="1"/>
  <c r="AF67" i="1"/>
  <c r="AF66" i="1"/>
  <c r="AF65" i="1"/>
  <c r="AF64" i="1"/>
  <c r="AF61" i="1"/>
  <c r="AF60" i="1"/>
  <c r="AF7" i="1"/>
  <c r="AF3" i="1" s="1"/>
  <c r="Q122" i="1" l="1"/>
  <c r="F56" i="2" l="1"/>
  <c r="F55" i="2"/>
  <c r="F54" i="2"/>
  <c r="F53" i="2"/>
  <c r="E57" i="2"/>
  <c r="E56" i="2"/>
  <c r="E55" i="2"/>
  <c r="A64" i="1"/>
  <c r="A47" i="1"/>
  <c r="M61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A64" i="1"/>
  <c r="AB64" i="1"/>
  <c r="AC64" i="1"/>
  <c r="AC61" i="1"/>
  <c r="AC60" i="1"/>
  <c r="AC7" i="1"/>
  <c r="AC3" i="1"/>
  <c r="AB61" i="1"/>
  <c r="AB60" i="1"/>
  <c r="AB7" i="1"/>
  <c r="AB3" i="1" s="1"/>
  <c r="AA61" i="1"/>
  <c r="AA60" i="1"/>
  <c r="AA7" i="1"/>
  <c r="AA3" i="1" s="1"/>
  <c r="A46" i="1"/>
  <c r="D3" i="1"/>
  <c r="F7" i="1"/>
  <c r="F3" i="1" s="1"/>
  <c r="G7" i="1"/>
  <c r="G3" i="1" s="1"/>
  <c r="H7" i="1"/>
  <c r="H3" i="1" s="1"/>
  <c r="I7" i="1"/>
  <c r="I3" i="1" s="1"/>
  <c r="J7" i="1"/>
  <c r="J3" i="1" s="1"/>
  <c r="K7" i="1"/>
  <c r="K3" i="1" s="1"/>
  <c r="L7" i="1"/>
  <c r="L3" i="1" s="1"/>
  <c r="M7" i="1"/>
  <c r="M3" i="1" s="1"/>
  <c r="N7" i="1"/>
  <c r="N3" i="1" s="1"/>
  <c r="O7" i="1"/>
  <c r="O3" i="1" s="1"/>
  <c r="P7" i="1"/>
  <c r="P3" i="1" s="1"/>
  <c r="Q7" i="1"/>
  <c r="Q3" i="1" s="1"/>
  <c r="R7" i="1"/>
  <c r="R3" i="1" s="1"/>
  <c r="S7" i="1"/>
  <c r="S3" i="1" s="1"/>
  <c r="T7" i="1"/>
  <c r="T3" i="1" s="1"/>
  <c r="U7" i="1"/>
  <c r="U3" i="1" s="1"/>
  <c r="V7" i="1"/>
  <c r="V3" i="1" s="1"/>
  <c r="W7" i="1"/>
  <c r="W3" i="1" s="1"/>
  <c r="X7" i="1"/>
  <c r="X3" i="1" s="1"/>
  <c r="Y7" i="1"/>
  <c r="Y3" i="1" s="1"/>
  <c r="Z7" i="1"/>
  <c r="Z3" i="1" s="1"/>
  <c r="AD7" i="1"/>
  <c r="AD3" i="1" s="1"/>
  <c r="AE7" i="1"/>
  <c r="AE3" i="1" s="1"/>
  <c r="E7" i="1"/>
  <c r="E3" i="1" s="1"/>
  <c r="A19" i="1"/>
  <c r="A95" i="1" l="1"/>
  <c r="A93" i="1"/>
  <c r="A89" i="1"/>
  <c r="A83" i="1"/>
  <c r="A79" i="1"/>
  <c r="A75" i="1"/>
  <c r="A73" i="1"/>
  <c r="A69" i="1"/>
  <c r="A91" i="1"/>
  <c r="A85" i="1"/>
  <c r="A81" i="1"/>
  <c r="A77" i="1"/>
  <c r="A71" i="1"/>
  <c r="A67" i="1"/>
  <c r="A65" i="1"/>
  <c r="A72" i="1"/>
  <c r="A70" i="1"/>
  <c r="A68" i="1"/>
  <c r="A66" i="1"/>
  <c r="A104" i="1"/>
  <c r="A102" i="1"/>
  <c r="A96" i="1"/>
  <c r="A90" i="1"/>
  <c r="A100" i="1"/>
  <c r="A94" i="1"/>
  <c r="A103" i="1"/>
  <c r="A101" i="1"/>
  <c r="A99" i="1"/>
  <c r="A98" i="1"/>
  <c r="A88" i="1"/>
  <c r="A86" i="1"/>
  <c r="A84" i="1"/>
  <c r="A82" i="1"/>
  <c r="A80" i="1"/>
  <c r="A78" i="1"/>
  <c r="A76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Y64" i="1"/>
  <c r="Z64" i="1"/>
  <c r="AD64" i="1"/>
  <c r="AE64" i="1"/>
  <c r="E64" i="1"/>
  <c r="D64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D60" i="1"/>
  <c r="AE60" i="1"/>
  <c r="E61" i="1"/>
  <c r="F61" i="1"/>
  <c r="G61" i="1"/>
  <c r="H61" i="1"/>
  <c r="I61" i="1"/>
  <c r="J61" i="1"/>
  <c r="K61" i="1"/>
  <c r="L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D61" i="1"/>
  <c r="AE61" i="1"/>
  <c r="D61" i="1"/>
  <c r="D60" i="1"/>
  <c r="A32" i="1"/>
  <c r="A11" i="1"/>
  <c r="A12" i="1"/>
  <c r="A13" i="1"/>
  <c r="A14" i="1"/>
  <c r="A15" i="1"/>
  <c r="A16" i="1"/>
  <c r="A17" i="1"/>
  <c r="A18" i="1"/>
  <c r="A22" i="1"/>
  <c r="A23" i="1"/>
  <c r="A24" i="1"/>
  <c r="A25" i="1"/>
  <c r="A26" i="1"/>
  <c r="A27" i="1"/>
  <c r="A28" i="1"/>
  <c r="A29" i="1"/>
  <c r="A30" i="1"/>
  <c r="A31" i="1"/>
  <c r="A35" i="1"/>
  <c r="A36" i="1"/>
  <c r="A37" i="1"/>
  <c r="A40" i="1"/>
  <c r="A41" i="1"/>
  <c r="A42" i="1"/>
  <c r="A45" i="1"/>
  <c r="A48" i="1"/>
  <c r="A49" i="1"/>
  <c r="A50" i="1"/>
  <c r="A10" i="1" l="1"/>
</calcChain>
</file>

<file path=xl/sharedStrings.xml><?xml version="1.0" encoding="utf-8"?>
<sst xmlns="http://schemas.openxmlformats.org/spreadsheetml/2006/main" count="345" uniqueCount="144">
  <si>
    <t>Kerbal</t>
  </si>
  <si>
    <t>Kerbitat</t>
  </si>
  <si>
    <t>Greenhouse</t>
  </si>
  <si>
    <t>BioLab</t>
  </si>
  <si>
    <t>ColonyHub</t>
  </si>
  <si>
    <t>AssemblyPlant</t>
  </si>
  <si>
    <t>WorkShop</t>
  </si>
  <si>
    <t>Storage Hut</t>
  </si>
  <si>
    <t>BioMass</t>
  </si>
  <si>
    <t>Waste</t>
  </si>
  <si>
    <t>WasteWater</t>
  </si>
  <si>
    <t>CarbonDiozide</t>
  </si>
  <si>
    <t>Oxygen</t>
  </si>
  <si>
    <t>Water</t>
  </si>
  <si>
    <t>Compost</t>
  </si>
  <si>
    <t>Food</t>
  </si>
  <si>
    <t>Polymers</t>
  </si>
  <si>
    <t>Metal</t>
  </si>
  <si>
    <t>Chemicals</t>
  </si>
  <si>
    <t>EnrichedSoil</t>
  </si>
  <si>
    <t>PlasticParts</t>
  </si>
  <si>
    <t>ElectronicParts</t>
  </si>
  <si>
    <t>MechanicalParts</t>
  </si>
  <si>
    <t>ModularParts</t>
  </si>
  <si>
    <t>Robotics</t>
  </si>
  <si>
    <t>Computers</t>
  </si>
  <si>
    <t>Minerals</t>
  </si>
  <si>
    <t>Ore</t>
  </si>
  <si>
    <t>Substrate</t>
  </si>
  <si>
    <t>PunchCards</t>
  </si>
  <si>
    <t>Module:</t>
  </si>
  <si>
    <t>Basic stats.  This chart shows all of the modules and their ins and outs.  Where a module has multiple generators, each is listed.  Positive = production, negative = consumption.  All rates are per-day</t>
  </si>
  <si>
    <t>Kethane</t>
  </si>
  <si>
    <t>Tier 3</t>
  </si>
  <si>
    <t>Tier 1</t>
  </si>
  <si>
    <t>Tier 2</t>
  </si>
  <si>
    <t>Tier 4</t>
  </si>
  <si>
    <t>Tier 5</t>
  </si>
  <si>
    <t>Basic Machinery</t>
  </si>
  <si>
    <t>Rare Metals</t>
  </si>
  <si>
    <t>T1</t>
  </si>
  <si>
    <t>T2</t>
  </si>
  <si>
    <t>T3</t>
  </si>
  <si>
    <t>T4</t>
  </si>
  <si>
    <t>T5</t>
  </si>
  <si>
    <t>T0</t>
  </si>
  <si>
    <t>Adv Machinery</t>
  </si>
  <si>
    <t>Spec Machinery</t>
  </si>
  <si>
    <t>C</t>
  </si>
  <si>
    <t>Exotic Minerals</t>
  </si>
  <si>
    <t>M1</t>
  </si>
  <si>
    <t>M2</t>
  </si>
  <si>
    <t>M3</t>
  </si>
  <si>
    <t>TIER 1</t>
  </si>
  <si>
    <t>TIER 2</t>
  </si>
  <si>
    <t>TIER 3</t>
  </si>
  <si>
    <t>TIER 4</t>
  </si>
  <si>
    <t>MedicalSupplies</t>
  </si>
  <si>
    <t>MedLab</t>
  </si>
  <si>
    <t>NA</t>
  </si>
  <si>
    <t>Refinery</t>
  </si>
  <si>
    <t>Terraformer</t>
  </si>
  <si>
    <t>Fabricator</t>
  </si>
  <si>
    <t>Factory</t>
  </si>
  <si>
    <t>Purify</t>
  </si>
  <si>
    <t>Cultivate</t>
  </si>
  <si>
    <t>Chemical</t>
  </si>
  <si>
    <t>Polymer</t>
  </si>
  <si>
    <t>Plastic</t>
  </si>
  <si>
    <t>Mechanical</t>
  </si>
  <si>
    <t>Electronic</t>
  </si>
  <si>
    <t>Modular</t>
  </si>
  <si>
    <t>Recycle</t>
  </si>
  <si>
    <t>TIER 5</t>
  </si>
  <si>
    <t>Fixed:  600 PT</t>
  </si>
  <si>
    <t>Fixed: 150 NT (Pre-Tweaked)</t>
  </si>
  <si>
    <t>Met + Chem =EP</t>
  </si>
  <si>
    <t>Chem + Poly = PP</t>
  </si>
  <si>
    <t>Poly + Met = MP</t>
  </si>
  <si>
    <t>Met + Chem + Poly = BM</t>
  </si>
  <si>
    <t>EP + PP = C</t>
  </si>
  <si>
    <t>PP + MP = MP</t>
  </si>
  <si>
    <t>EP + MP = R</t>
  </si>
  <si>
    <t>EP+PP+MP+BM =AM</t>
  </si>
  <si>
    <t>BM</t>
  </si>
  <si>
    <t>AM</t>
  </si>
  <si>
    <t>SM</t>
  </si>
  <si>
    <t>RP</t>
  </si>
  <si>
    <t>C+MP+R+AM=SM</t>
  </si>
  <si>
    <t>C+MP+R = ReplacementParts</t>
  </si>
  <si>
    <t>ReplacementParts</t>
  </si>
  <si>
    <t>RAWs</t>
  </si>
  <si>
    <t>RepairKits</t>
  </si>
  <si>
    <t>EP+PP+MP = RepairKits</t>
  </si>
  <si>
    <t>Kits</t>
  </si>
  <si>
    <t>Parts</t>
  </si>
  <si>
    <t>Consumables: CT/NT</t>
  </si>
  <si>
    <t>PatchKit</t>
  </si>
  <si>
    <t>M+C+P = PK</t>
  </si>
  <si>
    <t>RepKit</t>
  </si>
  <si>
    <t>PatchKits</t>
  </si>
  <si>
    <t>Recyclables</t>
  </si>
  <si>
    <t>RepairShop</t>
  </si>
  <si>
    <t>PK</t>
  </si>
  <si>
    <t>RK</t>
  </si>
  <si>
    <t>WaterPlant</t>
  </si>
  <si>
    <t>Patch/Repair/Replacements</t>
  </si>
  <si>
    <t>Machinery</t>
  </si>
  <si>
    <t>Ongoing Maintenance, required for generator</t>
  </si>
  <si>
    <t>Required Resource</t>
  </si>
  <si>
    <t>C+M</t>
  </si>
  <si>
    <t>Laboratory</t>
  </si>
  <si>
    <t>R</t>
  </si>
  <si>
    <t>M</t>
  </si>
  <si>
    <t>C+R</t>
  </si>
  <si>
    <t>M+R</t>
  </si>
  <si>
    <t>Environmental</t>
  </si>
  <si>
    <t>Manufacturing</t>
  </si>
  <si>
    <t>Refining</t>
  </si>
  <si>
    <t>T5 resource</t>
  </si>
  <si>
    <t>MEP-</t>
  </si>
  <si>
    <t>Computing</t>
  </si>
  <si>
    <t>Harvester</t>
  </si>
  <si>
    <t>PDU</t>
  </si>
  <si>
    <t>MachineryPlant</t>
  </si>
  <si>
    <t>Mining</t>
  </si>
  <si>
    <t>M4</t>
  </si>
  <si>
    <t>M5</t>
  </si>
  <si>
    <t>M6</t>
  </si>
  <si>
    <t>Core module:</t>
  </si>
  <si>
    <t>Specialized Equipment (MEP)</t>
  </si>
  <si>
    <t>Class A Machinery</t>
  </si>
  <si>
    <t>Class B Machinery</t>
  </si>
  <si>
    <t>G0</t>
  </si>
  <si>
    <t>MEP-Computing</t>
  </si>
  <si>
    <t>MEP-Environmental</t>
  </si>
  <si>
    <t>MEP-Mining</t>
  </si>
  <si>
    <t>MEP-Laboratory</t>
  </si>
  <si>
    <t>MEP-Manufacturing</t>
  </si>
  <si>
    <t>MEP-Refining</t>
  </si>
  <si>
    <t>Assembly Plant</t>
  </si>
  <si>
    <t>Log Hub</t>
  </si>
  <si>
    <t>ScanOMatic</t>
  </si>
  <si>
    <t xml:space="preserve">Expandos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</si>
</sst>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4" borderId="0" applyNumberFormat="0" applyBorder="0" applyAlignment="0" applyProtection="0"/>
    <xf numFmtId="9" fontId="4" fillId="0" borderId="0" applyFont="0" applyFill="0" applyBorder="0" applyAlignment="0" applyProtection="0"/>
    <xf numFmtId="0" fontId="5" fillId="5" borderId="0" applyNumberFormat="0" applyBorder="0" applyAlignment="0" applyProtection="0"/>
  </cellStyleXfs>
  <cellXfs count="23">
    <xf numFmtId="0" fontId="0" fillId="0" borderId="0" xfId="0"/>
    <xf numFmtId="0" fontId="0" fillId="0" borderId="0" xfId="0" applyFill="1"/>
    <xf numFmtId="0" fontId="1" fillId="2" borderId="0" xfId="1"/>
    <xf numFmtId="0" fontId="0" fillId="3" borderId="0" xfId="0" applyFill="1"/>
    <xf numFmtId="0" fontId="1" fillId="0" borderId="0" xfId="1" applyFill="1"/>
    <xf numFmtId="0" fontId="3" fillId="0" borderId="0" xfId="0" applyFont="1"/>
    <xf numFmtId="0" fontId="1" fillId="2" borderId="0" xfId="1" applyBorder="1"/>
    <xf numFmtId="0" fontId="0" fillId="0" borderId="0" xfId="0" applyFill="1" applyBorder="1"/>
    <xf numFmtId="0" fontId="0" fillId="0" borderId="0" xfId="0" applyBorder="1"/>
    <xf numFmtId="0" fontId="0" fillId="3" borderId="0" xfId="0" applyFill="1" applyBorder="1"/>
    <xf numFmtId="0" fontId="1" fillId="0" borderId="0" xfId="1" applyFill="1" applyBorder="1"/>
    <xf numFmtId="9" fontId="0" fillId="0" borderId="0" xfId="0" applyNumberFormat="1"/>
    <xf numFmtId="0" fontId="2" fillId="4" borderId="0" xfId="2" applyBorder="1"/>
    <xf numFmtId="0" fontId="2" fillId="4" borderId="0" xfId="2"/>
    <xf numFmtId="9" fontId="5" fillId="5" borderId="0" xfId="4" applyNumberFormat="1"/>
    <xf numFmtId="0" fontId="5" fillId="5" borderId="0" xfId="4"/>
    <xf numFmtId="164" fontId="0" fillId="0" borderId="0" xfId="0" applyNumberFormat="1" applyFill="1"/>
    <xf numFmtId="164" fontId="0" fillId="0" borderId="0" xfId="0" applyNumberFormat="1" applyFill="1" applyBorder="1"/>
    <xf numFmtId="9" fontId="2" fillId="4" borderId="0" xfId="2" applyNumberFormat="1"/>
    <xf numFmtId="9" fontId="1" fillId="2" borderId="0" xfId="1" applyNumberFormat="1"/>
    <xf numFmtId="0" fontId="0" fillId="6" borderId="0" xfId="0" applyFill="1"/>
    <xf numFmtId="165" fontId="0" fillId="0" borderId="0" xfId="3" applyNumberFormat="1" applyFont="1"/>
    <xf numFmtId="0" fontId="5" fillId="5" borderId="0" xfId="4" applyBorder="1"/>
  </cellXfs>
  <cellStyles count="5">
    <cellStyle name="Bad" xfId="2" builtinId="27"/>
    <cellStyle name="Good" xfId="4" builtinId="26"/>
    <cellStyle name="Neutral" xfId="1" builtinId="2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2"/>
  <sheetViews>
    <sheetView workbookViewId="0">
      <pane xSplit="2" ySplit="6" topLeftCell="AC7" activePane="bottomRight" state="frozenSplit"/>
      <selection pane="topRight" activeCell="C1" sqref="C1"/>
      <selection pane="bottomLeft" activeCell="A4" sqref="A4"/>
      <selection pane="bottomRight" activeCell="AK4" sqref="AK4"/>
    </sheetView>
  </sheetViews>
  <sheetFormatPr defaultColWidth="11.28515625" defaultRowHeight="15" x14ac:dyDescent="0.25"/>
  <cols>
    <col min="1" max="1" width="11.5703125" style="1" bestFit="1" customWidth="1"/>
    <col min="2" max="2" width="22.5703125" style="1" customWidth="1"/>
    <col min="3" max="3" width="16.7109375" style="1" customWidth="1"/>
    <col min="4" max="16" width="16.7109375" style="7" customWidth="1"/>
    <col min="17" max="22" width="16.7109375" style="1" customWidth="1"/>
    <col min="23" max="23" width="16.7109375" style="7" customWidth="1"/>
    <col min="24" max="34" width="16.7109375" style="1" customWidth="1"/>
    <col min="35" max="16384" width="11.28515625" style="1"/>
  </cols>
  <sheetData>
    <row r="1" spans="1:34" x14ac:dyDescent="0.25">
      <c r="B1" s="2" t="s">
        <v>31</v>
      </c>
      <c r="C1" s="2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T1" s="2"/>
    </row>
    <row r="2" spans="1:34" x14ac:dyDescent="0.25">
      <c r="B2" s="2"/>
      <c r="C2" s="2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T2" s="2"/>
    </row>
    <row r="3" spans="1:34" s="16" customFormat="1" x14ac:dyDescent="0.25">
      <c r="D3" s="17">
        <f t="shared" ref="D3:AE3" si="0">SUM(D7:D54)</f>
        <v>0</v>
      </c>
      <c r="E3" s="17">
        <f t="shared" si="0"/>
        <v>0</v>
      </c>
      <c r="F3" s="17">
        <f t="shared" si="0"/>
        <v>0</v>
      </c>
      <c r="G3" s="17">
        <f t="shared" si="0"/>
        <v>7.0776717819853729E-16</v>
      </c>
      <c r="H3" s="17">
        <f t="shared" si="0"/>
        <v>4.163336342344337E-17</v>
      </c>
      <c r="I3" s="17">
        <f t="shared" si="0"/>
        <v>-1.8041124150158794E-16</v>
      </c>
      <c r="J3" s="17">
        <f t="shared" si="0"/>
        <v>-1.8041124150158794E-16</v>
      </c>
      <c r="K3" s="17">
        <f t="shared" si="0"/>
        <v>4.163336342344337E-17</v>
      </c>
      <c r="L3" s="17">
        <f t="shared" si="0"/>
        <v>4.163336342344337E-17</v>
      </c>
      <c r="M3" s="17">
        <f t="shared" si="0"/>
        <v>4.163336342344337E-17</v>
      </c>
      <c r="N3" s="17">
        <f t="shared" si="0"/>
        <v>-1.1796119636642288E-15</v>
      </c>
      <c r="O3" s="17">
        <f t="shared" si="0"/>
        <v>-1.1796119636642288E-15</v>
      </c>
      <c r="P3" s="17">
        <f t="shared" si="0"/>
        <v>4.163336342344337E-17</v>
      </c>
      <c r="Q3" s="17">
        <f t="shared" si="0"/>
        <v>4.163336342344337E-17</v>
      </c>
      <c r="R3" s="17">
        <f t="shared" si="0"/>
        <v>4.163336342344337E-17</v>
      </c>
      <c r="S3" s="17">
        <f t="shared" si="0"/>
        <v>4.163336342344337E-17</v>
      </c>
      <c r="T3" s="17">
        <f t="shared" si="0"/>
        <v>0</v>
      </c>
      <c r="U3" s="17">
        <f t="shared" si="0"/>
        <v>0</v>
      </c>
      <c r="V3" s="17">
        <f t="shared" si="0"/>
        <v>0</v>
      </c>
      <c r="W3" s="17">
        <f t="shared" si="0"/>
        <v>12</v>
      </c>
      <c r="X3" s="17">
        <f t="shared" si="0"/>
        <v>0</v>
      </c>
      <c r="Y3" s="17">
        <f t="shared" si="0"/>
        <v>0</v>
      </c>
      <c r="Z3" s="17">
        <f t="shared" si="0"/>
        <v>0</v>
      </c>
      <c r="AA3" s="17">
        <f t="shared" si="0"/>
        <v>0</v>
      </c>
      <c r="AB3" s="17">
        <f t="shared" si="0"/>
        <v>0</v>
      </c>
      <c r="AC3" s="17">
        <f t="shared" si="0"/>
        <v>0</v>
      </c>
      <c r="AD3" s="17">
        <f t="shared" si="0"/>
        <v>0</v>
      </c>
      <c r="AE3" s="17">
        <f t="shared" si="0"/>
        <v>0</v>
      </c>
      <c r="AF3" s="17">
        <f t="shared" ref="AF3:AG3" si="1">SUM(AF7:AF54)</f>
        <v>259200</v>
      </c>
      <c r="AG3" s="17">
        <f t="shared" si="1"/>
        <v>4398</v>
      </c>
      <c r="AH3" s="17">
        <f t="shared" ref="AH3" si="2">SUM(AH7:AH54)</f>
        <v>0</v>
      </c>
    </row>
    <row r="4" spans="1:34" x14ac:dyDescent="0.25">
      <c r="D4" s="7" t="s">
        <v>40</v>
      </c>
      <c r="E4" s="22" t="s">
        <v>40</v>
      </c>
      <c r="F4" s="22" t="s">
        <v>41</v>
      </c>
      <c r="G4" s="22" t="s">
        <v>41</v>
      </c>
      <c r="H4" s="22" t="s">
        <v>41</v>
      </c>
      <c r="I4" s="22" t="s">
        <v>41</v>
      </c>
      <c r="J4" s="22" t="s">
        <v>41</v>
      </c>
      <c r="K4" s="22" t="s">
        <v>41</v>
      </c>
      <c r="L4" s="22" t="s">
        <v>41</v>
      </c>
      <c r="M4" s="7" t="s">
        <v>41</v>
      </c>
      <c r="N4" s="22" t="s">
        <v>41</v>
      </c>
      <c r="O4" s="22" t="s">
        <v>41</v>
      </c>
      <c r="P4" s="22" t="s">
        <v>41</v>
      </c>
      <c r="Q4" s="15" t="s">
        <v>42</v>
      </c>
      <c r="R4" s="15" t="s">
        <v>42</v>
      </c>
      <c r="S4" s="15" t="s">
        <v>42</v>
      </c>
      <c r="T4" s="15" t="s">
        <v>43</v>
      </c>
      <c r="U4" s="15" t="s">
        <v>43</v>
      </c>
      <c r="V4" s="15" t="s">
        <v>43</v>
      </c>
      <c r="W4" s="22" t="s">
        <v>40</v>
      </c>
      <c r="X4" s="15" t="s">
        <v>40</v>
      </c>
      <c r="Y4" s="15" t="s">
        <v>40</v>
      </c>
      <c r="Z4" s="15" t="s">
        <v>40</v>
      </c>
      <c r="AA4" s="15" t="s">
        <v>40</v>
      </c>
      <c r="AB4" s="15" t="s">
        <v>40</v>
      </c>
      <c r="AC4" s="15" t="s">
        <v>40</v>
      </c>
      <c r="AD4" s="15" t="s">
        <v>40</v>
      </c>
      <c r="AE4" s="15" t="s">
        <v>40</v>
      </c>
      <c r="AF4" s="15" t="s">
        <v>40</v>
      </c>
      <c r="AG4" s="15" t="s">
        <v>43</v>
      </c>
      <c r="AH4" s="15" t="s">
        <v>40</v>
      </c>
    </row>
    <row r="5" spans="1:34" customFormat="1" x14ac:dyDescent="0.25">
      <c r="B5" t="s">
        <v>30</v>
      </c>
      <c r="D5" s="8" t="s">
        <v>0</v>
      </c>
      <c r="E5" s="22" t="s">
        <v>4</v>
      </c>
      <c r="F5" s="22" t="s">
        <v>61</v>
      </c>
      <c r="G5" s="22" t="s">
        <v>61</v>
      </c>
      <c r="H5" s="22" t="s">
        <v>61</v>
      </c>
      <c r="I5" s="22" t="s">
        <v>1</v>
      </c>
      <c r="J5" s="22" t="s">
        <v>2</v>
      </c>
      <c r="K5" s="22" t="s">
        <v>3</v>
      </c>
      <c r="L5" s="22" t="s">
        <v>3</v>
      </c>
      <c r="M5" s="8" t="s">
        <v>58</v>
      </c>
      <c r="N5" s="22" t="s">
        <v>60</v>
      </c>
      <c r="O5" s="22" t="s">
        <v>60</v>
      </c>
      <c r="P5" s="22" t="s">
        <v>60</v>
      </c>
      <c r="Q5" s="15" t="s">
        <v>62</v>
      </c>
      <c r="R5" s="15" t="s">
        <v>62</v>
      </c>
      <c r="S5" s="15" t="s">
        <v>62</v>
      </c>
      <c r="T5" s="15" t="s">
        <v>63</v>
      </c>
      <c r="U5" s="15" t="s">
        <v>63</v>
      </c>
      <c r="V5" s="15" t="s">
        <v>63</v>
      </c>
      <c r="W5" s="15" t="s">
        <v>102</v>
      </c>
      <c r="X5" s="15" t="s">
        <v>124</v>
      </c>
      <c r="Y5" s="15" t="s">
        <v>124</v>
      </c>
      <c r="Z5" s="15" t="s">
        <v>124</v>
      </c>
      <c r="AA5" s="15" t="s">
        <v>102</v>
      </c>
      <c r="AB5" s="15" t="s">
        <v>102</v>
      </c>
      <c r="AC5" s="15" t="s">
        <v>102</v>
      </c>
      <c r="AD5" s="15" t="s">
        <v>6</v>
      </c>
      <c r="AE5" s="15" t="s">
        <v>7</v>
      </c>
      <c r="AF5" s="15" t="s">
        <v>122</v>
      </c>
      <c r="AG5" s="15" t="s">
        <v>140</v>
      </c>
      <c r="AH5" s="15" t="s">
        <v>123</v>
      </c>
    </row>
    <row r="6" spans="1:34" x14ac:dyDescent="0.25">
      <c r="D6" s="7" t="s">
        <v>59</v>
      </c>
      <c r="E6" s="22" t="s">
        <v>59</v>
      </c>
      <c r="F6" s="22" t="s">
        <v>64</v>
      </c>
      <c r="G6" s="22" t="s">
        <v>65</v>
      </c>
      <c r="H6" s="22" t="s">
        <v>105</v>
      </c>
      <c r="I6" s="22" t="s">
        <v>59</v>
      </c>
      <c r="J6" s="22" t="s">
        <v>59</v>
      </c>
      <c r="K6" s="22" t="s">
        <v>8</v>
      </c>
      <c r="L6" s="22" t="s">
        <v>14</v>
      </c>
      <c r="M6" s="7" t="s">
        <v>59</v>
      </c>
      <c r="N6" s="22" t="s">
        <v>17</v>
      </c>
      <c r="O6" s="22" t="s">
        <v>66</v>
      </c>
      <c r="P6" s="22" t="s">
        <v>67</v>
      </c>
      <c r="Q6" s="22" t="s">
        <v>68</v>
      </c>
      <c r="R6" s="22" t="s">
        <v>69</v>
      </c>
      <c r="S6" s="22" t="s">
        <v>70</v>
      </c>
      <c r="T6" s="22" t="s">
        <v>71</v>
      </c>
      <c r="U6" s="22" t="s">
        <v>25</v>
      </c>
      <c r="V6" s="22" t="s">
        <v>24</v>
      </c>
      <c r="W6" s="22" t="s">
        <v>72</v>
      </c>
      <c r="X6" s="22" t="s">
        <v>84</v>
      </c>
      <c r="Y6" s="22" t="s">
        <v>85</v>
      </c>
      <c r="Z6" s="22" t="s">
        <v>86</v>
      </c>
      <c r="AA6" s="22" t="s">
        <v>103</v>
      </c>
      <c r="AB6" s="22" t="s">
        <v>104</v>
      </c>
      <c r="AC6" s="22" t="s">
        <v>87</v>
      </c>
      <c r="AD6" s="22" t="s">
        <v>59</v>
      </c>
      <c r="AE6" s="22" t="s">
        <v>59</v>
      </c>
      <c r="AF6" s="22" t="s">
        <v>59</v>
      </c>
      <c r="AG6" s="22" t="s">
        <v>59</v>
      </c>
      <c r="AH6" s="22" t="s">
        <v>59</v>
      </c>
    </row>
    <row r="7" spans="1:34" x14ac:dyDescent="0.25">
      <c r="C7" s="1" t="s">
        <v>29</v>
      </c>
      <c r="E7" s="7">
        <f>E18*-1</f>
        <v>-25</v>
      </c>
      <c r="F7" s="7">
        <f t="shared" ref="F7:AE7" si="3">F18*-1</f>
        <v>1</v>
      </c>
      <c r="G7" s="7">
        <f t="shared" si="3"/>
        <v>1</v>
      </c>
      <c r="H7" s="7">
        <f t="shared" si="3"/>
        <v>1</v>
      </c>
      <c r="I7" s="7">
        <f t="shared" si="3"/>
        <v>1</v>
      </c>
      <c r="J7" s="7">
        <f t="shared" si="3"/>
        <v>1</v>
      </c>
      <c r="K7" s="7">
        <f t="shared" si="3"/>
        <v>1</v>
      </c>
      <c r="L7" s="7">
        <f t="shared" si="3"/>
        <v>1</v>
      </c>
      <c r="M7" s="7">
        <f t="shared" si="3"/>
        <v>1</v>
      </c>
      <c r="N7" s="7">
        <f t="shared" si="3"/>
        <v>1</v>
      </c>
      <c r="O7" s="7">
        <f t="shared" si="3"/>
        <v>1</v>
      </c>
      <c r="P7" s="7">
        <f t="shared" si="3"/>
        <v>1</v>
      </c>
      <c r="Q7" s="7">
        <f t="shared" si="3"/>
        <v>1</v>
      </c>
      <c r="R7" s="7">
        <f t="shared" si="3"/>
        <v>1</v>
      </c>
      <c r="S7" s="7">
        <f t="shared" si="3"/>
        <v>1</v>
      </c>
      <c r="T7" s="7">
        <f t="shared" si="3"/>
        <v>1</v>
      </c>
      <c r="U7" s="7">
        <f t="shared" si="3"/>
        <v>1</v>
      </c>
      <c r="V7" s="7">
        <f t="shared" si="3"/>
        <v>1</v>
      </c>
      <c r="W7" s="7">
        <f t="shared" si="3"/>
        <v>0</v>
      </c>
      <c r="X7" s="7">
        <f t="shared" si="3"/>
        <v>1</v>
      </c>
      <c r="Y7" s="7">
        <f t="shared" si="3"/>
        <v>1</v>
      </c>
      <c r="Z7" s="7">
        <f t="shared" si="3"/>
        <v>1</v>
      </c>
      <c r="AA7" s="7">
        <f t="shared" ref="AA7:AC7" si="4">AA18*-1</f>
        <v>1</v>
      </c>
      <c r="AB7" s="7">
        <f t="shared" si="4"/>
        <v>1</v>
      </c>
      <c r="AC7" s="7">
        <f t="shared" si="4"/>
        <v>1</v>
      </c>
      <c r="AD7" s="7">
        <f t="shared" si="3"/>
        <v>0</v>
      </c>
      <c r="AE7" s="7">
        <f t="shared" si="3"/>
        <v>0</v>
      </c>
      <c r="AF7" s="7">
        <f t="shared" ref="AF7:AG7" si="5">AF18*-1</f>
        <v>0</v>
      </c>
      <c r="AG7" s="7">
        <f t="shared" si="5"/>
        <v>0</v>
      </c>
      <c r="AH7" s="7">
        <f t="shared" ref="AH7" si="6">AH18*-1</f>
        <v>0</v>
      </c>
    </row>
    <row r="8" spans="1:34" customFormat="1" x14ac:dyDescent="0.25">
      <c r="B8" s="1"/>
      <c r="C8" t="s">
        <v>91</v>
      </c>
      <c r="D8" s="8"/>
      <c r="E8" s="8"/>
      <c r="F8" s="8"/>
      <c r="G8" s="8">
        <v>15</v>
      </c>
      <c r="H8" s="8"/>
      <c r="I8" s="8"/>
      <c r="J8" s="8"/>
      <c r="K8" s="8">
        <v>3</v>
      </c>
      <c r="L8" s="8">
        <v>3</v>
      </c>
      <c r="M8" s="8"/>
      <c r="N8" s="8">
        <v>17.998999999999999</v>
      </c>
      <c r="O8" s="8">
        <v>17.998999999999999</v>
      </c>
      <c r="P8" s="7">
        <v>19</v>
      </c>
      <c r="W8" s="8"/>
    </row>
    <row r="9" spans="1:34" customFormat="1" x14ac:dyDescent="0.25">
      <c r="B9" s="5" t="s">
        <v>34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W9" s="8"/>
    </row>
    <row r="10" spans="1:34" customFormat="1" x14ac:dyDescent="0.25">
      <c r="A10">
        <f t="shared" ref="A10:A19" si="7">MAX(C10:DE10)</f>
        <v>1</v>
      </c>
      <c r="B10" t="s">
        <v>9</v>
      </c>
      <c r="D10" s="8">
        <v>1</v>
      </c>
      <c r="E10" s="8"/>
      <c r="F10" s="8"/>
      <c r="G10" s="8"/>
      <c r="H10" s="8"/>
      <c r="I10" s="8">
        <v>-3</v>
      </c>
      <c r="J10" s="8"/>
      <c r="K10" s="8"/>
      <c r="L10" s="8"/>
      <c r="M10" s="8"/>
      <c r="N10" s="8"/>
      <c r="O10" s="8"/>
      <c r="P10" s="8"/>
      <c r="W10" s="8"/>
    </row>
    <row r="11" spans="1:34" customFormat="1" x14ac:dyDescent="0.25">
      <c r="A11">
        <f t="shared" si="7"/>
        <v>3</v>
      </c>
      <c r="B11" t="s">
        <v>10</v>
      </c>
      <c r="D11" s="8">
        <v>1</v>
      </c>
      <c r="E11" s="8"/>
      <c r="F11" s="8">
        <v>-25</v>
      </c>
      <c r="G11" s="8"/>
      <c r="H11" s="8"/>
      <c r="I11" s="8"/>
      <c r="J11" s="8">
        <v>3</v>
      </c>
      <c r="K11" s="8">
        <v>1</v>
      </c>
      <c r="L11" s="8">
        <v>1</v>
      </c>
      <c r="M11" s="8"/>
      <c r="N11" s="8"/>
      <c r="O11" s="8"/>
      <c r="P11" s="8"/>
      <c r="W11" s="8"/>
    </row>
    <row r="12" spans="1:34" customFormat="1" x14ac:dyDescent="0.25">
      <c r="A12">
        <f t="shared" si="7"/>
        <v>1</v>
      </c>
      <c r="B12" t="s">
        <v>11</v>
      </c>
      <c r="D12" s="8">
        <v>1</v>
      </c>
      <c r="E12" s="8"/>
      <c r="F12" s="8"/>
      <c r="G12" s="8"/>
      <c r="H12" s="8"/>
      <c r="I12" s="8"/>
      <c r="J12" s="8">
        <v>-3</v>
      </c>
      <c r="K12" s="8">
        <v>1</v>
      </c>
      <c r="L12" s="8">
        <v>1</v>
      </c>
      <c r="M12" s="8"/>
      <c r="N12" s="8"/>
      <c r="O12" s="8"/>
      <c r="P12" s="8"/>
      <c r="W12" s="8"/>
    </row>
    <row r="13" spans="1:34" customFormat="1" x14ac:dyDescent="0.25">
      <c r="A13">
        <f t="shared" si="7"/>
        <v>25</v>
      </c>
      <c r="B13" t="s">
        <v>13</v>
      </c>
      <c r="D13" s="8">
        <v>-1</v>
      </c>
      <c r="E13" s="8"/>
      <c r="F13" s="8">
        <v>25</v>
      </c>
      <c r="G13" s="8">
        <v>-5</v>
      </c>
      <c r="H13" s="8">
        <v>2</v>
      </c>
      <c r="I13" s="8"/>
      <c r="J13" s="8">
        <v>-3</v>
      </c>
      <c r="K13" s="8">
        <v>-1</v>
      </c>
      <c r="L13" s="8">
        <v>-1</v>
      </c>
      <c r="M13" s="8"/>
      <c r="N13" s="8"/>
      <c r="O13" s="8"/>
      <c r="P13" s="8"/>
      <c r="W13" s="8"/>
    </row>
    <row r="14" spans="1:34" customFormat="1" x14ac:dyDescent="0.25">
      <c r="A14">
        <f t="shared" si="7"/>
        <v>-20</v>
      </c>
      <c r="B14" t="s">
        <v>26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>
        <v>-20</v>
      </c>
      <c r="P14" s="8"/>
      <c r="W14" s="8"/>
    </row>
    <row r="15" spans="1:34" customFormat="1" x14ac:dyDescent="0.25">
      <c r="A15">
        <f t="shared" si="7"/>
        <v>-20</v>
      </c>
      <c r="B15" t="s">
        <v>27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>
        <v>-20</v>
      </c>
      <c r="O15" s="8"/>
      <c r="P15" s="8"/>
      <c r="W15" s="8"/>
    </row>
    <row r="16" spans="1:34" customFormat="1" x14ac:dyDescent="0.25">
      <c r="A16">
        <f t="shared" si="7"/>
        <v>-5</v>
      </c>
      <c r="B16" t="s">
        <v>28</v>
      </c>
      <c r="D16" s="8"/>
      <c r="E16" s="8"/>
      <c r="F16" s="8"/>
      <c r="G16" s="8">
        <v>-20</v>
      </c>
      <c r="H16" s="8"/>
      <c r="I16" s="8"/>
      <c r="J16" s="8"/>
      <c r="K16" s="8">
        <v>-5</v>
      </c>
      <c r="L16" s="8">
        <v>-5</v>
      </c>
      <c r="M16" s="8"/>
      <c r="N16" s="8"/>
      <c r="O16" s="8"/>
      <c r="P16" s="8">
        <v>-20</v>
      </c>
      <c r="W16" s="8"/>
    </row>
    <row r="17" spans="1:34" customFormat="1" x14ac:dyDescent="0.25">
      <c r="A17">
        <f t="shared" si="7"/>
        <v>-1</v>
      </c>
      <c r="B17" t="s">
        <v>32</v>
      </c>
      <c r="D17" s="8"/>
      <c r="E17" s="8"/>
      <c r="F17" s="8"/>
      <c r="G17" s="8"/>
      <c r="H17" s="8">
        <v>-1</v>
      </c>
      <c r="I17" s="8"/>
      <c r="J17" s="8"/>
      <c r="K17" s="8"/>
      <c r="L17" s="8"/>
      <c r="M17" s="8"/>
      <c r="N17" s="8"/>
      <c r="O17" s="8"/>
      <c r="P17" s="8"/>
      <c r="W17" s="8"/>
    </row>
    <row r="18" spans="1:34" customFormat="1" x14ac:dyDescent="0.25">
      <c r="A18">
        <f t="shared" si="7"/>
        <v>25</v>
      </c>
      <c r="B18" t="s">
        <v>29</v>
      </c>
      <c r="D18" s="8"/>
      <c r="E18" s="8">
        <v>25</v>
      </c>
      <c r="F18" s="8">
        <v>-1</v>
      </c>
      <c r="G18" s="8">
        <v>-1</v>
      </c>
      <c r="H18" s="7">
        <v>-1</v>
      </c>
      <c r="I18" s="8">
        <v>-1</v>
      </c>
      <c r="J18" s="8">
        <v>-1</v>
      </c>
      <c r="K18" s="8">
        <v>-1</v>
      </c>
      <c r="L18" s="8">
        <v>-1</v>
      </c>
      <c r="M18" s="8">
        <v>-1</v>
      </c>
      <c r="N18" s="8">
        <v>-1</v>
      </c>
      <c r="O18" s="8">
        <v>-1</v>
      </c>
      <c r="P18" s="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 s="8"/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</row>
    <row r="19" spans="1:34" customFormat="1" x14ac:dyDescent="0.25">
      <c r="A19">
        <f t="shared" si="7"/>
        <v>6</v>
      </c>
      <c r="B19" t="s">
        <v>101</v>
      </c>
      <c r="D19" s="8"/>
      <c r="E19" s="8">
        <v>0.05</v>
      </c>
      <c r="F19" s="8">
        <v>0.05</v>
      </c>
      <c r="G19" s="8">
        <v>0.05</v>
      </c>
      <c r="H19" s="8">
        <v>0.05</v>
      </c>
      <c r="I19" s="8">
        <v>0.05</v>
      </c>
      <c r="J19" s="8">
        <v>0.05</v>
      </c>
      <c r="K19" s="8">
        <v>0.05</v>
      </c>
      <c r="L19" s="8">
        <v>0.05</v>
      </c>
      <c r="M19" s="8">
        <v>0.05</v>
      </c>
      <c r="N19" s="8">
        <v>0.05</v>
      </c>
      <c r="O19" s="8">
        <v>0.05</v>
      </c>
      <c r="P19" s="8">
        <v>0.05</v>
      </c>
      <c r="Q19" s="8">
        <v>0.05</v>
      </c>
      <c r="R19" s="8">
        <v>0.05</v>
      </c>
      <c r="S19" s="8">
        <v>0.05</v>
      </c>
      <c r="T19" s="8">
        <v>0.05</v>
      </c>
      <c r="U19" s="8">
        <v>0.05</v>
      </c>
      <c r="V19" s="8">
        <v>0.05</v>
      </c>
      <c r="W19" s="8">
        <v>6</v>
      </c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4" customFormat="1" x14ac:dyDescent="0.25"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W20" s="8"/>
    </row>
    <row r="21" spans="1:34" customFormat="1" x14ac:dyDescent="0.25">
      <c r="B21" s="5" t="s">
        <v>35</v>
      </c>
      <c r="C21" t="s">
        <v>50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W21" s="8"/>
    </row>
    <row r="22" spans="1:34" customFormat="1" x14ac:dyDescent="0.25">
      <c r="A22">
        <f t="shared" ref="A22:A32" si="8">MAX(C22:DE22)</f>
        <v>3</v>
      </c>
      <c r="B22" t="s">
        <v>12</v>
      </c>
      <c r="C22" s="11"/>
      <c r="D22" s="8">
        <v>-1</v>
      </c>
      <c r="E22" s="8"/>
      <c r="F22" s="8"/>
      <c r="G22" s="8"/>
      <c r="H22" s="8">
        <v>-1</v>
      </c>
      <c r="I22" s="8"/>
      <c r="J22" s="8">
        <v>3</v>
      </c>
      <c r="K22" s="8"/>
      <c r="L22" s="8"/>
      <c r="M22" s="8"/>
      <c r="N22" s="8"/>
      <c r="O22" s="8"/>
      <c r="P22" s="8"/>
      <c r="W22" s="8"/>
    </row>
    <row r="23" spans="1:34" customFormat="1" x14ac:dyDescent="0.25">
      <c r="A23">
        <f t="shared" si="8"/>
        <v>3</v>
      </c>
      <c r="B23" t="s">
        <v>14</v>
      </c>
      <c r="D23" s="8"/>
      <c r="E23" s="8"/>
      <c r="F23" s="8"/>
      <c r="G23" s="8"/>
      <c r="H23" s="8"/>
      <c r="I23" s="8">
        <v>3</v>
      </c>
      <c r="J23" s="8">
        <v>-3</v>
      </c>
      <c r="K23" s="8"/>
      <c r="L23" s="8">
        <v>1</v>
      </c>
      <c r="M23" s="8"/>
      <c r="N23" s="8"/>
      <c r="O23" s="8"/>
      <c r="P23" s="8"/>
      <c r="W23" s="8"/>
    </row>
    <row r="24" spans="1:34" customFormat="1" x14ac:dyDescent="0.25">
      <c r="A24">
        <f t="shared" si="8"/>
        <v>2</v>
      </c>
      <c r="B24" t="s">
        <v>17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>
        <v>2</v>
      </c>
      <c r="O24" s="8"/>
      <c r="P24" s="8"/>
      <c r="R24">
        <v>-1</v>
      </c>
      <c r="S24">
        <v>-1</v>
      </c>
      <c r="W24" s="8">
        <v>2</v>
      </c>
      <c r="X24">
        <v>-1</v>
      </c>
      <c r="AA24">
        <v>-1</v>
      </c>
    </row>
    <row r="25" spans="1:34" customFormat="1" x14ac:dyDescent="0.25">
      <c r="A25">
        <f t="shared" si="8"/>
        <v>2</v>
      </c>
      <c r="B25" t="s">
        <v>18</v>
      </c>
      <c r="D25" s="8"/>
      <c r="E25" s="8"/>
      <c r="F25" s="8"/>
      <c r="G25" s="8"/>
      <c r="H25" s="8"/>
      <c r="I25" s="8"/>
      <c r="J25" s="8"/>
      <c r="K25" s="8"/>
      <c r="L25" s="8"/>
      <c r="M25" s="8">
        <v>-0.5</v>
      </c>
      <c r="N25" s="8"/>
      <c r="O25" s="8">
        <v>2</v>
      </c>
      <c r="P25" s="8"/>
      <c r="Q25">
        <v>-1</v>
      </c>
      <c r="S25">
        <v>-1</v>
      </c>
      <c r="W25" s="8">
        <v>2</v>
      </c>
      <c r="X25">
        <v>-1</v>
      </c>
      <c r="AA25">
        <v>-1</v>
      </c>
    </row>
    <row r="26" spans="1:34" customFormat="1" x14ac:dyDescent="0.25">
      <c r="A26">
        <f t="shared" si="8"/>
        <v>2</v>
      </c>
      <c r="B26" t="s">
        <v>16</v>
      </c>
      <c r="D26" s="8"/>
      <c r="E26" s="8"/>
      <c r="F26" s="8"/>
      <c r="G26" s="8"/>
      <c r="H26" s="8"/>
      <c r="I26" s="8"/>
      <c r="J26" s="8"/>
      <c r="K26" s="8"/>
      <c r="L26" s="8"/>
      <c r="M26" s="8">
        <v>-0.5</v>
      </c>
      <c r="N26" s="8"/>
      <c r="O26" s="8"/>
      <c r="P26" s="8">
        <v>2</v>
      </c>
      <c r="Q26">
        <v>-1</v>
      </c>
      <c r="R26">
        <v>-1</v>
      </c>
      <c r="W26" s="8">
        <v>2</v>
      </c>
      <c r="X26">
        <v>-1</v>
      </c>
      <c r="AA26">
        <v>-1</v>
      </c>
    </row>
    <row r="27" spans="1:34" customFormat="1" x14ac:dyDescent="0.25">
      <c r="A27">
        <f t="shared" si="8"/>
        <v>3</v>
      </c>
      <c r="B27" t="s">
        <v>8</v>
      </c>
      <c r="D27" s="8"/>
      <c r="E27" s="8"/>
      <c r="F27" s="8"/>
      <c r="G27" s="8"/>
      <c r="H27" s="8"/>
      <c r="I27" s="8">
        <v>-3</v>
      </c>
      <c r="J27" s="8">
        <v>3</v>
      </c>
      <c r="K27" s="8">
        <v>1</v>
      </c>
      <c r="L27" s="8"/>
      <c r="M27" s="7">
        <v>-0.5</v>
      </c>
      <c r="N27" s="8"/>
      <c r="O27" s="8"/>
      <c r="P27" s="8">
        <v>-1</v>
      </c>
      <c r="W27" s="8"/>
    </row>
    <row r="28" spans="1:34" customFormat="1" x14ac:dyDescent="0.25">
      <c r="A28">
        <f t="shared" si="8"/>
        <v>3</v>
      </c>
      <c r="B28" t="s">
        <v>15</v>
      </c>
      <c r="D28" s="8">
        <v>-1</v>
      </c>
      <c r="E28" s="8"/>
      <c r="F28" s="8"/>
      <c r="G28" s="8"/>
      <c r="H28" s="8"/>
      <c r="I28" s="8">
        <v>3</v>
      </c>
      <c r="J28" s="8"/>
      <c r="K28" s="8"/>
      <c r="L28" s="8"/>
      <c r="M28" s="8"/>
      <c r="N28" s="8"/>
      <c r="O28" s="8"/>
      <c r="P28" s="8"/>
      <c r="W28" s="8"/>
    </row>
    <row r="29" spans="1:34" customFormat="1" x14ac:dyDescent="0.25">
      <c r="A29">
        <f t="shared" si="8"/>
        <v>10</v>
      </c>
      <c r="B29" t="s">
        <v>19</v>
      </c>
      <c r="D29" s="8"/>
      <c r="E29" s="8"/>
      <c r="F29" s="8"/>
      <c r="G29" s="8">
        <v>10</v>
      </c>
      <c r="H29" s="8"/>
      <c r="I29" s="8"/>
      <c r="J29" s="8"/>
      <c r="K29" s="8"/>
      <c r="L29" s="8"/>
      <c r="M29" s="8"/>
      <c r="N29" s="8"/>
      <c r="O29" s="8"/>
      <c r="P29" s="8"/>
      <c r="W29" s="8"/>
      <c r="AG29">
        <f>3*0.9</f>
        <v>2.7</v>
      </c>
    </row>
    <row r="30" spans="1:34" customFormat="1" x14ac:dyDescent="0.25">
      <c r="A30">
        <f t="shared" si="8"/>
        <v>3.3000000000000003</v>
      </c>
      <c r="B30" t="s">
        <v>39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>
        <v>1E-3</v>
      </c>
      <c r="O30" s="8"/>
      <c r="P30" s="8"/>
      <c r="W30" s="8"/>
      <c r="AG30">
        <f>3*1.1</f>
        <v>3.3000000000000003</v>
      </c>
    </row>
    <row r="31" spans="1:34" customFormat="1" x14ac:dyDescent="0.25">
      <c r="A31">
        <f t="shared" si="8"/>
        <v>1E-3</v>
      </c>
      <c r="B31" t="s">
        <v>49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>
        <v>1E-3</v>
      </c>
      <c r="P31" s="8"/>
      <c r="W31" s="8"/>
    </row>
    <row r="32" spans="1:34" customFormat="1" x14ac:dyDescent="0.25">
      <c r="A32">
        <f t="shared" si="8"/>
        <v>1.5</v>
      </c>
      <c r="B32" t="s">
        <v>57</v>
      </c>
      <c r="D32" s="8"/>
      <c r="E32" s="8"/>
      <c r="F32" s="8"/>
      <c r="G32" s="8"/>
      <c r="H32" s="8"/>
      <c r="I32" s="8"/>
      <c r="J32" s="8"/>
      <c r="K32" s="8"/>
      <c r="L32" s="8"/>
      <c r="M32" s="7">
        <v>1.5</v>
      </c>
      <c r="N32" s="8"/>
      <c r="O32" s="8"/>
      <c r="P32" s="8"/>
      <c r="W32" s="8"/>
    </row>
    <row r="33" spans="1:33" customFormat="1" x14ac:dyDescent="0.25"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W33" s="8"/>
    </row>
    <row r="34" spans="1:33" customFormat="1" x14ac:dyDescent="0.25">
      <c r="B34" s="5" t="s">
        <v>33</v>
      </c>
      <c r="C34" t="s">
        <v>50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W34" s="8"/>
    </row>
    <row r="35" spans="1:33" customFormat="1" x14ac:dyDescent="0.25">
      <c r="A35">
        <f>MAX(C35:DE35)</f>
        <v>2</v>
      </c>
      <c r="B35" t="s">
        <v>20</v>
      </c>
      <c r="C35" s="1"/>
      <c r="D35" s="8"/>
      <c r="E35" s="8"/>
      <c r="F35" s="8"/>
      <c r="G35" s="8"/>
      <c r="H35" s="8"/>
      <c r="I35" s="8"/>
      <c r="J35" s="7"/>
      <c r="K35" s="7"/>
      <c r="L35" s="7"/>
      <c r="M35" s="8"/>
      <c r="N35" s="8"/>
      <c r="O35" s="8"/>
      <c r="P35" s="8"/>
      <c r="Q35">
        <v>2</v>
      </c>
      <c r="T35">
        <v>-1</v>
      </c>
      <c r="U35" s="8">
        <v>-1</v>
      </c>
      <c r="W35" s="8"/>
      <c r="Y35">
        <v>-1</v>
      </c>
      <c r="AB35">
        <v>-1</v>
      </c>
    </row>
    <row r="36" spans="1:33" customFormat="1" x14ac:dyDescent="0.25">
      <c r="A36">
        <f>MAX(C36:DE36)</f>
        <v>259200</v>
      </c>
      <c r="B36" t="s">
        <v>21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R36" s="8"/>
      <c r="S36">
        <v>2</v>
      </c>
      <c r="T36" s="8"/>
      <c r="U36">
        <v>-1</v>
      </c>
      <c r="V36">
        <v>-1</v>
      </c>
      <c r="W36" s="8"/>
      <c r="Y36">
        <v>-1</v>
      </c>
      <c r="AB36">
        <v>-1</v>
      </c>
      <c r="AF36">
        <v>259200</v>
      </c>
      <c r="AG36">
        <f>AF36/60</f>
        <v>4320</v>
      </c>
    </row>
    <row r="37" spans="1:33" customFormat="1" x14ac:dyDescent="0.25">
      <c r="A37">
        <f>MAX(C37:DE37)</f>
        <v>72</v>
      </c>
      <c r="B37" t="s">
        <v>22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>
        <v>2</v>
      </c>
      <c r="S37" s="8"/>
      <c r="T37">
        <v>-1</v>
      </c>
      <c r="V37" s="8">
        <v>-1</v>
      </c>
      <c r="W37" s="8"/>
      <c r="Y37">
        <v>-1</v>
      </c>
      <c r="AB37">
        <v>-1</v>
      </c>
      <c r="AG37">
        <f>AG36/60</f>
        <v>72</v>
      </c>
    </row>
    <row r="38" spans="1:33" customFormat="1" x14ac:dyDescent="0.25"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W38" s="8"/>
    </row>
    <row r="39" spans="1:33" customFormat="1" x14ac:dyDescent="0.25">
      <c r="B39" s="5" t="s">
        <v>36</v>
      </c>
      <c r="C39" t="s">
        <v>51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W39" s="8"/>
    </row>
    <row r="40" spans="1:33" customFormat="1" x14ac:dyDescent="0.25">
      <c r="A40">
        <f>MAX(C40:DE40)</f>
        <v>2</v>
      </c>
      <c r="B40" t="s">
        <v>24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V40">
        <v>2</v>
      </c>
      <c r="W40" s="8"/>
    </row>
    <row r="41" spans="1:33" customFormat="1" x14ac:dyDescent="0.25">
      <c r="A41">
        <f>MAX(C41:DE41)</f>
        <v>2</v>
      </c>
      <c r="B41" t="s">
        <v>25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U41">
        <v>2</v>
      </c>
      <c r="W41" s="8"/>
      <c r="Z41">
        <v>-1</v>
      </c>
      <c r="AC41">
        <v>-1</v>
      </c>
    </row>
    <row r="42" spans="1:33" customFormat="1" x14ac:dyDescent="0.25">
      <c r="A42">
        <f>MAX(C42:DE42)</f>
        <v>2</v>
      </c>
      <c r="B42" t="s">
        <v>23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T42">
        <v>2</v>
      </c>
      <c r="W42" s="8"/>
      <c r="Z42">
        <v>-1</v>
      </c>
      <c r="AC42">
        <v>-1</v>
      </c>
    </row>
    <row r="43" spans="1:33" customFormat="1" x14ac:dyDescent="0.25"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W43" s="8"/>
      <c r="Z43">
        <v>-1</v>
      </c>
      <c r="AC43">
        <v>-1</v>
      </c>
    </row>
    <row r="44" spans="1:33" customFormat="1" x14ac:dyDescent="0.25">
      <c r="B44" s="5" t="s">
        <v>37</v>
      </c>
      <c r="C44" t="s">
        <v>52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W44" s="8"/>
    </row>
    <row r="45" spans="1:33" customFormat="1" x14ac:dyDescent="0.25">
      <c r="A45">
        <f t="shared" ref="A45:A50" si="9">MAX(C45:DE45)</f>
        <v>-2.5000000000000001E-2</v>
      </c>
      <c r="B45" t="s">
        <v>100</v>
      </c>
      <c r="D45" s="8"/>
      <c r="E45" s="8">
        <v>-0.05</v>
      </c>
      <c r="F45" s="8">
        <v>-2.5000000000000001E-2</v>
      </c>
      <c r="G45" s="8">
        <v>-2.5000000000000001E-2</v>
      </c>
      <c r="H45" s="8">
        <v>-2.5000000000000001E-2</v>
      </c>
      <c r="I45" s="8">
        <v>-2.5000000000000001E-2</v>
      </c>
      <c r="J45" s="8">
        <v>-2.5000000000000001E-2</v>
      </c>
      <c r="K45" s="8">
        <v>-2.5000000000000001E-2</v>
      </c>
      <c r="L45" s="8">
        <v>-2.5000000000000001E-2</v>
      </c>
      <c r="M45" s="8">
        <v>-2.5000000000000001E-2</v>
      </c>
      <c r="N45" s="8">
        <v>-2.5000000000000001E-2</v>
      </c>
      <c r="O45" s="8">
        <v>-2.5000000000000001E-2</v>
      </c>
      <c r="P45" s="8">
        <v>-2.5000000000000001E-2</v>
      </c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33" customFormat="1" x14ac:dyDescent="0.25">
      <c r="A46">
        <f t="shared" si="9"/>
        <v>-2.5000000000000001E-2</v>
      </c>
      <c r="B46" t="s">
        <v>92</v>
      </c>
      <c r="D46" s="8"/>
      <c r="E46" s="8"/>
      <c r="F46" s="8">
        <v>-2.5000000000000001E-2</v>
      </c>
      <c r="G46" s="8">
        <v>-2.5000000000000001E-2</v>
      </c>
      <c r="H46" s="8">
        <v>-2.5000000000000001E-2</v>
      </c>
      <c r="I46" s="8">
        <v>-2.5000000000000001E-2</v>
      </c>
      <c r="J46" s="8">
        <v>-2.5000000000000001E-2</v>
      </c>
      <c r="K46" s="8">
        <v>-2.5000000000000001E-2</v>
      </c>
      <c r="L46" s="8">
        <v>-2.5000000000000001E-2</v>
      </c>
      <c r="M46" s="8">
        <v>-2.5000000000000001E-2</v>
      </c>
      <c r="N46" s="8">
        <v>-2.5000000000000001E-2</v>
      </c>
      <c r="O46" s="8">
        <v>-2.5000000000000001E-2</v>
      </c>
      <c r="P46" s="8">
        <v>-2.5000000000000001E-2</v>
      </c>
      <c r="Q46" s="8">
        <v>-2.5000000000000001E-2</v>
      </c>
      <c r="R46" s="8">
        <v>-2.5000000000000001E-2</v>
      </c>
      <c r="S46" s="8">
        <v>-2.5000000000000001E-2</v>
      </c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33" customFormat="1" x14ac:dyDescent="0.25">
      <c r="A47">
        <f t="shared" si="9"/>
        <v>-2.5000000000000001E-2</v>
      </c>
      <c r="B47" t="s">
        <v>90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>
        <v>-2.5000000000000001E-2</v>
      </c>
      <c r="R47" s="8">
        <v>-2.5000000000000001E-2</v>
      </c>
      <c r="S47" s="8">
        <v>-2.5000000000000001E-2</v>
      </c>
      <c r="T47" s="7">
        <v>-0.05</v>
      </c>
      <c r="U47" s="7">
        <v>-0.05</v>
      </c>
      <c r="V47" s="7">
        <v>-0.05</v>
      </c>
      <c r="W47" s="7"/>
      <c r="X47" s="7"/>
      <c r="Y47" s="7"/>
      <c r="Z47" s="7"/>
      <c r="AA47" s="7"/>
      <c r="AB47" s="7"/>
      <c r="AC47" s="7"/>
    </row>
    <row r="48" spans="1:33" customFormat="1" x14ac:dyDescent="0.25">
      <c r="A48">
        <f t="shared" si="9"/>
        <v>3</v>
      </c>
      <c r="B48" t="s">
        <v>38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W48" s="8"/>
      <c r="X48">
        <v>3</v>
      </c>
      <c r="Y48">
        <v>-3</v>
      </c>
      <c r="AA48">
        <v>3</v>
      </c>
    </row>
    <row r="49" spans="1:34" customFormat="1" x14ac:dyDescent="0.25">
      <c r="A49">
        <f t="shared" si="9"/>
        <v>6</v>
      </c>
      <c r="B49" t="s">
        <v>46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W49" s="8"/>
      <c r="Y49">
        <v>6</v>
      </c>
      <c r="Z49">
        <v>-3</v>
      </c>
      <c r="AB49">
        <v>3</v>
      </c>
    </row>
    <row r="50" spans="1:34" customFormat="1" x14ac:dyDescent="0.25">
      <c r="A50">
        <f t="shared" si="9"/>
        <v>6</v>
      </c>
      <c r="B50" t="s">
        <v>47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W50" s="8"/>
      <c r="Z50">
        <v>6</v>
      </c>
      <c r="AC50">
        <v>3</v>
      </c>
    </row>
    <row r="51" spans="1:34" customFormat="1" x14ac:dyDescent="0.25"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W51" s="8"/>
    </row>
    <row r="52" spans="1:34" customFormat="1" x14ac:dyDescent="0.25"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W52" s="8"/>
    </row>
    <row r="53" spans="1:34" customFormat="1" x14ac:dyDescent="0.25"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W53" s="8"/>
    </row>
    <row r="54" spans="1:34" customFormat="1" x14ac:dyDescent="0.25"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W54" s="8"/>
    </row>
    <row r="56" spans="1:34" s="3" customFormat="1" x14ac:dyDescent="0.25"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W56" s="9"/>
    </row>
    <row r="58" spans="1:34" x14ac:dyDescent="0.25">
      <c r="B58" s="4"/>
      <c r="C58" s="4"/>
      <c r="D58" s="10"/>
      <c r="E58" s="10"/>
      <c r="F58" s="10"/>
      <c r="G58" s="10"/>
      <c r="I58" s="10"/>
      <c r="J58" s="10"/>
      <c r="K58" s="10"/>
      <c r="L58" s="10"/>
      <c r="M58" s="10"/>
      <c r="N58" s="10"/>
      <c r="T58" s="4"/>
    </row>
    <row r="59" spans="1:34" x14ac:dyDescent="0.25">
      <c r="B59" s="4"/>
      <c r="C59" s="4"/>
      <c r="D59" s="10"/>
      <c r="E59" s="10"/>
      <c r="F59" s="10"/>
      <c r="G59" s="10"/>
      <c r="I59" s="10"/>
      <c r="J59" s="10"/>
      <c r="K59" s="10"/>
      <c r="L59" s="10"/>
      <c r="M59" s="10"/>
      <c r="N59" s="10"/>
      <c r="T59" s="4"/>
    </row>
    <row r="60" spans="1:34" x14ac:dyDescent="0.25">
      <c r="D60" s="7" t="str">
        <f t="shared" ref="D60:AE60" si="10">D5</f>
        <v>Kerbal</v>
      </c>
      <c r="E60" s="7" t="str">
        <f t="shared" si="10"/>
        <v>ColonyHub</v>
      </c>
      <c r="F60" s="7" t="str">
        <f t="shared" si="10"/>
        <v>Terraformer</v>
      </c>
      <c r="G60" s="7" t="str">
        <f t="shared" si="10"/>
        <v>Terraformer</v>
      </c>
      <c r="H60" s="7" t="str">
        <f t="shared" si="10"/>
        <v>Terraformer</v>
      </c>
      <c r="I60" s="7" t="str">
        <f t="shared" si="10"/>
        <v>Kerbitat</v>
      </c>
      <c r="J60" s="7" t="str">
        <f t="shared" si="10"/>
        <v>Greenhouse</v>
      </c>
      <c r="K60" s="7" t="str">
        <f t="shared" si="10"/>
        <v>BioLab</v>
      </c>
      <c r="L60" s="7" t="str">
        <f t="shared" si="10"/>
        <v>BioLab</v>
      </c>
      <c r="M60" s="7" t="str">
        <f t="shared" si="10"/>
        <v>MedLab</v>
      </c>
      <c r="N60" s="7" t="str">
        <f t="shared" si="10"/>
        <v>Refinery</v>
      </c>
      <c r="O60" s="7" t="str">
        <f t="shared" si="10"/>
        <v>Refinery</v>
      </c>
      <c r="P60" s="7" t="str">
        <f t="shared" si="10"/>
        <v>Refinery</v>
      </c>
      <c r="Q60" s="7" t="str">
        <f t="shared" si="10"/>
        <v>Fabricator</v>
      </c>
      <c r="R60" s="7" t="str">
        <f t="shared" si="10"/>
        <v>Fabricator</v>
      </c>
      <c r="S60" s="7" t="str">
        <f t="shared" si="10"/>
        <v>Fabricator</v>
      </c>
      <c r="T60" s="7" t="str">
        <f t="shared" si="10"/>
        <v>Factory</v>
      </c>
      <c r="U60" s="7" t="str">
        <f t="shared" si="10"/>
        <v>Factory</v>
      </c>
      <c r="V60" s="7" t="str">
        <f t="shared" si="10"/>
        <v>Factory</v>
      </c>
      <c r="W60" s="7" t="str">
        <f t="shared" si="10"/>
        <v>RepairShop</v>
      </c>
      <c r="X60" s="7" t="str">
        <f t="shared" si="10"/>
        <v>MachineryPlant</v>
      </c>
      <c r="Y60" s="7" t="str">
        <f t="shared" si="10"/>
        <v>MachineryPlant</v>
      </c>
      <c r="Z60" s="7" t="str">
        <f t="shared" si="10"/>
        <v>MachineryPlant</v>
      </c>
      <c r="AA60" s="7" t="str">
        <f t="shared" si="10"/>
        <v>RepairShop</v>
      </c>
      <c r="AB60" s="7" t="str">
        <f t="shared" si="10"/>
        <v>RepairShop</v>
      </c>
      <c r="AC60" s="7" t="str">
        <f t="shared" si="10"/>
        <v>RepairShop</v>
      </c>
      <c r="AD60" s="7" t="str">
        <f t="shared" si="10"/>
        <v>WorkShop</v>
      </c>
      <c r="AE60" s="7" t="str">
        <f t="shared" si="10"/>
        <v>Storage Hut</v>
      </c>
      <c r="AF60" s="7" t="str">
        <f t="shared" ref="AF60:AG60" si="11">AF5</f>
        <v>Harvester</v>
      </c>
      <c r="AG60" s="7" t="str">
        <f t="shared" si="11"/>
        <v>Assembly Plant</v>
      </c>
      <c r="AH60" s="7" t="str">
        <f t="shared" ref="AH60" si="12">AH5</f>
        <v>PDU</v>
      </c>
    </row>
    <row r="61" spans="1:34" x14ac:dyDescent="0.25">
      <c r="D61" s="7" t="str">
        <f t="shared" ref="D61:AE61" si="13">D6</f>
        <v>NA</v>
      </c>
      <c r="E61" s="7" t="str">
        <f t="shared" si="13"/>
        <v>NA</v>
      </c>
      <c r="F61" s="7" t="str">
        <f t="shared" si="13"/>
        <v>Purify</v>
      </c>
      <c r="G61" s="7" t="str">
        <f t="shared" si="13"/>
        <v>Cultivate</v>
      </c>
      <c r="H61" s="7" t="str">
        <f t="shared" si="13"/>
        <v>WaterPlant</v>
      </c>
      <c r="I61" s="7" t="str">
        <f t="shared" si="13"/>
        <v>NA</v>
      </c>
      <c r="J61" s="7" t="str">
        <f t="shared" si="13"/>
        <v>NA</v>
      </c>
      <c r="K61" s="7" t="str">
        <f t="shared" si="13"/>
        <v>BioMass</v>
      </c>
      <c r="L61" s="7" t="str">
        <f t="shared" si="13"/>
        <v>Compost</v>
      </c>
      <c r="M61" s="7" t="str">
        <f t="shared" si="13"/>
        <v>NA</v>
      </c>
      <c r="N61" s="7" t="str">
        <f t="shared" si="13"/>
        <v>Metal</v>
      </c>
      <c r="O61" s="7" t="str">
        <f t="shared" si="13"/>
        <v>Chemical</v>
      </c>
      <c r="P61" s="7" t="str">
        <f t="shared" si="13"/>
        <v>Polymer</v>
      </c>
      <c r="Q61" s="7" t="str">
        <f t="shared" si="13"/>
        <v>Plastic</v>
      </c>
      <c r="R61" s="7" t="str">
        <f t="shared" si="13"/>
        <v>Mechanical</v>
      </c>
      <c r="S61" s="7" t="str">
        <f t="shared" si="13"/>
        <v>Electronic</v>
      </c>
      <c r="T61" s="7" t="str">
        <f t="shared" si="13"/>
        <v>Modular</v>
      </c>
      <c r="U61" s="7" t="str">
        <f t="shared" si="13"/>
        <v>Computers</v>
      </c>
      <c r="V61" s="7" t="str">
        <f t="shared" si="13"/>
        <v>Robotics</v>
      </c>
      <c r="W61" s="7" t="str">
        <f t="shared" si="13"/>
        <v>Recycle</v>
      </c>
      <c r="X61" s="7" t="str">
        <f t="shared" si="13"/>
        <v>BM</v>
      </c>
      <c r="Y61" s="7" t="str">
        <f t="shared" si="13"/>
        <v>AM</v>
      </c>
      <c r="Z61" s="7" t="str">
        <f t="shared" si="13"/>
        <v>SM</v>
      </c>
      <c r="AA61" s="7" t="str">
        <f t="shared" si="13"/>
        <v>PK</v>
      </c>
      <c r="AB61" s="7" t="str">
        <f t="shared" si="13"/>
        <v>RK</v>
      </c>
      <c r="AC61" s="7" t="str">
        <f t="shared" si="13"/>
        <v>RP</v>
      </c>
      <c r="AD61" s="7" t="str">
        <f t="shared" si="13"/>
        <v>NA</v>
      </c>
      <c r="AE61" s="7" t="str">
        <f t="shared" si="13"/>
        <v>NA</v>
      </c>
      <c r="AF61" s="7" t="str">
        <f t="shared" ref="AF61:AG61" si="14">AF6</f>
        <v>NA</v>
      </c>
      <c r="AG61" s="7" t="str">
        <f t="shared" si="14"/>
        <v>NA</v>
      </c>
      <c r="AH61" s="7" t="str">
        <f t="shared" ref="AH61" si="15">AH6</f>
        <v>NA</v>
      </c>
    </row>
    <row r="62" spans="1:34" x14ac:dyDescent="0.25">
      <c r="D62" s="7">
        <v>3</v>
      </c>
      <c r="E62" s="7">
        <v>1</v>
      </c>
      <c r="F62" s="7">
        <v>1</v>
      </c>
      <c r="G62" s="7">
        <v>0</v>
      </c>
      <c r="H62" s="7">
        <v>0</v>
      </c>
      <c r="I62" s="7">
        <v>1</v>
      </c>
      <c r="J62" s="7">
        <v>1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</row>
    <row r="63" spans="1:34" x14ac:dyDescent="0.25">
      <c r="A63"/>
      <c r="B63" s="5" t="s">
        <v>34</v>
      </c>
    </row>
    <row r="64" spans="1:34" x14ac:dyDescent="0.25">
      <c r="A64">
        <f>SUM(D64:AE64)</f>
        <v>0</v>
      </c>
      <c r="B64" t="s">
        <v>9</v>
      </c>
      <c r="D64" s="7">
        <f t="shared" ref="D64:D104" si="16">D10*QTY_D</f>
        <v>3</v>
      </c>
      <c r="E64" s="7">
        <f t="shared" ref="E64:E104" si="17">E10*QTY_E</f>
        <v>0</v>
      </c>
      <c r="F64" s="7">
        <f t="shared" ref="F64:F104" si="18">F10*QTY_F</f>
        <v>0</v>
      </c>
      <c r="G64" s="7">
        <f t="shared" ref="G64:G104" si="19">G10*QTY_G</f>
        <v>0</v>
      </c>
      <c r="H64" s="7">
        <f t="shared" ref="H64:H104" si="20">H10*QTY_H</f>
        <v>0</v>
      </c>
      <c r="I64" s="7">
        <f t="shared" ref="I64:I104" si="21">I10*QTY_I</f>
        <v>-3</v>
      </c>
      <c r="J64" s="7">
        <f t="shared" ref="J64:J104" si="22">J10*QTY_J</f>
        <v>0</v>
      </c>
      <c r="K64" s="7">
        <f t="shared" ref="K64:K104" si="23">K10*QTY_K</f>
        <v>0</v>
      </c>
      <c r="L64" s="7">
        <f t="shared" ref="L64:L104" si="24">L10*QTY_L</f>
        <v>0</v>
      </c>
      <c r="M64" s="7">
        <f t="shared" ref="M64:M104" si="25">M10*QTY_M</f>
        <v>0</v>
      </c>
      <c r="N64" s="7">
        <f t="shared" ref="N64:N104" si="26">N10*QTY_N</f>
        <v>0</v>
      </c>
      <c r="O64" s="7">
        <f t="shared" ref="O64:O104" si="27">O10*QTY_O</f>
        <v>0</v>
      </c>
      <c r="P64" s="7">
        <f t="shared" ref="P64:P104" si="28">P10*QTY_P</f>
        <v>0</v>
      </c>
      <c r="Q64" s="7">
        <f t="shared" ref="Q64:Q104" si="29">Q10*QTY_Q</f>
        <v>0</v>
      </c>
      <c r="R64" s="7">
        <f t="shared" ref="R64:R104" si="30">R10*QTY_R</f>
        <v>0</v>
      </c>
      <c r="S64" s="7">
        <f t="shared" ref="S64:S104" si="31">S10*QTY_S</f>
        <v>0</v>
      </c>
      <c r="T64" s="7">
        <f t="shared" ref="T64:T104" si="32">T10*QTY_T</f>
        <v>0</v>
      </c>
      <c r="U64" s="7">
        <f t="shared" ref="U64:U104" si="33">U10*QTY_U</f>
        <v>0</v>
      </c>
      <c r="V64" s="7">
        <f t="shared" ref="V64:V104" si="34">V10*QTY_V</f>
        <v>0</v>
      </c>
      <c r="W64" s="7">
        <f t="shared" ref="W64:W104" si="35">W10*QTY_W</f>
        <v>0</v>
      </c>
      <c r="X64" s="7">
        <f t="shared" ref="X64:X73" si="36">X10*QTY_X</f>
        <v>0</v>
      </c>
      <c r="Y64" s="7">
        <f t="shared" ref="Y64:Y73" si="37">Y10*QTY_Y</f>
        <v>0</v>
      </c>
      <c r="Z64" s="7">
        <f t="shared" ref="Z64:AC73" si="38">Z10*QTY_Z</f>
        <v>0</v>
      </c>
      <c r="AA64" s="7">
        <f t="shared" si="38"/>
        <v>0</v>
      </c>
      <c r="AB64" s="7">
        <f t="shared" si="38"/>
        <v>0</v>
      </c>
      <c r="AC64" s="7">
        <f t="shared" si="38"/>
        <v>0</v>
      </c>
      <c r="AD64" s="7">
        <f t="shared" ref="AD64:AD73" si="39">AD10*QTY_AB</f>
        <v>0</v>
      </c>
      <c r="AE64" s="7">
        <f t="shared" ref="AE64:AF73" si="40">AE10*QTY_AC</f>
        <v>0</v>
      </c>
      <c r="AF64" s="7">
        <f t="shared" si="40"/>
        <v>0</v>
      </c>
      <c r="AG64" s="7">
        <f t="shared" ref="AG64:AH64" si="41">AG10*QTY_AC</f>
        <v>0</v>
      </c>
      <c r="AH64" s="7">
        <f t="shared" si="41"/>
        <v>0</v>
      </c>
    </row>
    <row r="65" spans="1:34" x14ac:dyDescent="0.25">
      <c r="A65">
        <f t="shared" ref="A65:A104" si="42">SUM(D65:AE65)</f>
        <v>-19</v>
      </c>
      <c r="B65" t="s">
        <v>10</v>
      </c>
      <c r="D65" s="7">
        <f t="shared" si="16"/>
        <v>3</v>
      </c>
      <c r="E65" s="7">
        <f t="shared" si="17"/>
        <v>0</v>
      </c>
      <c r="F65" s="7">
        <f t="shared" si="18"/>
        <v>-25</v>
      </c>
      <c r="G65" s="7">
        <f t="shared" si="19"/>
        <v>0</v>
      </c>
      <c r="H65" s="7">
        <f t="shared" si="20"/>
        <v>0</v>
      </c>
      <c r="I65" s="7">
        <f t="shared" si="21"/>
        <v>0</v>
      </c>
      <c r="J65" s="7">
        <f t="shared" si="22"/>
        <v>3</v>
      </c>
      <c r="K65" s="7">
        <f t="shared" si="23"/>
        <v>0</v>
      </c>
      <c r="L65" s="7">
        <f t="shared" si="24"/>
        <v>0</v>
      </c>
      <c r="M65" s="7">
        <f t="shared" si="25"/>
        <v>0</v>
      </c>
      <c r="N65" s="7">
        <f t="shared" si="26"/>
        <v>0</v>
      </c>
      <c r="O65" s="7">
        <f t="shared" si="27"/>
        <v>0</v>
      </c>
      <c r="P65" s="7">
        <f t="shared" si="28"/>
        <v>0</v>
      </c>
      <c r="Q65" s="7">
        <f t="shared" si="29"/>
        <v>0</v>
      </c>
      <c r="R65" s="7">
        <f t="shared" si="30"/>
        <v>0</v>
      </c>
      <c r="S65" s="7">
        <f t="shared" si="31"/>
        <v>0</v>
      </c>
      <c r="T65" s="7">
        <f t="shared" si="32"/>
        <v>0</v>
      </c>
      <c r="U65" s="7">
        <f t="shared" si="33"/>
        <v>0</v>
      </c>
      <c r="V65" s="7">
        <f t="shared" si="34"/>
        <v>0</v>
      </c>
      <c r="W65" s="7">
        <f t="shared" si="35"/>
        <v>0</v>
      </c>
      <c r="X65" s="7">
        <f t="shared" si="36"/>
        <v>0</v>
      </c>
      <c r="Y65" s="7">
        <f t="shared" si="37"/>
        <v>0</v>
      </c>
      <c r="Z65" s="7">
        <f t="shared" si="38"/>
        <v>0</v>
      </c>
      <c r="AA65" s="7">
        <f t="shared" si="38"/>
        <v>0</v>
      </c>
      <c r="AB65" s="7">
        <f t="shared" si="38"/>
        <v>0</v>
      </c>
      <c r="AC65" s="7">
        <f t="shared" si="38"/>
        <v>0</v>
      </c>
      <c r="AD65" s="7">
        <f t="shared" si="39"/>
        <v>0</v>
      </c>
      <c r="AE65" s="7">
        <f t="shared" si="40"/>
        <v>0</v>
      </c>
      <c r="AF65" s="7">
        <f t="shared" si="40"/>
        <v>0</v>
      </c>
      <c r="AG65" s="7">
        <f t="shared" ref="AG65:AH65" si="43">AG11*QTY_AC</f>
        <v>0</v>
      </c>
      <c r="AH65" s="7">
        <f t="shared" si="43"/>
        <v>0</v>
      </c>
    </row>
    <row r="66" spans="1:34" x14ac:dyDescent="0.25">
      <c r="A66">
        <f t="shared" si="42"/>
        <v>0</v>
      </c>
      <c r="B66" t="s">
        <v>11</v>
      </c>
      <c r="D66" s="7">
        <f t="shared" si="16"/>
        <v>3</v>
      </c>
      <c r="E66" s="7">
        <f t="shared" si="17"/>
        <v>0</v>
      </c>
      <c r="F66" s="7">
        <f t="shared" si="18"/>
        <v>0</v>
      </c>
      <c r="G66" s="7">
        <f t="shared" si="19"/>
        <v>0</v>
      </c>
      <c r="H66" s="7">
        <f t="shared" si="20"/>
        <v>0</v>
      </c>
      <c r="I66" s="7">
        <f t="shared" si="21"/>
        <v>0</v>
      </c>
      <c r="J66" s="7">
        <f t="shared" si="22"/>
        <v>-3</v>
      </c>
      <c r="K66" s="7">
        <f t="shared" si="23"/>
        <v>0</v>
      </c>
      <c r="L66" s="7">
        <f t="shared" si="24"/>
        <v>0</v>
      </c>
      <c r="M66" s="7">
        <f t="shared" si="25"/>
        <v>0</v>
      </c>
      <c r="N66" s="7">
        <f t="shared" si="26"/>
        <v>0</v>
      </c>
      <c r="O66" s="7">
        <f t="shared" si="27"/>
        <v>0</v>
      </c>
      <c r="P66" s="7">
        <f t="shared" si="28"/>
        <v>0</v>
      </c>
      <c r="Q66" s="7">
        <f t="shared" si="29"/>
        <v>0</v>
      </c>
      <c r="R66" s="7">
        <f t="shared" si="30"/>
        <v>0</v>
      </c>
      <c r="S66" s="7">
        <f t="shared" si="31"/>
        <v>0</v>
      </c>
      <c r="T66" s="7">
        <f t="shared" si="32"/>
        <v>0</v>
      </c>
      <c r="U66" s="7">
        <f t="shared" si="33"/>
        <v>0</v>
      </c>
      <c r="V66" s="7">
        <f t="shared" si="34"/>
        <v>0</v>
      </c>
      <c r="W66" s="7">
        <f t="shared" si="35"/>
        <v>0</v>
      </c>
      <c r="X66" s="7">
        <f t="shared" si="36"/>
        <v>0</v>
      </c>
      <c r="Y66" s="7">
        <f t="shared" si="37"/>
        <v>0</v>
      </c>
      <c r="Z66" s="7">
        <f t="shared" si="38"/>
        <v>0</v>
      </c>
      <c r="AA66" s="7">
        <f t="shared" si="38"/>
        <v>0</v>
      </c>
      <c r="AB66" s="7">
        <f t="shared" si="38"/>
        <v>0</v>
      </c>
      <c r="AC66" s="7">
        <f t="shared" si="38"/>
        <v>0</v>
      </c>
      <c r="AD66" s="7">
        <f t="shared" si="39"/>
        <v>0</v>
      </c>
      <c r="AE66" s="7">
        <f t="shared" si="40"/>
        <v>0</v>
      </c>
      <c r="AF66" s="7">
        <f t="shared" si="40"/>
        <v>0</v>
      </c>
      <c r="AG66" s="7">
        <f t="shared" ref="AG66:AH66" si="44">AG12*QTY_AC</f>
        <v>0</v>
      </c>
      <c r="AH66" s="7">
        <f t="shared" si="44"/>
        <v>0</v>
      </c>
    </row>
    <row r="67" spans="1:34" x14ac:dyDescent="0.25">
      <c r="A67">
        <f t="shared" si="42"/>
        <v>19</v>
      </c>
      <c r="B67" t="s">
        <v>13</v>
      </c>
      <c r="D67" s="7">
        <f t="shared" si="16"/>
        <v>-3</v>
      </c>
      <c r="E67" s="7">
        <f t="shared" si="17"/>
        <v>0</v>
      </c>
      <c r="F67" s="7">
        <f t="shared" si="18"/>
        <v>25</v>
      </c>
      <c r="G67" s="7">
        <f t="shared" si="19"/>
        <v>0</v>
      </c>
      <c r="H67" s="7">
        <f t="shared" si="20"/>
        <v>0</v>
      </c>
      <c r="I67" s="7">
        <f t="shared" si="21"/>
        <v>0</v>
      </c>
      <c r="J67" s="7">
        <f t="shared" si="22"/>
        <v>-3</v>
      </c>
      <c r="K67" s="7">
        <f t="shared" si="23"/>
        <v>0</v>
      </c>
      <c r="L67" s="7">
        <f t="shared" si="24"/>
        <v>0</v>
      </c>
      <c r="M67" s="7">
        <f t="shared" si="25"/>
        <v>0</v>
      </c>
      <c r="N67" s="7">
        <f t="shared" si="26"/>
        <v>0</v>
      </c>
      <c r="O67" s="7">
        <f t="shared" si="27"/>
        <v>0</v>
      </c>
      <c r="P67" s="7">
        <f t="shared" si="28"/>
        <v>0</v>
      </c>
      <c r="Q67" s="7">
        <f t="shared" si="29"/>
        <v>0</v>
      </c>
      <c r="R67" s="7">
        <f t="shared" si="30"/>
        <v>0</v>
      </c>
      <c r="S67" s="7">
        <f t="shared" si="31"/>
        <v>0</v>
      </c>
      <c r="T67" s="7">
        <f t="shared" si="32"/>
        <v>0</v>
      </c>
      <c r="U67" s="7">
        <f t="shared" si="33"/>
        <v>0</v>
      </c>
      <c r="V67" s="7">
        <f t="shared" si="34"/>
        <v>0</v>
      </c>
      <c r="W67" s="7">
        <f t="shared" si="35"/>
        <v>0</v>
      </c>
      <c r="X67" s="7">
        <f t="shared" si="36"/>
        <v>0</v>
      </c>
      <c r="Y67" s="7">
        <f t="shared" si="37"/>
        <v>0</v>
      </c>
      <c r="Z67" s="7">
        <f t="shared" si="38"/>
        <v>0</v>
      </c>
      <c r="AA67" s="7">
        <f t="shared" si="38"/>
        <v>0</v>
      </c>
      <c r="AB67" s="7">
        <f t="shared" si="38"/>
        <v>0</v>
      </c>
      <c r="AC67" s="7">
        <f t="shared" si="38"/>
        <v>0</v>
      </c>
      <c r="AD67" s="7">
        <f t="shared" si="39"/>
        <v>0</v>
      </c>
      <c r="AE67" s="7">
        <f t="shared" si="40"/>
        <v>0</v>
      </c>
      <c r="AF67" s="7">
        <f t="shared" si="40"/>
        <v>0</v>
      </c>
      <c r="AG67" s="7">
        <f t="shared" ref="AG67:AH67" si="45">AG13*QTY_AC</f>
        <v>0</v>
      </c>
      <c r="AH67" s="7">
        <f t="shared" si="45"/>
        <v>0</v>
      </c>
    </row>
    <row r="68" spans="1:34" x14ac:dyDescent="0.25">
      <c r="A68">
        <f t="shared" si="42"/>
        <v>0</v>
      </c>
      <c r="B68" t="s">
        <v>26</v>
      </c>
      <c r="D68" s="7">
        <f t="shared" si="16"/>
        <v>0</v>
      </c>
      <c r="E68" s="7">
        <f t="shared" si="17"/>
        <v>0</v>
      </c>
      <c r="F68" s="7">
        <f t="shared" si="18"/>
        <v>0</v>
      </c>
      <c r="G68" s="7">
        <f t="shared" si="19"/>
        <v>0</v>
      </c>
      <c r="H68" s="7">
        <f t="shared" si="20"/>
        <v>0</v>
      </c>
      <c r="I68" s="7">
        <f t="shared" si="21"/>
        <v>0</v>
      </c>
      <c r="J68" s="7">
        <f t="shared" si="22"/>
        <v>0</v>
      </c>
      <c r="K68" s="7">
        <f t="shared" si="23"/>
        <v>0</v>
      </c>
      <c r="L68" s="7">
        <f t="shared" si="24"/>
        <v>0</v>
      </c>
      <c r="M68" s="7">
        <f t="shared" si="25"/>
        <v>0</v>
      </c>
      <c r="N68" s="7">
        <f t="shared" si="26"/>
        <v>0</v>
      </c>
      <c r="O68" s="7">
        <f t="shared" si="27"/>
        <v>0</v>
      </c>
      <c r="P68" s="7">
        <f t="shared" si="28"/>
        <v>0</v>
      </c>
      <c r="Q68" s="7">
        <f t="shared" si="29"/>
        <v>0</v>
      </c>
      <c r="R68" s="7">
        <f t="shared" si="30"/>
        <v>0</v>
      </c>
      <c r="S68" s="7">
        <f t="shared" si="31"/>
        <v>0</v>
      </c>
      <c r="T68" s="7">
        <f t="shared" si="32"/>
        <v>0</v>
      </c>
      <c r="U68" s="7">
        <f t="shared" si="33"/>
        <v>0</v>
      </c>
      <c r="V68" s="7">
        <f t="shared" si="34"/>
        <v>0</v>
      </c>
      <c r="W68" s="7">
        <f t="shared" si="35"/>
        <v>0</v>
      </c>
      <c r="X68" s="7">
        <f t="shared" si="36"/>
        <v>0</v>
      </c>
      <c r="Y68" s="7">
        <f t="shared" si="37"/>
        <v>0</v>
      </c>
      <c r="Z68" s="7">
        <f t="shared" si="38"/>
        <v>0</v>
      </c>
      <c r="AA68" s="7">
        <f t="shared" si="38"/>
        <v>0</v>
      </c>
      <c r="AB68" s="7">
        <f t="shared" si="38"/>
        <v>0</v>
      </c>
      <c r="AC68" s="7">
        <f t="shared" si="38"/>
        <v>0</v>
      </c>
      <c r="AD68" s="7">
        <f t="shared" si="39"/>
        <v>0</v>
      </c>
      <c r="AE68" s="7">
        <f t="shared" si="40"/>
        <v>0</v>
      </c>
      <c r="AF68" s="7">
        <f t="shared" si="40"/>
        <v>0</v>
      </c>
      <c r="AG68" s="7">
        <f t="shared" ref="AG68:AH68" si="46">AG14*QTY_AC</f>
        <v>0</v>
      </c>
      <c r="AH68" s="7">
        <f t="shared" si="46"/>
        <v>0</v>
      </c>
    </row>
    <row r="69" spans="1:34" x14ac:dyDescent="0.25">
      <c r="A69">
        <f t="shared" si="42"/>
        <v>0</v>
      </c>
      <c r="B69" t="s">
        <v>27</v>
      </c>
      <c r="D69" s="7">
        <f t="shared" si="16"/>
        <v>0</v>
      </c>
      <c r="E69" s="7">
        <f t="shared" si="17"/>
        <v>0</v>
      </c>
      <c r="F69" s="7">
        <f t="shared" si="18"/>
        <v>0</v>
      </c>
      <c r="G69" s="7">
        <f t="shared" si="19"/>
        <v>0</v>
      </c>
      <c r="H69" s="7">
        <f t="shared" si="20"/>
        <v>0</v>
      </c>
      <c r="I69" s="7">
        <f t="shared" si="21"/>
        <v>0</v>
      </c>
      <c r="J69" s="7">
        <f t="shared" si="22"/>
        <v>0</v>
      </c>
      <c r="K69" s="7">
        <f t="shared" si="23"/>
        <v>0</v>
      </c>
      <c r="L69" s="7">
        <f t="shared" si="24"/>
        <v>0</v>
      </c>
      <c r="M69" s="7">
        <f t="shared" si="25"/>
        <v>0</v>
      </c>
      <c r="N69" s="7">
        <f t="shared" si="26"/>
        <v>0</v>
      </c>
      <c r="O69" s="7">
        <f t="shared" si="27"/>
        <v>0</v>
      </c>
      <c r="P69" s="7">
        <f t="shared" si="28"/>
        <v>0</v>
      </c>
      <c r="Q69" s="7">
        <f t="shared" si="29"/>
        <v>0</v>
      </c>
      <c r="R69" s="7">
        <f t="shared" si="30"/>
        <v>0</v>
      </c>
      <c r="S69" s="7">
        <f t="shared" si="31"/>
        <v>0</v>
      </c>
      <c r="T69" s="7">
        <f t="shared" si="32"/>
        <v>0</v>
      </c>
      <c r="U69" s="7">
        <f t="shared" si="33"/>
        <v>0</v>
      </c>
      <c r="V69" s="7">
        <f t="shared" si="34"/>
        <v>0</v>
      </c>
      <c r="W69" s="7">
        <f t="shared" si="35"/>
        <v>0</v>
      </c>
      <c r="X69" s="7">
        <f t="shared" si="36"/>
        <v>0</v>
      </c>
      <c r="Y69" s="7">
        <f t="shared" si="37"/>
        <v>0</v>
      </c>
      <c r="Z69" s="7">
        <f t="shared" si="38"/>
        <v>0</v>
      </c>
      <c r="AA69" s="7">
        <f t="shared" si="38"/>
        <v>0</v>
      </c>
      <c r="AB69" s="7">
        <f t="shared" si="38"/>
        <v>0</v>
      </c>
      <c r="AC69" s="7">
        <f t="shared" si="38"/>
        <v>0</v>
      </c>
      <c r="AD69" s="7">
        <f t="shared" si="39"/>
        <v>0</v>
      </c>
      <c r="AE69" s="7">
        <f t="shared" si="40"/>
        <v>0</v>
      </c>
      <c r="AF69" s="7">
        <f t="shared" si="40"/>
        <v>0</v>
      </c>
      <c r="AG69" s="7">
        <f t="shared" ref="AG69:AH69" si="47">AG15*QTY_AC</f>
        <v>0</v>
      </c>
      <c r="AH69" s="7">
        <f t="shared" si="47"/>
        <v>0</v>
      </c>
    </row>
    <row r="70" spans="1:34" x14ac:dyDescent="0.25">
      <c r="A70">
        <f t="shared" si="42"/>
        <v>0</v>
      </c>
      <c r="B70" t="s">
        <v>28</v>
      </c>
      <c r="D70" s="7">
        <f t="shared" si="16"/>
        <v>0</v>
      </c>
      <c r="E70" s="7">
        <f t="shared" si="17"/>
        <v>0</v>
      </c>
      <c r="F70" s="7">
        <f t="shared" si="18"/>
        <v>0</v>
      </c>
      <c r="G70" s="7">
        <f t="shared" si="19"/>
        <v>0</v>
      </c>
      <c r="H70" s="7">
        <f t="shared" si="20"/>
        <v>0</v>
      </c>
      <c r="I70" s="7">
        <f t="shared" si="21"/>
        <v>0</v>
      </c>
      <c r="J70" s="7">
        <f t="shared" si="22"/>
        <v>0</v>
      </c>
      <c r="K70" s="7">
        <f t="shared" si="23"/>
        <v>0</v>
      </c>
      <c r="L70" s="7">
        <f t="shared" si="24"/>
        <v>0</v>
      </c>
      <c r="M70" s="7">
        <f t="shared" si="25"/>
        <v>0</v>
      </c>
      <c r="N70" s="7">
        <f t="shared" si="26"/>
        <v>0</v>
      </c>
      <c r="O70" s="7">
        <f t="shared" si="27"/>
        <v>0</v>
      </c>
      <c r="P70" s="7">
        <f t="shared" si="28"/>
        <v>0</v>
      </c>
      <c r="Q70" s="7">
        <f t="shared" si="29"/>
        <v>0</v>
      </c>
      <c r="R70" s="7">
        <f t="shared" si="30"/>
        <v>0</v>
      </c>
      <c r="S70" s="7">
        <f t="shared" si="31"/>
        <v>0</v>
      </c>
      <c r="T70" s="7">
        <f t="shared" si="32"/>
        <v>0</v>
      </c>
      <c r="U70" s="7">
        <f t="shared" si="33"/>
        <v>0</v>
      </c>
      <c r="V70" s="7">
        <f t="shared" si="34"/>
        <v>0</v>
      </c>
      <c r="W70" s="7">
        <f t="shared" si="35"/>
        <v>0</v>
      </c>
      <c r="X70" s="7">
        <f t="shared" si="36"/>
        <v>0</v>
      </c>
      <c r="Y70" s="7">
        <f t="shared" si="37"/>
        <v>0</v>
      </c>
      <c r="Z70" s="7">
        <f t="shared" si="38"/>
        <v>0</v>
      </c>
      <c r="AA70" s="7">
        <f t="shared" si="38"/>
        <v>0</v>
      </c>
      <c r="AB70" s="7">
        <f t="shared" si="38"/>
        <v>0</v>
      </c>
      <c r="AC70" s="7">
        <f t="shared" si="38"/>
        <v>0</v>
      </c>
      <c r="AD70" s="7">
        <f t="shared" si="39"/>
        <v>0</v>
      </c>
      <c r="AE70" s="7">
        <f t="shared" si="40"/>
        <v>0</v>
      </c>
      <c r="AF70" s="7">
        <f t="shared" si="40"/>
        <v>0</v>
      </c>
      <c r="AG70" s="7">
        <f t="shared" ref="AG70:AH70" si="48">AG16*QTY_AC</f>
        <v>0</v>
      </c>
      <c r="AH70" s="7">
        <f t="shared" si="48"/>
        <v>0</v>
      </c>
    </row>
    <row r="71" spans="1:34" x14ac:dyDescent="0.25">
      <c r="A71">
        <f t="shared" si="42"/>
        <v>0</v>
      </c>
      <c r="B71" t="s">
        <v>32</v>
      </c>
      <c r="D71" s="7">
        <f t="shared" si="16"/>
        <v>0</v>
      </c>
      <c r="E71" s="7">
        <f t="shared" si="17"/>
        <v>0</v>
      </c>
      <c r="F71" s="7">
        <f t="shared" si="18"/>
        <v>0</v>
      </c>
      <c r="G71" s="7">
        <f t="shared" si="19"/>
        <v>0</v>
      </c>
      <c r="H71" s="7">
        <f t="shared" si="20"/>
        <v>0</v>
      </c>
      <c r="I71" s="7">
        <f t="shared" si="21"/>
        <v>0</v>
      </c>
      <c r="J71" s="7">
        <f t="shared" si="22"/>
        <v>0</v>
      </c>
      <c r="K71" s="7">
        <f t="shared" si="23"/>
        <v>0</v>
      </c>
      <c r="L71" s="7">
        <f t="shared" si="24"/>
        <v>0</v>
      </c>
      <c r="M71" s="7">
        <f t="shared" si="25"/>
        <v>0</v>
      </c>
      <c r="N71" s="7">
        <f t="shared" si="26"/>
        <v>0</v>
      </c>
      <c r="O71" s="7">
        <f t="shared" si="27"/>
        <v>0</v>
      </c>
      <c r="P71" s="7">
        <f t="shared" si="28"/>
        <v>0</v>
      </c>
      <c r="Q71" s="7">
        <f t="shared" si="29"/>
        <v>0</v>
      </c>
      <c r="R71" s="7">
        <f t="shared" si="30"/>
        <v>0</v>
      </c>
      <c r="S71" s="7">
        <f t="shared" si="31"/>
        <v>0</v>
      </c>
      <c r="T71" s="7">
        <f t="shared" si="32"/>
        <v>0</v>
      </c>
      <c r="U71" s="7">
        <f t="shared" si="33"/>
        <v>0</v>
      </c>
      <c r="V71" s="7">
        <f t="shared" si="34"/>
        <v>0</v>
      </c>
      <c r="W71" s="7">
        <f t="shared" si="35"/>
        <v>0</v>
      </c>
      <c r="X71" s="7">
        <f t="shared" si="36"/>
        <v>0</v>
      </c>
      <c r="Y71" s="7">
        <f t="shared" si="37"/>
        <v>0</v>
      </c>
      <c r="Z71" s="7">
        <f t="shared" si="38"/>
        <v>0</v>
      </c>
      <c r="AA71" s="7">
        <f t="shared" si="38"/>
        <v>0</v>
      </c>
      <c r="AB71" s="7">
        <f t="shared" si="38"/>
        <v>0</v>
      </c>
      <c r="AC71" s="7">
        <f t="shared" si="38"/>
        <v>0</v>
      </c>
      <c r="AD71" s="7">
        <f t="shared" si="39"/>
        <v>0</v>
      </c>
      <c r="AE71" s="7">
        <f t="shared" si="40"/>
        <v>0</v>
      </c>
      <c r="AF71" s="7">
        <f t="shared" si="40"/>
        <v>0</v>
      </c>
      <c r="AG71" s="7">
        <f t="shared" ref="AG71:AH71" si="49">AG17*QTY_AC</f>
        <v>0</v>
      </c>
      <c r="AH71" s="7">
        <f t="shared" si="49"/>
        <v>0</v>
      </c>
    </row>
    <row r="72" spans="1:34" x14ac:dyDescent="0.25">
      <c r="A72">
        <f t="shared" si="42"/>
        <v>22</v>
      </c>
      <c r="B72" t="s">
        <v>29</v>
      </c>
      <c r="D72" s="7">
        <f t="shared" si="16"/>
        <v>0</v>
      </c>
      <c r="E72" s="7">
        <f t="shared" si="17"/>
        <v>25</v>
      </c>
      <c r="F72" s="7">
        <f t="shared" si="18"/>
        <v>-1</v>
      </c>
      <c r="G72" s="7">
        <f t="shared" si="19"/>
        <v>0</v>
      </c>
      <c r="H72" s="7">
        <f t="shared" si="20"/>
        <v>0</v>
      </c>
      <c r="I72" s="7">
        <f t="shared" si="21"/>
        <v>-1</v>
      </c>
      <c r="J72" s="7">
        <f t="shared" si="22"/>
        <v>-1</v>
      </c>
      <c r="K72" s="7">
        <f t="shared" si="23"/>
        <v>0</v>
      </c>
      <c r="L72" s="7">
        <f t="shared" si="24"/>
        <v>0</v>
      </c>
      <c r="M72" s="7">
        <f t="shared" si="25"/>
        <v>0</v>
      </c>
      <c r="N72" s="7">
        <f t="shared" si="26"/>
        <v>0</v>
      </c>
      <c r="O72" s="7">
        <f t="shared" si="27"/>
        <v>0</v>
      </c>
      <c r="P72" s="7">
        <f t="shared" si="28"/>
        <v>0</v>
      </c>
      <c r="Q72" s="7">
        <f t="shared" si="29"/>
        <v>0</v>
      </c>
      <c r="R72" s="7">
        <f t="shared" si="30"/>
        <v>0</v>
      </c>
      <c r="S72" s="7">
        <f t="shared" si="31"/>
        <v>0</v>
      </c>
      <c r="T72" s="7">
        <f t="shared" si="32"/>
        <v>0</v>
      </c>
      <c r="U72" s="7">
        <f t="shared" si="33"/>
        <v>0</v>
      </c>
      <c r="V72" s="7">
        <f t="shared" si="34"/>
        <v>0</v>
      </c>
      <c r="W72" s="7">
        <f t="shared" si="35"/>
        <v>0</v>
      </c>
      <c r="X72" s="7">
        <f t="shared" si="36"/>
        <v>0</v>
      </c>
      <c r="Y72" s="7">
        <f t="shared" si="37"/>
        <v>0</v>
      </c>
      <c r="Z72" s="7">
        <f t="shared" si="38"/>
        <v>0</v>
      </c>
      <c r="AA72" s="7">
        <f t="shared" si="38"/>
        <v>0</v>
      </c>
      <c r="AB72" s="7">
        <f t="shared" si="38"/>
        <v>0</v>
      </c>
      <c r="AC72" s="7">
        <f t="shared" si="38"/>
        <v>0</v>
      </c>
      <c r="AD72" s="7">
        <f t="shared" si="39"/>
        <v>0</v>
      </c>
      <c r="AE72" s="7">
        <f t="shared" si="40"/>
        <v>0</v>
      </c>
      <c r="AF72" s="7">
        <f t="shared" si="40"/>
        <v>0</v>
      </c>
      <c r="AG72" s="7">
        <f t="shared" ref="AG72:AH72" si="50">AG18*QTY_AC</f>
        <v>0</v>
      </c>
      <c r="AH72" s="7">
        <f t="shared" si="50"/>
        <v>0</v>
      </c>
    </row>
    <row r="73" spans="1:34" x14ac:dyDescent="0.25">
      <c r="A73">
        <f t="shared" si="42"/>
        <v>0.2</v>
      </c>
      <c r="B73" t="s">
        <v>101</v>
      </c>
      <c r="D73" s="7">
        <f t="shared" si="16"/>
        <v>0</v>
      </c>
      <c r="E73" s="7">
        <f t="shared" si="17"/>
        <v>0.05</v>
      </c>
      <c r="F73" s="7">
        <f t="shared" si="18"/>
        <v>0.05</v>
      </c>
      <c r="G73" s="7">
        <f t="shared" si="19"/>
        <v>0</v>
      </c>
      <c r="H73" s="7">
        <f t="shared" si="20"/>
        <v>0</v>
      </c>
      <c r="I73" s="7">
        <f t="shared" si="21"/>
        <v>0.05</v>
      </c>
      <c r="J73" s="7">
        <f t="shared" si="22"/>
        <v>0.05</v>
      </c>
      <c r="K73" s="7">
        <f t="shared" si="23"/>
        <v>0</v>
      </c>
      <c r="L73" s="7">
        <f t="shared" si="24"/>
        <v>0</v>
      </c>
      <c r="M73" s="7">
        <f t="shared" si="25"/>
        <v>0</v>
      </c>
      <c r="N73" s="7">
        <f t="shared" si="26"/>
        <v>0</v>
      </c>
      <c r="O73" s="7">
        <f t="shared" si="27"/>
        <v>0</v>
      </c>
      <c r="P73" s="7">
        <f t="shared" si="28"/>
        <v>0</v>
      </c>
      <c r="Q73" s="7">
        <f t="shared" si="29"/>
        <v>0</v>
      </c>
      <c r="R73" s="7">
        <f t="shared" si="30"/>
        <v>0</v>
      </c>
      <c r="S73" s="7">
        <f t="shared" si="31"/>
        <v>0</v>
      </c>
      <c r="T73" s="7">
        <f t="shared" si="32"/>
        <v>0</v>
      </c>
      <c r="U73" s="7">
        <f t="shared" si="33"/>
        <v>0</v>
      </c>
      <c r="V73" s="7">
        <f t="shared" si="34"/>
        <v>0</v>
      </c>
      <c r="W73" s="7">
        <f t="shared" si="35"/>
        <v>0</v>
      </c>
      <c r="X73" s="7">
        <f t="shared" si="36"/>
        <v>0</v>
      </c>
      <c r="Y73" s="7">
        <f t="shared" si="37"/>
        <v>0</v>
      </c>
      <c r="Z73" s="7">
        <f t="shared" si="38"/>
        <v>0</v>
      </c>
      <c r="AA73" s="7">
        <f t="shared" si="38"/>
        <v>0</v>
      </c>
      <c r="AB73" s="7">
        <f t="shared" si="38"/>
        <v>0</v>
      </c>
      <c r="AC73" s="7">
        <f t="shared" si="38"/>
        <v>0</v>
      </c>
      <c r="AD73" s="7">
        <f t="shared" si="39"/>
        <v>0</v>
      </c>
      <c r="AE73" s="7">
        <f t="shared" si="40"/>
        <v>0</v>
      </c>
      <c r="AF73" s="7">
        <f t="shared" si="40"/>
        <v>0</v>
      </c>
      <c r="AG73" s="7">
        <f t="shared" ref="AG73:AH73" si="51">AG19*QTY_AC</f>
        <v>0</v>
      </c>
      <c r="AH73" s="7">
        <f t="shared" si="51"/>
        <v>0</v>
      </c>
    </row>
    <row r="74" spans="1:34" x14ac:dyDescent="0.25">
      <c r="A74"/>
      <c r="B74"/>
      <c r="D74" s="7">
        <f t="shared" si="16"/>
        <v>0</v>
      </c>
      <c r="E74" s="7">
        <f t="shared" si="17"/>
        <v>0</v>
      </c>
      <c r="F74" s="7">
        <f t="shared" si="18"/>
        <v>0</v>
      </c>
      <c r="G74" s="7">
        <f t="shared" si="19"/>
        <v>0</v>
      </c>
      <c r="H74" s="7">
        <f t="shared" si="20"/>
        <v>0</v>
      </c>
      <c r="I74" s="7">
        <f t="shared" si="21"/>
        <v>0</v>
      </c>
      <c r="J74" s="7">
        <f t="shared" si="22"/>
        <v>0</v>
      </c>
      <c r="K74" s="7">
        <f t="shared" si="23"/>
        <v>0</v>
      </c>
      <c r="L74" s="7">
        <f t="shared" si="24"/>
        <v>0</v>
      </c>
      <c r="M74" s="7">
        <f t="shared" si="25"/>
        <v>0</v>
      </c>
      <c r="N74" s="7">
        <f t="shared" si="26"/>
        <v>0</v>
      </c>
      <c r="O74" s="7">
        <f t="shared" si="27"/>
        <v>0</v>
      </c>
      <c r="P74" s="7">
        <f t="shared" si="28"/>
        <v>0</v>
      </c>
      <c r="Q74" s="7">
        <f t="shared" si="29"/>
        <v>0</v>
      </c>
      <c r="R74" s="7">
        <f t="shared" si="30"/>
        <v>0</v>
      </c>
      <c r="S74" s="7">
        <f t="shared" si="31"/>
        <v>0</v>
      </c>
      <c r="T74" s="7">
        <f t="shared" si="32"/>
        <v>0</v>
      </c>
      <c r="U74" s="7">
        <f t="shared" si="33"/>
        <v>0</v>
      </c>
      <c r="V74" s="7">
        <f t="shared" si="34"/>
        <v>0</v>
      </c>
      <c r="W74" s="7">
        <f t="shared" si="35"/>
        <v>0</v>
      </c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x14ac:dyDescent="0.25">
      <c r="A75">
        <f t="shared" si="42"/>
        <v>0</v>
      </c>
      <c r="B75" s="5" t="s">
        <v>35</v>
      </c>
      <c r="D75" s="7">
        <f t="shared" si="16"/>
        <v>0</v>
      </c>
      <c r="E75" s="7">
        <f t="shared" si="17"/>
        <v>0</v>
      </c>
      <c r="F75" s="7">
        <f t="shared" si="18"/>
        <v>0</v>
      </c>
      <c r="G75" s="7">
        <f t="shared" si="19"/>
        <v>0</v>
      </c>
      <c r="H75" s="7">
        <f t="shared" si="20"/>
        <v>0</v>
      </c>
      <c r="I75" s="7">
        <f t="shared" si="21"/>
        <v>0</v>
      </c>
      <c r="J75" s="7">
        <f t="shared" si="22"/>
        <v>0</v>
      </c>
      <c r="K75" s="7">
        <f t="shared" si="23"/>
        <v>0</v>
      </c>
      <c r="L75" s="7">
        <f t="shared" si="24"/>
        <v>0</v>
      </c>
      <c r="M75" s="7">
        <f t="shared" si="25"/>
        <v>0</v>
      </c>
      <c r="N75" s="7">
        <f t="shared" si="26"/>
        <v>0</v>
      </c>
      <c r="O75" s="7">
        <f t="shared" si="27"/>
        <v>0</v>
      </c>
      <c r="P75" s="7">
        <f t="shared" si="28"/>
        <v>0</v>
      </c>
      <c r="Q75" s="7">
        <f t="shared" si="29"/>
        <v>0</v>
      </c>
      <c r="R75" s="7">
        <f t="shared" si="30"/>
        <v>0</v>
      </c>
      <c r="S75" s="7">
        <f t="shared" si="31"/>
        <v>0</v>
      </c>
      <c r="T75" s="7">
        <f t="shared" si="32"/>
        <v>0</v>
      </c>
      <c r="U75" s="7">
        <f t="shared" si="33"/>
        <v>0</v>
      </c>
      <c r="V75" s="7">
        <f t="shared" si="34"/>
        <v>0</v>
      </c>
      <c r="W75" s="7">
        <f t="shared" si="35"/>
        <v>0</v>
      </c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x14ac:dyDescent="0.25">
      <c r="A76">
        <f t="shared" si="42"/>
        <v>0</v>
      </c>
      <c r="B76" t="s">
        <v>12</v>
      </c>
      <c r="D76" s="7">
        <f t="shared" si="16"/>
        <v>-3</v>
      </c>
      <c r="E76" s="7">
        <f t="shared" si="17"/>
        <v>0</v>
      </c>
      <c r="F76" s="7">
        <f t="shared" si="18"/>
        <v>0</v>
      </c>
      <c r="G76" s="7">
        <f t="shared" si="19"/>
        <v>0</v>
      </c>
      <c r="H76" s="7">
        <f t="shared" si="20"/>
        <v>0</v>
      </c>
      <c r="I76" s="7">
        <f t="shared" si="21"/>
        <v>0</v>
      </c>
      <c r="J76" s="7">
        <f t="shared" si="22"/>
        <v>3</v>
      </c>
      <c r="K76" s="7">
        <f t="shared" si="23"/>
        <v>0</v>
      </c>
      <c r="L76" s="7">
        <f t="shared" si="24"/>
        <v>0</v>
      </c>
      <c r="M76" s="7">
        <f t="shared" si="25"/>
        <v>0</v>
      </c>
      <c r="N76" s="7">
        <f t="shared" si="26"/>
        <v>0</v>
      </c>
      <c r="O76" s="7">
        <f t="shared" si="27"/>
        <v>0</v>
      </c>
      <c r="P76" s="7">
        <f t="shared" si="28"/>
        <v>0</v>
      </c>
      <c r="Q76" s="7">
        <f t="shared" si="29"/>
        <v>0</v>
      </c>
      <c r="R76" s="7">
        <f t="shared" si="30"/>
        <v>0</v>
      </c>
      <c r="S76" s="7">
        <f t="shared" si="31"/>
        <v>0</v>
      </c>
      <c r="T76" s="7">
        <f t="shared" si="32"/>
        <v>0</v>
      </c>
      <c r="U76" s="7">
        <f t="shared" si="33"/>
        <v>0</v>
      </c>
      <c r="V76" s="7">
        <f t="shared" si="34"/>
        <v>0</v>
      </c>
      <c r="W76" s="7">
        <f t="shared" si="35"/>
        <v>0</v>
      </c>
      <c r="X76" s="7">
        <f t="shared" ref="X76:X86" si="52">X22*QTY_X</f>
        <v>0</v>
      </c>
      <c r="Y76" s="7">
        <f t="shared" ref="Y76:Y86" si="53">Y22*QTY_Y</f>
        <v>0</v>
      </c>
      <c r="Z76" s="7">
        <f t="shared" ref="Z76:AC86" si="54">Z22*QTY_Z</f>
        <v>0</v>
      </c>
      <c r="AA76" s="7">
        <f t="shared" si="54"/>
        <v>0</v>
      </c>
      <c r="AB76" s="7">
        <f t="shared" si="54"/>
        <v>0</v>
      </c>
      <c r="AC76" s="7">
        <f t="shared" si="54"/>
        <v>0</v>
      </c>
      <c r="AD76" s="7">
        <f t="shared" ref="AD76:AD86" si="55">AD22*QTY_AB</f>
        <v>0</v>
      </c>
      <c r="AE76" s="7">
        <f t="shared" ref="AE76:AF86" si="56">AE22*QTY_AC</f>
        <v>0</v>
      </c>
      <c r="AF76" s="7">
        <f t="shared" si="56"/>
        <v>0</v>
      </c>
      <c r="AG76" s="7">
        <f t="shared" ref="AG76:AH76" si="57">AG22*QTY_AC</f>
        <v>0</v>
      </c>
      <c r="AH76" s="7">
        <f t="shared" si="57"/>
        <v>0</v>
      </c>
    </row>
    <row r="77" spans="1:34" x14ac:dyDescent="0.25">
      <c r="A77">
        <f t="shared" si="42"/>
        <v>0</v>
      </c>
      <c r="B77" t="s">
        <v>14</v>
      </c>
      <c r="D77" s="7">
        <f t="shared" si="16"/>
        <v>0</v>
      </c>
      <c r="E77" s="7">
        <f t="shared" si="17"/>
        <v>0</v>
      </c>
      <c r="F77" s="7">
        <f t="shared" si="18"/>
        <v>0</v>
      </c>
      <c r="G77" s="7">
        <f t="shared" si="19"/>
        <v>0</v>
      </c>
      <c r="H77" s="7">
        <f t="shared" si="20"/>
        <v>0</v>
      </c>
      <c r="I77" s="7">
        <f t="shared" si="21"/>
        <v>3</v>
      </c>
      <c r="J77" s="7">
        <f t="shared" si="22"/>
        <v>-3</v>
      </c>
      <c r="K77" s="7">
        <f t="shared" si="23"/>
        <v>0</v>
      </c>
      <c r="L77" s="7">
        <f t="shared" si="24"/>
        <v>0</v>
      </c>
      <c r="M77" s="7">
        <f t="shared" si="25"/>
        <v>0</v>
      </c>
      <c r="N77" s="7">
        <f t="shared" si="26"/>
        <v>0</v>
      </c>
      <c r="O77" s="7">
        <f t="shared" si="27"/>
        <v>0</v>
      </c>
      <c r="P77" s="7">
        <f t="shared" si="28"/>
        <v>0</v>
      </c>
      <c r="Q77" s="7">
        <f t="shared" si="29"/>
        <v>0</v>
      </c>
      <c r="R77" s="7">
        <f t="shared" si="30"/>
        <v>0</v>
      </c>
      <c r="S77" s="7">
        <f t="shared" si="31"/>
        <v>0</v>
      </c>
      <c r="T77" s="7">
        <f t="shared" si="32"/>
        <v>0</v>
      </c>
      <c r="U77" s="7">
        <f t="shared" si="33"/>
        <v>0</v>
      </c>
      <c r="V77" s="7">
        <f t="shared" si="34"/>
        <v>0</v>
      </c>
      <c r="W77" s="7">
        <f t="shared" si="35"/>
        <v>0</v>
      </c>
      <c r="X77" s="7">
        <f t="shared" si="52"/>
        <v>0</v>
      </c>
      <c r="Y77" s="7">
        <f t="shared" si="53"/>
        <v>0</v>
      </c>
      <c r="Z77" s="7">
        <f t="shared" si="54"/>
        <v>0</v>
      </c>
      <c r="AA77" s="7">
        <f t="shared" si="54"/>
        <v>0</v>
      </c>
      <c r="AB77" s="7">
        <f t="shared" si="54"/>
        <v>0</v>
      </c>
      <c r="AC77" s="7">
        <f t="shared" si="54"/>
        <v>0</v>
      </c>
      <c r="AD77" s="7">
        <f t="shared" si="55"/>
        <v>0</v>
      </c>
      <c r="AE77" s="7">
        <f t="shared" si="56"/>
        <v>0</v>
      </c>
      <c r="AF77" s="7">
        <f t="shared" si="56"/>
        <v>0</v>
      </c>
      <c r="AG77" s="7">
        <f t="shared" ref="AG77:AH77" si="58">AG23*QTY_AC</f>
        <v>0</v>
      </c>
      <c r="AH77" s="7">
        <f t="shared" si="58"/>
        <v>0</v>
      </c>
    </row>
    <row r="78" spans="1:34" x14ac:dyDescent="0.25">
      <c r="A78">
        <f t="shared" si="42"/>
        <v>0</v>
      </c>
      <c r="B78" t="s">
        <v>17</v>
      </c>
      <c r="D78" s="7">
        <f t="shared" si="16"/>
        <v>0</v>
      </c>
      <c r="E78" s="7">
        <f t="shared" si="17"/>
        <v>0</v>
      </c>
      <c r="F78" s="7">
        <f t="shared" si="18"/>
        <v>0</v>
      </c>
      <c r="G78" s="7">
        <f t="shared" si="19"/>
        <v>0</v>
      </c>
      <c r="H78" s="7">
        <f t="shared" si="20"/>
        <v>0</v>
      </c>
      <c r="I78" s="7">
        <f t="shared" si="21"/>
        <v>0</v>
      </c>
      <c r="J78" s="7">
        <f t="shared" si="22"/>
        <v>0</v>
      </c>
      <c r="K78" s="7">
        <f t="shared" si="23"/>
        <v>0</v>
      </c>
      <c r="L78" s="7">
        <f t="shared" si="24"/>
        <v>0</v>
      </c>
      <c r="M78" s="7">
        <f t="shared" si="25"/>
        <v>0</v>
      </c>
      <c r="N78" s="7">
        <f t="shared" si="26"/>
        <v>0</v>
      </c>
      <c r="O78" s="7">
        <f t="shared" si="27"/>
        <v>0</v>
      </c>
      <c r="P78" s="7">
        <f t="shared" si="28"/>
        <v>0</v>
      </c>
      <c r="Q78" s="7">
        <f t="shared" si="29"/>
        <v>0</v>
      </c>
      <c r="R78" s="7">
        <f t="shared" si="30"/>
        <v>0</v>
      </c>
      <c r="S78" s="7">
        <f t="shared" si="31"/>
        <v>0</v>
      </c>
      <c r="T78" s="7">
        <f t="shared" si="32"/>
        <v>0</v>
      </c>
      <c r="U78" s="7">
        <f t="shared" si="33"/>
        <v>0</v>
      </c>
      <c r="V78" s="7">
        <f t="shared" si="34"/>
        <v>0</v>
      </c>
      <c r="W78" s="7">
        <f t="shared" si="35"/>
        <v>0</v>
      </c>
      <c r="X78" s="7">
        <f t="shared" si="52"/>
        <v>0</v>
      </c>
      <c r="Y78" s="7">
        <f t="shared" si="53"/>
        <v>0</v>
      </c>
      <c r="Z78" s="7">
        <f t="shared" si="54"/>
        <v>0</v>
      </c>
      <c r="AA78" s="7">
        <f t="shared" si="54"/>
        <v>0</v>
      </c>
      <c r="AB78" s="7">
        <f t="shared" si="54"/>
        <v>0</v>
      </c>
      <c r="AC78" s="7">
        <f t="shared" si="54"/>
        <v>0</v>
      </c>
      <c r="AD78" s="7">
        <f t="shared" si="55"/>
        <v>0</v>
      </c>
      <c r="AE78" s="7">
        <f t="shared" si="56"/>
        <v>0</v>
      </c>
      <c r="AF78" s="7">
        <f t="shared" si="56"/>
        <v>0</v>
      </c>
      <c r="AG78" s="7">
        <f t="shared" ref="AG78:AH78" si="59">AG24*QTY_AC</f>
        <v>0</v>
      </c>
      <c r="AH78" s="7">
        <f t="shared" si="59"/>
        <v>0</v>
      </c>
    </row>
    <row r="79" spans="1:34" x14ac:dyDescent="0.25">
      <c r="A79">
        <f t="shared" si="42"/>
        <v>0</v>
      </c>
      <c r="B79" t="s">
        <v>18</v>
      </c>
      <c r="D79" s="7">
        <f t="shared" si="16"/>
        <v>0</v>
      </c>
      <c r="E79" s="7">
        <f t="shared" si="17"/>
        <v>0</v>
      </c>
      <c r="F79" s="7">
        <f t="shared" si="18"/>
        <v>0</v>
      </c>
      <c r="G79" s="7">
        <f t="shared" si="19"/>
        <v>0</v>
      </c>
      <c r="H79" s="7">
        <f t="shared" si="20"/>
        <v>0</v>
      </c>
      <c r="I79" s="7">
        <f t="shared" si="21"/>
        <v>0</v>
      </c>
      <c r="J79" s="7">
        <f t="shared" si="22"/>
        <v>0</v>
      </c>
      <c r="K79" s="7">
        <f t="shared" si="23"/>
        <v>0</v>
      </c>
      <c r="L79" s="7">
        <f t="shared" si="24"/>
        <v>0</v>
      </c>
      <c r="M79" s="7">
        <f t="shared" si="25"/>
        <v>0</v>
      </c>
      <c r="N79" s="7">
        <f t="shared" si="26"/>
        <v>0</v>
      </c>
      <c r="O79" s="7">
        <f t="shared" si="27"/>
        <v>0</v>
      </c>
      <c r="P79" s="7">
        <f t="shared" si="28"/>
        <v>0</v>
      </c>
      <c r="Q79" s="7">
        <f t="shared" si="29"/>
        <v>0</v>
      </c>
      <c r="R79" s="7">
        <f t="shared" si="30"/>
        <v>0</v>
      </c>
      <c r="S79" s="7">
        <f t="shared" si="31"/>
        <v>0</v>
      </c>
      <c r="T79" s="7">
        <f t="shared" si="32"/>
        <v>0</v>
      </c>
      <c r="U79" s="7">
        <f t="shared" si="33"/>
        <v>0</v>
      </c>
      <c r="V79" s="7">
        <f t="shared" si="34"/>
        <v>0</v>
      </c>
      <c r="W79" s="7">
        <f t="shared" si="35"/>
        <v>0</v>
      </c>
      <c r="X79" s="7">
        <f t="shared" si="52"/>
        <v>0</v>
      </c>
      <c r="Y79" s="7">
        <f t="shared" si="53"/>
        <v>0</v>
      </c>
      <c r="Z79" s="7">
        <f t="shared" si="54"/>
        <v>0</v>
      </c>
      <c r="AA79" s="7">
        <f t="shared" si="54"/>
        <v>0</v>
      </c>
      <c r="AB79" s="7">
        <f t="shared" si="54"/>
        <v>0</v>
      </c>
      <c r="AC79" s="7">
        <f t="shared" si="54"/>
        <v>0</v>
      </c>
      <c r="AD79" s="7">
        <f t="shared" si="55"/>
        <v>0</v>
      </c>
      <c r="AE79" s="7">
        <f t="shared" si="56"/>
        <v>0</v>
      </c>
      <c r="AF79" s="7">
        <f t="shared" si="56"/>
        <v>0</v>
      </c>
      <c r="AG79" s="7">
        <f t="shared" ref="AG79:AH79" si="60">AG25*QTY_AC</f>
        <v>0</v>
      </c>
      <c r="AH79" s="7">
        <f t="shared" si="60"/>
        <v>0</v>
      </c>
    </row>
    <row r="80" spans="1:34" x14ac:dyDescent="0.25">
      <c r="A80">
        <f t="shared" si="42"/>
        <v>0</v>
      </c>
      <c r="B80" t="s">
        <v>16</v>
      </c>
      <c r="D80" s="7">
        <f t="shared" si="16"/>
        <v>0</v>
      </c>
      <c r="E80" s="7">
        <f t="shared" si="17"/>
        <v>0</v>
      </c>
      <c r="F80" s="7">
        <f t="shared" si="18"/>
        <v>0</v>
      </c>
      <c r="G80" s="7">
        <f t="shared" si="19"/>
        <v>0</v>
      </c>
      <c r="H80" s="7">
        <f t="shared" si="20"/>
        <v>0</v>
      </c>
      <c r="I80" s="7">
        <f t="shared" si="21"/>
        <v>0</v>
      </c>
      <c r="J80" s="7">
        <f t="shared" si="22"/>
        <v>0</v>
      </c>
      <c r="K80" s="7">
        <f t="shared" si="23"/>
        <v>0</v>
      </c>
      <c r="L80" s="7">
        <f t="shared" si="24"/>
        <v>0</v>
      </c>
      <c r="M80" s="7">
        <f t="shared" si="25"/>
        <v>0</v>
      </c>
      <c r="N80" s="7">
        <f t="shared" si="26"/>
        <v>0</v>
      </c>
      <c r="O80" s="7">
        <f t="shared" si="27"/>
        <v>0</v>
      </c>
      <c r="P80" s="7">
        <f t="shared" si="28"/>
        <v>0</v>
      </c>
      <c r="Q80" s="7">
        <f t="shared" si="29"/>
        <v>0</v>
      </c>
      <c r="R80" s="7">
        <f t="shared" si="30"/>
        <v>0</v>
      </c>
      <c r="S80" s="7">
        <f t="shared" si="31"/>
        <v>0</v>
      </c>
      <c r="T80" s="7">
        <f t="shared" si="32"/>
        <v>0</v>
      </c>
      <c r="U80" s="7">
        <f t="shared" si="33"/>
        <v>0</v>
      </c>
      <c r="V80" s="7">
        <f t="shared" si="34"/>
        <v>0</v>
      </c>
      <c r="W80" s="7">
        <f t="shared" si="35"/>
        <v>0</v>
      </c>
      <c r="X80" s="7">
        <f t="shared" si="52"/>
        <v>0</v>
      </c>
      <c r="Y80" s="7">
        <f t="shared" si="53"/>
        <v>0</v>
      </c>
      <c r="Z80" s="7">
        <f t="shared" si="54"/>
        <v>0</v>
      </c>
      <c r="AA80" s="7">
        <f t="shared" si="54"/>
        <v>0</v>
      </c>
      <c r="AB80" s="7">
        <f t="shared" si="54"/>
        <v>0</v>
      </c>
      <c r="AC80" s="7">
        <f t="shared" si="54"/>
        <v>0</v>
      </c>
      <c r="AD80" s="7">
        <f t="shared" si="55"/>
        <v>0</v>
      </c>
      <c r="AE80" s="7">
        <f t="shared" si="56"/>
        <v>0</v>
      </c>
      <c r="AF80" s="7">
        <f t="shared" si="56"/>
        <v>0</v>
      </c>
      <c r="AG80" s="7">
        <f t="shared" ref="AG80:AH80" si="61">AG26*QTY_AC</f>
        <v>0</v>
      </c>
      <c r="AH80" s="7">
        <f t="shared" si="61"/>
        <v>0</v>
      </c>
    </row>
    <row r="81" spans="1:34" x14ac:dyDescent="0.25">
      <c r="A81">
        <f t="shared" si="42"/>
        <v>0</v>
      </c>
      <c r="B81" t="s">
        <v>8</v>
      </c>
      <c r="D81" s="7">
        <f t="shared" si="16"/>
        <v>0</v>
      </c>
      <c r="E81" s="7">
        <f t="shared" si="17"/>
        <v>0</v>
      </c>
      <c r="F81" s="7">
        <f t="shared" si="18"/>
        <v>0</v>
      </c>
      <c r="G81" s="7">
        <f t="shared" si="19"/>
        <v>0</v>
      </c>
      <c r="H81" s="7">
        <f t="shared" si="20"/>
        <v>0</v>
      </c>
      <c r="I81" s="7">
        <f t="shared" si="21"/>
        <v>-3</v>
      </c>
      <c r="J81" s="7">
        <f t="shared" si="22"/>
        <v>3</v>
      </c>
      <c r="K81" s="7">
        <f t="shared" si="23"/>
        <v>0</v>
      </c>
      <c r="L81" s="7">
        <f t="shared" si="24"/>
        <v>0</v>
      </c>
      <c r="M81" s="7">
        <f t="shared" si="25"/>
        <v>0</v>
      </c>
      <c r="N81" s="7">
        <f t="shared" si="26"/>
        <v>0</v>
      </c>
      <c r="O81" s="7">
        <f t="shared" si="27"/>
        <v>0</v>
      </c>
      <c r="P81" s="7">
        <f t="shared" si="28"/>
        <v>0</v>
      </c>
      <c r="Q81" s="7">
        <f t="shared" si="29"/>
        <v>0</v>
      </c>
      <c r="R81" s="7">
        <f t="shared" si="30"/>
        <v>0</v>
      </c>
      <c r="S81" s="7">
        <f t="shared" si="31"/>
        <v>0</v>
      </c>
      <c r="T81" s="7">
        <f t="shared" si="32"/>
        <v>0</v>
      </c>
      <c r="U81" s="7">
        <f t="shared" si="33"/>
        <v>0</v>
      </c>
      <c r="V81" s="7">
        <f t="shared" si="34"/>
        <v>0</v>
      </c>
      <c r="W81" s="7">
        <f t="shared" si="35"/>
        <v>0</v>
      </c>
      <c r="X81" s="7">
        <f t="shared" si="52"/>
        <v>0</v>
      </c>
      <c r="Y81" s="7">
        <f t="shared" si="53"/>
        <v>0</v>
      </c>
      <c r="Z81" s="7">
        <f t="shared" si="54"/>
        <v>0</v>
      </c>
      <c r="AA81" s="7">
        <f t="shared" si="54"/>
        <v>0</v>
      </c>
      <c r="AB81" s="7">
        <f t="shared" si="54"/>
        <v>0</v>
      </c>
      <c r="AC81" s="7">
        <f t="shared" si="54"/>
        <v>0</v>
      </c>
      <c r="AD81" s="7">
        <f t="shared" si="55"/>
        <v>0</v>
      </c>
      <c r="AE81" s="7">
        <f t="shared" si="56"/>
        <v>0</v>
      </c>
      <c r="AF81" s="7">
        <f t="shared" si="56"/>
        <v>0</v>
      </c>
      <c r="AG81" s="7">
        <f t="shared" ref="AG81:AH81" si="62">AG27*QTY_AC</f>
        <v>0</v>
      </c>
      <c r="AH81" s="7">
        <f t="shared" si="62"/>
        <v>0</v>
      </c>
    </row>
    <row r="82" spans="1:34" x14ac:dyDescent="0.25">
      <c r="A82">
        <f t="shared" si="42"/>
        <v>0</v>
      </c>
      <c r="B82" t="s">
        <v>15</v>
      </c>
      <c r="D82" s="7">
        <f t="shared" si="16"/>
        <v>-3</v>
      </c>
      <c r="E82" s="7">
        <f t="shared" si="17"/>
        <v>0</v>
      </c>
      <c r="F82" s="7">
        <f t="shared" si="18"/>
        <v>0</v>
      </c>
      <c r="G82" s="7">
        <f t="shared" si="19"/>
        <v>0</v>
      </c>
      <c r="H82" s="7">
        <f t="shared" si="20"/>
        <v>0</v>
      </c>
      <c r="I82" s="7">
        <f t="shared" si="21"/>
        <v>3</v>
      </c>
      <c r="J82" s="7">
        <f t="shared" si="22"/>
        <v>0</v>
      </c>
      <c r="K82" s="7">
        <f t="shared" si="23"/>
        <v>0</v>
      </c>
      <c r="L82" s="7">
        <f t="shared" si="24"/>
        <v>0</v>
      </c>
      <c r="M82" s="7">
        <f t="shared" si="25"/>
        <v>0</v>
      </c>
      <c r="N82" s="7">
        <f t="shared" si="26"/>
        <v>0</v>
      </c>
      <c r="O82" s="7">
        <f t="shared" si="27"/>
        <v>0</v>
      </c>
      <c r="P82" s="7">
        <f t="shared" si="28"/>
        <v>0</v>
      </c>
      <c r="Q82" s="7">
        <f t="shared" si="29"/>
        <v>0</v>
      </c>
      <c r="R82" s="7">
        <f t="shared" si="30"/>
        <v>0</v>
      </c>
      <c r="S82" s="7">
        <f t="shared" si="31"/>
        <v>0</v>
      </c>
      <c r="T82" s="7">
        <f t="shared" si="32"/>
        <v>0</v>
      </c>
      <c r="U82" s="7">
        <f t="shared" si="33"/>
        <v>0</v>
      </c>
      <c r="V82" s="7">
        <f t="shared" si="34"/>
        <v>0</v>
      </c>
      <c r="W82" s="7">
        <f t="shared" si="35"/>
        <v>0</v>
      </c>
      <c r="X82" s="7">
        <f t="shared" si="52"/>
        <v>0</v>
      </c>
      <c r="Y82" s="7">
        <f t="shared" si="53"/>
        <v>0</v>
      </c>
      <c r="Z82" s="7">
        <f t="shared" si="54"/>
        <v>0</v>
      </c>
      <c r="AA82" s="7">
        <f t="shared" si="54"/>
        <v>0</v>
      </c>
      <c r="AB82" s="7">
        <f t="shared" si="54"/>
        <v>0</v>
      </c>
      <c r="AC82" s="7">
        <f t="shared" si="54"/>
        <v>0</v>
      </c>
      <c r="AD82" s="7">
        <f t="shared" si="55"/>
        <v>0</v>
      </c>
      <c r="AE82" s="7">
        <f t="shared" si="56"/>
        <v>0</v>
      </c>
      <c r="AF82" s="7">
        <f t="shared" si="56"/>
        <v>0</v>
      </c>
      <c r="AG82" s="7">
        <f t="shared" ref="AG82:AH82" si="63">AG28*QTY_AC</f>
        <v>0</v>
      </c>
      <c r="AH82" s="7">
        <f t="shared" si="63"/>
        <v>0</v>
      </c>
    </row>
    <row r="83" spans="1:34" x14ac:dyDescent="0.25">
      <c r="A83">
        <f t="shared" si="42"/>
        <v>0</v>
      </c>
      <c r="B83" t="s">
        <v>19</v>
      </c>
      <c r="D83" s="7">
        <f t="shared" si="16"/>
        <v>0</v>
      </c>
      <c r="E83" s="7">
        <f t="shared" si="17"/>
        <v>0</v>
      </c>
      <c r="F83" s="7">
        <f t="shared" si="18"/>
        <v>0</v>
      </c>
      <c r="G83" s="7">
        <f t="shared" si="19"/>
        <v>0</v>
      </c>
      <c r="H83" s="7">
        <f t="shared" si="20"/>
        <v>0</v>
      </c>
      <c r="I83" s="7">
        <f t="shared" si="21"/>
        <v>0</v>
      </c>
      <c r="J83" s="7">
        <f t="shared" si="22"/>
        <v>0</v>
      </c>
      <c r="K83" s="7">
        <f t="shared" si="23"/>
        <v>0</v>
      </c>
      <c r="L83" s="7">
        <f t="shared" si="24"/>
        <v>0</v>
      </c>
      <c r="M83" s="7">
        <f t="shared" si="25"/>
        <v>0</v>
      </c>
      <c r="N83" s="7">
        <f t="shared" si="26"/>
        <v>0</v>
      </c>
      <c r="O83" s="7">
        <f t="shared" si="27"/>
        <v>0</v>
      </c>
      <c r="P83" s="7">
        <f t="shared" si="28"/>
        <v>0</v>
      </c>
      <c r="Q83" s="7">
        <f t="shared" si="29"/>
        <v>0</v>
      </c>
      <c r="R83" s="7">
        <f t="shared" si="30"/>
        <v>0</v>
      </c>
      <c r="S83" s="7">
        <f t="shared" si="31"/>
        <v>0</v>
      </c>
      <c r="T83" s="7">
        <f t="shared" si="32"/>
        <v>0</v>
      </c>
      <c r="U83" s="7">
        <f t="shared" si="33"/>
        <v>0</v>
      </c>
      <c r="V83" s="7">
        <f t="shared" si="34"/>
        <v>0</v>
      </c>
      <c r="W83" s="7">
        <f t="shared" si="35"/>
        <v>0</v>
      </c>
      <c r="X83" s="7">
        <f t="shared" si="52"/>
        <v>0</v>
      </c>
      <c r="Y83" s="7">
        <f t="shared" si="53"/>
        <v>0</v>
      </c>
      <c r="Z83" s="7">
        <f t="shared" si="54"/>
        <v>0</v>
      </c>
      <c r="AA83" s="7">
        <f t="shared" si="54"/>
        <v>0</v>
      </c>
      <c r="AB83" s="7">
        <f t="shared" si="54"/>
        <v>0</v>
      </c>
      <c r="AC83" s="7">
        <f t="shared" si="54"/>
        <v>0</v>
      </c>
      <c r="AD83" s="7">
        <f t="shared" si="55"/>
        <v>0</v>
      </c>
      <c r="AE83" s="7">
        <f t="shared" si="56"/>
        <v>0</v>
      </c>
      <c r="AF83" s="7">
        <f t="shared" si="56"/>
        <v>0</v>
      </c>
      <c r="AG83" s="7">
        <f t="shared" ref="AG83:AH83" si="64">AG29*QTY_AC</f>
        <v>0</v>
      </c>
      <c r="AH83" s="7">
        <f t="shared" si="64"/>
        <v>0</v>
      </c>
    </row>
    <row r="84" spans="1:34" x14ac:dyDescent="0.25">
      <c r="A84">
        <f t="shared" si="42"/>
        <v>0</v>
      </c>
      <c r="B84" t="s">
        <v>39</v>
      </c>
      <c r="D84" s="7">
        <f t="shared" si="16"/>
        <v>0</v>
      </c>
      <c r="E84" s="7">
        <f t="shared" si="17"/>
        <v>0</v>
      </c>
      <c r="F84" s="7">
        <f t="shared" si="18"/>
        <v>0</v>
      </c>
      <c r="G84" s="7">
        <f t="shared" si="19"/>
        <v>0</v>
      </c>
      <c r="H84" s="7">
        <f t="shared" si="20"/>
        <v>0</v>
      </c>
      <c r="I84" s="7">
        <f t="shared" si="21"/>
        <v>0</v>
      </c>
      <c r="J84" s="7">
        <f t="shared" si="22"/>
        <v>0</v>
      </c>
      <c r="K84" s="7">
        <f t="shared" si="23"/>
        <v>0</v>
      </c>
      <c r="L84" s="7">
        <f t="shared" si="24"/>
        <v>0</v>
      </c>
      <c r="M84" s="7">
        <f t="shared" si="25"/>
        <v>0</v>
      </c>
      <c r="N84" s="7">
        <f t="shared" si="26"/>
        <v>0</v>
      </c>
      <c r="O84" s="7">
        <f t="shared" si="27"/>
        <v>0</v>
      </c>
      <c r="P84" s="7">
        <f t="shared" si="28"/>
        <v>0</v>
      </c>
      <c r="Q84" s="7">
        <f t="shared" si="29"/>
        <v>0</v>
      </c>
      <c r="R84" s="7">
        <f t="shared" si="30"/>
        <v>0</v>
      </c>
      <c r="S84" s="7">
        <f t="shared" si="31"/>
        <v>0</v>
      </c>
      <c r="T84" s="7">
        <f t="shared" si="32"/>
        <v>0</v>
      </c>
      <c r="U84" s="7">
        <f t="shared" si="33"/>
        <v>0</v>
      </c>
      <c r="V84" s="7">
        <f t="shared" si="34"/>
        <v>0</v>
      </c>
      <c r="W84" s="7">
        <f t="shared" si="35"/>
        <v>0</v>
      </c>
      <c r="X84" s="7">
        <f t="shared" si="52"/>
        <v>0</v>
      </c>
      <c r="Y84" s="7">
        <f t="shared" si="53"/>
        <v>0</v>
      </c>
      <c r="Z84" s="7">
        <f t="shared" si="54"/>
        <v>0</v>
      </c>
      <c r="AA84" s="7">
        <f t="shared" si="54"/>
        <v>0</v>
      </c>
      <c r="AB84" s="7">
        <f t="shared" si="54"/>
        <v>0</v>
      </c>
      <c r="AC84" s="7">
        <f t="shared" si="54"/>
        <v>0</v>
      </c>
      <c r="AD84" s="7">
        <f t="shared" si="55"/>
        <v>0</v>
      </c>
      <c r="AE84" s="7">
        <f t="shared" si="56"/>
        <v>0</v>
      </c>
      <c r="AF84" s="7">
        <f t="shared" si="56"/>
        <v>0</v>
      </c>
      <c r="AG84" s="7">
        <f t="shared" ref="AG84:AH84" si="65">AG30*QTY_AC</f>
        <v>0</v>
      </c>
      <c r="AH84" s="7">
        <f t="shared" si="65"/>
        <v>0</v>
      </c>
    </row>
    <row r="85" spans="1:34" x14ac:dyDescent="0.25">
      <c r="A85">
        <f t="shared" si="42"/>
        <v>0</v>
      </c>
      <c r="B85" t="s">
        <v>49</v>
      </c>
      <c r="D85" s="7">
        <f t="shared" si="16"/>
        <v>0</v>
      </c>
      <c r="E85" s="7">
        <f t="shared" si="17"/>
        <v>0</v>
      </c>
      <c r="F85" s="7">
        <f t="shared" si="18"/>
        <v>0</v>
      </c>
      <c r="G85" s="7">
        <f t="shared" si="19"/>
        <v>0</v>
      </c>
      <c r="H85" s="7">
        <f t="shared" si="20"/>
        <v>0</v>
      </c>
      <c r="I85" s="7">
        <f t="shared" si="21"/>
        <v>0</v>
      </c>
      <c r="J85" s="7">
        <f t="shared" si="22"/>
        <v>0</v>
      </c>
      <c r="K85" s="7">
        <f t="shared" si="23"/>
        <v>0</v>
      </c>
      <c r="L85" s="7">
        <f t="shared" si="24"/>
        <v>0</v>
      </c>
      <c r="M85" s="7">
        <f t="shared" si="25"/>
        <v>0</v>
      </c>
      <c r="N85" s="7">
        <f t="shared" si="26"/>
        <v>0</v>
      </c>
      <c r="O85" s="7">
        <f t="shared" si="27"/>
        <v>0</v>
      </c>
      <c r="P85" s="7">
        <f t="shared" si="28"/>
        <v>0</v>
      </c>
      <c r="Q85" s="7">
        <f t="shared" si="29"/>
        <v>0</v>
      </c>
      <c r="R85" s="7">
        <f t="shared" si="30"/>
        <v>0</v>
      </c>
      <c r="S85" s="7">
        <f t="shared" si="31"/>
        <v>0</v>
      </c>
      <c r="T85" s="7">
        <f t="shared" si="32"/>
        <v>0</v>
      </c>
      <c r="U85" s="7">
        <f t="shared" si="33"/>
        <v>0</v>
      </c>
      <c r="V85" s="7">
        <f t="shared" si="34"/>
        <v>0</v>
      </c>
      <c r="W85" s="7">
        <f t="shared" si="35"/>
        <v>0</v>
      </c>
      <c r="X85" s="7">
        <f t="shared" si="52"/>
        <v>0</v>
      </c>
      <c r="Y85" s="7">
        <f t="shared" si="53"/>
        <v>0</v>
      </c>
      <c r="Z85" s="7">
        <f t="shared" si="54"/>
        <v>0</v>
      </c>
      <c r="AA85" s="7">
        <f t="shared" si="54"/>
        <v>0</v>
      </c>
      <c r="AB85" s="7">
        <f t="shared" si="54"/>
        <v>0</v>
      </c>
      <c r="AC85" s="7">
        <f t="shared" si="54"/>
        <v>0</v>
      </c>
      <c r="AD85" s="7">
        <f t="shared" si="55"/>
        <v>0</v>
      </c>
      <c r="AE85" s="7">
        <f t="shared" si="56"/>
        <v>0</v>
      </c>
      <c r="AF85" s="7">
        <f t="shared" si="56"/>
        <v>0</v>
      </c>
      <c r="AG85" s="7">
        <f t="shared" ref="AG85:AH85" si="66">AG31*QTY_AC</f>
        <v>0</v>
      </c>
      <c r="AH85" s="7">
        <f t="shared" si="66"/>
        <v>0</v>
      </c>
    </row>
    <row r="86" spans="1:34" x14ac:dyDescent="0.25">
      <c r="A86">
        <f t="shared" si="42"/>
        <v>0</v>
      </c>
      <c r="B86" t="s">
        <v>57</v>
      </c>
      <c r="D86" s="7">
        <f t="shared" si="16"/>
        <v>0</v>
      </c>
      <c r="E86" s="7">
        <f t="shared" si="17"/>
        <v>0</v>
      </c>
      <c r="F86" s="7">
        <f t="shared" si="18"/>
        <v>0</v>
      </c>
      <c r="G86" s="7">
        <f t="shared" si="19"/>
        <v>0</v>
      </c>
      <c r="H86" s="7">
        <f t="shared" si="20"/>
        <v>0</v>
      </c>
      <c r="I86" s="7">
        <f t="shared" si="21"/>
        <v>0</v>
      </c>
      <c r="J86" s="7">
        <f t="shared" si="22"/>
        <v>0</v>
      </c>
      <c r="K86" s="7">
        <f t="shared" si="23"/>
        <v>0</v>
      </c>
      <c r="L86" s="7">
        <f t="shared" si="24"/>
        <v>0</v>
      </c>
      <c r="M86" s="7">
        <f t="shared" si="25"/>
        <v>0</v>
      </c>
      <c r="N86" s="7">
        <f t="shared" si="26"/>
        <v>0</v>
      </c>
      <c r="O86" s="7">
        <f t="shared" si="27"/>
        <v>0</v>
      </c>
      <c r="P86" s="7">
        <f t="shared" si="28"/>
        <v>0</v>
      </c>
      <c r="Q86" s="7">
        <f t="shared" si="29"/>
        <v>0</v>
      </c>
      <c r="R86" s="7">
        <f t="shared" si="30"/>
        <v>0</v>
      </c>
      <c r="S86" s="7">
        <f t="shared" si="31"/>
        <v>0</v>
      </c>
      <c r="T86" s="7">
        <f t="shared" si="32"/>
        <v>0</v>
      </c>
      <c r="U86" s="7">
        <f t="shared" si="33"/>
        <v>0</v>
      </c>
      <c r="V86" s="7">
        <f t="shared" si="34"/>
        <v>0</v>
      </c>
      <c r="W86" s="7">
        <f t="shared" si="35"/>
        <v>0</v>
      </c>
      <c r="X86" s="7">
        <f t="shared" si="52"/>
        <v>0</v>
      </c>
      <c r="Y86" s="7">
        <f t="shared" si="53"/>
        <v>0</v>
      </c>
      <c r="Z86" s="7">
        <f t="shared" si="54"/>
        <v>0</v>
      </c>
      <c r="AA86" s="7">
        <f t="shared" si="54"/>
        <v>0</v>
      </c>
      <c r="AB86" s="7">
        <f t="shared" si="54"/>
        <v>0</v>
      </c>
      <c r="AC86" s="7">
        <f t="shared" si="54"/>
        <v>0</v>
      </c>
      <c r="AD86" s="7">
        <f t="shared" si="55"/>
        <v>0</v>
      </c>
      <c r="AE86" s="7">
        <f t="shared" si="56"/>
        <v>0</v>
      </c>
      <c r="AF86" s="7">
        <f t="shared" si="56"/>
        <v>0</v>
      </c>
      <c r="AG86" s="7">
        <f t="shared" ref="AG86:AH86" si="67">AG32*QTY_AC</f>
        <v>0</v>
      </c>
      <c r="AH86" s="7">
        <f t="shared" si="67"/>
        <v>0</v>
      </c>
    </row>
    <row r="87" spans="1:34" x14ac:dyDescent="0.25">
      <c r="A87"/>
      <c r="B87"/>
      <c r="D87" s="7">
        <f t="shared" si="16"/>
        <v>0</v>
      </c>
      <c r="E87" s="7">
        <f t="shared" si="17"/>
        <v>0</v>
      </c>
      <c r="F87" s="7">
        <f t="shared" si="18"/>
        <v>0</v>
      </c>
      <c r="G87" s="7">
        <f t="shared" si="19"/>
        <v>0</v>
      </c>
      <c r="H87" s="7">
        <f t="shared" si="20"/>
        <v>0</v>
      </c>
      <c r="I87" s="7">
        <f t="shared" si="21"/>
        <v>0</v>
      </c>
      <c r="J87" s="7">
        <f t="shared" si="22"/>
        <v>0</v>
      </c>
      <c r="K87" s="7">
        <f t="shared" si="23"/>
        <v>0</v>
      </c>
      <c r="L87" s="7">
        <f t="shared" si="24"/>
        <v>0</v>
      </c>
      <c r="M87" s="7">
        <f t="shared" si="25"/>
        <v>0</v>
      </c>
      <c r="N87" s="7">
        <f t="shared" si="26"/>
        <v>0</v>
      </c>
      <c r="O87" s="7">
        <f t="shared" si="27"/>
        <v>0</v>
      </c>
      <c r="P87" s="7">
        <f t="shared" si="28"/>
        <v>0</v>
      </c>
      <c r="Q87" s="7">
        <f t="shared" si="29"/>
        <v>0</v>
      </c>
      <c r="R87" s="7">
        <f t="shared" si="30"/>
        <v>0</v>
      </c>
      <c r="S87" s="7">
        <f t="shared" si="31"/>
        <v>0</v>
      </c>
      <c r="T87" s="7">
        <f t="shared" si="32"/>
        <v>0</v>
      </c>
      <c r="U87" s="7">
        <f t="shared" si="33"/>
        <v>0</v>
      </c>
      <c r="V87" s="7">
        <f t="shared" si="34"/>
        <v>0</v>
      </c>
      <c r="W87" s="7">
        <f t="shared" si="35"/>
        <v>0</v>
      </c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x14ac:dyDescent="0.25">
      <c r="A88">
        <f t="shared" si="42"/>
        <v>0</v>
      </c>
      <c r="B88" s="5" t="s">
        <v>33</v>
      </c>
      <c r="D88" s="7">
        <f t="shared" si="16"/>
        <v>0</v>
      </c>
      <c r="E88" s="7">
        <f t="shared" si="17"/>
        <v>0</v>
      </c>
      <c r="F88" s="7">
        <f t="shared" si="18"/>
        <v>0</v>
      </c>
      <c r="G88" s="7">
        <f t="shared" si="19"/>
        <v>0</v>
      </c>
      <c r="H88" s="7">
        <f t="shared" si="20"/>
        <v>0</v>
      </c>
      <c r="I88" s="7">
        <f t="shared" si="21"/>
        <v>0</v>
      </c>
      <c r="J88" s="7">
        <f t="shared" si="22"/>
        <v>0</v>
      </c>
      <c r="K88" s="7">
        <f t="shared" si="23"/>
        <v>0</v>
      </c>
      <c r="L88" s="7">
        <f t="shared" si="24"/>
        <v>0</v>
      </c>
      <c r="M88" s="7">
        <f t="shared" si="25"/>
        <v>0</v>
      </c>
      <c r="N88" s="7">
        <f t="shared" si="26"/>
        <v>0</v>
      </c>
      <c r="O88" s="7">
        <f t="shared" si="27"/>
        <v>0</v>
      </c>
      <c r="P88" s="7">
        <f t="shared" si="28"/>
        <v>0</v>
      </c>
      <c r="Q88" s="7">
        <f t="shared" si="29"/>
        <v>0</v>
      </c>
      <c r="R88" s="7">
        <f t="shared" si="30"/>
        <v>0</v>
      </c>
      <c r="S88" s="7">
        <f t="shared" si="31"/>
        <v>0</v>
      </c>
      <c r="T88" s="7">
        <f t="shared" si="32"/>
        <v>0</v>
      </c>
      <c r="U88" s="7">
        <f t="shared" si="33"/>
        <v>0</v>
      </c>
      <c r="V88" s="7">
        <f t="shared" si="34"/>
        <v>0</v>
      </c>
      <c r="W88" s="7">
        <f t="shared" si="35"/>
        <v>0</v>
      </c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x14ac:dyDescent="0.25">
      <c r="A89">
        <f t="shared" si="42"/>
        <v>0</v>
      </c>
      <c r="B89" t="s">
        <v>20</v>
      </c>
      <c r="D89" s="7">
        <f t="shared" si="16"/>
        <v>0</v>
      </c>
      <c r="E89" s="7">
        <f t="shared" si="17"/>
        <v>0</v>
      </c>
      <c r="F89" s="7">
        <f t="shared" si="18"/>
        <v>0</v>
      </c>
      <c r="G89" s="7">
        <f t="shared" si="19"/>
        <v>0</v>
      </c>
      <c r="H89" s="7">
        <f t="shared" si="20"/>
        <v>0</v>
      </c>
      <c r="I89" s="7">
        <f t="shared" si="21"/>
        <v>0</v>
      </c>
      <c r="J89" s="7">
        <f t="shared" si="22"/>
        <v>0</v>
      </c>
      <c r="K89" s="7">
        <f t="shared" si="23"/>
        <v>0</v>
      </c>
      <c r="L89" s="7">
        <f t="shared" si="24"/>
        <v>0</v>
      </c>
      <c r="M89" s="7">
        <f t="shared" si="25"/>
        <v>0</v>
      </c>
      <c r="N89" s="7">
        <f t="shared" si="26"/>
        <v>0</v>
      </c>
      <c r="O89" s="7">
        <f t="shared" si="27"/>
        <v>0</v>
      </c>
      <c r="P89" s="7">
        <f t="shared" si="28"/>
        <v>0</v>
      </c>
      <c r="Q89" s="7">
        <f t="shared" si="29"/>
        <v>0</v>
      </c>
      <c r="R89" s="7">
        <f t="shared" si="30"/>
        <v>0</v>
      </c>
      <c r="S89" s="7">
        <f t="shared" si="31"/>
        <v>0</v>
      </c>
      <c r="T89" s="7">
        <f t="shared" si="32"/>
        <v>0</v>
      </c>
      <c r="U89" s="7">
        <f t="shared" si="33"/>
        <v>0</v>
      </c>
      <c r="V89" s="7">
        <f t="shared" si="34"/>
        <v>0</v>
      </c>
      <c r="W89" s="7">
        <f t="shared" si="35"/>
        <v>0</v>
      </c>
      <c r="X89" s="7">
        <f>X35*QTY_X</f>
        <v>0</v>
      </c>
      <c r="Y89" s="7">
        <f>Y35*QTY_Y</f>
        <v>0</v>
      </c>
      <c r="Z89" s="7">
        <f t="shared" ref="Z89:AC91" si="68">Z35*QTY_Z</f>
        <v>0</v>
      </c>
      <c r="AA89" s="7">
        <f t="shared" si="68"/>
        <v>0</v>
      </c>
      <c r="AB89" s="7">
        <f t="shared" si="68"/>
        <v>0</v>
      </c>
      <c r="AC89" s="7">
        <f t="shared" si="68"/>
        <v>0</v>
      </c>
      <c r="AD89" s="7">
        <f>AD35*QTY_AB</f>
        <v>0</v>
      </c>
      <c r="AE89" s="7">
        <f>AE35*QTY_AC</f>
        <v>0</v>
      </c>
      <c r="AF89" s="7">
        <f>AF35*QTY_AC</f>
        <v>0</v>
      </c>
      <c r="AG89" s="7">
        <f>AG35*QTY_AC</f>
        <v>0</v>
      </c>
      <c r="AH89" s="7">
        <f>AH35*QTY_AC</f>
        <v>0</v>
      </c>
    </row>
    <row r="90" spans="1:34" x14ac:dyDescent="0.25">
      <c r="A90">
        <f t="shared" si="42"/>
        <v>0</v>
      </c>
      <c r="B90" t="s">
        <v>21</v>
      </c>
      <c r="D90" s="7">
        <f t="shared" si="16"/>
        <v>0</v>
      </c>
      <c r="E90" s="7">
        <f t="shared" si="17"/>
        <v>0</v>
      </c>
      <c r="F90" s="7">
        <f t="shared" si="18"/>
        <v>0</v>
      </c>
      <c r="G90" s="7">
        <f t="shared" si="19"/>
        <v>0</v>
      </c>
      <c r="H90" s="7">
        <f t="shared" si="20"/>
        <v>0</v>
      </c>
      <c r="I90" s="7">
        <f t="shared" si="21"/>
        <v>0</v>
      </c>
      <c r="J90" s="7">
        <f t="shared" si="22"/>
        <v>0</v>
      </c>
      <c r="K90" s="7">
        <f t="shared" si="23"/>
        <v>0</v>
      </c>
      <c r="L90" s="7">
        <f t="shared" si="24"/>
        <v>0</v>
      </c>
      <c r="M90" s="7">
        <f t="shared" si="25"/>
        <v>0</v>
      </c>
      <c r="N90" s="7">
        <f t="shared" si="26"/>
        <v>0</v>
      </c>
      <c r="O90" s="7">
        <f t="shared" si="27"/>
        <v>0</v>
      </c>
      <c r="P90" s="7">
        <f t="shared" si="28"/>
        <v>0</v>
      </c>
      <c r="Q90" s="7">
        <f t="shared" si="29"/>
        <v>0</v>
      </c>
      <c r="R90" s="7">
        <f t="shared" si="30"/>
        <v>0</v>
      </c>
      <c r="S90" s="7">
        <f t="shared" si="31"/>
        <v>0</v>
      </c>
      <c r="T90" s="7">
        <f t="shared" si="32"/>
        <v>0</v>
      </c>
      <c r="U90" s="7">
        <f t="shared" si="33"/>
        <v>0</v>
      </c>
      <c r="V90" s="7">
        <f t="shared" si="34"/>
        <v>0</v>
      </c>
      <c r="W90" s="7">
        <f t="shared" si="35"/>
        <v>0</v>
      </c>
      <c r="X90" s="7">
        <f>X36*QTY_X</f>
        <v>0</v>
      </c>
      <c r="Y90" s="7">
        <f>Y36*QTY_Y</f>
        <v>0</v>
      </c>
      <c r="Z90" s="7">
        <f t="shared" si="68"/>
        <v>0</v>
      </c>
      <c r="AA90" s="7">
        <f t="shared" si="68"/>
        <v>0</v>
      </c>
      <c r="AB90" s="7">
        <f t="shared" si="68"/>
        <v>0</v>
      </c>
      <c r="AC90" s="7">
        <f t="shared" si="68"/>
        <v>0</v>
      </c>
      <c r="AD90" s="7">
        <f>AD36*QTY_AB</f>
        <v>0</v>
      </c>
      <c r="AE90" s="7">
        <f>AE36*QTY_AC</f>
        <v>0</v>
      </c>
      <c r="AF90" s="7">
        <f>AF36*QTY_AC</f>
        <v>0</v>
      </c>
      <c r="AG90" s="7">
        <f>AG36*QTY_AC</f>
        <v>0</v>
      </c>
      <c r="AH90" s="7">
        <f>AH36*QTY_AC</f>
        <v>0</v>
      </c>
    </row>
    <row r="91" spans="1:34" x14ac:dyDescent="0.25">
      <c r="A91">
        <f t="shared" si="42"/>
        <v>0</v>
      </c>
      <c r="B91" t="s">
        <v>22</v>
      </c>
      <c r="D91" s="7">
        <f t="shared" si="16"/>
        <v>0</v>
      </c>
      <c r="E91" s="7">
        <f t="shared" si="17"/>
        <v>0</v>
      </c>
      <c r="F91" s="7">
        <f t="shared" si="18"/>
        <v>0</v>
      </c>
      <c r="G91" s="7">
        <f t="shared" si="19"/>
        <v>0</v>
      </c>
      <c r="H91" s="7">
        <f t="shared" si="20"/>
        <v>0</v>
      </c>
      <c r="I91" s="7">
        <f t="shared" si="21"/>
        <v>0</v>
      </c>
      <c r="J91" s="7">
        <f t="shared" si="22"/>
        <v>0</v>
      </c>
      <c r="K91" s="7">
        <f t="shared" si="23"/>
        <v>0</v>
      </c>
      <c r="L91" s="7">
        <f t="shared" si="24"/>
        <v>0</v>
      </c>
      <c r="M91" s="7">
        <f t="shared" si="25"/>
        <v>0</v>
      </c>
      <c r="N91" s="7">
        <f t="shared" si="26"/>
        <v>0</v>
      </c>
      <c r="O91" s="7">
        <f t="shared" si="27"/>
        <v>0</v>
      </c>
      <c r="P91" s="7">
        <f t="shared" si="28"/>
        <v>0</v>
      </c>
      <c r="Q91" s="7">
        <f t="shared" si="29"/>
        <v>0</v>
      </c>
      <c r="R91" s="7">
        <f t="shared" si="30"/>
        <v>0</v>
      </c>
      <c r="S91" s="7">
        <f t="shared" si="31"/>
        <v>0</v>
      </c>
      <c r="T91" s="7">
        <f t="shared" si="32"/>
        <v>0</v>
      </c>
      <c r="U91" s="7">
        <f t="shared" si="33"/>
        <v>0</v>
      </c>
      <c r="V91" s="7">
        <f t="shared" si="34"/>
        <v>0</v>
      </c>
      <c r="W91" s="7">
        <f t="shared" si="35"/>
        <v>0</v>
      </c>
      <c r="X91" s="7">
        <f>X37*QTY_X</f>
        <v>0</v>
      </c>
      <c r="Y91" s="7">
        <f>Y37*QTY_Y</f>
        <v>0</v>
      </c>
      <c r="Z91" s="7">
        <f t="shared" si="68"/>
        <v>0</v>
      </c>
      <c r="AA91" s="7">
        <f t="shared" si="68"/>
        <v>0</v>
      </c>
      <c r="AB91" s="7">
        <f t="shared" si="68"/>
        <v>0</v>
      </c>
      <c r="AC91" s="7">
        <f t="shared" si="68"/>
        <v>0</v>
      </c>
      <c r="AD91" s="7">
        <f>AD37*QTY_AB</f>
        <v>0</v>
      </c>
      <c r="AE91" s="7">
        <f>AE37*QTY_AC</f>
        <v>0</v>
      </c>
      <c r="AF91" s="7">
        <f>AF37*QTY_AC</f>
        <v>0</v>
      </c>
      <c r="AG91" s="7">
        <f>AG37*QTY_AC</f>
        <v>0</v>
      </c>
      <c r="AH91" s="7">
        <f>AH37*QTY_AC</f>
        <v>0</v>
      </c>
    </row>
    <row r="92" spans="1:34" x14ac:dyDescent="0.25">
      <c r="A92"/>
      <c r="B92"/>
      <c r="D92" s="7">
        <f t="shared" si="16"/>
        <v>0</v>
      </c>
      <c r="E92" s="7">
        <f t="shared" si="17"/>
        <v>0</v>
      </c>
      <c r="F92" s="7">
        <f t="shared" si="18"/>
        <v>0</v>
      </c>
      <c r="G92" s="7">
        <f t="shared" si="19"/>
        <v>0</v>
      </c>
      <c r="H92" s="7">
        <f t="shared" si="20"/>
        <v>0</v>
      </c>
      <c r="I92" s="7">
        <f t="shared" si="21"/>
        <v>0</v>
      </c>
      <c r="J92" s="7">
        <f t="shared" si="22"/>
        <v>0</v>
      </c>
      <c r="K92" s="7">
        <f t="shared" si="23"/>
        <v>0</v>
      </c>
      <c r="L92" s="7">
        <f t="shared" si="24"/>
        <v>0</v>
      </c>
      <c r="M92" s="7">
        <f t="shared" si="25"/>
        <v>0</v>
      </c>
      <c r="N92" s="7">
        <f t="shared" si="26"/>
        <v>0</v>
      </c>
      <c r="O92" s="7">
        <f t="shared" si="27"/>
        <v>0</v>
      </c>
      <c r="P92" s="7">
        <f t="shared" si="28"/>
        <v>0</v>
      </c>
      <c r="Q92" s="7">
        <f t="shared" si="29"/>
        <v>0</v>
      </c>
      <c r="R92" s="7">
        <f t="shared" si="30"/>
        <v>0</v>
      </c>
      <c r="S92" s="7">
        <f t="shared" si="31"/>
        <v>0</v>
      </c>
      <c r="T92" s="7">
        <f t="shared" si="32"/>
        <v>0</v>
      </c>
      <c r="U92" s="7">
        <f t="shared" si="33"/>
        <v>0</v>
      </c>
      <c r="V92" s="7">
        <f t="shared" si="34"/>
        <v>0</v>
      </c>
      <c r="W92" s="7">
        <f t="shared" si="35"/>
        <v>0</v>
      </c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x14ac:dyDescent="0.25">
      <c r="A93">
        <f t="shared" si="42"/>
        <v>0</v>
      </c>
      <c r="B93" s="5" t="s">
        <v>36</v>
      </c>
      <c r="D93" s="7">
        <f t="shared" si="16"/>
        <v>0</v>
      </c>
      <c r="E93" s="7">
        <f t="shared" si="17"/>
        <v>0</v>
      </c>
      <c r="F93" s="7">
        <f t="shared" si="18"/>
        <v>0</v>
      </c>
      <c r="G93" s="7">
        <f t="shared" si="19"/>
        <v>0</v>
      </c>
      <c r="H93" s="7">
        <f t="shared" si="20"/>
        <v>0</v>
      </c>
      <c r="I93" s="7">
        <f t="shared" si="21"/>
        <v>0</v>
      </c>
      <c r="J93" s="7">
        <f t="shared" si="22"/>
        <v>0</v>
      </c>
      <c r="K93" s="7">
        <f t="shared" si="23"/>
        <v>0</v>
      </c>
      <c r="L93" s="7">
        <f t="shared" si="24"/>
        <v>0</v>
      </c>
      <c r="M93" s="7">
        <f t="shared" si="25"/>
        <v>0</v>
      </c>
      <c r="N93" s="7">
        <f t="shared" si="26"/>
        <v>0</v>
      </c>
      <c r="O93" s="7">
        <f t="shared" si="27"/>
        <v>0</v>
      </c>
      <c r="P93" s="7">
        <f t="shared" si="28"/>
        <v>0</v>
      </c>
      <c r="Q93" s="7">
        <f t="shared" si="29"/>
        <v>0</v>
      </c>
      <c r="R93" s="7">
        <f t="shared" si="30"/>
        <v>0</v>
      </c>
      <c r="S93" s="7">
        <f t="shared" si="31"/>
        <v>0</v>
      </c>
      <c r="T93" s="7">
        <f t="shared" si="32"/>
        <v>0</v>
      </c>
      <c r="U93" s="7">
        <f t="shared" si="33"/>
        <v>0</v>
      </c>
      <c r="V93" s="7">
        <f t="shared" si="34"/>
        <v>0</v>
      </c>
      <c r="W93" s="7">
        <f t="shared" si="35"/>
        <v>0</v>
      </c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x14ac:dyDescent="0.25">
      <c r="A94">
        <f t="shared" si="42"/>
        <v>0</v>
      </c>
      <c r="B94" t="s">
        <v>24</v>
      </c>
      <c r="D94" s="7">
        <f t="shared" si="16"/>
        <v>0</v>
      </c>
      <c r="E94" s="7">
        <f t="shared" si="17"/>
        <v>0</v>
      </c>
      <c r="F94" s="7">
        <f t="shared" si="18"/>
        <v>0</v>
      </c>
      <c r="G94" s="7">
        <f t="shared" si="19"/>
        <v>0</v>
      </c>
      <c r="H94" s="7">
        <f t="shared" si="20"/>
        <v>0</v>
      </c>
      <c r="I94" s="7">
        <f t="shared" si="21"/>
        <v>0</v>
      </c>
      <c r="J94" s="7">
        <f t="shared" si="22"/>
        <v>0</v>
      </c>
      <c r="K94" s="7">
        <f t="shared" si="23"/>
        <v>0</v>
      </c>
      <c r="L94" s="7">
        <f t="shared" si="24"/>
        <v>0</v>
      </c>
      <c r="M94" s="7">
        <f t="shared" si="25"/>
        <v>0</v>
      </c>
      <c r="N94" s="7">
        <f t="shared" si="26"/>
        <v>0</v>
      </c>
      <c r="O94" s="7">
        <f t="shared" si="27"/>
        <v>0</v>
      </c>
      <c r="P94" s="7">
        <f t="shared" si="28"/>
        <v>0</v>
      </c>
      <c r="Q94" s="7">
        <f t="shared" si="29"/>
        <v>0</v>
      </c>
      <c r="R94" s="7">
        <f t="shared" si="30"/>
        <v>0</v>
      </c>
      <c r="S94" s="7">
        <f t="shared" si="31"/>
        <v>0</v>
      </c>
      <c r="T94" s="7">
        <f t="shared" si="32"/>
        <v>0</v>
      </c>
      <c r="U94" s="7">
        <f t="shared" si="33"/>
        <v>0</v>
      </c>
      <c r="V94" s="7">
        <f t="shared" si="34"/>
        <v>0</v>
      </c>
      <c r="W94" s="7">
        <f t="shared" si="35"/>
        <v>0</v>
      </c>
      <c r="X94" s="7">
        <f>X40*QTY_X</f>
        <v>0</v>
      </c>
      <c r="Y94" s="7">
        <f>Y40*QTY_Y</f>
        <v>0</v>
      </c>
      <c r="Z94" s="7">
        <f t="shared" ref="Z94:AC96" si="69">Z40*QTY_Z</f>
        <v>0</v>
      </c>
      <c r="AA94" s="7">
        <f t="shared" si="69"/>
        <v>0</v>
      </c>
      <c r="AB94" s="7">
        <f t="shared" si="69"/>
        <v>0</v>
      </c>
      <c r="AC94" s="7">
        <f t="shared" si="69"/>
        <v>0</v>
      </c>
      <c r="AD94" s="7">
        <f>AD40*QTY_AB</f>
        <v>0</v>
      </c>
      <c r="AE94" s="7">
        <f>AE40*QTY_AC</f>
        <v>0</v>
      </c>
      <c r="AF94" s="7">
        <f>AF40*QTY_AC</f>
        <v>0</v>
      </c>
      <c r="AG94" s="7">
        <f>AG40*QTY_AC</f>
        <v>0</v>
      </c>
      <c r="AH94" s="7">
        <f>AH40*QTY_AC</f>
        <v>0</v>
      </c>
    </row>
    <row r="95" spans="1:34" x14ac:dyDescent="0.25">
      <c r="A95">
        <f t="shared" si="42"/>
        <v>0</v>
      </c>
      <c r="B95" t="s">
        <v>25</v>
      </c>
      <c r="D95" s="7">
        <f t="shared" si="16"/>
        <v>0</v>
      </c>
      <c r="E95" s="7">
        <f t="shared" si="17"/>
        <v>0</v>
      </c>
      <c r="F95" s="7">
        <f t="shared" si="18"/>
        <v>0</v>
      </c>
      <c r="G95" s="7">
        <f t="shared" si="19"/>
        <v>0</v>
      </c>
      <c r="H95" s="7">
        <f t="shared" si="20"/>
        <v>0</v>
      </c>
      <c r="I95" s="7">
        <f t="shared" si="21"/>
        <v>0</v>
      </c>
      <c r="J95" s="7">
        <f t="shared" si="22"/>
        <v>0</v>
      </c>
      <c r="K95" s="7">
        <f t="shared" si="23"/>
        <v>0</v>
      </c>
      <c r="L95" s="7">
        <f t="shared" si="24"/>
        <v>0</v>
      </c>
      <c r="M95" s="7">
        <f t="shared" si="25"/>
        <v>0</v>
      </c>
      <c r="N95" s="7">
        <f t="shared" si="26"/>
        <v>0</v>
      </c>
      <c r="O95" s="7">
        <f t="shared" si="27"/>
        <v>0</v>
      </c>
      <c r="P95" s="7">
        <f t="shared" si="28"/>
        <v>0</v>
      </c>
      <c r="Q95" s="7">
        <f t="shared" si="29"/>
        <v>0</v>
      </c>
      <c r="R95" s="7">
        <f t="shared" si="30"/>
        <v>0</v>
      </c>
      <c r="S95" s="7">
        <f t="shared" si="31"/>
        <v>0</v>
      </c>
      <c r="T95" s="7">
        <f t="shared" si="32"/>
        <v>0</v>
      </c>
      <c r="U95" s="7">
        <f t="shared" si="33"/>
        <v>0</v>
      </c>
      <c r="V95" s="7">
        <f t="shared" si="34"/>
        <v>0</v>
      </c>
      <c r="W95" s="7">
        <f t="shared" si="35"/>
        <v>0</v>
      </c>
      <c r="X95" s="7">
        <f>X41*QTY_X</f>
        <v>0</v>
      </c>
      <c r="Y95" s="7">
        <f>Y41*QTY_Y</f>
        <v>0</v>
      </c>
      <c r="Z95" s="7">
        <f t="shared" si="69"/>
        <v>0</v>
      </c>
      <c r="AA95" s="7">
        <f t="shared" si="69"/>
        <v>0</v>
      </c>
      <c r="AB95" s="7">
        <f t="shared" si="69"/>
        <v>0</v>
      </c>
      <c r="AC95" s="7">
        <f t="shared" si="69"/>
        <v>0</v>
      </c>
      <c r="AD95" s="7">
        <f>AD41*QTY_AB</f>
        <v>0</v>
      </c>
      <c r="AE95" s="7">
        <f>AE41*QTY_AC</f>
        <v>0</v>
      </c>
      <c r="AF95" s="7">
        <f>AF41*QTY_AC</f>
        <v>0</v>
      </c>
      <c r="AG95" s="7">
        <f>AG41*QTY_AC</f>
        <v>0</v>
      </c>
      <c r="AH95" s="7">
        <f>AH41*QTY_AC</f>
        <v>0</v>
      </c>
    </row>
    <row r="96" spans="1:34" x14ac:dyDescent="0.25">
      <c r="A96">
        <f t="shared" si="42"/>
        <v>0</v>
      </c>
      <c r="B96" t="s">
        <v>23</v>
      </c>
      <c r="D96" s="7">
        <f t="shared" si="16"/>
        <v>0</v>
      </c>
      <c r="E96" s="7">
        <f t="shared" si="17"/>
        <v>0</v>
      </c>
      <c r="F96" s="7">
        <f t="shared" si="18"/>
        <v>0</v>
      </c>
      <c r="G96" s="7">
        <f t="shared" si="19"/>
        <v>0</v>
      </c>
      <c r="H96" s="7">
        <f t="shared" si="20"/>
        <v>0</v>
      </c>
      <c r="I96" s="7">
        <f t="shared" si="21"/>
        <v>0</v>
      </c>
      <c r="J96" s="7">
        <f t="shared" si="22"/>
        <v>0</v>
      </c>
      <c r="K96" s="7">
        <f t="shared" si="23"/>
        <v>0</v>
      </c>
      <c r="L96" s="7">
        <f t="shared" si="24"/>
        <v>0</v>
      </c>
      <c r="M96" s="7">
        <f t="shared" si="25"/>
        <v>0</v>
      </c>
      <c r="N96" s="7">
        <f t="shared" si="26"/>
        <v>0</v>
      </c>
      <c r="O96" s="7">
        <f t="shared" si="27"/>
        <v>0</v>
      </c>
      <c r="P96" s="7">
        <f t="shared" si="28"/>
        <v>0</v>
      </c>
      <c r="Q96" s="7">
        <f t="shared" si="29"/>
        <v>0</v>
      </c>
      <c r="R96" s="7">
        <f t="shared" si="30"/>
        <v>0</v>
      </c>
      <c r="S96" s="7">
        <f t="shared" si="31"/>
        <v>0</v>
      </c>
      <c r="T96" s="7">
        <f t="shared" si="32"/>
        <v>0</v>
      </c>
      <c r="U96" s="7">
        <f t="shared" si="33"/>
        <v>0</v>
      </c>
      <c r="V96" s="7">
        <f t="shared" si="34"/>
        <v>0</v>
      </c>
      <c r="W96" s="7">
        <f t="shared" si="35"/>
        <v>0</v>
      </c>
      <c r="X96" s="7">
        <f>X42*QTY_X</f>
        <v>0</v>
      </c>
      <c r="Y96" s="7">
        <f>Y42*QTY_Y</f>
        <v>0</v>
      </c>
      <c r="Z96" s="7">
        <f t="shared" si="69"/>
        <v>0</v>
      </c>
      <c r="AA96" s="7">
        <f t="shared" si="69"/>
        <v>0</v>
      </c>
      <c r="AB96" s="7">
        <f t="shared" si="69"/>
        <v>0</v>
      </c>
      <c r="AC96" s="7">
        <f t="shared" si="69"/>
        <v>0</v>
      </c>
      <c r="AD96" s="7">
        <f>AD42*QTY_AB</f>
        <v>0</v>
      </c>
      <c r="AE96" s="7">
        <f>AE42*QTY_AC</f>
        <v>0</v>
      </c>
      <c r="AF96" s="7">
        <f>AF42*QTY_AC</f>
        <v>0</v>
      </c>
      <c r="AG96" s="7">
        <f>AG42*QTY_AC</f>
        <v>0</v>
      </c>
      <c r="AH96" s="7">
        <f>AH42*QTY_AC</f>
        <v>0</v>
      </c>
    </row>
    <row r="97" spans="1:34" x14ac:dyDescent="0.25">
      <c r="A97"/>
      <c r="B97"/>
      <c r="D97" s="7">
        <f t="shared" si="16"/>
        <v>0</v>
      </c>
      <c r="E97" s="7">
        <f t="shared" si="17"/>
        <v>0</v>
      </c>
      <c r="F97" s="7">
        <f t="shared" si="18"/>
        <v>0</v>
      </c>
      <c r="G97" s="7">
        <f t="shared" si="19"/>
        <v>0</v>
      </c>
      <c r="H97" s="7">
        <f t="shared" si="20"/>
        <v>0</v>
      </c>
      <c r="I97" s="7">
        <f t="shared" si="21"/>
        <v>0</v>
      </c>
      <c r="J97" s="7">
        <f t="shared" si="22"/>
        <v>0</v>
      </c>
      <c r="K97" s="7">
        <f t="shared" si="23"/>
        <v>0</v>
      </c>
      <c r="L97" s="7">
        <f t="shared" si="24"/>
        <v>0</v>
      </c>
      <c r="M97" s="7">
        <f t="shared" si="25"/>
        <v>0</v>
      </c>
      <c r="N97" s="7">
        <f t="shared" si="26"/>
        <v>0</v>
      </c>
      <c r="O97" s="7">
        <f t="shared" si="27"/>
        <v>0</v>
      </c>
      <c r="P97" s="7">
        <f t="shared" si="28"/>
        <v>0</v>
      </c>
      <c r="Q97" s="7">
        <f t="shared" si="29"/>
        <v>0</v>
      </c>
      <c r="R97" s="7">
        <f t="shared" si="30"/>
        <v>0</v>
      </c>
      <c r="S97" s="7">
        <f t="shared" si="31"/>
        <v>0</v>
      </c>
      <c r="T97" s="7">
        <f t="shared" si="32"/>
        <v>0</v>
      </c>
      <c r="U97" s="7">
        <f t="shared" si="33"/>
        <v>0</v>
      </c>
      <c r="V97" s="7">
        <f t="shared" si="34"/>
        <v>0</v>
      </c>
      <c r="W97" s="7">
        <f t="shared" si="35"/>
        <v>0</v>
      </c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x14ac:dyDescent="0.25">
      <c r="A98">
        <f t="shared" si="42"/>
        <v>0</v>
      </c>
      <c r="B98" s="5" t="s">
        <v>37</v>
      </c>
      <c r="D98" s="7">
        <f t="shared" si="16"/>
        <v>0</v>
      </c>
      <c r="E98" s="7">
        <f t="shared" si="17"/>
        <v>0</v>
      </c>
      <c r="F98" s="7">
        <f t="shared" si="18"/>
        <v>0</v>
      </c>
      <c r="G98" s="7">
        <f t="shared" si="19"/>
        <v>0</v>
      </c>
      <c r="H98" s="7">
        <f t="shared" si="20"/>
        <v>0</v>
      </c>
      <c r="I98" s="7">
        <f t="shared" si="21"/>
        <v>0</v>
      </c>
      <c r="J98" s="7">
        <f t="shared" si="22"/>
        <v>0</v>
      </c>
      <c r="K98" s="7">
        <f t="shared" si="23"/>
        <v>0</v>
      </c>
      <c r="L98" s="7">
        <f t="shared" si="24"/>
        <v>0</v>
      </c>
      <c r="M98" s="7">
        <f t="shared" si="25"/>
        <v>0</v>
      </c>
      <c r="N98" s="7">
        <f t="shared" si="26"/>
        <v>0</v>
      </c>
      <c r="O98" s="7">
        <f t="shared" si="27"/>
        <v>0</v>
      </c>
      <c r="P98" s="7">
        <f t="shared" si="28"/>
        <v>0</v>
      </c>
      <c r="Q98" s="7">
        <f t="shared" si="29"/>
        <v>0</v>
      </c>
      <c r="R98" s="7">
        <f t="shared" si="30"/>
        <v>0</v>
      </c>
      <c r="S98" s="7">
        <f t="shared" si="31"/>
        <v>0</v>
      </c>
      <c r="T98" s="7">
        <f t="shared" si="32"/>
        <v>0</v>
      </c>
      <c r="U98" s="7">
        <f t="shared" si="33"/>
        <v>0</v>
      </c>
      <c r="V98" s="7">
        <f t="shared" si="34"/>
        <v>0</v>
      </c>
      <c r="W98" s="7">
        <f t="shared" si="35"/>
        <v>0</v>
      </c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x14ac:dyDescent="0.25">
      <c r="A99">
        <f t="shared" si="42"/>
        <v>-0.125</v>
      </c>
      <c r="B99" t="s">
        <v>100</v>
      </c>
      <c r="D99" s="7">
        <f t="shared" si="16"/>
        <v>0</v>
      </c>
      <c r="E99" s="7">
        <f t="shared" si="17"/>
        <v>-0.05</v>
      </c>
      <c r="F99" s="7">
        <f t="shared" si="18"/>
        <v>-2.5000000000000001E-2</v>
      </c>
      <c r="G99" s="7">
        <f t="shared" si="19"/>
        <v>0</v>
      </c>
      <c r="H99" s="7">
        <f t="shared" si="20"/>
        <v>0</v>
      </c>
      <c r="I99" s="7">
        <f t="shared" si="21"/>
        <v>-2.5000000000000001E-2</v>
      </c>
      <c r="J99" s="7">
        <f t="shared" si="22"/>
        <v>-2.5000000000000001E-2</v>
      </c>
      <c r="K99" s="7">
        <f t="shared" si="23"/>
        <v>0</v>
      </c>
      <c r="L99" s="7">
        <f t="shared" si="24"/>
        <v>0</v>
      </c>
      <c r="M99" s="7">
        <f t="shared" si="25"/>
        <v>0</v>
      </c>
      <c r="N99" s="7">
        <f t="shared" si="26"/>
        <v>0</v>
      </c>
      <c r="O99" s="7">
        <f t="shared" si="27"/>
        <v>0</v>
      </c>
      <c r="P99" s="7">
        <f t="shared" si="28"/>
        <v>0</v>
      </c>
      <c r="Q99" s="7">
        <f t="shared" si="29"/>
        <v>0</v>
      </c>
      <c r="R99" s="7">
        <f t="shared" si="30"/>
        <v>0</v>
      </c>
      <c r="S99" s="7">
        <f t="shared" si="31"/>
        <v>0</v>
      </c>
      <c r="T99" s="7">
        <f t="shared" si="32"/>
        <v>0</v>
      </c>
      <c r="U99" s="7">
        <f t="shared" si="33"/>
        <v>0</v>
      </c>
      <c r="V99" s="7">
        <f t="shared" si="34"/>
        <v>0</v>
      </c>
      <c r="W99" s="7">
        <f t="shared" si="35"/>
        <v>0</v>
      </c>
      <c r="X99" s="7">
        <f t="shared" ref="X99:X104" si="70">X45*QTY_X</f>
        <v>0</v>
      </c>
      <c r="Y99" s="7">
        <f t="shared" ref="Y99:Y104" si="71">Y45*QTY_Y</f>
        <v>0</v>
      </c>
      <c r="Z99" s="7">
        <f t="shared" ref="Z99:AC104" si="72">Z45*QTY_Z</f>
        <v>0</v>
      </c>
      <c r="AA99" s="7">
        <f t="shared" si="72"/>
        <v>0</v>
      </c>
      <c r="AB99" s="7">
        <f t="shared" si="72"/>
        <v>0</v>
      </c>
      <c r="AC99" s="7">
        <f t="shared" si="72"/>
        <v>0</v>
      </c>
      <c r="AD99" s="7">
        <f t="shared" ref="AD99:AD104" si="73">AD45*QTY_AB</f>
        <v>0</v>
      </c>
      <c r="AE99" s="7">
        <f t="shared" ref="AE99:AF104" si="74">AE45*QTY_AC</f>
        <v>0</v>
      </c>
      <c r="AF99" s="7">
        <f t="shared" si="74"/>
        <v>0</v>
      </c>
      <c r="AG99" s="7">
        <f t="shared" ref="AG99:AH99" si="75">AG45*QTY_AC</f>
        <v>0</v>
      </c>
      <c r="AH99" s="7">
        <f t="shared" si="75"/>
        <v>0</v>
      </c>
    </row>
    <row r="100" spans="1:34" x14ac:dyDescent="0.25">
      <c r="A100">
        <f t="shared" si="42"/>
        <v>-7.5000000000000011E-2</v>
      </c>
      <c r="B100" t="s">
        <v>92</v>
      </c>
      <c r="D100" s="7">
        <f t="shared" si="16"/>
        <v>0</v>
      </c>
      <c r="E100" s="7">
        <f t="shared" si="17"/>
        <v>0</v>
      </c>
      <c r="F100" s="7">
        <f t="shared" si="18"/>
        <v>-2.5000000000000001E-2</v>
      </c>
      <c r="G100" s="7">
        <f t="shared" si="19"/>
        <v>0</v>
      </c>
      <c r="H100" s="7">
        <f t="shared" si="20"/>
        <v>0</v>
      </c>
      <c r="I100" s="7">
        <f t="shared" si="21"/>
        <v>-2.5000000000000001E-2</v>
      </c>
      <c r="J100" s="7">
        <f t="shared" si="22"/>
        <v>-2.5000000000000001E-2</v>
      </c>
      <c r="K100" s="7">
        <f t="shared" si="23"/>
        <v>0</v>
      </c>
      <c r="L100" s="7">
        <f t="shared" si="24"/>
        <v>0</v>
      </c>
      <c r="M100" s="7">
        <f t="shared" si="25"/>
        <v>0</v>
      </c>
      <c r="N100" s="7">
        <f t="shared" si="26"/>
        <v>0</v>
      </c>
      <c r="O100" s="7">
        <f t="shared" si="27"/>
        <v>0</v>
      </c>
      <c r="P100" s="7">
        <f t="shared" si="28"/>
        <v>0</v>
      </c>
      <c r="Q100" s="7">
        <f t="shared" si="29"/>
        <v>0</v>
      </c>
      <c r="R100" s="7">
        <f t="shared" si="30"/>
        <v>0</v>
      </c>
      <c r="S100" s="7">
        <f t="shared" si="31"/>
        <v>0</v>
      </c>
      <c r="T100" s="7">
        <f t="shared" si="32"/>
        <v>0</v>
      </c>
      <c r="U100" s="7">
        <f t="shared" si="33"/>
        <v>0</v>
      </c>
      <c r="V100" s="7">
        <f t="shared" si="34"/>
        <v>0</v>
      </c>
      <c r="W100" s="7">
        <f t="shared" si="35"/>
        <v>0</v>
      </c>
      <c r="X100" s="7">
        <f t="shared" si="70"/>
        <v>0</v>
      </c>
      <c r="Y100" s="7">
        <f t="shared" si="71"/>
        <v>0</v>
      </c>
      <c r="Z100" s="7">
        <f t="shared" si="72"/>
        <v>0</v>
      </c>
      <c r="AA100" s="7">
        <f t="shared" si="72"/>
        <v>0</v>
      </c>
      <c r="AB100" s="7">
        <f t="shared" si="72"/>
        <v>0</v>
      </c>
      <c r="AC100" s="7">
        <f t="shared" si="72"/>
        <v>0</v>
      </c>
      <c r="AD100" s="7">
        <f t="shared" si="73"/>
        <v>0</v>
      </c>
      <c r="AE100" s="7">
        <f t="shared" si="74"/>
        <v>0</v>
      </c>
      <c r="AF100" s="7">
        <f t="shared" si="74"/>
        <v>0</v>
      </c>
      <c r="AG100" s="7">
        <f t="shared" ref="AG100:AH100" si="76">AG46*QTY_AC</f>
        <v>0</v>
      </c>
      <c r="AH100" s="7">
        <f t="shared" si="76"/>
        <v>0</v>
      </c>
    </row>
    <row r="101" spans="1:34" x14ac:dyDescent="0.25">
      <c r="A101">
        <f t="shared" si="42"/>
        <v>0</v>
      </c>
      <c r="B101" t="s">
        <v>90</v>
      </c>
      <c r="D101" s="7">
        <f t="shared" si="16"/>
        <v>0</v>
      </c>
      <c r="E101" s="7">
        <f t="shared" si="17"/>
        <v>0</v>
      </c>
      <c r="F101" s="7">
        <f t="shared" si="18"/>
        <v>0</v>
      </c>
      <c r="G101" s="7">
        <f t="shared" si="19"/>
        <v>0</v>
      </c>
      <c r="H101" s="7">
        <f t="shared" si="20"/>
        <v>0</v>
      </c>
      <c r="I101" s="7">
        <f t="shared" si="21"/>
        <v>0</v>
      </c>
      <c r="J101" s="7">
        <f t="shared" si="22"/>
        <v>0</v>
      </c>
      <c r="K101" s="7">
        <f t="shared" si="23"/>
        <v>0</v>
      </c>
      <c r="L101" s="7">
        <f t="shared" si="24"/>
        <v>0</v>
      </c>
      <c r="M101" s="7">
        <f t="shared" si="25"/>
        <v>0</v>
      </c>
      <c r="N101" s="7">
        <f t="shared" si="26"/>
        <v>0</v>
      </c>
      <c r="O101" s="7">
        <f t="shared" si="27"/>
        <v>0</v>
      </c>
      <c r="P101" s="7">
        <f t="shared" si="28"/>
        <v>0</v>
      </c>
      <c r="Q101" s="7">
        <f t="shared" si="29"/>
        <v>0</v>
      </c>
      <c r="R101" s="7">
        <f t="shared" si="30"/>
        <v>0</v>
      </c>
      <c r="S101" s="7">
        <f t="shared" si="31"/>
        <v>0</v>
      </c>
      <c r="T101" s="7">
        <f t="shared" si="32"/>
        <v>0</v>
      </c>
      <c r="U101" s="7">
        <f t="shared" si="33"/>
        <v>0</v>
      </c>
      <c r="V101" s="7">
        <f t="shared" si="34"/>
        <v>0</v>
      </c>
      <c r="W101" s="7">
        <f t="shared" si="35"/>
        <v>0</v>
      </c>
      <c r="X101" s="7">
        <f t="shared" si="70"/>
        <v>0</v>
      </c>
      <c r="Y101" s="7">
        <f t="shared" si="71"/>
        <v>0</v>
      </c>
      <c r="Z101" s="7">
        <f t="shared" si="72"/>
        <v>0</v>
      </c>
      <c r="AA101" s="7">
        <f t="shared" si="72"/>
        <v>0</v>
      </c>
      <c r="AB101" s="7">
        <f t="shared" si="72"/>
        <v>0</v>
      </c>
      <c r="AC101" s="7">
        <f t="shared" si="72"/>
        <v>0</v>
      </c>
      <c r="AD101" s="7">
        <f t="shared" si="73"/>
        <v>0</v>
      </c>
      <c r="AE101" s="7">
        <f t="shared" si="74"/>
        <v>0</v>
      </c>
      <c r="AF101" s="7">
        <f t="shared" si="74"/>
        <v>0</v>
      </c>
      <c r="AG101" s="7">
        <f t="shared" ref="AG101:AH101" si="77">AG47*QTY_AC</f>
        <v>0</v>
      </c>
      <c r="AH101" s="7">
        <f t="shared" si="77"/>
        <v>0</v>
      </c>
    </row>
    <row r="102" spans="1:34" x14ac:dyDescent="0.25">
      <c r="A102">
        <f t="shared" si="42"/>
        <v>0</v>
      </c>
      <c r="B102" t="s">
        <v>38</v>
      </c>
      <c r="D102" s="7">
        <f t="shared" si="16"/>
        <v>0</v>
      </c>
      <c r="E102" s="7">
        <f t="shared" si="17"/>
        <v>0</v>
      </c>
      <c r="F102" s="7">
        <f t="shared" si="18"/>
        <v>0</v>
      </c>
      <c r="G102" s="7">
        <f t="shared" si="19"/>
        <v>0</v>
      </c>
      <c r="H102" s="7">
        <f t="shared" si="20"/>
        <v>0</v>
      </c>
      <c r="I102" s="7">
        <f t="shared" si="21"/>
        <v>0</v>
      </c>
      <c r="J102" s="7">
        <f t="shared" si="22"/>
        <v>0</v>
      </c>
      <c r="K102" s="7">
        <f t="shared" si="23"/>
        <v>0</v>
      </c>
      <c r="L102" s="7">
        <f t="shared" si="24"/>
        <v>0</v>
      </c>
      <c r="M102" s="7">
        <f t="shared" si="25"/>
        <v>0</v>
      </c>
      <c r="N102" s="7">
        <f t="shared" si="26"/>
        <v>0</v>
      </c>
      <c r="O102" s="7">
        <f t="shared" si="27"/>
        <v>0</v>
      </c>
      <c r="P102" s="7">
        <f t="shared" si="28"/>
        <v>0</v>
      </c>
      <c r="Q102" s="7">
        <f t="shared" si="29"/>
        <v>0</v>
      </c>
      <c r="R102" s="7">
        <f t="shared" si="30"/>
        <v>0</v>
      </c>
      <c r="S102" s="7">
        <f t="shared" si="31"/>
        <v>0</v>
      </c>
      <c r="T102" s="7">
        <f t="shared" si="32"/>
        <v>0</v>
      </c>
      <c r="U102" s="7">
        <f t="shared" si="33"/>
        <v>0</v>
      </c>
      <c r="V102" s="7">
        <f t="shared" si="34"/>
        <v>0</v>
      </c>
      <c r="W102" s="7">
        <f t="shared" si="35"/>
        <v>0</v>
      </c>
      <c r="X102" s="7">
        <f t="shared" si="70"/>
        <v>0</v>
      </c>
      <c r="Y102" s="7">
        <f t="shared" si="71"/>
        <v>0</v>
      </c>
      <c r="Z102" s="7">
        <f t="shared" si="72"/>
        <v>0</v>
      </c>
      <c r="AA102" s="7">
        <f t="shared" si="72"/>
        <v>0</v>
      </c>
      <c r="AB102" s="7">
        <f t="shared" si="72"/>
        <v>0</v>
      </c>
      <c r="AC102" s="7">
        <f t="shared" si="72"/>
        <v>0</v>
      </c>
      <c r="AD102" s="7">
        <f t="shared" si="73"/>
        <v>0</v>
      </c>
      <c r="AE102" s="7">
        <f t="shared" si="74"/>
        <v>0</v>
      </c>
      <c r="AF102" s="7">
        <f t="shared" si="74"/>
        <v>0</v>
      </c>
      <c r="AG102" s="7">
        <f t="shared" ref="AG102:AH102" si="78">AG48*QTY_AC</f>
        <v>0</v>
      </c>
      <c r="AH102" s="7">
        <f t="shared" si="78"/>
        <v>0</v>
      </c>
    </row>
    <row r="103" spans="1:34" x14ac:dyDescent="0.25">
      <c r="A103">
        <f t="shared" si="42"/>
        <v>0</v>
      </c>
      <c r="B103" t="s">
        <v>46</v>
      </c>
      <c r="D103" s="7">
        <f t="shared" si="16"/>
        <v>0</v>
      </c>
      <c r="E103" s="7">
        <f t="shared" si="17"/>
        <v>0</v>
      </c>
      <c r="F103" s="7">
        <f t="shared" si="18"/>
        <v>0</v>
      </c>
      <c r="G103" s="7">
        <f t="shared" si="19"/>
        <v>0</v>
      </c>
      <c r="H103" s="7">
        <f t="shared" si="20"/>
        <v>0</v>
      </c>
      <c r="I103" s="7">
        <f t="shared" si="21"/>
        <v>0</v>
      </c>
      <c r="J103" s="7">
        <f t="shared" si="22"/>
        <v>0</v>
      </c>
      <c r="K103" s="7">
        <f t="shared" si="23"/>
        <v>0</v>
      </c>
      <c r="L103" s="7">
        <f t="shared" si="24"/>
        <v>0</v>
      </c>
      <c r="M103" s="7">
        <f t="shared" si="25"/>
        <v>0</v>
      </c>
      <c r="N103" s="7">
        <f t="shared" si="26"/>
        <v>0</v>
      </c>
      <c r="O103" s="7">
        <f t="shared" si="27"/>
        <v>0</v>
      </c>
      <c r="P103" s="7">
        <f t="shared" si="28"/>
        <v>0</v>
      </c>
      <c r="Q103" s="7">
        <f t="shared" si="29"/>
        <v>0</v>
      </c>
      <c r="R103" s="7">
        <f t="shared" si="30"/>
        <v>0</v>
      </c>
      <c r="S103" s="7">
        <f t="shared" si="31"/>
        <v>0</v>
      </c>
      <c r="T103" s="7">
        <f t="shared" si="32"/>
        <v>0</v>
      </c>
      <c r="U103" s="7">
        <f t="shared" si="33"/>
        <v>0</v>
      </c>
      <c r="V103" s="7">
        <f t="shared" si="34"/>
        <v>0</v>
      </c>
      <c r="W103" s="7">
        <f t="shared" si="35"/>
        <v>0</v>
      </c>
      <c r="X103" s="7">
        <f t="shared" si="70"/>
        <v>0</v>
      </c>
      <c r="Y103" s="7">
        <f t="shared" si="71"/>
        <v>0</v>
      </c>
      <c r="Z103" s="7">
        <f t="shared" si="72"/>
        <v>0</v>
      </c>
      <c r="AA103" s="7">
        <f t="shared" si="72"/>
        <v>0</v>
      </c>
      <c r="AB103" s="7">
        <f t="shared" si="72"/>
        <v>0</v>
      </c>
      <c r="AC103" s="7">
        <f t="shared" si="72"/>
        <v>0</v>
      </c>
      <c r="AD103" s="7">
        <f t="shared" si="73"/>
        <v>0</v>
      </c>
      <c r="AE103" s="7">
        <f t="shared" si="74"/>
        <v>0</v>
      </c>
      <c r="AF103" s="7">
        <f t="shared" si="74"/>
        <v>0</v>
      </c>
      <c r="AG103" s="7">
        <f t="shared" ref="AG103:AH103" si="79">AG49*QTY_AC</f>
        <v>0</v>
      </c>
      <c r="AH103" s="7">
        <f t="shared" si="79"/>
        <v>0</v>
      </c>
    </row>
    <row r="104" spans="1:34" x14ac:dyDescent="0.25">
      <c r="A104">
        <f t="shared" si="42"/>
        <v>0</v>
      </c>
      <c r="B104" t="s">
        <v>47</v>
      </c>
      <c r="D104" s="7">
        <f t="shared" si="16"/>
        <v>0</v>
      </c>
      <c r="E104" s="7">
        <f t="shared" si="17"/>
        <v>0</v>
      </c>
      <c r="F104" s="7">
        <f t="shared" si="18"/>
        <v>0</v>
      </c>
      <c r="G104" s="7">
        <f t="shared" si="19"/>
        <v>0</v>
      </c>
      <c r="H104" s="7">
        <f t="shared" si="20"/>
        <v>0</v>
      </c>
      <c r="I104" s="7">
        <f t="shared" si="21"/>
        <v>0</v>
      </c>
      <c r="J104" s="7">
        <f t="shared" si="22"/>
        <v>0</v>
      </c>
      <c r="K104" s="7">
        <f t="shared" si="23"/>
        <v>0</v>
      </c>
      <c r="L104" s="7">
        <f t="shared" si="24"/>
        <v>0</v>
      </c>
      <c r="M104" s="7">
        <f t="shared" si="25"/>
        <v>0</v>
      </c>
      <c r="N104" s="7">
        <f t="shared" si="26"/>
        <v>0</v>
      </c>
      <c r="O104" s="7">
        <f t="shared" si="27"/>
        <v>0</v>
      </c>
      <c r="P104" s="7">
        <f t="shared" si="28"/>
        <v>0</v>
      </c>
      <c r="Q104" s="7">
        <f t="shared" si="29"/>
        <v>0</v>
      </c>
      <c r="R104" s="7">
        <f t="shared" si="30"/>
        <v>0</v>
      </c>
      <c r="S104" s="7">
        <f t="shared" si="31"/>
        <v>0</v>
      </c>
      <c r="T104" s="7">
        <f t="shared" si="32"/>
        <v>0</v>
      </c>
      <c r="U104" s="7">
        <f t="shared" si="33"/>
        <v>0</v>
      </c>
      <c r="V104" s="7">
        <f t="shared" si="34"/>
        <v>0</v>
      </c>
      <c r="W104" s="7">
        <f t="shared" si="35"/>
        <v>0</v>
      </c>
      <c r="X104" s="7">
        <f t="shared" si="70"/>
        <v>0</v>
      </c>
      <c r="Y104" s="7">
        <f t="shared" si="71"/>
        <v>0</v>
      </c>
      <c r="Z104" s="7">
        <f t="shared" si="72"/>
        <v>0</v>
      </c>
      <c r="AA104" s="7">
        <f t="shared" si="72"/>
        <v>0</v>
      </c>
      <c r="AB104" s="7">
        <f t="shared" si="72"/>
        <v>0</v>
      </c>
      <c r="AC104" s="7">
        <f t="shared" si="72"/>
        <v>0</v>
      </c>
      <c r="AD104" s="7">
        <f t="shared" si="73"/>
        <v>0</v>
      </c>
      <c r="AE104" s="7">
        <f t="shared" si="74"/>
        <v>0</v>
      </c>
      <c r="AF104" s="7">
        <f t="shared" si="74"/>
        <v>0</v>
      </c>
      <c r="AG104" s="7">
        <f t="shared" ref="AG104:AH104" si="80">AG50*QTY_AC</f>
        <v>0</v>
      </c>
      <c r="AH104" s="7">
        <f t="shared" si="80"/>
        <v>0</v>
      </c>
    </row>
    <row r="105" spans="1:34" x14ac:dyDescent="0.25">
      <c r="A105"/>
      <c r="B105"/>
    </row>
    <row r="106" spans="1:34" x14ac:dyDescent="0.25">
      <c r="A106"/>
      <c r="B106"/>
    </row>
    <row r="107" spans="1:34" x14ac:dyDescent="0.25">
      <c r="A107"/>
      <c r="B107"/>
    </row>
    <row r="122" spans="17:17" x14ac:dyDescent="0.25">
      <c r="Q122" s="1">
        <f>0.625/2</f>
        <v>0.3125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XFD57"/>
  <sheetViews>
    <sheetView zoomScale="120" zoomScaleNormal="120" workbookViewId="0">
      <selection activeCell="D21" sqref="D21"/>
    </sheetView>
  </sheetViews>
  <sheetFormatPr defaultRowHeight="15" x14ac:dyDescent="0.25"/>
  <cols>
    <col min="3" max="3" width="16.85546875" bestFit="1" customWidth="1"/>
    <col min="4" max="4" width="32.28515625" bestFit="1" customWidth="1"/>
    <col min="5" max="11" width="26.140625" customWidth="1"/>
  </cols>
  <sheetData>
    <row r="3" spans="3:10 16384:16384" x14ac:dyDescent="0.25">
      <c r="D3" s="15" t="s">
        <v>97</v>
      </c>
      <c r="E3" s="15" t="s">
        <v>97</v>
      </c>
      <c r="F3" s="2" t="s">
        <v>99</v>
      </c>
      <c r="G3" s="13" t="s">
        <v>95</v>
      </c>
      <c r="H3" s="13" t="s">
        <v>95</v>
      </c>
      <c r="XFD3" t="s">
        <v>94</v>
      </c>
    </row>
    <row r="4" spans="3:10 16384:16384" x14ac:dyDescent="0.25">
      <c r="D4" s="15" t="s">
        <v>97</v>
      </c>
      <c r="E4" s="2" t="s">
        <v>99</v>
      </c>
      <c r="F4" s="13" t="s">
        <v>95</v>
      </c>
      <c r="G4" s="13" t="s">
        <v>95</v>
      </c>
      <c r="H4" s="13" t="s">
        <v>95</v>
      </c>
    </row>
    <row r="6" spans="3:10 16384:16384" x14ac:dyDescent="0.25">
      <c r="D6" s="14" t="s">
        <v>84</v>
      </c>
      <c r="E6" s="14" t="s">
        <v>84</v>
      </c>
      <c r="F6" s="14" t="s">
        <v>84</v>
      </c>
      <c r="G6" s="19" t="s">
        <v>85</v>
      </c>
      <c r="H6" s="18" t="s">
        <v>86</v>
      </c>
    </row>
    <row r="7" spans="3:10 16384:16384" x14ac:dyDescent="0.25">
      <c r="D7" s="15" t="s">
        <v>84</v>
      </c>
      <c r="E7" s="14" t="s">
        <v>84</v>
      </c>
      <c r="F7" s="19" t="s">
        <v>85</v>
      </c>
      <c r="G7" s="13" t="s">
        <v>86</v>
      </c>
      <c r="H7" s="13"/>
    </row>
    <row r="9" spans="3:10 16384:16384" x14ac:dyDescent="0.25">
      <c r="C9" s="5"/>
      <c r="D9" t="s">
        <v>53</v>
      </c>
      <c r="E9" t="s">
        <v>54</v>
      </c>
      <c r="F9" t="s">
        <v>55</v>
      </c>
      <c r="G9" t="s">
        <v>56</v>
      </c>
      <c r="H9" t="s">
        <v>73</v>
      </c>
      <c r="J9" t="s">
        <v>74</v>
      </c>
    </row>
    <row r="10" spans="3:10 16384:16384" x14ac:dyDescent="0.25">
      <c r="J10" t="s">
        <v>75</v>
      </c>
    </row>
    <row r="11" spans="3:10 16384:16384" x14ac:dyDescent="0.25">
      <c r="D11" t="s">
        <v>27</v>
      </c>
      <c r="E11" t="s">
        <v>17</v>
      </c>
      <c r="F11" t="s">
        <v>76</v>
      </c>
      <c r="G11" t="s">
        <v>80</v>
      </c>
      <c r="J11" t="s">
        <v>96</v>
      </c>
    </row>
    <row r="13" spans="3:10 16384:16384" x14ac:dyDescent="0.25">
      <c r="D13" t="s">
        <v>26</v>
      </c>
      <c r="E13" t="s">
        <v>18</v>
      </c>
      <c r="F13" t="s">
        <v>77</v>
      </c>
      <c r="G13" t="s">
        <v>81</v>
      </c>
    </row>
    <row r="15" spans="3:10 16384:16384" x14ac:dyDescent="0.25">
      <c r="D15" t="s">
        <v>28</v>
      </c>
      <c r="E15" t="s">
        <v>16</v>
      </c>
      <c r="F15" t="s">
        <v>78</v>
      </c>
      <c r="G15" t="s">
        <v>82</v>
      </c>
    </row>
    <row r="17" spans="3:9" x14ac:dyDescent="0.25">
      <c r="E17" t="s">
        <v>79</v>
      </c>
      <c r="F17" t="s">
        <v>83</v>
      </c>
      <c r="G17" t="s">
        <v>88</v>
      </c>
      <c r="H17" t="s">
        <v>48</v>
      </c>
      <c r="I17" t="s">
        <v>121</v>
      </c>
    </row>
    <row r="18" spans="3:9" x14ac:dyDescent="0.25">
      <c r="E18" t="s">
        <v>98</v>
      </c>
      <c r="F18" t="s">
        <v>93</v>
      </c>
      <c r="G18" s="11" t="s">
        <v>89</v>
      </c>
      <c r="H18" t="s">
        <v>113</v>
      </c>
      <c r="I18" t="s">
        <v>116</v>
      </c>
    </row>
    <row r="19" spans="3:9" x14ac:dyDescent="0.25">
      <c r="H19" t="s">
        <v>112</v>
      </c>
      <c r="I19" t="s">
        <v>125</v>
      </c>
    </row>
    <row r="20" spans="3:9" x14ac:dyDescent="0.25">
      <c r="H20" t="s">
        <v>110</v>
      </c>
      <c r="I20" t="s">
        <v>111</v>
      </c>
    </row>
    <row r="21" spans="3:9" x14ac:dyDescent="0.25">
      <c r="H21" t="s">
        <v>114</v>
      </c>
      <c r="I21" t="s">
        <v>117</v>
      </c>
    </row>
    <row r="22" spans="3:9" x14ac:dyDescent="0.25">
      <c r="C22" s="5"/>
      <c r="H22" t="s">
        <v>115</v>
      </c>
      <c r="I22" t="s">
        <v>118</v>
      </c>
    </row>
    <row r="26" spans="3:9" x14ac:dyDescent="0.25">
      <c r="D26" t="s">
        <v>106</v>
      </c>
      <c r="E26" t="s">
        <v>108</v>
      </c>
      <c r="H26" t="s">
        <v>120</v>
      </c>
    </row>
    <row r="27" spans="3:9" x14ac:dyDescent="0.25">
      <c r="D27" t="s">
        <v>107</v>
      </c>
      <c r="E27" t="s">
        <v>109</v>
      </c>
      <c r="F27">
        <v>700</v>
      </c>
    </row>
    <row r="28" spans="3:9" x14ac:dyDescent="0.25">
      <c r="C28" s="5"/>
      <c r="D28" t="s">
        <v>119</v>
      </c>
      <c r="E28" t="s">
        <v>109</v>
      </c>
      <c r="F28">
        <v>100</v>
      </c>
    </row>
    <row r="33" spans="3:20" x14ac:dyDescent="0.25">
      <c r="E33">
        <v>100</v>
      </c>
      <c r="F33">
        <v>800</v>
      </c>
      <c r="G33">
        <v>100</v>
      </c>
      <c r="H33">
        <v>2.5000000000000001E-2</v>
      </c>
      <c r="I33">
        <v>2.5000000000000001E-2</v>
      </c>
    </row>
    <row r="34" spans="3:20" x14ac:dyDescent="0.25">
      <c r="C34" s="5" t="s">
        <v>52</v>
      </c>
      <c r="D34" s="15" t="s">
        <v>4</v>
      </c>
      <c r="E34" s="15" t="s">
        <v>121</v>
      </c>
      <c r="F34" s="15" t="s">
        <v>45</v>
      </c>
      <c r="J34" s="8"/>
      <c r="M34" s="12"/>
      <c r="N34" s="12"/>
      <c r="P34" s="13"/>
      <c r="Q34" s="13"/>
      <c r="S34" s="13"/>
      <c r="T34" s="13"/>
    </row>
    <row r="35" spans="3:20" x14ac:dyDescent="0.25">
      <c r="C35" s="5" t="s">
        <v>52</v>
      </c>
      <c r="D35" s="15" t="s">
        <v>122</v>
      </c>
      <c r="E35" s="15" t="s">
        <v>125</v>
      </c>
      <c r="F35" s="15" t="s">
        <v>45</v>
      </c>
    </row>
    <row r="36" spans="3:20" x14ac:dyDescent="0.25">
      <c r="C36" s="5" t="s">
        <v>126</v>
      </c>
      <c r="D36" s="2" t="s">
        <v>61</v>
      </c>
      <c r="E36" s="2" t="s">
        <v>116</v>
      </c>
      <c r="F36" s="2" t="s">
        <v>41</v>
      </c>
    </row>
    <row r="37" spans="3:20" x14ac:dyDescent="0.25">
      <c r="C37" s="5" t="s">
        <v>127</v>
      </c>
      <c r="D37" s="13" t="s">
        <v>1</v>
      </c>
      <c r="E37" s="13" t="s">
        <v>116</v>
      </c>
      <c r="F37" s="13" t="s">
        <v>41</v>
      </c>
    </row>
    <row r="38" spans="3:20" x14ac:dyDescent="0.25">
      <c r="C38" s="5" t="s">
        <v>127</v>
      </c>
      <c r="D38" s="13" t="s">
        <v>2</v>
      </c>
      <c r="E38" s="13" t="s">
        <v>116</v>
      </c>
      <c r="F38" s="13" t="s">
        <v>41</v>
      </c>
    </row>
    <row r="39" spans="3:20" x14ac:dyDescent="0.25">
      <c r="C39" s="5" t="s">
        <v>126</v>
      </c>
      <c r="D39" s="2" t="s">
        <v>3</v>
      </c>
      <c r="E39" s="2" t="s">
        <v>111</v>
      </c>
      <c r="F39" s="2" t="s">
        <v>41</v>
      </c>
    </row>
    <row r="40" spans="3:20" x14ac:dyDescent="0.25">
      <c r="D40" t="s">
        <v>58</v>
      </c>
      <c r="E40" t="s">
        <v>111</v>
      </c>
      <c r="F40" t="s">
        <v>41</v>
      </c>
    </row>
    <row r="41" spans="3:20" x14ac:dyDescent="0.25">
      <c r="C41" s="5" t="s">
        <v>52</v>
      </c>
      <c r="D41" s="15" t="s">
        <v>60</v>
      </c>
      <c r="E41" s="15" t="s">
        <v>118</v>
      </c>
      <c r="F41" s="15" t="s">
        <v>41</v>
      </c>
    </row>
    <row r="42" spans="3:20" x14ac:dyDescent="0.25">
      <c r="C42" s="5" t="s">
        <v>128</v>
      </c>
      <c r="D42" s="20" t="s">
        <v>62</v>
      </c>
      <c r="E42" s="20" t="s">
        <v>117</v>
      </c>
      <c r="F42" s="20" t="s">
        <v>42</v>
      </c>
    </row>
    <row r="43" spans="3:20" x14ac:dyDescent="0.25">
      <c r="C43" s="5" t="s">
        <v>128</v>
      </c>
      <c r="D43" s="20" t="s">
        <v>63</v>
      </c>
      <c r="E43" s="20" t="s">
        <v>117</v>
      </c>
      <c r="F43" s="20" t="s">
        <v>43</v>
      </c>
    </row>
    <row r="44" spans="3:20" x14ac:dyDescent="0.25">
      <c r="C44" s="5" t="s">
        <v>128</v>
      </c>
      <c r="D44" s="20" t="s">
        <v>5</v>
      </c>
      <c r="E44" s="20" t="s">
        <v>117</v>
      </c>
      <c r="F44" s="20" t="s">
        <v>44</v>
      </c>
    </row>
    <row r="45" spans="3:20" x14ac:dyDescent="0.25">
      <c r="C45" s="5" t="s">
        <v>126</v>
      </c>
      <c r="D45" s="2" t="s">
        <v>102</v>
      </c>
      <c r="E45" s="2" t="s">
        <v>117</v>
      </c>
      <c r="F45" s="2" t="s">
        <v>44</v>
      </c>
    </row>
    <row r="46" spans="3:20" x14ac:dyDescent="0.25">
      <c r="C46" s="5" t="s">
        <v>52</v>
      </c>
      <c r="D46" s="15" t="s">
        <v>123</v>
      </c>
      <c r="E46" s="15" t="s">
        <v>121</v>
      </c>
      <c r="F46" s="15" t="s">
        <v>133</v>
      </c>
    </row>
    <row r="47" spans="3:20" x14ac:dyDescent="0.25">
      <c r="C47" s="5" t="s">
        <v>126</v>
      </c>
      <c r="D47" s="2" t="s">
        <v>124</v>
      </c>
      <c r="E47" s="2" t="s">
        <v>117</v>
      </c>
      <c r="F47" s="2" t="s">
        <v>44</v>
      </c>
    </row>
    <row r="53" spans="4:6" x14ac:dyDescent="0.25">
      <c r="D53" t="s">
        <v>129</v>
      </c>
      <c r="E53">
        <v>1.3</v>
      </c>
      <c r="F53" s="21">
        <f>E53/E57</f>
        <v>6.4356435643564358E-2</v>
      </c>
    </row>
    <row r="54" spans="4:6" x14ac:dyDescent="0.25">
      <c r="D54" t="s">
        <v>130</v>
      </c>
      <c r="E54">
        <v>1.9</v>
      </c>
      <c r="F54" s="21">
        <f>E54/E57</f>
        <v>9.405940594059406E-2</v>
      </c>
    </row>
    <row r="55" spans="4:6" x14ac:dyDescent="0.25">
      <c r="D55" t="s">
        <v>131</v>
      </c>
      <c r="E55">
        <f>18.3 - 3.2</f>
        <v>15.100000000000001</v>
      </c>
      <c r="F55" s="21">
        <f>E55/E57</f>
        <v>0.74752475247524763</v>
      </c>
    </row>
    <row r="56" spans="4:6" x14ac:dyDescent="0.25">
      <c r="D56" t="s">
        <v>132</v>
      </c>
      <c r="E56">
        <f>20.2-18.3</f>
        <v>1.8999999999999986</v>
      </c>
      <c r="F56" s="21">
        <f>E56/E57</f>
        <v>9.405940594059399E-2</v>
      </c>
    </row>
    <row r="57" spans="4:6" x14ac:dyDescent="0.25">
      <c r="E57">
        <f>SUM(E53:E56)</f>
        <v>20.2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56"/>
  <sheetViews>
    <sheetView tabSelected="1" workbookViewId="0">
      <selection activeCell="E6" sqref="E6"/>
    </sheetView>
  </sheetViews>
  <sheetFormatPr defaultRowHeight="15" x14ac:dyDescent="0.25"/>
  <cols>
    <col min="2" max="2" width="14.28515625" bestFit="1" customWidth="1"/>
    <col min="4" max="4" width="18.7109375" bestFit="1" customWidth="1"/>
    <col min="8" max="8" width="17.42578125" bestFit="1" customWidth="1"/>
    <col min="9" max="9" width="13.28515625" customWidth="1"/>
    <col min="10" max="10" width="15.28515625" bestFit="1" customWidth="1"/>
  </cols>
  <sheetData>
    <row r="3" spans="2:6" x14ac:dyDescent="0.25">
      <c r="B3" t="s">
        <v>9</v>
      </c>
      <c r="E3" t="s">
        <v>141</v>
      </c>
      <c r="F3" t="s">
        <v>34</v>
      </c>
    </row>
    <row r="4" spans="2:6" x14ac:dyDescent="0.25">
      <c r="B4" t="s">
        <v>10</v>
      </c>
      <c r="E4" t="s">
        <v>142</v>
      </c>
      <c r="F4" t="s">
        <v>34</v>
      </c>
    </row>
    <row r="5" spans="2:6" x14ac:dyDescent="0.25">
      <c r="B5" t="s">
        <v>11</v>
      </c>
      <c r="E5" t="s">
        <v>143</v>
      </c>
      <c r="F5" t="s">
        <v>34</v>
      </c>
    </row>
    <row r="6" spans="2:6" x14ac:dyDescent="0.25">
      <c r="B6" t="s">
        <v>101</v>
      </c>
    </row>
    <row r="8" spans="2:6" x14ac:dyDescent="0.25">
      <c r="B8" t="s">
        <v>14</v>
      </c>
    </row>
    <row r="9" spans="2:6" x14ac:dyDescent="0.25">
      <c r="B9" t="s">
        <v>8</v>
      </c>
    </row>
    <row r="10" spans="2:6" x14ac:dyDescent="0.25">
      <c r="B10" t="s">
        <v>19</v>
      </c>
    </row>
    <row r="13" spans="2:6" x14ac:dyDescent="0.25">
      <c r="B13" t="s">
        <v>134</v>
      </c>
    </row>
    <row r="14" spans="2:6" x14ac:dyDescent="0.25">
      <c r="B14" t="s">
        <v>135</v>
      </c>
    </row>
    <row r="15" spans="2:6" x14ac:dyDescent="0.25">
      <c r="B15" t="s">
        <v>136</v>
      </c>
    </row>
    <row r="17" spans="2:2" x14ac:dyDescent="0.25">
      <c r="B17" t="s">
        <v>13</v>
      </c>
    </row>
    <row r="18" spans="2:2" x14ac:dyDescent="0.25">
      <c r="B18" t="s">
        <v>26</v>
      </c>
    </row>
    <row r="19" spans="2:2" x14ac:dyDescent="0.25">
      <c r="B19" t="s">
        <v>27</v>
      </c>
    </row>
    <row r="20" spans="2:2" x14ac:dyDescent="0.25">
      <c r="B20" t="s">
        <v>28</v>
      </c>
    </row>
    <row r="22" spans="2:2" x14ac:dyDescent="0.25">
      <c r="B22" t="s">
        <v>20</v>
      </c>
    </row>
    <row r="23" spans="2:2" x14ac:dyDescent="0.25">
      <c r="B23" t="s">
        <v>21</v>
      </c>
    </row>
    <row r="24" spans="2:2" x14ac:dyDescent="0.25">
      <c r="B24" t="s">
        <v>22</v>
      </c>
    </row>
    <row r="27" spans="2:2" x14ac:dyDescent="0.25">
      <c r="B27" t="s">
        <v>137</v>
      </c>
    </row>
    <row r="28" spans="2:2" x14ac:dyDescent="0.25">
      <c r="B28" t="s">
        <v>138</v>
      </c>
    </row>
    <row r="29" spans="2:2" x14ac:dyDescent="0.25">
      <c r="B29" t="s">
        <v>139</v>
      </c>
    </row>
    <row r="31" spans="2:2" x14ac:dyDescent="0.25">
      <c r="B31" t="s">
        <v>12</v>
      </c>
    </row>
    <row r="32" spans="2:2" x14ac:dyDescent="0.25">
      <c r="B32" t="s">
        <v>13</v>
      </c>
    </row>
    <row r="33" spans="2:3" x14ac:dyDescent="0.25">
      <c r="B33" t="s">
        <v>15</v>
      </c>
    </row>
    <row r="36" spans="2:3" x14ac:dyDescent="0.25">
      <c r="B36" t="s">
        <v>24</v>
      </c>
    </row>
    <row r="37" spans="2:3" x14ac:dyDescent="0.25">
      <c r="B37" t="s">
        <v>25</v>
      </c>
    </row>
    <row r="38" spans="2:3" x14ac:dyDescent="0.25">
      <c r="B38" t="s">
        <v>23</v>
      </c>
      <c r="C38" s="11"/>
    </row>
    <row r="39" spans="2:3" x14ac:dyDescent="0.25">
      <c r="C39" s="11"/>
    </row>
    <row r="40" spans="2:3" x14ac:dyDescent="0.25">
      <c r="B40" t="s">
        <v>39</v>
      </c>
    </row>
    <row r="41" spans="2:3" x14ac:dyDescent="0.25">
      <c r="B41" t="s">
        <v>49</v>
      </c>
    </row>
    <row r="42" spans="2:3" x14ac:dyDescent="0.25">
      <c r="B42" t="s">
        <v>32</v>
      </c>
    </row>
    <row r="45" spans="2:3" x14ac:dyDescent="0.25">
      <c r="B45" t="s">
        <v>100</v>
      </c>
    </row>
    <row r="46" spans="2:3" x14ac:dyDescent="0.25">
      <c r="B46" t="s">
        <v>92</v>
      </c>
    </row>
    <row r="47" spans="2:3" x14ac:dyDescent="0.25">
      <c r="B47" t="s">
        <v>90</v>
      </c>
    </row>
    <row r="48" spans="2:3" x14ac:dyDescent="0.25">
      <c r="B48" s="11"/>
      <c r="C48" s="11"/>
    </row>
    <row r="49" spans="2:2" x14ac:dyDescent="0.25">
      <c r="B49" t="s">
        <v>17</v>
      </c>
    </row>
    <row r="50" spans="2:2" x14ac:dyDescent="0.25">
      <c r="B50" t="s">
        <v>18</v>
      </c>
    </row>
    <row r="51" spans="2:2" x14ac:dyDescent="0.25">
      <c r="B51" t="s">
        <v>16</v>
      </c>
    </row>
    <row r="54" spans="2:2" x14ac:dyDescent="0.25">
      <c r="B54" t="s">
        <v>38</v>
      </c>
    </row>
    <row r="55" spans="2:2" x14ac:dyDescent="0.25">
      <c r="B55" t="s">
        <v>46</v>
      </c>
    </row>
    <row r="56" spans="2:2" x14ac:dyDescent="0.25">
      <c r="B56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28</vt:i4>
      </vt:variant>
    </vt:vector>
  </HeadingPairs>
  <TitlesOfParts>
    <vt:vector size="31" baseType="lpstr">
      <vt:lpstr>Sheet1</vt:lpstr>
      <vt:lpstr>Sheet2</vt:lpstr>
      <vt:lpstr>Sheet3</vt:lpstr>
      <vt:lpstr>QTY_AA</vt:lpstr>
      <vt:lpstr>QTY_AB</vt:lpstr>
      <vt:lpstr>QTY_AC</vt:lpstr>
      <vt:lpstr>QTY_AD</vt:lpstr>
      <vt:lpstr>QTY_AE</vt:lpstr>
      <vt:lpstr>QTY_D</vt:lpstr>
      <vt:lpstr>QTY_E</vt:lpstr>
      <vt:lpstr>QTY_F</vt:lpstr>
      <vt:lpstr>QTY_G</vt:lpstr>
      <vt:lpstr>QTY_H</vt:lpstr>
      <vt:lpstr>QTY_I</vt:lpstr>
      <vt:lpstr>QTY_J</vt:lpstr>
      <vt:lpstr>QTY_K</vt:lpstr>
      <vt:lpstr>QTY_L</vt:lpstr>
      <vt:lpstr>QTY_M</vt:lpstr>
      <vt:lpstr>QTY_N</vt:lpstr>
      <vt:lpstr>QTY_O</vt:lpstr>
      <vt:lpstr>QTY_P</vt:lpstr>
      <vt:lpstr>QTY_Q</vt:lpstr>
      <vt:lpstr>QTY_R</vt:lpstr>
      <vt:lpstr>QTY_S</vt:lpstr>
      <vt:lpstr>QTY_T</vt:lpstr>
      <vt:lpstr>QTY_U</vt:lpstr>
      <vt:lpstr>QTY_V</vt:lpstr>
      <vt:lpstr>QTY_W</vt:lpstr>
      <vt:lpstr>QTY_X</vt:lpstr>
      <vt:lpstr>QTY_Y</vt:lpstr>
      <vt:lpstr>QTY_Z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Palmer</dc:creator>
  <cp:lastModifiedBy>Robert Palmer</cp:lastModifiedBy>
  <dcterms:created xsi:type="dcterms:W3CDTF">2014-04-01T01:32:00Z</dcterms:created>
  <dcterms:modified xsi:type="dcterms:W3CDTF">2014-06-29T14:43:34Z</dcterms:modified>
</cp:coreProperties>
</file>