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veli\Desktop\Tareas Universidad\4to ano\TFG-GIT\UC3M-Organizer\03-Documentación\"/>
    </mc:Choice>
  </mc:AlternateContent>
  <xr:revisionPtr revIDLastSave="0" documentId="13_ncr:1_{D6DE5435-1E76-4E1D-9E8B-29DC427B0E34}" xr6:coauthVersionLast="47" xr6:coauthVersionMax="47" xr10:uidLastSave="{00000000-0000-0000-0000-000000000000}"/>
  <bookViews>
    <workbookView xWindow="-108" yWindow="-108" windowWidth="23256" windowHeight="12456" xr2:uid="{5E834535-754C-45DE-B99F-F54ABA20856B}"/>
  </bookViews>
  <sheets>
    <sheet name="Planifica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3" i="1" l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E22" i="1"/>
  <c r="C23" i="1" s="1"/>
  <c r="E23" i="1" s="1"/>
  <c r="C24" i="1" s="1"/>
  <c r="E24" i="1" s="1"/>
  <c r="C25" i="1" s="1"/>
  <c r="E25" i="1" s="1"/>
  <c r="C26" i="1" s="1"/>
  <c r="E26" i="1" s="1"/>
  <c r="C27" i="1" s="1"/>
  <c r="E27" i="1" s="1"/>
  <c r="C28" i="1" s="1"/>
  <c r="E28" i="1" s="1"/>
  <c r="C29" i="1" s="1"/>
  <c r="E29" i="1" s="1"/>
  <c r="C30" i="1" s="1"/>
  <c r="E30" i="1" s="1"/>
  <c r="C31" i="1" s="1"/>
  <c r="E31" i="1" s="1"/>
  <c r="C32" i="1" s="1"/>
  <c r="E32" i="1" s="1"/>
  <c r="C33" i="1" s="1"/>
  <c r="E33" i="1" s="1"/>
  <c r="C34" i="1" s="1"/>
  <c r="E34" i="1" s="1"/>
  <c r="C35" i="1" s="1"/>
  <c r="E35" i="1" s="1"/>
  <c r="C36" i="1" s="1"/>
  <c r="E36" i="1" s="1"/>
  <c r="C37" i="1" s="1"/>
  <c r="E37" i="1" s="1"/>
  <c r="C38" i="1" s="1"/>
  <c r="E38" i="1" s="1"/>
  <c r="H7" i="1"/>
  <c r="H8" i="1"/>
  <c r="H9" i="1"/>
  <c r="H10" i="1"/>
  <c r="H11" i="1"/>
  <c r="H6" i="1"/>
  <c r="H12" i="1" s="1"/>
  <c r="H3" i="1"/>
  <c r="E3" i="1"/>
  <c r="C4" i="1" s="1"/>
  <c r="E4" i="1" s="1"/>
  <c r="C5" i="1" s="1"/>
  <c r="E5" i="1" s="1"/>
  <c r="C6" i="1" s="1"/>
  <c r="E6" i="1" l="1"/>
  <c r="C7" i="1" s="1"/>
  <c r="E7" i="1" s="1"/>
  <c r="C8" i="1" s="1"/>
  <c r="E8" i="1" l="1"/>
  <c r="C9" i="1" s="1"/>
  <c r="E9" i="1" s="1"/>
  <c r="C10" i="1" s="1"/>
  <c r="E10" i="1" l="1"/>
  <c r="C11" i="1" s="1"/>
  <c r="E11" i="1" l="1"/>
  <c r="C12" i="1" s="1"/>
  <c r="E12" i="1" l="1"/>
  <c r="C13" i="1" s="1"/>
  <c r="E13" i="1" l="1"/>
  <c r="C14" i="1" s="1"/>
  <c r="E14" i="1" l="1"/>
  <c r="C15" i="1" s="1"/>
  <c r="E15" i="1" s="1"/>
  <c r="C16" i="1" s="1"/>
  <c r="E16" i="1" l="1"/>
  <c r="C17" i="1" s="1"/>
  <c r="E17" i="1" s="1"/>
  <c r="C18" i="1" s="1"/>
  <c r="E18" i="1" s="1"/>
  <c r="C19" i="1" s="1"/>
  <c r="E19" i="1" s="1"/>
  <c r="I3" i="1" s="1"/>
</calcChain>
</file>

<file path=xl/sharedStrings.xml><?xml version="1.0" encoding="utf-8"?>
<sst xmlns="http://schemas.openxmlformats.org/spreadsheetml/2006/main" count="143" uniqueCount="37">
  <si>
    <t>Actividad</t>
  </si>
  <si>
    <t>Inicio</t>
  </si>
  <si>
    <t>Días</t>
  </si>
  <si>
    <t>Final</t>
  </si>
  <si>
    <t>Análisis Previo</t>
  </si>
  <si>
    <t>Definición</t>
  </si>
  <si>
    <t>Diseño</t>
  </si>
  <si>
    <t>Implementación</t>
  </si>
  <si>
    <t>Evaluación</t>
  </si>
  <si>
    <t>Implantación</t>
  </si>
  <si>
    <t>Límites</t>
  </si>
  <si>
    <t>Mínimo</t>
  </si>
  <si>
    <t>Máximo</t>
  </si>
  <si>
    <t>Título</t>
  </si>
  <si>
    <t>Recolección de datos sobre las actividades de evaluación continua</t>
  </si>
  <si>
    <t>Recolección de datos sobre las asignaturas</t>
  </si>
  <si>
    <t>Estandarización y agrupamiento de datos</t>
  </si>
  <si>
    <t>Creación de gráficos y análisis</t>
  </si>
  <si>
    <t>Requisitos</t>
  </si>
  <si>
    <t>Casos de uso</t>
  </si>
  <si>
    <t>Tipo de Arquitectura</t>
  </si>
  <si>
    <t>Base de Datos</t>
  </si>
  <si>
    <t>Organizador</t>
  </si>
  <si>
    <t>Interfaz Visual</t>
  </si>
  <si>
    <t>Definición de pruebas</t>
  </si>
  <si>
    <t>Refactorizado y organización de repositorio de código</t>
  </si>
  <si>
    <t>Manual de usuario y manual de instalación</t>
  </si>
  <si>
    <t>Total Días</t>
  </si>
  <si>
    <t>Tipo</t>
  </si>
  <si>
    <t>Implementación y automatización de pruebas</t>
  </si>
  <si>
    <t>Planificación</t>
  </si>
  <si>
    <t>Análisis 
Previo</t>
  </si>
  <si>
    <t>Marzo</t>
  </si>
  <si>
    <t>Abril</t>
  </si>
  <si>
    <t>Mayo</t>
  </si>
  <si>
    <t>Junio</t>
  </si>
  <si>
    <t>Total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</si>
</sst>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2" fillId="2" borderId="0" xfId="1" applyFont="1"/>
    <xf numFmtId="14" fontId="1" fillId="3" borderId="0" xfId="2" applyNumberFormat="1"/>
    <xf numFmtId="0" fontId="0" fillId="6" borderId="2" xfId="0" applyFont="1" applyFill="1" applyBorder="1"/>
    <xf numFmtId="0" fontId="0" fillId="0" borderId="2" xfId="0" applyFont="1" applyBorder="1"/>
    <xf numFmtId="0" fontId="3" fillId="2" borderId="3" xfId="1" applyBorder="1" applyAlignment="1">
      <alignment horizontal="center" vertical="center" textRotation="90"/>
    </xf>
    <xf numFmtId="0" fontId="3" fillId="2" borderId="4" xfId="1" applyBorder="1" applyAlignment="1">
      <alignment horizontal="center" vertical="center" textRotation="90"/>
    </xf>
    <xf numFmtId="0" fontId="3" fillId="2" borderId="5" xfId="1" applyBorder="1" applyAlignment="1">
      <alignment horizontal="center" vertical="center" textRotation="90"/>
    </xf>
    <xf numFmtId="0" fontId="5" fillId="2" borderId="6" xfId="1" applyFont="1" applyBorder="1" applyAlignment="1">
      <alignment horizontal="center" vertical="center"/>
    </xf>
    <xf numFmtId="0" fontId="3" fillId="2" borderId="3" xfId="1" applyBorder="1" applyAlignment="1">
      <alignment horizontal="center" vertical="center" textRotation="90" wrapText="1"/>
    </xf>
    <xf numFmtId="1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7" xfId="1" applyBorder="1" applyAlignment="1">
      <alignment horizontal="center" vertical="center"/>
    </xf>
    <xf numFmtId="0" fontId="3" fillId="2" borderId="7" xfId="1" applyBorder="1" applyAlignment="1">
      <alignment horizontal="center" vertical="center" textRotation="90"/>
    </xf>
    <xf numFmtId="0" fontId="3" fillId="2" borderId="10" xfId="1" applyBorder="1" applyAlignment="1">
      <alignment horizontal="center" vertical="center" textRotation="90" wrapText="1"/>
    </xf>
    <xf numFmtId="0" fontId="5" fillId="2" borderId="7" xfId="1" applyFont="1" applyBorder="1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1" fillId="5" borderId="8" xfId="4" applyBorder="1" applyAlignment="1"/>
    <xf numFmtId="0" fontId="4" fillId="4" borderId="7" xfId="3" applyBorder="1" applyAlignment="1"/>
    <xf numFmtId="0" fontId="1" fillId="5" borderId="9" xfId="4" applyBorder="1" applyAlignment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7" borderId="0" xfId="0" applyFill="1"/>
    <xf numFmtId="0" fontId="0" fillId="7" borderId="0" xfId="0" applyFill="1" applyAlignment="1">
      <alignment horizontal="center" vertical="center"/>
    </xf>
    <xf numFmtId="0" fontId="3" fillId="2" borderId="1" xfId="1" applyFont="1" applyFill="1" applyBorder="1"/>
    <xf numFmtId="0" fontId="1" fillId="3" borderId="2" xfId="2" applyBorder="1"/>
  </cellXfs>
  <cellStyles count="5">
    <cellStyle name="20% - Énfasis1" xfId="2" builtinId="30"/>
    <cellStyle name="60% - Énfasis1" xfId="4" builtinId="32"/>
    <cellStyle name="Bueno" xfId="3" builtinId="26"/>
    <cellStyle name="Énfasis1" xfId="1" builtinId="29"/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9" formatCode="dd/mm/yyyy"/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 de Gantt Generalizado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125785158265474"/>
          <c:y val="0.23298719862619402"/>
          <c:w val="0.84915525383045065"/>
          <c:h val="0.73293597361668084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Planificación!$G$6:$G$11</c:f>
              <c:strCache>
                <c:ptCount val="6"/>
                <c:pt idx="0">
                  <c:v>Análisis Previo</c:v>
                </c:pt>
                <c:pt idx="1">
                  <c:v>Definición</c:v>
                </c:pt>
                <c:pt idx="2">
                  <c:v>Diseño</c:v>
                </c:pt>
                <c:pt idx="3">
                  <c:v>Implementación</c:v>
                </c:pt>
                <c:pt idx="4">
                  <c:v>Evaluación</c:v>
                </c:pt>
                <c:pt idx="5">
                  <c:v>Implantación</c:v>
                </c:pt>
              </c:strCache>
            </c:strRef>
          </c:cat>
          <c:val>
            <c:numRef>
              <c:f>Planificación!$I$6:$I$11</c:f>
              <c:numCache>
                <c:formatCode>m/d/yyyy</c:formatCode>
                <c:ptCount val="6"/>
                <c:pt idx="0">
                  <c:v>45717</c:v>
                </c:pt>
                <c:pt idx="1">
                  <c:v>45731</c:v>
                </c:pt>
                <c:pt idx="2">
                  <c:v>45742</c:v>
                </c:pt>
                <c:pt idx="3">
                  <c:v>45780</c:v>
                </c:pt>
                <c:pt idx="4">
                  <c:v>45811</c:v>
                </c:pt>
                <c:pt idx="5">
                  <c:v>45828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3-41F4-AA93-EF6DC5F359F0}"/>
            </c:ext>
          </c:extLst>
        </c:ser>
        <c:ser>
          <c:idx val="1"/>
          <c:order val="1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Planificación!$G$6:$G$11</c:f>
              <c:strCache>
                <c:ptCount val="6"/>
                <c:pt idx="0">
                  <c:v>Análisis Previo</c:v>
                </c:pt>
                <c:pt idx="1">
                  <c:v>Definición</c:v>
                </c:pt>
                <c:pt idx="2">
                  <c:v>Diseño</c:v>
                </c:pt>
                <c:pt idx="3">
                  <c:v>Implementación</c:v>
                </c:pt>
                <c:pt idx="4">
                  <c:v>Evaluación</c:v>
                </c:pt>
                <c:pt idx="5">
                  <c:v>Implantación</c:v>
                </c:pt>
              </c:strCache>
            </c:strRef>
          </c:cat>
          <c:val>
            <c:numRef>
              <c:f>Planificación!$H$6:$H$11</c:f>
              <c:numCache>
                <c:formatCode>General</c:formatCode>
                <c:ptCount val="6"/>
                <c:pt idx="0">
                  <c:v>14</c:v>
                </c:pt>
                <c:pt idx="1">
                  <c:v>11</c:v>
                </c:pt>
                <c:pt idx="2">
                  <c:v>38</c:v>
                </c:pt>
                <c:pt idx="3">
                  <c:v>31</c:v>
                </c:pt>
                <c:pt idx="4">
                  <c:v>17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3-41F4-AA93-EF6DC5F35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63153615"/>
        <c:axId val="463154575"/>
      </c:barChart>
      <c:catAx>
        <c:axId val="46315361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154575"/>
        <c:crosses val="autoZero"/>
        <c:auto val="1"/>
        <c:lblAlgn val="ctr"/>
        <c:lblOffset val="100"/>
        <c:noMultiLvlLbl val="0"/>
      </c:catAx>
      <c:valAx>
        <c:axId val="463154575"/>
        <c:scaling>
          <c:orientation val="minMax"/>
          <c:max val="45834"/>
          <c:min val="45715"/>
        </c:scaling>
        <c:delete val="0"/>
        <c:axPos val="t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\-mm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3153615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>
          <a:alpha val="9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407670</xdr:colOff>
      <xdr:row>1</xdr:row>
      <xdr:rowOff>21475</xdr:rowOff>
    </xdr:from>
    <xdr:to>
      <xdr:col>15</xdr:col>
      <xdr:colOff>158981</xdr:colOff>
      <xdr:row>23</xdr:row>
      <xdr:rowOff>96636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5CD2BF-C323-D010-E829-07E51D0FC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7A7632-2CE6-4AB9-AA70-C7A452FDDACA}" name="Tabla1" displayName="Tabla1" ref="A2:E19" totalsRowShown="0">
  <autoFilter ref="A2:E19" xr:uid="{507A7632-2CE6-4AB9-AA70-C7A452FDDACA}"/>
  <tableColumns count="5">
    <tableColumn id="1" xr3:uid="{6BEB0C5A-F477-4E95-887F-0C6A5F84B1A0}" name="Actividad"/>
    <tableColumn id="5" xr3:uid="{7B2D4D2F-04B7-49F9-BBED-7B0934B280A0}" name="Título"/>
    <tableColumn id="2" xr3:uid="{6995C1AE-034E-4EB4-A64B-5DA4D093FE2A}" name="Inicio" dataDxfId="6"/>
    <tableColumn id="3" xr3:uid="{AB9AB300-4A99-41AB-9FB0-70DC4C7A4034}" name="Días" dataDxfId="5"/>
    <tableColumn id="4" xr3:uid="{25871B24-2D94-476C-9312-412FA1BE9EF7}" name="Final" dataDxfId="4">
      <calculatedColumnFormula xml:space="preserve"> Tabla1[[#This Row],[Inicio]] + Tabla1[[#This Row],[Días]]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0A88A9-F6E3-4892-A9CC-E656BD3E56B1}" name="Tabla2" displayName="Tabla2" ref="G5:I11" totalsRowShown="0">
  <autoFilter ref="G5:I11" xr:uid="{620A88A9-F6E3-4892-A9CC-E656BD3E56B1}"/>
  <tableColumns count="3">
    <tableColumn id="1" xr3:uid="{E4E07C06-1288-4B05-A8B5-B80FF8B8345F}" name="Actividad"/>
    <tableColumn id="2" xr3:uid="{E3DEB801-4796-4A82-94CC-37D06BD1E84A}" name="Total Días">
      <calculatedColumnFormula>SUMIFS(Tabla1[Días],Tabla1[Actividad],Tabla2[[#This Row],[Actividad]])</calculatedColumnFormula>
    </tableColumn>
    <tableColumn id="3" xr3:uid="{452A8B66-9F7F-4504-8DFC-25B1CAD77B1F}" name="Inicio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875B26-C155-4702-993C-492B23CEEAB3}" name="Tabla14" displayName="Tabla14" ref="A21:E38" totalsRowShown="0">
  <autoFilter ref="A21:E38" xr:uid="{B7875B26-C155-4702-993C-492B23CEEAB3}"/>
  <tableColumns count="5">
    <tableColumn id="1" xr3:uid="{7514D471-0FA9-4069-B732-D1374E6FD4A0}" name="Tipo"/>
    <tableColumn id="5" xr3:uid="{499A772A-AB84-4AC4-92F1-1C0A563A0BE6}" name="Actividad"/>
    <tableColumn id="2" xr3:uid="{5228B1CD-77CD-42ED-8D01-EA28572ED635}" name="Inicio" dataDxfId="3"/>
    <tableColumn id="3" xr3:uid="{CBC781B9-0D03-4790-BD65-FCBE59D09FD4}" name="Días" dataDxfId="2"/>
    <tableColumn id="4" xr3:uid="{3AD9B8E7-3CD7-46C4-8059-4C4AA00CFDE1}" name="Final" dataDxfId="1">
      <calculatedColumnFormula xml:space="preserve"> Tabla14[[#This Row],[Inicio]] + Tabla14[[#This Row],[Días]]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665C-E4C3-435D-863A-5F7E735FD031}">
  <dimension ref="A2:AH61"/>
  <sheetViews>
    <sheetView tabSelected="1" topLeftCell="F41" zoomScale="88" zoomScaleNormal="88" workbookViewId="0">
      <selection activeCell="K29" sqref="K29"/>
    </sheetView>
  </sheetViews>
  <sheetFormatPr baseColWidth="10" defaultRowHeight="14.4" x14ac:dyDescent="0.3"/>
  <cols>
    <col min="1" max="1" width="14" bestFit="1" customWidth="1"/>
    <col min="2" max="2" width="53.77734375" customWidth="1"/>
    <col min="3" max="3" width="10.33203125" bestFit="1" customWidth="1"/>
    <col min="4" max="4" width="6.88671875" bestFit="1" customWidth="1"/>
    <col min="5" max="5" width="10.33203125" bestFit="1" customWidth="1"/>
    <col min="7" max="7" width="14" bestFit="1" customWidth="1"/>
    <col min="10" max="10" width="6.33203125" customWidth="1"/>
    <col min="11" max="11" width="54.6640625" bestFit="1" customWidth="1"/>
    <col min="12" max="12" width="3.77734375" bestFit="1" customWidth="1"/>
    <col min="13" max="13" width="3.6640625" bestFit="1" customWidth="1"/>
    <col min="14" max="16" width="5.88671875" bestFit="1" customWidth="1"/>
    <col min="17" max="17" width="3" bestFit="1" customWidth="1"/>
    <col min="18" max="18" width="3.6640625" bestFit="1" customWidth="1"/>
    <col min="19" max="19" width="4.6640625" bestFit="1" customWidth="1"/>
    <col min="20" max="22" width="5.6640625" bestFit="1" customWidth="1"/>
    <col min="23" max="23" width="3.6640625" bestFit="1" customWidth="1"/>
    <col min="24" max="24" width="4.6640625" bestFit="1" customWidth="1"/>
    <col min="25" max="27" width="5.6640625" bestFit="1" customWidth="1"/>
    <col min="28" max="28" width="2" bestFit="1" customWidth="1"/>
    <col min="29" max="29" width="3.6640625" bestFit="1" customWidth="1"/>
    <col min="30" max="30" width="4.6640625" bestFit="1" customWidth="1"/>
    <col min="31" max="32" width="5.6640625" bestFit="1" customWidth="1"/>
    <col min="33" max="33" width="3" bestFit="1" customWidth="1"/>
  </cols>
  <sheetData>
    <row r="2" spans="1:9" x14ac:dyDescent="0.3">
      <c r="A2" t="s">
        <v>0</v>
      </c>
      <c r="B2" t="s">
        <v>13</v>
      </c>
      <c r="C2" t="s">
        <v>1</v>
      </c>
      <c r="D2" t="s">
        <v>2</v>
      </c>
      <c r="E2" t="s">
        <v>3</v>
      </c>
      <c r="G2" s="2"/>
      <c r="H2" s="2" t="s">
        <v>11</v>
      </c>
      <c r="I2" s="2" t="s">
        <v>12</v>
      </c>
    </row>
    <row r="3" spans="1:9" x14ac:dyDescent="0.3">
      <c r="A3" t="s">
        <v>4</v>
      </c>
      <c r="B3" t="s">
        <v>14</v>
      </c>
      <c r="C3" s="1">
        <v>45717</v>
      </c>
      <c r="D3">
        <v>4</v>
      </c>
      <c r="E3" s="1">
        <f xml:space="preserve"> Tabla1[[#This Row],[Inicio]] + Tabla1[[#This Row],[Días]]</f>
        <v>45721</v>
      </c>
      <c r="G3" s="2" t="s">
        <v>10</v>
      </c>
      <c r="H3" s="3">
        <f>C3-2</f>
        <v>45715</v>
      </c>
      <c r="I3" s="3">
        <f>E19+2</f>
        <v>45834</v>
      </c>
    </row>
    <row r="4" spans="1:9" x14ac:dyDescent="0.3">
      <c r="A4" t="s">
        <v>4</v>
      </c>
      <c r="B4" t="s">
        <v>15</v>
      </c>
      <c r="C4" s="1">
        <f>E3</f>
        <v>45721</v>
      </c>
      <c r="D4">
        <v>5</v>
      </c>
      <c r="E4" s="1">
        <f xml:space="preserve"> Tabla1[[#This Row],[Inicio]] + Tabla1[[#This Row],[Días]]</f>
        <v>45726</v>
      </c>
    </row>
    <row r="5" spans="1:9" x14ac:dyDescent="0.3">
      <c r="A5" t="s">
        <v>4</v>
      </c>
      <c r="B5" t="s">
        <v>16</v>
      </c>
      <c r="C5" s="1">
        <f t="shared" ref="C5:C19" si="0">E4</f>
        <v>45726</v>
      </c>
      <c r="D5">
        <v>2</v>
      </c>
      <c r="E5" s="1">
        <f xml:space="preserve"> Tabla1[[#This Row],[Inicio]] + Tabla1[[#This Row],[Días]]</f>
        <v>45728</v>
      </c>
      <c r="G5" t="s">
        <v>0</v>
      </c>
      <c r="H5" t="s">
        <v>27</v>
      </c>
      <c r="I5" t="s">
        <v>1</v>
      </c>
    </row>
    <row r="6" spans="1:9" x14ac:dyDescent="0.3">
      <c r="A6" t="s">
        <v>4</v>
      </c>
      <c r="B6" t="s">
        <v>17</v>
      </c>
      <c r="C6" s="1">
        <f t="shared" si="0"/>
        <v>45728</v>
      </c>
      <c r="D6">
        <v>3</v>
      </c>
      <c r="E6" s="1">
        <f xml:space="preserve"> Tabla1[[#This Row],[Inicio]] + Tabla1[[#This Row],[Días]]</f>
        <v>45731</v>
      </c>
      <c r="G6" t="s">
        <v>4</v>
      </c>
      <c r="H6">
        <f>SUMIFS(Tabla1[Días],Tabla1[Actividad],Tabla2[[#This Row],[Actividad]])</f>
        <v>14</v>
      </c>
      <c r="I6" s="1">
        <v>45717</v>
      </c>
    </row>
    <row r="7" spans="1:9" x14ac:dyDescent="0.3">
      <c r="A7" t="s">
        <v>5</v>
      </c>
      <c r="B7" t="s">
        <v>18</v>
      </c>
      <c r="C7" s="1">
        <f t="shared" si="0"/>
        <v>45731</v>
      </c>
      <c r="D7">
        <v>6</v>
      </c>
      <c r="E7" s="1">
        <f xml:space="preserve"> Tabla1[[#This Row],[Inicio]] + Tabla1[[#This Row],[Días]]</f>
        <v>45737</v>
      </c>
      <c r="G7" t="s">
        <v>5</v>
      </c>
      <c r="H7">
        <f>SUMIFS(Tabla1[Días],Tabla1[Actividad],Tabla2[[#This Row],[Actividad]])</f>
        <v>11</v>
      </c>
      <c r="I7" s="1">
        <v>45731</v>
      </c>
    </row>
    <row r="8" spans="1:9" x14ac:dyDescent="0.3">
      <c r="A8" t="s">
        <v>5</v>
      </c>
      <c r="B8" t="s">
        <v>19</v>
      </c>
      <c r="C8" s="1">
        <f t="shared" si="0"/>
        <v>45737</v>
      </c>
      <c r="D8">
        <v>5</v>
      </c>
      <c r="E8" s="1">
        <f xml:space="preserve"> Tabla1[[#This Row],[Inicio]] + Tabla1[[#This Row],[Días]]</f>
        <v>45742</v>
      </c>
      <c r="G8" t="s">
        <v>6</v>
      </c>
      <c r="H8">
        <f>SUMIFS(Tabla1[Días],Tabla1[Actividad],Tabla2[[#This Row],[Actividad]])</f>
        <v>38</v>
      </c>
      <c r="I8" s="1">
        <v>45742</v>
      </c>
    </row>
    <row r="9" spans="1:9" x14ac:dyDescent="0.3">
      <c r="A9" t="s">
        <v>6</v>
      </c>
      <c r="B9" t="s">
        <v>20</v>
      </c>
      <c r="C9" s="1">
        <f t="shared" si="0"/>
        <v>45742</v>
      </c>
      <c r="D9">
        <v>8</v>
      </c>
      <c r="E9" s="1">
        <f xml:space="preserve"> Tabla1[[#This Row],[Inicio]] + Tabla1[[#This Row],[Días]]</f>
        <v>45750</v>
      </c>
      <c r="G9" t="s">
        <v>7</v>
      </c>
      <c r="H9">
        <f>SUMIFS(Tabla1[Días],Tabla1[Actividad],Tabla2[[#This Row],[Actividad]])</f>
        <v>31</v>
      </c>
      <c r="I9" s="1">
        <v>45780</v>
      </c>
    </row>
    <row r="10" spans="1:9" x14ac:dyDescent="0.3">
      <c r="A10" t="s">
        <v>6</v>
      </c>
      <c r="B10" t="s">
        <v>21</v>
      </c>
      <c r="C10" s="1">
        <f t="shared" si="0"/>
        <v>45750</v>
      </c>
      <c r="D10">
        <v>11</v>
      </c>
      <c r="E10" s="1">
        <f xml:space="preserve"> Tabla1[[#This Row],[Inicio]] + Tabla1[[#This Row],[Días]]</f>
        <v>45761</v>
      </c>
      <c r="G10" t="s">
        <v>8</v>
      </c>
      <c r="H10">
        <f>SUMIFS(Tabla1[Días],Tabla1[Actividad],Tabla2[[#This Row],[Actividad]])</f>
        <v>17</v>
      </c>
      <c r="I10" s="1">
        <v>45811</v>
      </c>
    </row>
    <row r="11" spans="1:9" x14ac:dyDescent="0.3">
      <c r="A11" t="s">
        <v>6</v>
      </c>
      <c r="B11" t="s">
        <v>22</v>
      </c>
      <c r="C11" s="1">
        <f t="shared" si="0"/>
        <v>45761</v>
      </c>
      <c r="D11">
        <v>12</v>
      </c>
      <c r="E11" s="1">
        <f xml:space="preserve"> Tabla1[[#This Row],[Inicio]] + Tabla1[[#This Row],[Días]]</f>
        <v>45773</v>
      </c>
      <c r="G11" t="s">
        <v>9</v>
      </c>
      <c r="H11">
        <f>SUMIFS(Tabla1[Días],Tabla1[Actividad],Tabla2[[#This Row],[Actividad]])</f>
        <v>4</v>
      </c>
      <c r="I11" s="1">
        <v>45828</v>
      </c>
    </row>
    <row r="12" spans="1:9" x14ac:dyDescent="0.3">
      <c r="A12" t="s">
        <v>6</v>
      </c>
      <c r="B12" t="s">
        <v>23</v>
      </c>
      <c r="C12" s="1">
        <f t="shared" si="0"/>
        <v>45773</v>
      </c>
      <c r="D12">
        <v>7</v>
      </c>
      <c r="E12" s="1">
        <f xml:space="preserve"> Tabla1[[#This Row],[Inicio]] + Tabla1[[#This Row],[Días]]</f>
        <v>45780</v>
      </c>
      <c r="G12" s="29" t="s">
        <v>36</v>
      </c>
      <c r="H12" s="30">
        <f>SUM(H6:H11)*3</f>
        <v>345</v>
      </c>
    </row>
    <row r="13" spans="1:9" x14ac:dyDescent="0.3">
      <c r="A13" t="s">
        <v>7</v>
      </c>
      <c r="B13" t="s">
        <v>21</v>
      </c>
      <c r="C13" s="1">
        <f t="shared" si="0"/>
        <v>45780</v>
      </c>
      <c r="D13">
        <v>10</v>
      </c>
      <c r="E13" s="1">
        <f xml:space="preserve"> Tabla1[[#This Row],[Inicio]] + Tabla1[[#This Row],[Días]]</f>
        <v>45790</v>
      </c>
    </row>
    <row r="14" spans="1:9" x14ac:dyDescent="0.3">
      <c r="A14" t="s">
        <v>7</v>
      </c>
      <c r="B14" t="s">
        <v>22</v>
      </c>
      <c r="C14" s="1">
        <f t="shared" si="0"/>
        <v>45790</v>
      </c>
      <c r="D14">
        <v>10</v>
      </c>
      <c r="E14" s="1">
        <f xml:space="preserve"> Tabla1[[#This Row],[Inicio]] + Tabla1[[#This Row],[Días]]</f>
        <v>45800</v>
      </c>
    </row>
    <row r="15" spans="1:9" x14ac:dyDescent="0.3">
      <c r="A15" t="s">
        <v>7</v>
      </c>
      <c r="B15" t="s">
        <v>23</v>
      </c>
      <c r="C15" s="1">
        <f t="shared" si="0"/>
        <v>45800</v>
      </c>
      <c r="D15">
        <v>11</v>
      </c>
      <c r="E15" s="1">
        <f xml:space="preserve"> Tabla1[[#This Row],[Inicio]] + Tabla1[[#This Row],[Días]]</f>
        <v>45811</v>
      </c>
    </row>
    <row r="16" spans="1:9" x14ac:dyDescent="0.3">
      <c r="A16" t="s">
        <v>8</v>
      </c>
      <c r="B16" t="s">
        <v>24</v>
      </c>
      <c r="C16" s="1">
        <f t="shared" si="0"/>
        <v>45811</v>
      </c>
      <c r="D16">
        <v>8</v>
      </c>
      <c r="E16" s="1">
        <f xml:space="preserve"> Tabla1[[#This Row],[Inicio]] + Tabla1[[#This Row],[Días]]</f>
        <v>45819</v>
      </c>
    </row>
    <row r="17" spans="1:5" x14ac:dyDescent="0.3">
      <c r="A17" t="s">
        <v>8</v>
      </c>
      <c r="B17" t="s">
        <v>29</v>
      </c>
      <c r="C17" s="1">
        <f t="shared" si="0"/>
        <v>45819</v>
      </c>
      <c r="D17">
        <v>9</v>
      </c>
      <c r="E17" s="1">
        <f xml:space="preserve"> Tabla1[[#This Row],[Inicio]] + Tabla1[[#This Row],[Días]]</f>
        <v>45828</v>
      </c>
    </row>
    <row r="18" spans="1:5" x14ac:dyDescent="0.3">
      <c r="A18" t="s">
        <v>9</v>
      </c>
      <c r="B18" t="s">
        <v>25</v>
      </c>
      <c r="C18" s="1">
        <f t="shared" si="0"/>
        <v>45828</v>
      </c>
      <c r="D18">
        <v>2</v>
      </c>
      <c r="E18" s="1">
        <f xml:space="preserve"> Tabla1[[#This Row],[Inicio]] + Tabla1[[#This Row],[Días]]</f>
        <v>45830</v>
      </c>
    </row>
    <row r="19" spans="1:5" x14ac:dyDescent="0.3">
      <c r="A19" t="s">
        <v>9</v>
      </c>
      <c r="B19" t="s">
        <v>26</v>
      </c>
      <c r="C19" s="1">
        <f t="shared" si="0"/>
        <v>45830</v>
      </c>
      <c r="D19">
        <v>2</v>
      </c>
      <c r="E19" s="1">
        <f xml:space="preserve"> Tabla1[[#This Row],[Inicio]] + Tabla1[[#This Row],[Días]]</f>
        <v>45832</v>
      </c>
    </row>
    <row r="21" spans="1:5" x14ac:dyDescent="0.3">
      <c r="A21" t="s">
        <v>28</v>
      </c>
      <c r="B21" t="s">
        <v>0</v>
      </c>
      <c r="C21" t="s">
        <v>1</v>
      </c>
      <c r="D21" t="s">
        <v>2</v>
      </c>
      <c r="E21" t="s">
        <v>3</v>
      </c>
    </row>
    <row r="22" spans="1:5" x14ac:dyDescent="0.3">
      <c r="A22" t="s">
        <v>4</v>
      </c>
      <c r="B22" t="s">
        <v>14</v>
      </c>
      <c r="C22" s="1">
        <v>45717</v>
      </c>
      <c r="D22">
        <v>4</v>
      </c>
      <c r="E22" s="1">
        <f xml:space="preserve"> Tabla14[[#This Row],[Inicio]] + Tabla14[[#This Row],[Días]]</f>
        <v>45721</v>
      </c>
    </row>
    <row r="23" spans="1:5" x14ac:dyDescent="0.3">
      <c r="A23" t="s">
        <v>4</v>
      </c>
      <c r="B23" t="s">
        <v>15</v>
      </c>
      <c r="C23" s="1">
        <f>E22</f>
        <v>45721</v>
      </c>
      <c r="D23">
        <v>5</v>
      </c>
      <c r="E23" s="1">
        <f xml:space="preserve"> Tabla14[[#This Row],[Inicio]] + Tabla14[[#This Row],[Días]]</f>
        <v>45726</v>
      </c>
    </row>
    <row r="24" spans="1:5" x14ac:dyDescent="0.3">
      <c r="A24" t="s">
        <v>4</v>
      </c>
      <c r="B24" t="s">
        <v>16</v>
      </c>
      <c r="C24" s="1">
        <f t="shared" ref="C24:C38" si="1">E23</f>
        <v>45726</v>
      </c>
      <c r="D24">
        <v>2</v>
      </c>
      <c r="E24" s="1">
        <f xml:space="preserve"> Tabla14[[#This Row],[Inicio]] + Tabla14[[#This Row],[Días]]</f>
        <v>45728</v>
      </c>
    </row>
    <row r="25" spans="1:5" x14ac:dyDescent="0.3">
      <c r="A25" t="s">
        <v>4</v>
      </c>
      <c r="B25" t="s">
        <v>17</v>
      </c>
      <c r="C25" s="1">
        <f t="shared" si="1"/>
        <v>45728</v>
      </c>
      <c r="D25">
        <v>3</v>
      </c>
      <c r="E25" s="1">
        <f xml:space="preserve"> Tabla14[[#This Row],[Inicio]] + Tabla14[[#This Row],[Días]]</f>
        <v>45731</v>
      </c>
    </row>
    <row r="26" spans="1:5" x14ac:dyDescent="0.3">
      <c r="A26" t="s">
        <v>5</v>
      </c>
      <c r="B26" t="s">
        <v>18</v>
      </c>
      <c r="C26" s="1">
        <f t="shared" si="1"/>
        <v>45731</v>
      </c>
      <c r="D26">
        <v>6</v>
      </c>
      <c r="E26" s="1">
        <f xml:space="preserve"> Tabla14[[#This Row],[Inicio]] + Tabla14[[#This Row],[Días]]</f>
        <v>45737</v>
      </c>
    </row>
    <row r="27" spans="1:5" x14ac:dyDescent="0.3">
      <c r="A27" t="s">
        <v>5</v>
      </c>
      <c r="B27" t="s">
        <v>19</v>
      </c>
      <c r="C27" s="1">
        <f t="shared" si="1"/>
        <v>45737</v>
      </c>
      <c r="D27">
        <v>5</v>
      </c>
      <c r="E27" s="1">
        <f xml:space="preserve"> Tabla14[[#This Row],[Inicio]] + Tabla14[[#This Row],[Días]]</f>
        <v>45742</v>
      </c>
    </row>
    <row r="28" spans="1:5" x14ac:dyDescent="0.3">
      <c r="A28" t="s">
        <v>6</v>
      </c>
      <c r="B28" t="s">
        <v>20</v>
      </c>
      <c r="C28" s="1">
        <f t="shared" si="1"/>
        <v>45742</v>
      </c>
      <c r="D28">
        <v>8</v>
      </c>
      <c r="E28" s="1">
        <f xml:space="preserve"> Tabla14[[#This Row],[Inicio]] + Tabla14[[#This Row],[Días]]</f>
        <v>45750</v>
      </c>
    </row>
    <row r="29" spans="1:5" x14ac:dyDescent="0.3">
      <c r="A29" t="s">
        <v>6</v>
      </c>
      <c r="B29" t="s">
        <v>21</v>
      </c>
      <c r="C29" s="1">
        <f t="shared" si="1"/>
        <v>45750</v>
      </c>
      <c r="D29">
        <v>11</v>
      </c>
      <c r="E29" s="1">
        <f xml:space="preserve"> Tabla14[[#This Row],[Inicio]] + Tabla14[[#This Row],[Días]]</f>
        <v>45761</v>
      </c>
    </row>
    <row r="30" spans="1:5" x14ac:dyDescent="0.3">
      <c r="A30" t="s">
        <v>6</v>
      </c>
      <c r="B30" t="s">
        <v>22</v>
      </c>
      <c r="C30" s="1">
        <f t="shared" si="1"/>
        <v>45761</v>
      </c>
      <c r="D30">
        <v>12</v>
      </c>
      <c r="E30" s="1">
        <f xml:space="preserve"> Tabla14[[#This Row],[Inicio]] + Tabla14[[#This Row],[Días]]</f>
        <v>45773</v>
      </c>
    </row>
    <row r="31" spans="1:5" x14ac:dyDescent="0.3">
      <c r="A31" t="s">
        <v>6</v>
      </c>
      <c r="B31" t="s">
        <v>23</v>
      </c>
      <c r="C31" s="1">
        <f t="shared" si="1"/>
        <v>45773</v>
      </c>
      <c r="D31">
        <v>7</v>
      </c>
      <c r="E31" s="1">
        <f xml:space="preserve"> Tabla14[[#This Row],[Inicio]] + Tabla14[[#This Row],[Días]]</f>
        <v>45780</v>
      </c>
    </row>
    <row r="32" spans="1:5" x14ac:dyDescent="0.3">
      <c r="A32" t="s">
        <v>7</v>
      </c>
      <c r="B32" t="s">
        <v>21</v>
      </c>
      <c r="C32" s="1">
        <f t="shared" si="1"/>
        <v>45780</v>
      </c>
      <c r="D32">
        <v>10</v>
      </c>
      <c r="E32" s="1">
        <f xml:space="preserve"> Tabla14[[#This Row],[Inicio]] + Tabla14[[#This Row],[Días]]</f>
        <v>45790</v>
      </c>
    </row>
    <row r="33" spans="1:34" x14ac:dyDescent="0.3">
      <c r="A33" t="s">
        <v>7</v>
      </c>
      <c r="B33" t="s">
        <v>22</v>
      </c>
      <c r="C33" s="1">
        <f t="shared" si="1"/>
        <v>45790</v>
      </c>
      <c r="D33">
        <v>10</v>
      </c>
      <c r="E33" s="1">
        <f xml:space="preserve"> Tabla14[[#This Row],[Inicio]] + Tabla14[[#This Row],[Días]]</f>
        <v>45800</v>
      </c>
    </row>
    <row r="34" spans="1:34" x14ac:dyDescent="0.3">
      <c r="A34" t="s">
        <v>7</v>
      </c>
      <c r="B34" t="s">
        <v>23</v>
      </c>
      <c r="C34" s="1">
        <f t="shared" si="1"/>
        <v>45800</v>
      </c>
      <c r="D34">
        <v>11</v>
      </c>
      <c r="E34" s="1">
        <f xml:space="preserve"> Tabla14[[#This Row],[Inicio]] + Tabla14[[#This Row],[Días]]</f>
        <v>45811</v>
      </c>
    </row>
    <row r="35" spans="1:34" x14ac:dyDescent="0.3">
      <c r="A35" t="s">
        <v>8</v>
      </c>
      <c r="B35" t="s">
        <v>24</v>
      </c>
      <c r="C35" s="1">
        <f t="shared" si="1"/>
        <v>45811</v>
      </c>
      <c r="D35">
        <v>8</v>
      </c>
      <c r="E35" s="1">
        <f xml:space="preserve"> Tabla14[[#This Row],[Inicio]] + Tabla14[[#This Row],[Días]]</f>
        <v>45819</v>
      </c>
    </row>
    <row r="36" spans="1:34" x14ac:dyDescent="0.3">
      <c r="A36" t="s">
        <v>8</v>
      </c>
      <c r="B36" t="s">
        <v>29</v>
      </c>
      <c r="C36" s="1">
        <f t="shared" si="1"/>
        <v>45819</v>
      </c>
      <c r="D36">
        <v>9</v>
      </c>
      <c r="E36" s="1">
        <f xml:space="preserve"> Tabla14[[#This Row],[Inicio]] + Tabla14[[#This Row],[Días]]</f>
        <v>45828</v>
      </c>
    </row>
    <row r="37" spans="1:34" x14ac:dyDescent="0.3">
      <c r="A37" t="s">
        <v>9</v>
      </c>
      <c r="B37" t="s">
        <v>25</v>
      </c>
      <c r="C37" s="1">
        <f t="shared" si="1"/>
        <v>45828</v>
      </c>
      <c r="D37">
        <v>2</v>
      </c>
      <c r="E37" s="1">
        <f xml:space="preserve"> Tabla14[[#This Row],[Inicio]] + Tabla14[[#This Row],[Días]]</f>
        <v>45830</v>
      </c>
    </row>
    <row r="38" spans="1:34" x14ac:dyDescent="0.3">
      <c r="A38" t="s">
        <v>9</v>
      </c>
      <c r="B38" t="s">
        <v>26</v>
      </c>
      <c r="C38" s="1">
        <f t="shared" si="1"/>
        <v>45830</v>
      </c>
      <c r="D38">
        <v>2</v>
      </c>
      <c r="E38" s="1">
        <f xml:space="preserve"> Tabla14[[#This Row],[Inicio]] + Tabla14[[#This Row],[Días]]</f>
        <v>45832</v>
      </c>
    </row>
    <row r="39" spans="1:34" x14ac:dyDescent="0.3">
      <c r="I39" s="27"/>
    </row>
    <row r="40" spans="1:34" x14ac:dyDescent="0.3">
      <c r="I40" s="27"/>
    </row>
    <row r="41" spans="1:34" x14ac:dyDescent="0.3"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8"/>
      <c r="Y41" s="27"/>
      <c r="Z41" s="27"/>
      <c r="AA41" s="27"/>
      <c r="AB41" s="27"/>
      <c r="AC41" s="27"/>
      <c r="AD41" s="27"/>
      <c r="AE41" s="27"/>
      <c r="AF41" s="27"/>
      <c r="AG41" s="27"/>
      <c r="AH41" s="27"/>
    </row>
    <row r="42" spans="1:34" x14ac:dyDescent="0.3">
      <c r="I42" s="27"/>
      <c r="J42" s="16" t="s">
        <v>30</v>
      </c>
      <c r="K42" s="16"/>
      <c r="L42" s="13" t="s">
        <v>32</v>
      </c>
      <c r="M42" s="13"/>
      <c r="N42" s="13"/>
      <c r="O42" s="13"/>
      <c r="P42" s="13"/>
      <c r="Q42" s="13"/>
      <c r="R42" s="13" t="s">
        <v>33</v>
      </c>
      <c r="S42" s="13"/>
      <c r="T42" s="13"/>
      <c r="U42" s="13"/>
      <c r="V42" s="13"/>
      <c r="W42" s="13" t="s">
        <v>34</v>
      </c>
      <c r="X42" s="13"/>
      <c r="Y42" s="13"/>
      <c r="Z42" s="13"/>
      <c r="AA42" s="13"/>
      <c r="AB42" s="13" t="s">
        <v>35</v>
      </c>
      <c r="AC42" s="13"/>
      <c r="AD42" s="13"/>
      <c r="AE42" s="13"/>
      <c r="AF42" s="13"/>
      <c r="AG42" s="13"/>
      <c r="AH42" s="27"/>
    </row>
    <row r="43" spans="1:34" ht="23.4" x14ac:dyDescent="0.3">
      <c r="A43" s="9" t="s">
        <v>30</v>
      </c>
      <c r="B43" s="9"/>
      <c r="I43" s="27"/>
      <c r="J43" s="16"/>
      <c r="K43" s="16"/>
      <c r="L43" s="11" t="str">
        <f>"1-2"</f>
        <v>1-2</v>
      </c>
      <c r="M43" s="11" t="str">
        <f>"3-9"</f>
        <v>3-9</v>
      </c>
      <c r="N43" s="11" t="str">
        <f>"10-16"</f>
        <v>10-16</v>
      </c>
      <c r="O43" s="11" t="str">
        <f>"17-23"</f>
        <v>17-23</v>
      </c>
      <c r="P43" s="11" t="str">
        <f>"24-30"</f>
        <v>24-30</v>
      </c>
      <c r="Q43" s="11" t="str">
        <f>"31"</f>
        <v>31</v>
      </c>
      <c r="R43" s="11" t="str">
        <f>"1-6"</f>
        <v>1-6</v>
      </c>
      <c r="S43" s="11" t="str">
        <f>"7-13"</f>
        <v>7-13</v>
      </c>
      <c r="T43" s="11" t="str">
        <f>"14-20"</f>
        <v>14-20</v>
      </c>
      <c r="U43" s="11" t="str">
        <f>"21-27"</f>
        <v>21-27</v>
      </c>
      <c r="V43" s="11" t="str">
        <f>"28-30"</f>
        <v>28-30</v>
      </c>
      <c r="W43" s="11" t="str">
        <f>"1-4"</f>
        <v>1-4</v>
      </c>
      <c r="X43" s="11" t="str">
        <f>"5-11"</f>
        <v>5-11</v>
      </c>
      <c r="Y43" s="11" t="str">
        <f>"12-18"</f>
        <v>12-18</v>
      </c>
      <c r="Z43" s="11" t="str">
        <f>"19-25"</f>
        <v>19-25</v>
      </c>
      <c r="AA43" s="11" t="str">
        <f>"26-31"</f>
        <v>26-31</v>
      </c>
      <c r="AB43" s="11" t="str">
        <f>"1"</f>
        <v>1</v>
      </c>
      <c r="AC43" s="11" t="str">
        <f>"2-8"</f>
        <v>2-8</v>
      </c>
      <c r="AD43" s="11" t="str">
        <f>"9-15"</f>
        <v>9-15</v>
      </c>
      <c r="AE43" s="11" t="str">
        <f>"16-22"</f>
        <v>16-22</v>
      </c>
      <c r="AF43" s="11" t="str">
        <f>"23-29"</f>
        <v>23-29</v>
      </c>
      <c r="AG43" s="12" t="str">
        <f>"30"</f>
        <v>30</v>
      </c>
      <c r="AH43" s="27"/>
    </row>
    <row r="44" spans="1:34" x14ac:dyDescent="0.3">
      <c r="A44" s="10" t="s">
        <v>31</v>
      </c>
      <c r="B44" s="4" t="s">
        <v>14</v>
      </c>
      <c r="I44" s="27"/>
      <c r="J44" s="15" t="s">
        <v>31</v>
      </c>
      <c r="K44" s="17" t="s">
        <v>14</v>
      </c>
      <c r="L44" s="18"/>
      <c r="M44" s="19"/>
      <c r="AG44" s="21"/>
      <c r="AH44" s="27"/>
    </row>
    <row r="45" spans="1:34" x14ac:dyDescent="0.3">
      <c r="A45" s="7"/>
      <c r="B45" s="5" t="s">
        <v>15</v>
      </c>
      <c r="I45" s="27"/>
      <c r="J45" s="14"/>
      <c r="K45" s="17" t="s">
        <v>15</v>
      </c>
      <c r="M45" s="18"/>
      <c r="N45" s="19"/>
      <c r="AG45" s="22"/>
      <c r="AH45" s="27"/>
    </row>
    <row r="46" spans="1:34" x14ac:dyDescent="0.3">
      <c r="A46" s="7"/>
      <c r="B46" s="4" t="s">
        <v>16</v>
      </c>
      <c r="I46" s="27"/>
      <c r="J46" s="14"/>
      <c r="K46" s="17" t="s">
        <v>16</v>
      </c>
      <c r="N46" s="19"/>
      <c r="AG46" s="22"/>
      <c r="AH46" s="27"/>
    </row>
    <row r="47" spans="1:34" x14ac:dyDescent="0.3">
      <c r="A47" s="8"/>
      <c r="B47" s="5" t="s">
        <v>17</v>
      </c>
      <c r="I47" s="27"/>
      <c r="J47" s="14"/>
      <c r="K47" s="17" t="s">
        <v>17</v>
      </c>
      <c r="N47" s="19"/>
      <c r="AG47" s="22"/>
      <c r="AH47" s="27"/>
    </row>
    <row r="48" spans="1:34" ht="28.8" customHeight="1" x14ac:dyDescent="0.3">
      <c r="A48" s="6" t="s">
        <v>5</v>
      </c>
      <c r="B48" s="4" t="s">
        <v>18</v>
      </c>
      <c r="I48" s="27"/>
      <c r="J48" s="14" t="s">
        <v>5</v>
      </c>
      <c r="K48" s="17" t="s">
        <v>18</v>
      </c>
      <c r="N48" s="18"/>
      <c r="O48" s="19"/>
      <c r="AG48" s="22"/>
      <c r="AH48" s="27"/>
    </row>
    <row r="49" spans="1:34" ht="27.6" customHeight="1" x14ac:dyDescent="0.3">
      <c r="A49" s="8"/>
      <c r="B49" s="5" t="s">
        <v>19</v>
      </c>
      <c r="I49" s="27"/>
      <c r="J49" s="14"/>
      <c r="K49" s="17" t="s">
        <v>19</v>
      </c>
      <c r="O49" s="18"/>
      <c r="P49" s="19"/>
      <c r="AG49" s="22"/>
      <c r="AH49" s="27"/>
    </row>
    <row r="50" spans="1:34" x14ac:dyDescent="0.3">
      <c r="A50" s="6" t="s">
        <v>6</v>
      </c>
      <c r="B50" s="4" t="s">
        <v>20</v>
      </c>
      <c r="I50" s="27"/>
      <c r="J50" s="14" t="s">
        <v>6</v>
      </c>
      <c r="K50" s="17" t="s">
        <v>20</v>
      </c>
      <c r="P50" s="18"/>
      <c r="Q50" s="20"/>
      <c r="R50" s="19"/>
      <c r="AG50" s="22"/>
      <c r="AH50" s="27"/>
    </row>
    <row r="51" spans="1:34" x14ac:dyDescent="0.3">
      <c r="A51" s="7"/>
      <c r="B51" s="5" t="s">
        <v>21</v>
      </c>
      <c r="I51" s="27"/>
      <c r="J51" s="14"/>
      <c r="K51" s="17" t="s">
        <v>21</v>
      </c>
      <c r="R51" s="18"/>
      <c r="S51" s="20"/>
      <c r="T51" s="19"/>
      <c r="AG51" s="22"/>
      <c r="AH51" s="27"/>
    </row>
    <row r="52" spans="1:34" x14ac:dyDescent="0.3">
      <c r="A52" s="7"/>
      <c r="B52" s="4" t="s">
        <v>22</v>
      </c>
      <c r="I52" s="27"/>
      <c r="J52" s="14"/>
      <c r="K52" s="17" t="s">
        <v>22</v>
      </c>
      <c r="T52" s="18"/>
      <c r="U52" s="19"/>
      <c r="AG52" s="22"/>
      <c r="AH52" s="27"/>
    </row>
    <row r="53" spans="1:34" x14ac:dyDescent="0.3">
      <c r="A53" s="8"/>
      <c r="B53" s="5" t="s">
        <v>23</v>
      </c>
      <c r="I53" s="27"/>
      <c r="J53" s="14"/>
      <c r="K53" s="17" t="s">
        <v>23</v>
      </c>
      <c r="U53" s="18"/>
      <c r="V53" s="20"/>
      <c r="W53" s="19"/>
      <c r="AG53" s="22"/>
      <c r="AH53" s="27"/>
    </row>
    <row r="54" spans="1:34" ht="26.4" customHeight="1" x14ac:dyDescent="0.3">
      <c r="A54" s="6" t="s">
        <v>7</v>
      </c>
      <c r="B54" s="4" t="s">
        <v>21</v>
      </c>
      <c r="I54" s="27"/>
      <c r="J54" s="14" t="s">
        <v>7</v>
      </c>
      <c r="K54" s="17" t="s">
        <v>21</v>
      </c>
      <c r="W54" s="18"/>
      <c r="X54" s="20"/>
      <c r="Y54" s="19"/>
      <c r="AG54" s="22"/>
      <c r="AH54" s="27"/>
    </row>
    <row r="55" spans="1:34" ht="28.8" customHeight="1" x14ac:dyDescent="0.3">
      <c r="A55" s="7"/>
      <c r="B55" s="5" t="s">
        <v>22</v>
      </c>
      <c r="I55" s="27"/>
      <c r="J55" s="14"/>
      <c r="K55" s="17" t="s">
        <v>22</v>
      </c>
      <c r="Y55" s="18"/>
      <c r="Z55" s="19"/>
      <c r="AG55" s="22"/>
      <c r="AH55" s="27"/>
    </row>
    <row r="56" spans="1:34" ht="28.8" customHeight="1" x14ac:dyDescent="0.3">
      <c r="A56" s="8"/>
      <c r="B56" s="4" t="s">
        <v>23</v>
      </c>
      <c r="I56" s="27"/>
      <c r="J56" s="14"/>
      <c r="K56" s="17" t="s">
        <v>23</v>
      </c>
      <c r="Z56" s="18"/>
      <c r="AA56" s="20"/>
      <c r="AB56" s="20"/>
      <c r="AC56" s="19"/>
      <c r="AG56" s="22"/>
      <c r="AH56" s="27"/>
    </row>
    <row r="57" spans="1:34" ht="25.8" customHeight="1" x14ac:dyDescent="0.3">
      <c r="A57" s="6" t="s">
        <v>8</v>
      </c>
      <c r="B57" s="5" t="s">
        <v>24</v>
      </c>
      <c r="I57" s="27"/>
      <c r="J57" s="14" t="s">
        <v>8</v>
      </c>
      <c r="K57" s="17" t="s">
        <v>24</v>
      </c>
      <c r="AC57" s="18"/>
      <c r="AD57" s="19"/>
      <c r="AG57" s="22"/>
      <c r="AH57" s="27"/>
    </row>
    <row r="58" spans="1:34" ht="30.6" customHeight="1" x14ac:dyDescent="0.3">
      <c r="A58" s="8"/>
      <c r="B58" s="4" t="s">
        <v>29</v>
      </c>
      <c r="I58" s="27"/>
      <c r="J58" s="14"/>
      <c r="K58" s="17" t="s">
        <v>29</v>
      </c>
      <c r="AD58" s="18"/>
      <c r="AE58" s="19"/>
      <c r="AG58" s="22"/>
      <c r="AH58" s="27"/>
    </row>
    <row r="59" spans="1:34" ht="37.799999999999997" customHeight="1" x14ac:dyDescent="0.3">
      <c r="A59" s="6" t="s">
        <v>9</v>
      </c>
      <c r="B59" s="5" t="s">
        <v>25</v>
      </c>
      <c r="I59" s="27"/>
      <c r="J59" s="14" t="s">
        <v>9</v>
      </c>
      <c r="K59" s="17" t="s">
        <v>25</v>
      </c>
      <c r="AE59" s="19"/>
      <c r="AG59" s="22"/>
      <c r="AH59" s="27"/>
    </row>
    <row r="60" spans="1:34" ht="35.4" customHeight="1" x14ac:dyDescent="0.3">
      <c r="A60" s="8"/>
      <c r="B60" s="4" t="s">
        <v>26</v>
      </c>
      <c r="J60" s="14"/>
      <c r="K60" s="17" t="s">
        <v>26</v>
      </c>
      <c r="L60" s="24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6"/>
      <c r="AF60" s="19"/>
      <c r="AG60" s="23"/>
      <c r="AH60" s="27"/>
    </row>
    <row r="61" spans="1:34" x14ac:dyDescent="0.3"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</row>
  </sheetData>
  <mergeCells count="18">
    <mergeCell ref="L42:Q42"/>
    <mergeCell ref="R42:V42"/>
    <mergeCell ref="W42:AA42"/>
    <mergeCell ref="AB42:AG42"/>
    <mergeCell ref="A59:A60"/>
    <mergeCell ref="A43:B43"/>
    <mergeCell ref="J44:J47"/>
    <mergeCell ref="J48:J49"/>
    <mergeCell ref="J50:J53"/>
    <mergeCell ref="J54:J56"/>
    <mergeCell ref="J57:J58"/>
    <mergeCell ref="J59:J60"/>
    <mergeCell ref="J42:K43"/>
    <mergeCell ref="A44:A47"/>
    <mergeCell ref="A48:A49"/>
    <mergeCell ref="A50:A53"/>
    <mergeCell ref="A54:A56"/>
    <mergeCell ref="A57:A58"/>
  </mergeCells>
  <pageMargins left="0.7" right="0.7" top="0.75" bottom="0.75" header="0.3" footer="0.3"/>
  <ignoredErrors>
    <ignoredError sqref="N43 S43 Y43 AD43" twoDigitTextYear="1"/>
  </ignoredErrors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Velo Moreno</dc:creator>
  <cp:lastModifiedBy>Pablo Velo Moreno</cp:lastModifiedBy>
  <dcterms:created xsi:type="dcterms:W3CDTF">2025-08-09T07:34:05Z</dcterms:created>
  <dcterms:modified xsi:type="dcterms:W3CDTF">2025-08-09T15:03:26Z</dcterms:modified>
</cp:coreProperties>
</file>