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57D6D203-822B-4588-BDD7-933A704F48FE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cash flows" sheetId="1" r:id="rId1"/>
    <sheet name="balance sheet" sheetId="2" r:id="rId2"/>
    <sheet name="income statement" sheetId="3" r:id="rId3"/>
    <sheet name="QUESTION 1" sheetId="4" r:id="rId4"/>
    <sheet name="QUESTION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F3" i="4"/>
  <c r="L16" i="5"/>
  <c r="M16" i="5"/>
  <c r="M4" i="5"/>
  <c r="M5" i="5"/>
  <c r="M6" i="5"/>
  <c r="M7" i="5"/>
  <c r="M8" i="5"/>
  <c r="M9" i="5"/>
  <c r="M10" i="5"/>
  <c r="M11" i="5"/>
  <c r="M12" i="5"/>
  <c r="M13" i="5"/>
  <c r="I16" i="4"/>
  <c r="J16" i="4" s="1"/>
  <c r="J4" i="4"/>
  <c r="J5" i="4"/>
  <c r="J6" i="4"/>
  <c r="J7" i="4"/>
  <c r="J8" i="4"/>
  <c r="J9" i="4"/>
  <c r="J10" i="4"/>
  <c r="J11" i="4"/>
  <c r="J12" i="4"/>
  <c r="J13" i="4"/>
  <c r="J3" i="4"/>
  <c r="L3" i="5"/>
  <c r="L4" i="5" l="1"/>
  <c r="L5" i="5"/>
  <c r="L6" i="5"/>
  <c r="L7" i="5"/>
  <c r="L8" i="5"/>
  <c r="L9" i="5"/>
  <c r="L10" i="5"/>
  <c r="L11" i="5"/>
  <c r="L12" i="5"/>
  <c r="L13" i="5"/>
  <c r="K16" i="5"/>
  <c r="K4" i="5"/>
  <c r="K5" i="5"/>
  <c r="K6" i="5"/>
  <c r="K7" i="5"/>
  <c r="K8" i="5"/>
  <c r="K9" i="5"/>
  <c r="K10" i="5"/>
  <c r="K11" i="5"/>
  <c r="K12" i="5"/>
  <c r="K13" i="5"/>
  <c r="K3" i="5"/>
  <c r="D12" i="3" l="1"/>
  <c r="D16" i="3" s="1"/>
  <c r="C12" i="3"/>
  <c r="C16" i="3" s="1"/>
  <c r="J30" i="2"/>
  <c r="J32" i="2" s="1"/>
  <c r="I30" i="2"/>
  <c r="I32" i="2" s="1"/>
  <c r="J20" i="2"/>
  <c r="I20" i="2"/>
  <c r="J12" i="2"/>
  <c r="I12" i="2"/>
  <c r="D24" i="2"/>
  <c r="D26" i="2" s="1"/>
  <c r="C24" i="2"/>
  <c r="D13" i="2"/>
  <c r="C13" i="2"/>
  <c r="G14" i="1"/>
  <c r="G18" i="1" s="1"/>
  <c r="I14" i="1"/>
  <c r="I18" i="1" s="1"/>
  <c r="K14" i="1"/>
  <c r="K18" i="1" s="1"/>
  <c r="M4" i="1"/>
  <c r="M14" i="1" s="1"/>
  <c r="M18" i="1" s="1"/>
  <c r="O32" i="1"/>
  <c r="O26" i="1"/>
  <c r="O14" i="1"/>
  <c r="O18" i="1" s="1"/>
  <c r="M32" i="1"/>
  <c r="K32" i="1"/>
  <c r="M26" i="1"/>
  <c r="K26" i="1"/>
  <c r="I32" i="1"/>
  <c r="I26" i="1"/>
  <c r="G32" i="1"/>
  <c r="G26" i="1"/>
  <c r="I22" i="2" l="1"/>
  <c r="J22" i="2"/>
  <c r="J34" i="2" s="1"/>
  <c r="G34" i="1"/>
  <c r="G38" i="1" s="1"/>
  <c r="C20" i="3"/>
  <c r="C24" i="3" s="1"/>
  <c r="G3" i="4" s="1"/>
  <c r="G2" i="4"/>
  <c r="D20" i="3"/>
  <c r="D24" i="3" s="1"/>
  <c r="F2" i="4"/>
  <c r="I34" i="2"/>
  <c r="C26" i="2"/>
  <c r="O34" i="1"/>
  <c r="O38" i="1" s="1"/>
  <c r="I34" i="1"/>
  <c r="I38" i="1" s="1"/>
  <c r="K34" i="1"/>
  <c r="K38" i="1" s="1"/>
  <c r="M34" i="1"/>
  <c r="M38" i="1" s="1"/>
</calcChain>
</file>

<file path=xl/sharedStrings.xml><?xml version="1.0" encoding="utf-8"?>
<sst xmlns="http://schemas.openxmlformats.org/spreadsheetml/2006/main" count="147" uniqueCount="124">
  <si>
    <t>Statement of Cash Flows</t>
  </si>
  <si>
    <t>© www.excel-skills.com</t>
  </si>
  <si>
    <t>Cash flows from operating activities</t>
  </si>
  <si>
    <t>Profit before taxation</t>
  </si>
  <si>
    <t>Adjustments for:</t>
  </si>
  <si>
    <t>Depreciation</t>
  </si>
  <si>
    <t>Investment income</t>
  </si>
  <si>
    <t>Interest expense</t>
  </si>
  <si>
    <t>Profit / (Loss) on the sale of property, plant &amp; equipment</t>
  </si>
  <si>
    <t>Working capital changes:</t>
  </si>
  <si>
    <t>(Increase) / Decrease in trade and other receivables</t>
  </si>
  <si>
    <t>(Increase) / (Decrease) in inventories</t>
  </si>
  <si>
    <t>Increase / (Decrease) in trade payables</t>
  </si>
  <si>
    <t>Cash generated from operations</t>
  </si>
  <si>
    <t>Interest paid</t>
  </si>
  <si>
    <t>Income taxes paid</t>
  </si>
  <si>
    <t>Dividends paid</t>
  </si>
  <si>
    <t>Net cash from operating activities</t>
  </si>
  <si>
    <t>Cash flows from investing activities</t>
  </si>
  <si>
    <t>Business acquisitions, net of cash acquired</t>
  </si>
  <si>
    <t>Purchase of property, plant and equipment</t>
  </si>
  <si>
    <t>Proceeds from sale of equipment</t>
  </si>
  <si>
    <t>Acquisition of portfolio investments</t>
  </si>
  <si>
    <t>Net cash used in investing activities</t>
  </si>
  <si>
    <t>Cash flows from financing activities</t>
  </si>
  <si>
    <t>Proceeds from issue of share capital</t>
  </si>
  <si>
    <t>Proceeds from long-term borrowings</t>
  </si>
  <si>
    <t>Payment of long-term borrowings</t>
  </si>
  <si>
    <t>Net cash used in financing activities</t>
  </si>
  <si>
    <t>Net increase in cash and cash equivalents</t>
  </si>
  <si>
    <t>Cash and cash equivalents at beginning of period</t>
  </si>
  <si>
    <t>Cash and cash equivalents at end of period</t>
  </si>
  <si>
    <t xml:space="preserve">2018 </t>
  </si>
  <si>
    <t>2017 *</t>
  </si>
  <si>
    <t>Assets</t>
  </si>
  <si>
    <t>Current assets</t>
  </si>
  <si>
    <t>Cash and cash equivalents</t>
  </si>
  <si>
    <t>Short-term investments</t>
  </si>
  <si>
    <t>Inventories</t>
  </si>
  <si>
    <t>Trade and other receivables</t>
  </si>
  <si>
    <t>Prepayments and accrued income</t>
  </si>
  <si>
    <t>Derivative assets</t>
  </si>
  <si>
    <t>Current income tax assets</t>
  </si>
  <si>
    <t>Assets held for sale</t>
  </si>
  <si>
    <t>Total current assets</t>
  </si>
  <si>
    <t>Non-current assets</t>
  </si>
  <si>
    <t>Property, plant and equipment</t>
  </si>
  <si>
    <t>Goodwill</t>
  </si>
  <si>
    <t>Intangible assets</t>
  </si>
  <si>
    <t>Investments in associates and joint ventures</t>
  </si>
  <si>
    <t>Financial assets</t>
  </si>
  <si>
    <t>Employee benefits assets</t>
  </si>
  <si>
    <t>Deferred tax assets</t>
  </si>
  <si>
    <t>Total non-current assets</t>
  </si>
  <si>
    <t>Total assets</t>
  </si>
  <si>
    <t>Liabilities and equity</t>
  </si>
  <si>
    <t>Current liabilities</t>
  </si>
  <si>
    <t>Financial debt</t>
  </si>
  <si>
    <t>Trade and other payables</t>
  </si>
  <si>
    <t>Accruals and deferred income</t>
  </si>
  <si>
    <t>Provisions</t>
  </si>
  <si>
    <t>Derivative liabilities</t>
  </si>
  <si>
    <t>Current income tax liabilities</t>
  </si>
  <si>
    <t xml:space="preserve">Liabilities directly associated with assets held for sale </t>
  </si>
  <si>
    <t>Total current liabilities</t>
  </si>
  <si>
    <t>Non-current liabilities</t>
  </si>
  <si>
    <t>Employee benefits liabilities</t>
  </si>
  <si>
    <t>Deferred tax liabilities</t>
  </si>
  <si>
    <t>Other payables</t>
  </si>
  <si>
    <t>Total non-current liabilities</t>
  </si>
  <si>
    <t>Total liabilities</t>
  </si>
  <si>
    <t>Equity</t>
  </si>
  <si>
    <t xml:space="preserve">Share capital </t>
  </si>
  <si>
    <t xml:space="preserve">Treasury shares </t>
  </si>
  <si>
    <t>Other reserves</t>
  </si>
  <si>
    <t>Retained earnings</t>
  </si>
  <si>
    <t>Total equity attributable to shareholders of the parent</t>
  </si>
  <si>
    <t>Non-controlling interests</t>
  </si>
  <si>
    <t>Total equity</t>
  </si>
  <si>
    <t>Total liabilities and equity</t>
  </si>
  <si>
    <t>2017</t>
  </si>
  <si>
    <t>Sales</t>
  </si>
  <si>
    <t>Other revenue</t>
  </si>
  <si>
    <t>Cost of goods sold</t>
  </si>
  <si>
    <t>Distribution expenses</t>
  </si>
  <si>
    <t>Marketing and administration expenses</t>
  </si>
  <si>
    <t xml:space="preserve">Research and development costs </t>
  </si>
  <si>
    <t>Other trading income</t>
  </si>
  <si>
    <t>Other trading expenses</t>
  </si>
  <si>
    <t>Other operating expenses</t>
  </si>
  <si>
    <t>Financial income</t>
  </si>
  <si>
    <t>Financial expense</t>
  </si>
  <si>
    <t>Taxes</t>
  </si>
  <si>
    <t>Gross profit</t>
  </si>
  <si>
    <t>Income from operations EBIT</t>
  </si>
  <si>
    <t>Income before taxes</t>
  </si>
  <si>
    <t>Net Income</t>
  </si>
  <si>
    <t>2018</t>
  </si>
  <si>
    <t xml:space="preserve">ROA </t>
  </si>
  <si>
    <t>ROE</t>
  </si>
  <si>
    <t xml:space="preserve">AT </t>
  </si>
  <si>
    <t>SALES MARGIN</t>
  </si>
  <si>
    <t>NPV</t>
  </si>
  <si>
    <t>RATE</t>
  </si>
  <si>
    <t>GRAPH</t>
  </si>
  <si>
    <t>IRR</t>
  </si>
  <si>
    <t>PROJECT A</t>
  </si>
  <si>
    <t>PROJECT B</t>
  </si>
  <si>
    <t>NPVa</t>
  </si>
  <si>
    <t>NPVb</t>
  </si>
  <si>
    <t>initial invest</t>
  </si>
  <si>
    <t>VNA</t>
  </si>
  <si>
    <t>TIR</t>
  </si>
  <si>
    <t>NPVa=NPVb</t>
  </si>
  <si>
    <t>i</t>
  </si>
  <si>
    <t>FISHERS RATE OF RETURN</t>
  </si>
  <si>
    <t xml:space="preserve">EBIT </t>
  </si>
  <si>
    <t>PBT</t>
  </si>
  <si>
    <t>NP</t>
  </si>
  <si>
    <t xml:space="preserve">OPTIMAL </t>
  </si>
  <si>
    <t>WOR</t>
  </si>
  <si>
    <t>NORMAL</t>
  </si>
  <si>
    <t>NPVC</t>
  </si>
  <si>
    <t>PROJECT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</si>
</sst>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_ * #,##0.00_ ;_ * \(#,##0.00\)_ ;_ * &quot;-&quot;??_ ;_ @_ "/>
    <numFmt numFmtId="166" formatCode="#.##0\ ;\(#.##0\)"/>
    <numFmt numFmtId="167" formatCode="#,##0\ ;\(#,##0\)"/>
    <numFmt numFmtId="168" formatCode="#\ ##0\ ;\(#\ ##0\)"/>
    <numFmt numFmtId="169" formatCode="#,##0\ &quot;€&quot;;[Red]\-#,##0\ &quot;€&quot;"/>
    <numFmt numFmtId="170" formatCode="0.000%"/>
  </numFmts>
  <fonts count="3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7"/>
      <color theme="0" tint="-0.499984740745262"/>
      <name val="Arial Unicode MS"/>
      <family val="2"/>
    </font>
    <font>
      <b/>
      <sz val="9"/>
      <color indexed="18"/>
      <name val="Arial"/>
      <family val="2"/>
    </font>
    <font>
      <sz val="8"/>
      <color rgb="FF0070C0"/>
      <name val="Arial Unicode MS"/>
      <family val="2"/>
    </font>
    <font>
      <sz val="8"/>
      <color theme="0" tint="-0.499984740745262"/>
      <name val="Arial Unicode MS"/>
      <family val="2"/>
    </font>
    <font>
      <b/>
      <sz val="10"/>
      <name val="Arial Unicode MS"/>
      <family val="2"/>
    </font>
    <font>
      <b/>
      <sz val="8"/>
      <name val="Arial Unicode MS"/>
      <family val="2"/>
    </font>
    <font>
      <sz val="8"/>
      <name val="Arial Unicode MS"/>
      <family val="2"/>
    </font>
    <font>
      <b/>
      <sz val="7"/>
      <color theme="0" tint="-0.499984740745262"/>
      <name val="Arial Unicode MS"/>
      <family val="2"/>
    </font>
    <font>
      <b/>
      <sz val="8"/>
      <color rgb="FF0070C0"/>
      <name val="Arial Unicode MS"/>
      <family val="2"/>
    </font>
    <font>
      <b/>
      <sz val="8"/>
      <color theme="0" tint="-0.499984740745262"/>
      <name val="Arial Unicode MS"/>
      <family val="2"/>
    </font>
    <font>
      <sz val="7"/>
      <color theme="0" tint="-0.499984740745262"/>
      <name val="Cambria"/>
      <family val="1"/>
    </font>
    <font>
      <b/>
      <sz val="8"/>
      <color theme="0" tint="-0.499984740745262"/>
      <name val="Cambria"/>
      <family val="1"/>
    </font>
    <font>
      <b/>
      <sz val="8"/>
      <color indexed="8"/>
      <name val="Arial Unicode MS"/>
      <family val="2"/>
    </font>
    <font>
      <b/>
      <sz val="8"/>
      <color rgb="FFFF0000"/>
      <name val="Arial Unicode MS"/>
      <family val="2"/>
    </font>
    <font>
      <b/>
      <sz val="8"/>
      <color theme="1"/>
      <name val="Arial Unicode MS"/>
      <family val="2"/>
    </font>
    <font>
      <sz val="7"/>
      <color rgb="FFFF0000"/>
      <name val="Arial Unicode MS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 Unicode MS"/>
      <family val="2"/>
    </font>
    <font>
      <b/>
      <sz val="13"/>
      <color rgb="FFFF0000"/>
      <name val="Arial Unicode MS"/>
    </font>
    <font>
      <b/>
      <sz val="7"/>
      <color rgb="FFFF0000"/>
      <name val="Arial Unicode MS"/>
      <family val="2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166" fontId="15" fillId="0" borderId="0"/>
    <xf numFmtId="0" fontId="3" fillId="0" borderId="0"/>
    <xf numFmtId="9" fontId="32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1"/>
    <xf numFmtId="0" fontId="6" fillId="0" borderId="0" xfId="1" applyFont="1" applyProtection="1">
      <protection hidden="1"/>
    </xf>
    <xf numFmtId="0" fontId="7" fillId="0" borderId="0" xfId="1" applyFont="1" applyProtection="1">
      <protection hidden="1"/>
    </xf>
    <xf numFmtId="165" fontId="8" fillId="0" borderId="0" xfId="2" applyNumberFormat="1" applyFont="1" applyProtection="1">
      <protection hidden="1"/>
    </xf>
    <xf numFmtId="0" fontId="8" fillId="0" borderId="0" xfId="1" applyFont="1" applyProtection="1">
      <protection hidden="1"/>
    </xf>
    <xf numFmtId="0" fontId="9" fillId="0" borderId="0" xfId="1" applyFont="1" applyProtection="1">
      <protection hidden="1"/>
    </xf>
    <xf numFmtId="165" fontId="7" fillId="0" borderId="0" xfId="2" applyNumberFormat="1" applyFont="1" applyProtection="1">
      <protection hidden="1"/>
    </xf>
    <xf numFmtId="0" fontId="7" fillId="0" borderId="0" xfId="2" applyNumberFormat="1" applyFont="1" applyAlignment="1" applyProtection="1">
      <alignment horizontal="center"/>
      <protection hidden="1"/>
    </xf>
    <xf numFmtId="165" fontId="8" fillId="0" borderId="2" xfId="2" applyNumberFormat="1" applyFont="1" applyBorder="1" applyProtection="1">
      <protection hidden="1"/>
    </xf>
    <xf numFmtId="165" fontId="8" fillId="0" borderId="0" xfId="2" applyNumberFormat="1" applyFont="1" applyBorder="1" applyProtection="1">
      <protection hidden="1"/>
    </xf>
    <xf numFmtId="165" fontId="8" fillId="0" borderId="3" xfId="2" applyNumberFormat="1" applyFont="1" applyBorder="1" applyProtection="1">
      <protection hidden="1"/>
    </xf>
    <xf numFmtId="0" fontId="10" fillId="0" borderId="0" xfId="1" applyFont="1" applyProtection="1">
      <protection hidden="1"/>
    </xf>
    <xf numFmtId="165" fontId="7" fillId="0" borderId="0" xfId="2" applyNumberFormat="1" applyFont="1" applyBorder="1" applyAlignment="1" applyProtection="1">
      <alignment horizontal="center"/>
      <protection hidden="1"/>
    </xf>
    <xf numFmtId="0" fontId="11" fillId="0" borderId="0" xfId="1" applyFont="1" applyProtection="1">
      <protection hidden="1"/>
    </xf>
    <xf numFmtId="0" fontId="12" fillId="0" borderId="0" xfId="1" applyFont="1" applyProtection="1">
      <protection hidden="1"/>
    </xf>
    <xf numFmtId="165" fontId="12" fillId="0" borderId="0" xfId="2" applyNumberFormat="1" applyFont="1" applyProtection="1">
      <protection hidden="1"/>
    </xf>
    <xf numFmtId="0" fontId="13" fillId="0" borderId="0" xfId="1" applyFont="1"/>
    <xf numFmtId="0" fontId="1" fillId="0" borderId="0" xfId="0" applyFont="1"/>
    <xf numFmtId="0" fontId="14" fillId="0" borderId="4" xfId="0" applyFont="1" applyFill="1" applyBorder="1" applyAlignment="1" applyProtection="1">
      <alignment horizontal="left" vertical="center"/>
    </xf>
    <xf numFmtId="0" fontId="14" fillId="0" borderId="4" xfId="0" applyFont="1" applyFill="1" applyBorder="1" applyAlignment="1" applyProtection="1">
      <alignment horizontal="center" vertical="center"/>
    </xf>
    <xf numFmtId="49" fontId="16" fillId="0" borderId="4" xfId="5" quotePrefix="1" applyNumberFormat="1" applyFont="1" applyFill="1" applyBorder="1" applyAlignment="1">
      <alignment horizontal="right" vertical="center"/>
    </xf>
    <xf numFmtId="49" fontId="17" fillId="0" borderId="5" xfId="6" quotePrefix="1" applyNumberFormat="1" applyFont="1" applyFill="1" applyBorder="1" applyAlignment="1" applyProtection="1">
      <alignment horizontal="right" vertical="center"/>
      <protection locked="0"/>
    </xf>
    <xf numFmtId="0" fontId="18" fillId="0" borderId="0" xfId="0" applyFont="1" applyFill="1" applyAlignment="1" applyProtection="1">
      <alignment horizontal="left" vertical="center"/>
    </xf>
    <xf numFmtId="0" fontId="14" fillId="0" borderId="0" xfId="0" applyFont="1" applyFill="1" applyAlignment="1" applyProtection="1">
      <alignment horizontal="center" vertical="center"/>
    </xf>
    <xf numFmtId="167" fontId="16" fillId="3" borderId="0" xfId="0" applyNumberFormat="1" applyFont="1" applyFill="1" applyBorder="1" applyAlignment="1" applyProtection="1">
      <alignment horizontal="right" vertical="center"/>
    </xf>
    <xf numFmtId="167" fontId="17" fillId="0" borderId="0" xfId="0" applyNumberFormat="1" applyFont="1" applyFill="1" applyBorder="1" applyAlignment="1" applyProtection="1">
      <alignment horizontal="right" vertical="center"/>
    </xf>
    <xf numFmtId="0" fontId="19" fillId="0" borderId="0" xfId="0" applyFont="1" applyFill="1" applyAlignment="1" applyProtection="1">
      <alignment horizontal="left" vertical="center"/>
    </xf>
    <xf numFmtId="0" fontId="20" fillId="0" borderId="0" xfId="0" applyFont="1" applyFill="1" applyAlignment="1" applyProtection="1">
      <alignment horizontal="left" vertical="center"/>
    </xf>
    <xf numFmtId="0" fontId="17" fillId="0" borderId="0" xfId="0" applyFont="1" applyFill="1" applyAlignment="1" applyProtection="1">
      <alignment horizontal="left" vertical="center"/>
    </xf>
    <xf numFmtId="49" fontId="14" fillId="0" borderId="0" xfId="0" applyNumberFormat="1" applyFont="1" applyFill="1" applyAlignment="1" applyProtection="1">
      <alignment horizontal="right" vertical="center"/>
    </xf>
    <xf numFmtId="167" fontId="16" fillId="3" borderId="0" xfId="0" applyNumberFormat="1" applyFont="1" applyFill="1" applyBorder="1" applyAlignment="1">
      <alignment horizontal="right" vertical="center"/>
    </xf>
    <xf numFmtId="167" fontId="17" fillId="0" borderId="0" xfId="0" applyNumberFormat="1" applyFont="1" applyBorder="1" applyAlignment="1">
      <alignment horizontal="right" vertical="center"/>
    </xf>
    <xf numFmtId="0" fontId="14" fillId="0" borderId="0" xfId="0" applyFont="1" applyFill="1" applyAlignment="1" applyProtection="1">
      <alignment horizontal="right" vertical="center"/>
    </xf>
    <xf numFmtId="49" fontId="14" fillId="0" borderId="0" xfId="0" quotePrefix="1" applyNumberFormat="1" applyFont="1" applyFill="1" applyAlignment="1" applyProtection="1">
      <alignment horizontal="right" vertical="center"/>
    </xf>
    <xf numFmtId="0" fontId="14" fillId="0" borderId="0" xfId="0" applyFont="1" applyFill="1" applyBorder="1" applyAlignment="1" applyProtection="1">
      <alignment horizontal="right" vertical="center"/>
    </xf>
    <xf numFmtId="0" fontId="19" fillId="0" borderId="6" xfId="0" applyFont="1" applyFill="1" applyBorder="1" applyAlignment="1" applyProtection="1">
      <alignment horizontal="left" vertical="center"/>
    </xf>
    <xf numFmtId="0" fontId="21" fillId="0" borderId="6" xfId="0" applyFont="1" applyFill="1" applyBorder="1" applyAlignment="1" applyProtection="1">
      <alignment horizontal="right" vertical="center"/>
    </xf>
    <xf numFmtId="167" fontId="22" fillId="3" borderId="6" xfId="0" applyNumberFormat="1" applyFont="1" applyFill="1" applyBorder="1" applyAlignment="1">
      <alignment horizontal="right" vertical="center"/>
    </xf>
    <xf numFmtId="167" fontId="23" fillId="0" borderId="6" xfId="0" applyNumberFormat="1" applyFont="1" applyBorder="1" applyAlignment="1">
      <alignment horizontal="right" vertical="center"/>
    </xf>
    <xf numFmtId="167" fontId="16" fillId="3" borderId="0" xfId="0" applyNumberFormat="1" applyFont="1" applyFill="1" applyAlignment="1">
      <alignment vertical="center"/>
    </xf>
    <xf numFmtId="167" fontId="17" fillId="0" borderId="0" xfId="0" applyNumberFormat="1" applyFont="1" applyAlignment="1">
      <alignment vertical="center"/>
    </xf>
    <xf numFmtId="0" fontId="21" fillId="0" borderId="6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</xf>
    <xf numFmtId="167" fontId="22" fillId="3" borderId="0" xfId="0" applyNumberFormat="1" applyFont="1" applyFill="1" applyBorder="1" applyAlignment="1" applyProtection="1">
      <alignment horizontal="right" vertical="center"/>
    </xf>
    <xf numFmtId="167" fontId="25" fillId="0" borderId="0" xfId="0" applyNumberFormat="1" applyFont="1" applyFill="1" applyBorder="1" applyAlignment="1" applyProtection="1">
      <alignment horizontal="right" vertical="center"/>
    </xf>
    <xf numFmtId="0" fontId="14" fillId="0" borderId="0" xfId="0" applyFont="1" applyFill="1" applyBorder="1" applyAlignment="1" applyProtection="1">
      <alignment horizontal="center" vertical="center"/>
    </xf>
    <xf numFmtId="167" fontId="23" fillId="0" borderId="0" xfId="0" applyNumberFormat="1" applyFont="1" applyFill="1" applyBorder="1" applyAlignment="1" applyProtection="1">
      <alignment horizontal="right" vertical="center"/>
    </xf>
    <xf numFmtId="0" fontId="14" fillId="0" borderId="0" xfId="0" quotePrefix="1" applyFont="1" applyFill="1" applyAlignment="1" applyProtection="1">
      <alignment horizontal="right" vertical="center"/>
    </xf>
    <xf numFmtId="0" fontId="17" fillId="0" borderId="0" xfId="0" quotePrefix="1" applyFont="1" applyFill="1" applyAlignment="1" applyProtection="1">
      <alignment horizontal="left" vertical="center"/>
    </xf>
    <xf numFmtId="0" fontId="17" fillId="0" borderId="0" xfId="0" applyFont="1" applyFill="1" applyAlignment="1">
      <alignment horizontal="left" vertical="center" wrapText="1"/>
    </xf>
    <xf numFmtId="167" fontId="16" fillId="3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horizontal="right" vertical="center"/>
    </xf>
    <xf numFmtId="167" fontId="16" fillId="3" borderId="0" xfId="0" applyNumberFormat="1" applyFont="1" applyFill="1" applyAlignment="1" applyProtection="1">
      <alignment horizontal="right" vertical="center"/>
    </xf>
    <xf numFmtId="0" fontId="17" fillId="0" borderId="0" xfId="0" applyFont="1" applyFill="1" applyBorder="1" applyAlignment="1" applyProtection="1">
      <alignment horizontal="left" vertical="center"/>
    </xf>
    <xf numFmtId="0" fontId="17" fillId="0" borderId="0" xfId="0" applyFont="1" applyFill="1" applyAlignment="1" applyProtection="1">
      <alignment horizontal="left" vertical="center" wrapText="1"/>
    </xf>
    <xf numFmtId="0" fontId="26" fillId="0" borderId="6" xfId="0" applyFont="1" applyFill="1" applyBorder="1" applyAlignment="1" applyProtection="1">
      <alignment horizontal="left" vertical="center" wrapText="1"/>
    </xf>
    <xf numFmtId="0" fontId="14" fillId="0" borderId="0" xfId="0" applyFont="1" applyFill="1" applyBorder="1" applyAlignment="1" applyProtection="1">
      <alignment horizontal="left" vertical="center"/>
    </xf>
    <xf numFmtId="49" fontId="16" fillId="0" borderId="0" xfId="5" quotePrefix="1" applyNumberFormat="1" applyFont="1" applyFill="1" applyBorder="1" applyAlignment="1">
      <alignment horizontal="right"/>
    </xf>
    <xf numFmtId="49" fontId="17" fillId="0" borderId="0" xfId="6" quotePrefix="1" applyNumberFormat="1" applyFont="1" applyFill="1" applyBorder="1" applyAlignment="1" applyProtection="1">
      <alignment horizontal="right"/>
      <protection locked="0"/>
    </xf>
    <xf numFmtId="0" fontId="28" fillId="0" borderId="6" xfId="0" applyFont="1" applyFill="1" applyBorder="1" applyAlignment="1" applyProtection="1">
      <alignment vertical="center"/>
    </xf>
    <xf numFmtId="0" fontId="14" fillId="0" borderId="6" xfId="0" applyFont="1" applyFill="1" applyBorder="1" applyAlignment="1" applyProtection="1">
      <alignment horizontal="right" vertical="center"/>
    </xf>
    <xf numFmtId="167" fontId="22" fillId="3" borderId="6" xfId="0" applyNumberFormat="1" applyFont="1" applyFill="1" applyBorder="1" applyAlignment="1" applyProtection="1">
      <alignment horizontal="right" vertical="center"/>
    </xf>
    <xf numFmtId="167" fontId="23" fillId="0" borderId="6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Alignment="1" applyProtection="1">
      <alignment vertical="center"/>
    </xf>
    <xf numFmtId="167" fontId="17" fillId="0" borderId="0" xfId="0" applyNumberFormat="1" applyFont="1" applyFill="1" applyAlignment="1" applyProtection="1">
      <alignment horizontal="right" vertical="center"/>
    </xf>
    <xf numFmtId="168" fontId="14" fillId="0" borderId="0" xfId="0" applyNumberFormat="1" applyFont="1" applyFill="1" applyAlignment="1" applyProtection="1">
      <alignment horizontal="right" vertical="center"/>
    </xf>
    <xf numFmtId="168" fontId="14" fillId="0" borderId="6" xfId="0" applyNumberFormat="1" applyFont="1" applyFill="1" applyBorder="1" applyAlignment="1" applyProtection="1">
      <alignment horizontal="right" vertical="center"/>
    </xf>
    <xf numFmtId="0" fontId="27" fillId="0" borderId="6" xfId="0" applyFont="1" applyFill="1" applyBorder="1" applyAlignment="1" applyProtection="1">
      <alignment vertical="center"/>
    </xf>
    <xf numFmtId="0" fontId="29" fillId="0" borderId="6" xfId="0" applyFont="1" applyFill="1" applyBorder="1" applyAlignment="1" applyProtection="1">
      <alignment horizontal="right" vertical="center"/>
    </xf>
    <xf numFmtId="0" fontId="30" fillId="0" borderId="0" xfId="0" applyFont="1"/>
    <xf numFmtId="0" fontId="31" fillId="0" borderId="0" xfId="0" applyFont="1"/>
    <xf numFmtId="0" fontId="0" fillId="0" borderId="0" xfId="0" applyFont="1" applyAlignment="1"/>
    <xf numFmtId="9" fontId="0" fillId="0" borderId="0" xfId="0" applyNumberFormat="1" applyFont="1" applyAlignment="1"/>
    <xf numFmtId="167" fontId="0" fillId="0" borderId="0" xfId="0" applyNumberFormat="1"/>
    <xf numFmtId="169" fontId="0" fillId="0" borderId="0" xfId="0" applyNumberFormat="1"/>
    <xf numFmtId="9" fontId="0" fillId="0" borderId="0" xfId="0" applyNumberFormat="1"/>
    <xf numFmtId="170" fontId="0" fillId="0" borderId="0" xfId="0" applyNumberFormat="1"/>
    <xf numFmtId="0" fontId="0" fillId="0" borderId="7" xfId="0" applyBorder="1"/>
    <xf numFmtId="169" fontId="0" fillId="0" borderId="8" xfId="0" applyNumberFormat="1" applyBorder="1"/>
    <xf numFmtId="0" fontId="0" fillId="0" borderId="9" xfId="0" applyBorder="1"/>
    <xf numFmtId="0" fontId="0" fillId="0" borderId="8" xfId="0" applyBorder="1"/>
    <xf numFmtId="0" fontId="33" fillId="0" borderId="12" xfId="0" applyFont="1" applyBorder="1"/>
    <xf numFmtId="167" fontId="34" fillId="3" borderId="7" xfId="0" applyNumberFormat="1" applyFont="1" applyFill="1" applyBorder="1" applyAlignment="1" applyProtection="1">
      <alignment horizontal="right" vertical="center"/>
    </xf>
    <xf numFmtId="167" fontId="34" fillId="0" borderId="8" xfId="0" applyNumberFormat="1" applyFont="1" applyFill="1" applyBorder="1" applyAlignment="1" applyProtection="1">
      <alignment horizontal="right" vertical="center"/>
    </xf>
    <xf numFmtId="0" fontId="33" fillId="0" borderId="10" xfId="0" applyFont="1" applyBorder="1"/>
    <xf numFmtId="167" fontId="22" fillId="3" borderId="7" xfId="0" applyNumberFormat="1" applyFont="1" applyFill="1" applyBorder="1" applyAlignment="1" applyProtection="1">
      <alignment horizontal="right" vertical="center"/>
    </xf>
    <xf numFmtId="167" fontId="23" fillId="0" borderId="8" xfId="0" applyNumberFormat="1" applyFont="1" applyFill="1" applyBorder="1" applyAlignment="1" applyProtection="1">
      <alignment horizontal="right" vertical="center"/>
    </xf>
    <xf numFmtId="0" fontId="35" fillId="0" borderId="6" xfId="0" applyFont="1" applyFill="1" applyBorder="1" applyAlignment="1" applyProtection="1">
      <alignment horizontal="left" vertical="center"/>
    </xf>
    <xf numFmtId="0" fontId="35" fillId="0" borderId="6" xfId="0" applyFont="1" applyFill="1" applyBorder="1" applyAlignment="1" applyProtection="1">
      <alignment horizontal="center" vertical="center"/>
    </xf>
    <xf numFmtId="167" fontId="35" fillId="3" borderId="6" xfId="0" applyNumberFormat="1" applyFont="1" applyFill="1" applyBorder="1" applyAlignment="1">
      <alignment horizontal="right" vertical="center"/>
    </xf>
    <xf numFmtId="167" fontId="35" fillId="0" borderId="6" xfId="0" applyNumberFormat="1" applyFont="1" applyBorder="1" applyAlignment="1">
      <alignment horizontal="right" vertical="center"/>
    </xf>
    <xf numFmtId="0" fontId="27" fillId="0" borderId="6" xfId="0" applyFont="1" applyFill="1" applyBorder="1" applyAlignment="1" applyProtection="1">
      <alignment horizontal="left" vertical="center"/>
    </xf>
    <xf numFmtId="0" fontId="36" fillId="0" borderId="6" xfId="0" applyFont="1" applyFill="1" applyBorder="1" applyAlignment="1" applyProtection="1">
      <alignment horizontal="right" vertical="center"/>
    </xf>
    <xf numFmtId="167" fontId="27" fillId="3" borderId="6" xfId="0" applyNumberFormat="1" applyFont="1" applyFill="1" applyBorder="1" applyAlignment="1">
      <alignment horizontal="right" vertical="center"/>
    </xf>
    <xf numFmtId="167" fontId="27" fillId="0" borderId="6" xfId="0" applyNumberFormat="1" applyFont="1" applyBorder="1" applyAlignment="1">
      <alignment horizontal="right" vertical="center"/>
    </xf>
    <xf numFmtId="0" fontId="36" fillId="0" borderId="6" xfId="0" applyFont="1" applyFill="1" applyBorder="1" applyAlignment="1" applyProtection="1">
      <alignment horizontal="center" vertical="center"/>
    </xf>
    <xf numFmtId="170" fontId="0" fillId="0" borderId="0" xfId="7" applyNumberFormat="1" applyFont="1"/>
    <xf numFmtId="0" fontId="0" fillId="4" borderId="0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1" xfId="0" applyFill="1" applyBorder="1"/>
    <xf numFmtId="0" fontId="7" fillId="5" borderId="15" xfId="2" applyNumberFormat="1" applyFont="1" applyFill="1" applyBorder="1" applyAlignment="1" applyProtection="1">
      <alignment horizontal="center"/>
      <protection hidden="1"/>
    </xf>
    <xf numFmtId="0" fontId="7" fillId="5" borderId="16" xfId="2" applyNumberFormat="1" applyFont="1" applyFill="1" applyBorder="1" applyAlignment="1" applyProtection="1">
      <alignment horizontal="center"/>
      <protection hidden="1"/>
    </xf>
    <xf numFmtId="0" fontId="0" fillId="5" borderId="17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10" xfId="0" applyFill="1" applyBorder="1"/>
    <xf numFmtId="0" fontId="31" fillId="4" borderId="0" xfId="0" applyFont="1" applyFill="1"/>
    <xf numFmtId="169" fontId="0" fillId="4" borderId="0" xfId="0" applyNumberFormat="1" applyFill="1"/>
    <xf numFmtId="0" fontId="31" fillId="5" borderId="0" xfId="0" applyFont="1" applyFill="1"/>
    <xf numFmtId="169" fontId="0" fillId="5" borderId="0" xfId="0" applyNumberFormat="1" applyFill="1"/>
    <xf numFmtId="10" fontId="0" fillId="6" borderId="8" xfId="0" applyNumberFormat="1" applyFill="1" applyBorder="1"/>
    <xf numFmtId="10" fontId="0" fillId="6" borderId="9" xfId="0" applyNumberFormat="1" applyFill="1" applyBorder="1"/>
    <xf numFmtId="0" fontId="0" fillId="6" borderId="14" xfId="0" applyFill="1" applyBorder="1"/>
    <xf numFmtId="0" fontId="7" fillId="6" borderId="15" xfId="2" applyNumberFormat="1" applyFont="1" applyFill="1" applyBorder="1" applyAlignment="1" applyProtection="1">
      <alignment horizontal="center"/>
      <protection hidden="1"/>
    </xf>
    <xf numFmtId="0" fontId="7" fillId="6" borderId="16" xfId="2" applyNumberFormat="1" applyFont="1" applyFill="1" applyBorder="1" applyAlignment="1" applyProtection="1">
      <alignment horizontal="center"/>
      <protection hidden="1"/>
    </xf>
    <xf numFmtId="0" fontId="0" fillId="6" borderId="17" xfId="0" applyFill="1" applyBorder="1"/>
    <xf numFmtId="0" fontId="0" fillId="6" borderId="0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7" fillId="6" borderId="11" xfId="2" applyNumberFormat="1" applyFont="1" applyFill="1" applyBorder="1" applyAlignment="1" applyProtection="1">
      <alignment horizontal="center"/>
      <protection hidden="1"/>
    </xf>
    <xf numFmtId="0" fontId="0" fillId="6" borderId="12" xfId="0" applyFill="1" applyBorder="1"/>
    <xf numFmtId="0" fontId="0" fillId="6" borderId="13" xfId="0" applyFill="1" applyBorder="1"/>
    <xf numFmtId="170" fontId="37" fillId="6" borderId="8" xfId="0" applyNumberFormat="1" applyFont="1" applyFill="1" applyBorder="1"/>
  </cellXfs>
  <cellStyles count="8">
    <cellStyle name="1999" xfId="5" xr:uid="{00000000-0005-0000-0000-000000000000}"/>
    <cellStyle name="Millares 2" xfId="2" xr:uid="{00000000-0005-0000-0000-000001000000}"/>
    <cellStyle name="Neutral 2" xfId="3" xr:uid="{00000000-0005-0000-0000-000002000000}"/>
    <cellStyle name="Normal" xfId="0" builtinId="0"/>
    <cellStyle name="Normal 2" xfId="1" xr:uid="{00000000-0005-0000-0000-000004000000}"/>
    <cellStyle name="Normal_P314-juinpublié" xfId="6" xr:uid="{00000000-0005-0000-0000-000005000000}"/>
    <cellStyle name="Percent" xfId="7" builtinId="5"/>
    <cellStyle name="Total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1'!$J$2</c:f>
              <c:strCache>
                <c:ptCount val="1"/>
                <c:pt idx="0">
                  <c:v>NPV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1'!$I$3:$I$13</c:f>
              <c:numCache>
                <c:formatCode>0%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'QUESTION 1'!$J$3:$J$13</c:f>
              <c:numCache>
                <c:formatCode>#,##0\ "€";[Red]\-#,##0\ "€"</c:formatCode>
                <c:ptCount val="11"/>
                <c:pt idx="0">
                  <c:v>6751</c:v>
                </c:pt>
                <c:pt idx="1">
                  <c:v>4610.3020713738451</c:v>
                </c:pt>
                <c:pt idx="2">
                  <c:v>3022.7083346269164</c:v>
                </c:pt>
                <c:pt idx="3">
                  <c:v>1833.485303688758</c:v>
                </c:pt>
                <c:pt idx="4">
                  <c:v>935.06944444444434</c:v>
                </c:pt>
                <c:pt idx="5">
                  <c:v>251.52639999999997</c:v>
                </c:pt>
                <c:pt idx="6">
                  <c:v>-271.50686923804221</c:v>
                </c:pt>
                <c:pt idx="7">
                  <c:v>-673.45172005087284</c:v>
                </c:pt>
                <c:pt idx="8">
                  <c:v>-983.23168917712792</c:v>
                </c:pt>
                <c:pt idx="9">
                  <c:v>-1222.297546568454</c:v>
                </c:pt>
                <c:pt idx="10">
                  <c:v>-1406.7160493827159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F-4DDA-B38C-0947CFCD7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385599"/>
        <c:axId val="780913599"/>
      </c:scatterChart>
      <c:valAx>
        <c:axId val="77738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913599"/>
        <c:crosses val="autoZero"/>
        <c:crossBetween val="midCat"/>
      </c:valAx>
      <c:valAx>
        <c:axId val="78091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;[Red]\-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8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1'!$I$3:$I$13</c:f>
              <c:numCache>
                <c:formatCode>0%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'QUESTION 1'!$J$3:$J$13</c:f>
              <c:numCache>
                <c:formatCode>#,##0\ "€";[Red]\-#,##0\ "€"</c:formatCode>
                <c:ptCount val="11"/>
                <c:pt idx="0">
                  <c:v>6751</c:v>
                </c:pt>
                <c:pt idx="1">
                  <c:v>4610.3020713738451</c:v>
                </c:pt>
                <c:pt idx="2">
                  <c:v>3022.7083346269164</c:v>
                </c:pt>
                <c:pt idx="3">
                  <c:v>1833.485303688758</c:v>
                </c:pt>
                <c:pt idx="4">
                  <c:v>935.06944444444434</c:v>
                </c:pt>
                <c:pt idx="5">
                  <c:v>251.52639999999997</c:v>
                </c:pt>
                <c:pt idx="6">
                  <c:v>-271.50686923804221</c:v>
                </c:pt>
                <c:pt idx="7">
                  <c:v>-673.45172005087284</c:v>
                </c:pt>
                <c:pt idx="8">
                  <c:v>-983.23168917712792</c:v>
                </c:pt>
                <c:pt idx="9">
                  <c:v>-1222.297546568454</c:v>
                </c:pt>
                <c:pt idx="10">
                  <c:v>-1406.7160493827159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9-46A8-BA71-49368AC51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698975"/>
        <c:axId val="780924415"/>
      </c:scatterChart>
      <c:valAx>
        <c:axId val="32769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924415"/>
        <c:crosses val="autoZero"/>
        <c:crossBetween val="midCat"/>
      </c:valAx>
      <c:valAx>
        <c:axId val="78092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;[Red]\-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2'!$K$2</c:f>
              <c:strCache>
                <c:ptCount val="1"/>
                <c:pt idx="0">
                  <c:v>NPVa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2'!$J$3:$J$13</c:f>
              <c:numCache>
                <c:formatCode>0%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'QUESTION 2'!$K$3:$K$13</c:f>
              <c:numCache>
                <c:formatCode>#,##0\ "€";[Red]\-#,##0\ "€"</c:formatCode>
                <c:ptCount val="11"/>
                <c:pt idx="0">
                  <c:v>6751</c:v>
                </c:pt>
                <c:pt idx="1">
                  <c:v>4610.3020713738451</c:v>
                </c:pt>
                <c:pt idx="2">
                  <c:v>3022.7083346269164</c:v>
                </c:pt>
                <c:pt idx="3">
                  <c:v>1833.485303688758</c:v>
                </c:pt>
                <c:pt idx="4">
                  <c:v>935.06944444444434</c:v>
                </c:pt>
                <c:pt idx="5">
                  <c:v>251.52639999999997</c:v>
                </c:pt>
                <c:pt idx="6">
                  <c:v>-271.50686923804221</c:v>
                </c:pt>
                <c:pt idx="7">
                  <c:v>-673.45172005087284</c:v>
                </c:pt>
                <c:pt idx="8">
                  <c:v>-983.23168917712792</c:v>
                </c:pt>
                <c:pt idx="9">
                  <c:v>-1222.297546568454</c:v>
                </c:pt>
                <c:pt idx="10">
                  <c:v>-1406.7160493827159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A-43CC-B02E-F8634E2E5A99}"/>
            </c:ext>
          </c:extLst>
        </c:ser>
        <c:ser>
          <c:idx val="1"/>
          <c:order val="1"/>
          <c:tx>
            <c:strRef>
              <c:f>'QUESTION 2'!$L$2</c:f>
              <c:strCache>
                <c:ptCount val="1"/>
                <c:pt idx="0">
                  <c:v>NPVb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2'!$J$3:$J$13</c:f>
              <c:numCache>
                <c:formatCode>0%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'QUESTION 2'!$L$3:$L$13</c:f>
              <c:numCache>
                <c:formatCode>#,##0\ "€";[Red]\-#,##0\ "€"</c:formatCode>
                <c:ptCount val="11"/>
                <c:pt idx="0">
                  <c:v>11900</c:v>
                </c:pt>
                <c:pt idx="1">
                  <c:v>9115.1980080806006</c:v>
                </c:pt>
                <c:pt idx="2">
                  <c:v>7009.1107785732438</c:v>
                </c:pt>
                <c:pt idx="3">
                  <c:v>5396.6203945314928</c:v>
                </c:pt>
                <c:pt idx="4">
                  <c:v>4148.2510288065841</c:v>
                </c:pt>
                <c:pt idx="5">
                  <c:v>3172</c:v>
                </c:pt>
                <c:pt idx="6">
                  <c:v>2401.5397543180175</c:v>
                </c:pt>
                <c:pt idx="7">
                  <c:v>1788.413925882995</c:v>
                </c:pt>
                <c:pt idx="8">
                  <c:v>1296.7870530136265</c:v>
                </c:pt>
                <c:pt idx="9">
                  <c:v>899.85674132638837</c:v>
                </c:pt>
                <c:pt idx="10">
                  <c:v>577.36625514403295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A-43CC-B02E-F8634E2E5A99}"/>
            </c:ext>
          </c:extLst>
        </c:ser>
        <c:ser>
          <c:idx val="2"/>
          <c:order val="2"/>
          <c:tx>
            <c:strRef>
              <c:f>'QUESTION 2'!$M$2</c:f>
              <c:strCache>
                <c:ptCount val="1"/>
                <c:pt idx="0">
                  <c:v>NPVC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2'!$J$3:$J$13</c:f>
              <c:numCache>
                <c:formatCode>0%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'QUESTION 2'!$M$3:$M$13</c:f>
              <c:numCache>
                <c:formatCode>#,##0\ "€";[Red]\-#,##0\ "€"</c:formatCode>
                <c:ptCount val="11"/>
                <c:pt idx="0">
                  <c:v>5610</c:v>
                </c:pt>
                <c:pt idx="1">
                  <c:v>3543.462637187472</c:v>
                </c:pt>
                <c:pt idx="2">
                  <c:v>2021.2808365052033</c:v>
                </c:pt>
                <c:pt idx="3">
                  <c:v>890.14676501858503</c:v>
                </c:pt>
                <c:pt idx="4">
                  <c:v>43.634259259259466</c:v>
                </c:pt>
                <c:pt idx="5">
                  <c:v>-593.2736000000001</c:v>
                </c:pt>
                <c:pt idx="6">
                  <c:v>-1074.1923494383159</c:v>
                </c:pt>
                <c:pt idx="7">
                  <c:v>-1437.9286798639091</c:v>
                </c:pt>
                <c:pt idx="8">
                  <c:v>-1712.8964122091982</c:v>
                </c:pt>
                <c:pt idx="9">
                  <c:v>-1920.1203355306914</c:v>
                </c:pt>
                <c:pt idx="10">
                  <c:v>-2075.308641975309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0-4535-9DC7-015EE60DD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134464"/>
        <c:axId val="1162241376"/>
      </c:lineChart>
      <c:catAx>
        <c:axId val="115613446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41376"/>
        <c:crosses val="autoZero"/>
        <c:auto val="1"/>
        <c:lblAlgn val="ctr"/>
        <c:lblOffset val="100"/>
        <c:noMultiLvlLbl val="0"/>
      </c:catAx>
      <c:valAx>
        <c:axId val="11622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;[Red]\-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205276</xdr:colOff>
      <xdr:row>20</xdr:row>
      <xdr:rowOff>168440</xdr:rowOff>
    </xdr:from>
    <xdr:to>
      <xdr:col>16</xdr:col>
      <xdr:colOff>292658</xdr:colOff>
      <xdr:row>33</xdr:row>
      <xdr:rowOff>20073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907A-2793-4F30-A9F8-528449F40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826604</xdr:colOff>
      <xdr:row>20</xdr:row>
      <xdr:rowOff>189671</xdr:rowOff>
    </xdr:from>
    <xdr:to>
      <xdr:col>8</xdr:col>
      <xdr:colOff>524289</xdr:colOff>
      <xdr:row>48</xdr:row>
      <xdr:rowOff>97319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659B0A-E9C5-4781-8953-74512C163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565179</xdr:colOff>
      <xdr:row>20</xdr:row>
      <xdr:rowOff>68035</xdr:rowOff>
    </xdr:from>
    <xdr:to>
      <xdr:col>23</xdr:col>
      <xdr:colOff>250370</xdr:colOff>
      <xdr:row>54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03F7D-12DB-4726-8337-7658AD32C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Q41"/>
  <sheetViews>
    <sheetView zoomScale="70" zoomScaleNormal="70" workbookViewId="0">
      <selection activeCell="T26" sqref="T26"/>
    </sheetView>
  </sheetViews>
  <sheetFormatPr defaultColWidth="9.140625" defaultRowHeight="15"/>
  <cols>
    <col min="6" max="6" width="54.7109375" bestFit="1" customWidth="1"/>
    <col min="7" max="7" width="12.7109375" bestFit="1" customWidth="1"/>
    <col min="8" max="8" width="9.7109375" customWidth="1"/>
    <col min="9" max="9" width="11.5703125" bestFit="1" customWidth="1"/>
    <col min="11" max="11" width="11.5703125" bestFit="1" customWidth="1"/>
    <col min="13" max="13" width="11.5703125" bestFit="1" customWidth="1"/>
    <col min="15" max="15" width="12.42578125" bestFit="1" customWidth="1"/>
  </cols>
  <sheetData>
    <row r="1" spans="6:17" ht="18.75">
      <c r="F1" s="2" t="s">
        <v>0</v>
      </c>
      <c r="G1" s="1"/>
      <c r="H1" s="1"/>
      <c r="I1" s="1"/>
    </row>
    <row r="2" spans="6:17" ht="15.75">
      <c r="F2" s="6" t="s">
        <v>1</v>
      </c>
      <c r="G2" s="8">
        <v>2024</v>
      </c>
      <c r="H2" s="8"/>
      <c r="I2" s="8">
        <v>2023</v>
      </c>
      <c r="K2" s="8">
        <v>2022</v>
      </c>
      <c r="L2" s="13"/>
      <c r="M2" s="8">
        <v>2021</v>
      </c>
      <c r="O2" s="8">
        <v>2020</v>
      </c>
      <c r="Q2" s="8">
        <v>2019</v>
      </c>
    </row>
    <row r="3" spans="6:17" ht="15.75">
      <c r="F3" s="3" t="s">
        <v>2</v>
      </c>
      <c r="G3" s="1"/>
      <c r="H3" s="1"/>
      <c r="I3" s="1"/>
      <c r="K3" s="1"/>
      <c r="L3" s="1"/>
      <c r="M3" s="1"/>
      <c r="O3" s="1"/>
    </row>
    <row r="4" spans="6:17" ht="15.75">
      <c r="F4" s="5" t="s">
        <v>3</v>
      </c>
      <c r="G4" s="4">
        <v>12000</v>
      </c>
      <c r="H4" s="4"/>
      <c r="I4" s="4">
        <v>3000</v>
      </c>
      <c r="K4" s="4">
        <v>1500</v>
      </c>
      <c r="L4" s="1"/>
      <c r="M4" s="4">
        <f>+O4*1.13</f>
        <v>225.99999999999997</v>
      </c>
      <c r="O4" s="4">
        <v>200</v>
      </c>
    </row>
    <row r="5" spans="6:17" ht="15.75">
      <c r="F5" s="12" t="s">
        <v>4</v>
      </c>
      <c r="G5" s="1"/>
      <c r="H5" s="1"/>
      <c r="I5" s="1"/>
      <c r="K5" s="1"/>
      <c r="L5" s="1"/>
      <c r="M5" s="1"/>
      <c r="O5" s="1"/>
    </row>
    <row r="6" spans="6:17" ht="15.75">
      <c r="F6" s="5" t="s">
        <v>5</v>
      </c>
      <c r="G6" s="4">
        <v>450</v>
      </c>
      <c r="H6" s="4"/>
      <c r="I6" s="4">
        <v>260</v>
      </c>
      <c r="K6" s="4">
        <v>450</v>
      </c>
      <c r="L6" s="1"/>
      <c r="M6" s="4">
        <v>260</v>
      </c>
      <c r="O6" s="4">
        <v>450</v>
      </c>
    </row>
    <row r="7" spans="6:17" ht="15.75">
      <c r="F7" s="5" t="s">
        <v>6</v>
      </c>
      <c r="G7" s="4">
        <v>-500</v>
      </c>
      <c r="H7" s="4"/>
      <c r="I7" s="4">
        <v>-350</v>
      </c>
      <c r="K7" s="4">
        <v>-500</v>
      </c>
      <c r="L7" s="1"/>
      <c r="M7" s="4">
        <v>-350</v>
      </c>
      <c r="O7" s="4">
        <v>-500</v>
      </c>
    </row>
    <row r="8" spans="6:17" ht="15.75">
      <c r="F8" s="5" t="s">
        <v>7</v>
      </c>
      <c r="G8" s="4">
        <v>400</v>
      </c>
      <c r="H8" s="4"/>
      <c r="I8" s="4">
        <v>300</v>
      </c>
      <c r="K8" s="4">
        <v>400</v>
      </c>
      <c r="L8" s="1"/>
      <c r="M8" s="4">
        <v>300</v>
      </c>
      <c r="O8" s="4">
        <v>400</v>
      </c>
    </row>
    <row r="9" spans="6:17" ht="15.75">
      <c r="F9" s="5" t="s">
        <v>8</v>
      </c>
      <c r="G9" s="4">
        <v>-50</v>
      </c>
      <c r="H9" s="4"/>
      <c r="I9" s="4">
        <v>0</v>
      </c>
      <c r="K9" s="4">
        <v>-50</v>
      </c>
      <c r="L9" s="1"/>
      <c r="M9" s="4">
        <v>0</v>
      </c>
      <c r="O9" s="4">
        <v>-50</v>
      </c>
    </row>
    <row r="10" spans="6:17" ht="15.75">
      <c r="F10" s="12" t="s">
        <v>9</v>
      </c>
      <c r="G10" s="1"/>
      <c r="H10" s="1"/>
      <c r="I10" s="1"/>
      <c r="K10" s="1"/>
      <c r="L10" s="1"/>
      <c r="M10" s="1"/>
      <c r="O10" s="1"/>
    </row>
    <row r="11" spans="6:17" ht="15.75">
      <c r="F11" s="5" t="s">
        <v>10</v>
      </c>
      <c r="G11" s="4">
        <v>-500</v>
      </c>
      <c r="H11" s="4"/>
      <c r="I11" s="4">
        <v>-505</v>
      </c>
      <c r="K11" s="4">
        <v>-500</v>
      </c>
      <c r="L11" s="1"/>
      <c r="M11" s="4">
        <v>-505</v>
      </c>
      <c r="O11" s="4">
        <v>-500</v>
      </c>
    </row>
    <row r="12" spans="6:17" ht="15.75">
      <c r="F12" s="5" t="s">
        <v>11</v>
      </c>
      <c r="G12" s="4">
        <v>-450</v>
      </c>
      <c r="H12" s="1"/>
      <c r="I12" s="4">
        <v>-750</v>
      </c>
      <c r="K12" s="4">
        <v>-450</v>
      </c>
      <c r="L12" s="1"/>
      <c r="M12" s="4">
        <v>-750</v>
      </c>
      <c r="O12" s="4">
        <v>-450</v>
      </c>
    </row>
    <row r="13" spans="6:17" ht="15.75">
      <c r="F13" s="5" t="s">
        <v>12</v>
      </c>
      <c r="G13" s="4">
        <v>-1740</v>
      </c>
      <c r="H13" s="1"/>
      <c r="I13" s="4">
        <v>200</v>
      </c>
      <c r="K13" s="4">
        <v>-1740</v>
      </c>
      <c r="L13" s="1"/>
      <c r="M13" s="4">
        <v>200</v>
      </c>
      <c r="O13" s="4">
        <v>-1740</v>
      </c>
    </row>
    <row r="14" spans="6:17" ht="15.75">
      <c r="F14" s="5" t="s">
        <v>13</v>
      </c>
      <c r="G14" s="9">
        <f>+SUM(G4:G13)</f>
        <v>9610</v>
      </c>
      <c r="H14" s="1"/>
      <c r="I14" s="9">
        <f>+SUM(I4:I13)</f>
        <v>2155</v>
      </c>
      <c r="K14" s="9">
        <f>+SUM(K4:K13)</f>
        <v>-890</v>
      </c>
      <c r="L14" s="1"/>
      <c r="M14" s="9">
        <f>+SUM(M4:M13)</f>
        <v>-619</v>
      </c>
      <c r="O14" s="9">
        <f>+SUM(O4:O13)</f>
        <v>-2190</v>
      </c>
    </row>
    <row r="15" spans="6:17" ht="15.75">
      <c r="F15" s="5" t="s">
        <v>14</v>
      </c>
      <c r="G15" s="4">
        <v>-270</v>
      </c>
      <c r="H15" s="1"/>
      <c r="I15" s="4">
        <v>-280</v>
      </c>
      <c r="K15" s="4">
        <v>-270</v>
      </c>
      <c r="L15" s="1"/>
      <c r="M15" s="4">
        <v>-280</v>
      </c>
      <c r="O15" s="4">
        <v>-270</v>
      </c>
    </row>
    <row r="16" spans="6:17" ht="15.75">
      <c r="F16" s="5" t="s">
        <v>15</v>
      </c>
      <c r="G16" s="4">
        <v>-300</v>
      </c>
      <c r="H16" s="1"/>
      <c r="I16" s="4">
        <v>-45</v>
      </c>
      <c r="K16" s="4">
        <v>-300</v>
      </c>
      <c r="L16" s="1"/>
      <c r="M16" s="4">
        <v>-45</v>
      </c>
      <c r="O16" s="4">
        <v>-300</v>
      </c>
    </row>
    <row r="17" spans="6:15" ht="15.75">
      <c r="F17" s="5" t="s">
        <v>16</v>
      </c>
      <c r="G17" s="4">
        <v>-200</v>
      </c>
      <c r="H17" s="1"/>
      <c r="I17" s="4">
        <v>0</v>
      </c>
      <c r="K17" s="4"/>
      <c r="L17" s="1"/>
      <c r="M17" s="4">
        <v>0</v>
      </c>
      <c r="O17" s="4"/>
    </row>
    <row r="18" spans="6:15" ht="16.5" thickBot="1">
      <c r="F18" s="14" t="s">
        <v>17</v>
      </c>
      <c r="G18" s="11">
        <f>+SUM(G14:G17)</f>
        <v>8840</v>
      </c>
      <c r="H18" s="1"/>
      <c r="I18" s="11">
        <f>+SUM(I14:I17)</f>
        <v>1830</v>
      </c>
      <c r="K18" s="11">
        <f>+SUM(K14:K17)</f>
        <v>-1460</v>
      </c>
      <c r="L18" s="1"/>
      <c r="M18" s="11">
        <f>+SUM(M14:M17)</f>
        <v>-944</v>
      </c>
      <c r="O18" s="11">
        <f>+SUM(O14:O17)</f>
        <v>-2760</v>
      </c>
    </row>
    <row r="19" spans="6:15" ht="16.5" thickTop="1">
      <c r="F19" s="1"/>
      <c r="G19" s="10"/>
      <c r="H19" s="1"/>
      <c r="I19" s="10"/>
      <c r="K19" s="10"/>
      <c r="L19" s="1"/>
      <c r="M19" s="10"/>
      <c r="O19" s="10"/>
    </row>
    <row r="20" spans="6:15" ht="15.75">
      <c r="F20" s="3" t="s">
        <v>18</v>
      </c>
      <c r="G20" s="1"/>
      <c r="H20" s="1"/>
      <c r="I20" s="1"/>
      <c r="K20" s="1"/>
      <c r="L20" s="1"/>
      <c r="M20" s="1"/>
      <c r="O20" s="1"/>
    </row>
    <row r="21" spans="6:15" ht="15.75">
      <c r="F21" s="5" t="s">
        <v>19</v>
      </c>
      <c r="G21" s="4">
        <v>-550</v>
      </c>
      <c r="H21" s="1"/>
      <c r="I21" s="4">
        <v>0</v>
      </c>
      <c r="K21" s="4">
        <v>-550</v>
      </c>
      <c r="L21" s="1"/>
      <c r="M21" s="4">
        <v>0</v>
      </c>
      <c r="O21" s="4">
        <v>-550</v>
      </c>
    </row>
    <row r="22" spans="6:15" ht="15.75">
      <c r="F22" s="5" t="s">
        <v>20</v>
      </c>
      <c r="G22" s="4">
        <v>-350</v>
      </c>
      <c r="H22" s="1"/>
      <c r="I22" s="4">
        <v>-200</v>
      </c>
      <c r="K22" s="4">
        <v>-350</v>
      </c>
      <c r="L22" s="1"/>
      <c r="M22" s="4">
        <v>-200</v>
      </c>
      <c r="O22" s="4">
        <v>-350</v>
      </c>
    </row>
    <row r="23" spans="6:15" ht="15.75">
      <c r="F23" s="5" t="s">
        <v>21</v>
      </c>
      <c r="G23" s="4">
        <v>70</v>
      </c>
      <c r="H23" s="1"/>
      <c r="I23" s="4">
        <v>0</v>
      </c>
      <c r="K23" s="4">
        <v>70</v>
      </c>
      <c r="L23" s="1"/>
      <c r="M23" s="4">
        <v>0</v>
      </c>
      <c r="O23" s="4">
        <v>70</v>
      </c>
    </row>
    <row r="24" spans="6:15" ht="15.75">
      <c r="F24" s="5" t="s">
        <v>22</v>
      </c>
      <c r="G24" s="4">
        <v>0</v>
      </c>
      <c r="H24" s="1"/>
      <c r="I24" s="4">
        <v>-500</v>
      </c>
      <c r="K24" s="4">
        <v>0</v>
      </c>
      <c r="L24" s="1"/>
      <c r="M24" s="4">
        <v>-500</v>
      </c>
      <c r="O24" s="4">
        <v>0</v>
      </c>
    </row>
    <row r="25" spans="6:15" ht="15.75">
      <c r="F25" s="5" t="s">
        <v>6</v>
      </c>
      <c r="G25" s="4">
        <v>400</v>
      </c>
      <c r="H25" s="1"/>
      <c r="I25" s="4">
        <v>350</v>
      </c>
      <c r="K25" s="4">
        <v>400</v>
      </c>
      <c r="L25" s="1"/>
      <c r="M25" s="4">
        <v>350</v>
      </c>
      <c r="O25" s="4">
        <v>400</v>
      </c>
    </row>
    <row r="26" spans="6:15" ht="16.5" thickBot="1">
      <c r="F26" s="14" t="s">
        <v>23</v>
      </c>
      <c r="G26" s="11">
        <f>+SUM(G21:G25)</f>
        <v>-430</v>
      </c>
      <c r="H26" s="1"/>
      <c r="I26" s="11">
        <f t="shared" ref="I26" si="0">+SUM(I21:I25)</f>
        <v>-350</v>
      </c>
      <c r="K26" s="11">
        <f>+SUM(K21:K25)</f>
        <v>-430</v>
      </c>
      <c r="L26" s="1"/>
      <c r="M26" s="11">
        <f t="shared" ref="M26" si="1">+SUM(M21:M25)</f>
        <v>-350</v>
      </c>
      <c r="O26" s="11">
        <f>+SUM(O21:O25)</f>
        <v>-430</v>
      </c>
    </row>
    <row r="27" spans="6:15" ht="15.75" thickTop="1">
      <c r="F27" s="1"/>
      <c r="G27" s="1"/>
      <c r="H27" s="1"/>
      <c r="I27" s="1"/>
      <c r="K27" s="1"/>
      <c r="L27" s="1"/>
      <c r="M27" s="1"/>
      <c r="O27" s="1"/>
    </row>
    <row r="28" spans="6:15" ht="15.75">
      <c r="F28" s="3" t="s">
        <v>24</v>
      </c>
      <c r="G28" s="1"/>
      <c r="H28" s="1"/>
      <c r="I28" s="1"/>
      <c r="K28" s="1"/>
      <c r="L28" s="1"/>
      <c r="M28" s="1"/>
      <c r="O28" s="1"/>
    </row>
    <row r="29" spans="6:15" ht="15.75">
      <c r="F29" s="5" t="s">
        <v>25</v>
      </c>
      <c r="G29" s="4">
        <v>250</v>
      </c>
      <c r="H29" s="1"/>
      <c r="I29" s="4">
        <v>1500</v>
      </c>
      <c r="K29" s="4">
        <v>250</v>
      </c>
      <c r="L29" s="1"/>
      <c r="M29" s="4">
        <v>125</v>
      </c>
      <c r="O29" s="4">
        <v>250</v>
      </c>
    </row>
    <row r="30" spans="6:15" ht="15.75">
      <c r="F30" s="5" t="s">
        <v>26</v>
      </c>
      <c r="G30" s="4">
        <v>250</v>
      </c>
      <c r="H30" s="1"/>
      <c r="I30" s="4">
        <v>200</v>
      </c>
      <c r="K30" s="4">
        <v>250</v>
      </c>
      <c r="L30" s="1"/>
      <c r="M30" s="4">
        <v>200</v>
      </c>
      <c r="O30" s="4">
        <v>250</v>
      </c>
    </row>
    <row r="31" spans="6:15" ht="15.75">
      <c r="F31" s="5" t="s">
        <v>27</v>
      </c>
      <c r="G31" s="4">
        <v>-190</v>
      </c>
      <c r="H31" s="1"/>
      <c r="I31" s="4">
        <v>-70</v>
      </c>
      <c r="K31" s="4">
        <v>-190</v>
      </c>
      <c r="L31" s="1"/>
      <c r="M31" s="4">
        <v>-70</v>
      </c>
      <c r="O31" s="4">
        <v>-190</v>
      </c>
    </row>
    <row r="32" spans="6:15" ht="16.5" thickBot="1">
      <c r="F32" s="14" t="s">
        <v>28</v>
      </c>
      <c r="G32" s="11">
        <f>+SUM(G29:G31)</f>
        <v>310</v>
      </c>
      <c r="H32" s="1"/>
      <c r="I32" s="11">
        <f t="shared" ref="I32" si="2">+SUM(I29:I31)</f>
        <v>1630</v>
      </c>
      <c r="K32" s="11">
        <f>+SUM(K29:K31)</f>
        <v>310</v>
      </c>
      <c r="L32" s="1"/>
      <c r="M32" s="11">
        <f t="shared" ref="M32" si="3">+SUM(M29:M31)</f>
        <v>255</v>
      </c>
      <c r="O32" s="11">
        <f>+SUM(O29:O31)</f>
        <v>310</v>
      </c>
    </row>
    <row r="33" spans="6:17" ht="15.75" thickTop="1">
      <c r="F33" s="1"/>
      <c r="G33" s="1"/>
      <c r="H33" s="1"/>
      <c r="I33" s="1"/>
      <c r="K33" s="1"/>
      <c r="L33" s="1"/>
      <c r="M33" s="1"/>
      <c r="O33" s="1"/>
    </row>
    <row r="34" spans="6:17" ht="15.75">
      <c r="F34" s="3" t="s">
        <v>29</v>
      </c>
      <c r="G34" s="7">
        <f>+G32+G26+G18</f>
        <v>8720</v>
      </c>
      <c r="H34" s="1"/>
      <c r="I34" s="7">
        <f>+I32+I26+I18</f>
        <v>3110</v>
      </c>
      <c r="K34" s="7">
        <f>+K32+K26+K18</f>
        <v>-1580</v>
      </c>
      <c r="L34" s="1"/>
      <c r="M34" s="7">
        <f>+M32+M26+M18</f>
        <v>-1039</v>
      </c>
      <c r="O34" s="7">
        <f>+O32+O26+O18</f>
        <v>-2880</v>
      </c>
    </row>
    <row r="35" spans="6:17" ht="15.75">
      <c r="F35" s="3"/>
      <c r="G35" s="7"/>
      <c r="H35" s="1"/>
      <c r="I35" s="7"/>
      <c r="K35" s="7"/>
      <c r="L35" s="1"/>
      <c r="M35" s="7"/>
      <c r="O35" s="7"/>
    </row>
    <row r="36" spans="6:17" ht="15.75">
      <c r="F36" s="3" t="s">
        <v>30</v>
      </c>
      <c r="G36" s="7">
        <v>160</v>
      </c>
      <c r="H36" s="1"/>
      <c r="I36" s="7">
        <v>320</v>
      </c>
      <c r="K36" s="7">
        <v>160</v>
      </c>
      <c r="L36" s="1"/>
      <c r="M36" s="7">
        <v>320</v>
      </c>
      <c r="O36" s="7">
        <v>160</v>
      </c>
    </row>
    <row r="37" spans="6:17">
      <c r="H37" s="1"/>
      <c r="L37" s="1"/>
    </row>
    <row r="38" spans="6:17" ht="15.75">
      <c r="F38" s="15" t="s">
        <v>31</v>
      </c>
      <c r="G38" s="16">
        <f>+G34+G36</f>
        <v>8880</v>
      </c>
      <c r="H38" s="17"/>
      <c r="I38" s="16">
        <f>+I34+I36</f>
        <v>3430</v>
      </c>
      <c r="J38" s="18"/>
      <c r="K38" s="16">
        <f>+K34+K36</f>
        <v>-1420</v>
      </c>
      <c r="L38" s="17"/>
      <c r="M38" s="16">
        <f>+M34+M36</f>
        <v>-719</v>
      </c>
      <c r="N38" s="18"/>
      <c r="O38" s="16">
        <f>+O34+O36</f>
        <v>-2720</v>
      </c>
      <c r="Q38" s="16">
        <v>700</v>
      </c>
    </row>
    <row r="39" spans="6:17">
      <c r="H39" s="1"/>
      <c r="L39" s="1"/>
    </row>
    <row r="40" spans="6:17">
      <c r="L40" s="1"/>
    </row>
    <row r="41" spans="6:17">
      <c r="L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zoomScale="85" zoomScaleNormal="85" workbookViewId="0">
      <selection activeCell="M22" sqref="M22"/>
    </sheetView>
  </sheetViews>
  <sheetFormatPr defaultColWidth="11.42578125" defaultRowHeight="15"/>
  <cols>
    <col min="1" max="1" width="32.140625" bestFit="1" customWidth="1"/>
    <col min="2" max="4" width="16.85546875" customWidth="1"/>
    <col min="7" max="7" width="22.42578125" bestFit="1" customWidth="1"/>
    <col min="9" max="10" width="18" customWidth="1"/>
  </cols>
  <sheetData>
    <row r="1" spans="1:10">
      <c r="A1" s="19"/>
      <c r="B1" s="20"/>
      <c r="C1" s="21" t="s">
        <v>32</v>
      </c>
      <c r="D1" s="22" t="s">
        <v>33</v>
      </c>
      <c r="G1" s="19"/>
      <c r="H1" s="20"/>
      <c r="I1" s="21" t="s">
        <v>32</v>
      </c>
      <c r="J1" s="22" t="s">
        <v>33</v>
      </c>
    </row>
    <row r="2" spans="1:10">
      <c r="A2" s="23" t="s">
        <v>34</v>
      </c>
      <c r="B2" s="24"/>
      <c r="C2" s="25"/>
      <c r="D2" s="26"/>
      <c r="G2" s="23" t="s">
        <v>55</v>
      </c>
      <c r="H2" s="43"/>
      <c r="I2" s="44"/>
      <c r="J2" s="45"/>
    </row>
    <row r="3" spans="1:10">
      <c r="A3" s="27"/>
      <c r="B3" s="24"/>
      <c r="C3" s="25"/>
      <c r="D3" s="26"/>
      <c r="G3" s="28"/>
      <c r="H3" s="43"/>
      <c r="I3" s="44"/>
      <c r="J3" s="45"/>
    </row>
    <row r="4" spans="1:10">
      <c r="A4" s="28" t="s">
        <v>35</v>
      </c>
      <c r="B4" s="24"/>
      <c r="C4" s="25"/>
      <c r="D4" s="26"/>
      <c r="G4" s="28" t="s">
        <v>56</v>
      </c>
      <c r="H4" s="46"/>
      <c r="I4" s="44"/>
      <c r="J4" s="47"/>
    </row>
    <row r="5" spans="1:10">
      <c r="A5" s="29" t="s">
        <v>36</v>
      </c>
      <c r="B5" s="30"/>
      <c r="C5" s="31">
        <v>4500</v>
      </c>
      <c r="D5" s="32">
        <v>7938</v>
      </c>
      <c r="G5" s="29" t="s">
        <v>57</v>
      </c>
      <c r="H5" s="48"/>
      <c r="I5" s="31">
        <v>14694</v>
      </c>
      <c r="J5" s="32">
        <v>11211</v>
      </c>
    </row>
    <row r="6" spans="1:10">
      <c r="A6" s="29" t="s">
        <v>37</v>
      </c>
      <c r="B6" s="33"/>
      <c r="C6" s="31">
        <v>5801</v>
      </c>
      <c r="D6" s="32">
        <v>655</v>
      </c>
      <c r="G6" s="29" t="s">
        <v>58</v>
      </c>
      <c r="H6" s="34"/>
      <c r="I6" s="31">
        <v>17800</v>
      </c>
      <c r="J6" s="32">
        <v>18864</v>
      </c>
    </row>
    <row r="7" spans="1:10">
      <c r="A7" s="29" t="s">
        <v>38</v>
      </c>
      <c r="B7" s="33"/>
      <c r="C7" s="31">
        <v>9125</v>
      </c>
      <c r="D7" s="32">
        <v>9177</v>
      </c>
      <c r="G7" s="49" t="s">
        <v>59</v>
      </c>
      <c r="H7" s="35"/>
      <c r="I7" s="31">
        <v>4075</v>
      </c>
      <c r="J7" s="32">
        <v>4299</v>
      </c>
    </row>
    <row r="8" spans="1:10">
      <c r="A8" s="29" t="s">
        <v>39</v>
      </c>
      <c r="B8" s="34"/>
      <c r="C8" s="31">
        <v>11167</v>
      </c>
      <c r="D8" s="32">
        <v>12036</v>
      </c>
      <c r="G8" s="29" t="s">
        <v>60</v>
      </c>
      <c r="H8" s="48"/>
      <c r="I8" s="31">
        <v>780</v>
      </c>
      <c r="J8" s="32">
        <v>819</v>
      </c>
    </row>
    <row r="9" spans="1:10">
      <c r="A9" s="29" t="s">
        <v>40</v>
      </c>
      <c r="B9" s="33"/>
      <c r="C9" s="31">
        <v>530</v>
      </c>
      <c r="D9" s="32">
        <v>573</v>
      </c>
      <c r="G9" s="29" t="s">
        <v>61</v>
      </c>
      <c r="H9" s="48"/>
      <c r="I9" s="31">
        <v>448</v>
      </c>
      <c r="J9" s="32">
        <v>507</v>
      </c>
    </row>
    <row r="10" spans="1:10">
      <c r="A10" s="29" t="s">
        <v>41</v>
      </c>
      <c r="B10" s="33"/>
      <c r="C10" s="31">
        <v>183</v>
      </c>
      <c r="D10" s="32">
        <v>231</v>
      </c>
      <c r="G10" s="29" t="s">
        <v>62</v>
      </c>
      <c r="H10" s="35"/>
      <c r="I10" s="31">
        <v>2731</v>
      </c>
      <c r="J10" s="32">
        <v>2477</v>
      </c>
    </row>
    <row r="11" spans="1:10" ht="22.5">
      <c r="A11" s="29" t="s">
        <v>42</v>
      </c>
      <c r="B11" s="35"/>
      <c r="C11" s="31">
        <v>869</v>
      </c>
      <c r="D11" s="32">
        <v>917</v>
      </c>
      <c r="G11" s="50" t="s">
        <v>63</v>
      </c>
      <c r="H11" s="48"/>
      <c r="I11" s="31">
        <v>2502</v>
      </c>
      <c r="J11" s="32">
        <v>12</v>
      </c>
    </row>
    <row r="12" spans="1:10">
      <c r="A12" s="29" t="s">
        <v>43</v>
      </c>
      <c r="B12" s="33"/>
      <c r="C12" s="31">
        <v>8828</v>
      </c>
      <c r="D12" s="32">
        <v>357</v>
      </c>
      <c r="G12" s="36" t="s">
        <v>64</v>
      </c>
      <c r="H12" s="37"/>
      <c r="I12" s="38">
        <f>SUM(I5:I11)</f>
        <v>43030</v>
      </c>
      <c r="J12" s="39">
        <f>SUM(J5:J11)</f>
        <v>38189</v>
      </c>
    </row>
    <row r="13" spans="1:10">
      <c r="A13" s="36" t="s">
        <v>44</v>
      </c>
      <c r="B13" s="37"/>
      <c r="C13" s="38">
        <f>SUM(C5:C12)</f>
        <v>41003</v>
      </c>
      <c r="D13" s="39">
        <f>SUM(D5:D12)</f>
        <v>31884</v>
      </c>
      <c r="G13" s="28"/>
      <c r="H13" s="35"/>
      <c r="I13" s="51"/>
      <c r="J13" s="52"/>
    </row>
    <row r="14" spans="1:10">
      <c r="A14" s="28"/>
      <c r="B14" s="33"/>
      <c r="C14" s="40"/>
      <c r="D14" s="41"/>
      <c r="G14" s="28" t="s">
        <v>65</v>
      </c>
      <c r="H14" s="35"/>
      <c r="I14" s="51"/>
      <c r="J14" s="52"/>
    </row>
    <row r="15" spans="1:10">
      <c r="A15" s="28" t="s">
        <v>45</v>
      </c>
      <c r="B15" s="33"/>
      <c r="C15" s="40"/>
      <c r="D15" s="41"/>
      <c r="G15" s="29" t="s">
        <v>57</v>
      </c>
      <c r="H15" s="48"/>
      <c r="I15" s="53">
        <v>25700</v>
      </c>
      <c r="J15" s="32">
        <v>18566</v>
      </c>
    </row>
    <row r="16" spans="1:10">
      <c r="A16" s="29" t="s">
        <v>46</v>
      </c>
      <c r="B16" s="33"/>
      <c r="C16" s="31">
        <v>29956</v>
      </c>
      <c r="D16" s="32">
        <v>30777</v>
      </c>
      <c r="G16" s="29" t="s">
        <v>66</v>
      </c>
      <c r="H16" s="48"/>
      <c r="I16" s="53">
        <v>5919</v>
      </c>
      <c r="J16" s="32">
        <v>7111</v>
      </c>
    </row>
    <row r="17" spans="1:14">
      <c r="A17" s="29" t="s">
        <v>47</v>
      </c>
      <c r="B17" s="33"/>
      <c r="C17" s="31">
        <v>31702</v>
      </c>
      <c r="D17" s="32">
        <v>29746</v>
      </c>
      <c r="G17" s="29" t="s">
        <v>60</v>
      </c>
      <c r="H17" s="48"/>
      <c r="I17" s="53">
        <v>1033</v>
      </c>
      <c r="J17" s="32">
        <v>1147</v>
      </c>
    </row>
    <row r="18" spans="1:14">
      <c r="A18" s="29" t="s">
        <v>48</v>
      </c>
      <c r="B18" s="33"/>
      <c r="C18" s="31">
        <v>18634</v>
      </c>
      <c r="D18" s="32">
        <v>20615</v>
      </c>
      <c r="G18" s="29" t="s">
        <v>67</v>
      </c>
      <c r="H18" s="48"/>
      <c r="I18" s="53">
        <v>2540</v>
      </c>
      <c r="J18" s="32">
        <v>3492</v>
      </c>
    </row>
    <row r="19" spans="1:14">
      <c r="A19" s="29" t="s">
        <v>49</v>
      </c>
      <c r="B19" s="33"/>
      <c r="C19" s="31">
        <v>10792</v>
      </c>
      <c r="D19" s="32">
        <v>11628</v>
      </c>
      <c r="G19" s="29" t="s">
        <v>68</v>
      </c>
      <c r="H19" s="48"/>
      <c r="I19" s="31">
        <v>390</v>
      </c>
      <c r="J19" s="32">
        <v>2476</v>
      </c>
    </row>
    <row r="20" spans="1:14">
      <c r="A20" s="29" t="s">
        <v>50</v>
      </c>
      <c r="B20" s="33"/>
      <c r="C20" s="31">
        <v>2567</v>
      </c>
      <c r="D20" s="32">
        <v>6003</v>
      </c>
      <c r="G20" s="36" t="s">
        <v>69</v>
      </c>
      <c r="H20" s="37"/>
      <c r="I20" s="38">
        <f>SUM(I15:I19)</f>
        <v>35582</v>
      </c>
      <c r="J20" s="39">
        <f>SUM(J15:J19)</f>
        <v>32792</v>
      </c>
    </row>
    <row r="21" spans="1:14">
      <c r="A21" s="29" t="s">
        <v>51</v>
      </c>
      <c r="B21" s="33"/>
      <c r="C21" s="31">
        <v>487</v>
      </c>
      <c r="D21" s="32">
        <v>392</v>
      </c>
      <c r="G21" s="27"/>
      <c r="H21" s="35"/>
      <c r="I21" s="51"/>
      <c r="J21" s="52"/>
    </row>
    <row r="22" spans="1:14">
      <c r="A22" s="29" t="s">
        <v>42</v>
      </c>
      <c r="B22" s="33"/>
      <c r="C22" s="31">
        <v>58</v>
      </c>
      <c r="D22" s="32">
        <v>62</v>
      </c>
      <c r="G22" s="92" t="s">
        <v>70</v>
      </c>
      <c r="H22" s="93"/>
      <c r="I22" s="94">
        <f>SUM(I20,I12)</f>
        <v>78612</v>
      </c>
      <c r="J22" s="95">
        <f>SUM(J20,J12)</f>
        <v>70981</v>
      </c>
    </row>
    <row r="23" spans="1:14">
      <c r="A23" s="29" t="s">
        <v>52</v>
      </c>
      <c r="B23" s="33"/>
      <c r="C23" s="31">
        <v>1816</v>
      </c>
      <c r="D23" s="32">
        <v>2103</v>
      </c>
      <c r="G23" s="27"/>
      <c r="H23" s="35"/>
      <c r="I23" s="51"/>
      <c r="J23" s="52"/>
    </row>
    <row r="24" spans="1:14">
      <c r="A24" s="36" t="s">
        <v>53</v>
      </c>
      <c r="B24" s="42"/>
      <c r="C24" s="38">
        <f>SUM(C16:C23)</f>
        <v>96012</v>
      </c>
      <c r="D24" s="39">
        <f>SUM(D16:D23)</f>
        <v>101326</v>
      </c>
      <c r="G24" s="27" t="s">
        <v>71</v>
      </c>
      <c r="H24" s="48"/>
      <c r="I24" s="51"/>
      <c r="J24" s="52"/>
    </row>
    <row r="25" spans="1:14">
      <c r="A25" s="28"/>
      <c r="B25" s="24"/>
      <c r="C25" s="40"/>
      <c r="D25" s="41"/>
      <c r="G25" s="29" t="s">
        <v>72</v>
      </c>
      <c r="H25" s="46"/>
      <c r="I25" s="31">
        <v>306</v>
      </c>
      <c r="J25" s="32">
        <v>311</v>
      </c>
      <c r="M25" s="74"/>
      <c r="N25" s="74"/>
    </row>
    <row r="26" spans="1:14" ht="16.5">
      <c r="A26" s="88" t="s">
        <v>54</v>
      </c>
      <c r="B26" s="89"/>
      <c r="C26" s="90">
        <f>SUM(C13,C24)</f>
        <v>137015</v>
      </c>
      <c r="D26" s="91">
        <f>SUM(D13,D24)</f>
        <v>133210</v>
      </c>
      <c r="G26" s="54" t="s">
        <v>73</v>
      </c>
      <c r="H26" s="46"/>
      <c r="I26" s="53">
        <v>-6948</v>
      </c>
      <c r="J26" s="32">
        <v>-4537</v>
      </c>
    </row>
    <row r="27" spans="1:14">
      <c r="G27" s="29"/>
      <c r="H27" s="46"/>
      <c r="I27" s="53"/>
      <c r="J27" s="32"/>
    </row>
    <row r="28" spans="1:14">
      <c r="G28" s="29" t="s">
        <v>74</v>
      </c>
      <c r="H28" s="46"/>
      <c r="I28" s="53">
        <v>-183</v>
      </c>
      <c r="J28" s="32">
        <v>989</v>
      </c>
    </row>
    <row r="29" spans="1:14">
      <c r="G29" s="55" t="s">
        <v>75</v>
      </c>
      <c r="H29" s="46"/>
      <c r="I29" s="31">
        <v>64188</v>
      </c>
      <c r="J29" s="32">
        <v>64193</v>
      </c>
      <c r="K29" s="74"/>
      <c r="L29" s="74"/>
    </row>
    <row r="30" spans="1:14" ht="33.75">
      <c r="G30" s="56" t="s">
        <v>76</v>
      </c>
      <c r="H30" s="42"/>
      <c r="I30" s="38">
        <f>SUM(I25:I29)</f>
        <v>57363</v>
      </c>
      <c r="J30" s="39">
        <f>SUM(J25:J29)</f>
        <v>60956</v>
      </c>
    </row>
    <row r="31" spans="1:14">
      <c r="G31" s="29" t="s">
        <v>77</v>
      </c>
      <c r="H31" s="46"/>
      <c r="I31" s="31">
        <v>1040</v>
      </c>
      <c r="J31" s="32">
        <v>1273</v>
      </c>
    </row>
    <row r="32" spans="1:14">
      <c r="G32" s="92" t="s">
        <v>78</v>
      </c>
      <c r="H32" s="96"/>
      <c r="I32" s="94">
        <f>SUM(I30:I31)</f>
        <v>58403</v>
      </c>
      <c r="J32" s="95">
        <f>SUM(J30:J31)</f>
        <v>62229</v>
      </c>
    </row>
    <row r="33" spans="7:10">
      <c r="G33" s="28"/>
      <c r="H33" s="46"/>
      <c r="I33" s="51"/>
      <c r="J33" s="52"/>
    </row>
    <row r="34" spans="7:10" ht="16.5">
      <c r="G34" s="88" t="s">
        <v>79</v>
      </c>
      <c r="H34" s="89"/>
      <c r="I34" s="90">
        <f>SUM(I22,I32)</f>
        <v>137015</v>
      </c>
      <c r="J34" s="91">
        <f>SUM(J22,J32)</f>
        <v>133210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4"/>
  <sheetViews>
    <sheetView zoomScaleNormal="100" workbookViewId="0">
      <selection activeCell="H20" sqref="H20"/>
    </sheetView>
  </sheetViews>
  <sheetFormatPr defaultColWidth="11.42578125" defaultRowHeight="15"/>
  <cols>
    <col min="1" max="1" width="49.28515625" customWidth="1"/>
    <col min="3" max="4" width="18.140625" customWidth="1"/>
  </cols>
  <sheetData>
    <row r="2" spans="1:6">
      <c r="A2" s="57"/>
      <c r="B2" s="46"/>
      <c r="C2" s="58" t="s">
        <v>97</v>
      </c>
      <c r="D2" s="59" t="s">
        <v>80</v>
      </c>
    </row>
    <row r="3" spans="1:6">
      <c r="A3" s="60" t="s">
        <v>81</v>
      </c>
      <c r="B3" s="61"/>
      <c r="C3" s="62">
        <v>89791</v>
      </c>
      <c r="D3" s="63">
        <v>89469</v>
      </c>
    </row>
    <row r="4" spans="1:6">
      <c r="A4" s="64"/>
      <c r="B4" s="33"/>
      <c r="C4" s="51"/>
      <c r="D4" s="65"/>
    </row>
    <row r="5" spans="1:6">
      <c r="A5" s="64" t="s">
        <v>82</v>
      </c>
      <c r="B5" s="66"/>
      <c r="C5" s="53">
        <v>330</v>
      </c>
      <c r="D5" s="65">
        <v>317</v>
      </c>
    </row>
    <row r="6" spans="1:6">
      <c r="A6" s="64" t="s">
        <v>83</v>
      </c>
      <c r="B6" s="66"/>
      <c r="C6" s="53">
        <v>-44923</v>
      </c>
      <c r="D6" s="65">
        <v>-44199</v>
      </c>
    </row>
    <row r="7" spans="1:6">
      <c r="A7" s="64" t="s">
        <v>84</v>
      </c>
      <c r="B7" s="66"/>
      <c r="C7" s="53">
        <v>-8205</v>
      </c>
      <c r="D7" s="65">
        <v>-8059</v>
      </c>
    </row>
    <row r="8" spans="1:6">
      <c r="A8" s="64" t="s">
        <v>85</v>
      </c>
      <c r="B8" s="66"/>
      <c r="C8" s="53">
        <v>-20540</v>
      </c>
      <c r="D8" s="65">
        <v>-21485</v>
      </c>
    </row>
    <row r="9" spans="1:6">
      <c r="A9" s="64" t="s">
        <v>86</v>
      </c>
      <c r="B9" s="66"/>
      <c r="C9" s="53">
        <v>-1724</v>
      </c>
      <c r="D9" s="65">
        <v>-1736</v>
      </c>
    </row>
    <row r="10" spans="1:6">
      <c r="A10" s="64" t="s">
        <v>87</v>
      </c>
      <c r="B10" s="66"/>
      <c r="C10" s="53">
        <v>111</v>
      </c>
      <c r="D10" s="65">
        <v>99</v>
      </c>
    </row>
    <row r="11" spans="1:6">
      <c r="A11" s="64" t="s">
        <v>88</v>
      </c>
      <c r="B11" s="66"/>
      <c r="C11" s="53">
        <v>-1607</v>
      </c>
      <c r="D11" s="65">
        <v>-713</v>
      </c>
    </row>
    <row r="12" spans="1:6">
      <c r="A12" s="60" t="s">
        <v>93</v>
      </c>
      <c r="B12" s="67"/>
      <c r="C12" s="62">
        <f>SUM(C3:C11)</f>
        <v>13233</v>
      </c>
      <c r="D12" s="63">
        <f>SUM(D3:D11)</f>
        <v>13693</v>
      </c>
    </row>
    <row r="13" spans="1:6">
      <c r="A13" s="64"/>
      <c r="B13" s="33"/>
      <c r="C13" s="53"/>
      <c r="D13" s="65"/>
    </row>
    <row r="14" spans="1:6">
      <c r="A14" s="64"/>
      <c r="B14" s="33"/>
      <c r="C14" s="53"/>
      <c r="D14" s="65"/>
    </row>
    <row r="15" spans="1:6" ht="15.75" thickBot="1">
      <c r="A15" s="64" t="s">
        <v>89</v>
      </c>
      <c r="B15" s="33"/>
      <c r="C15" s="53">
        <v>-3500</v>
      </c>
      <c r="D15" s="65">
        <v>-884</v>
      </c>
    </row>
    <row r="16" spans="1:6" ht="16.5" thickBot="1">
      <c r="A16" s="60" t="s">
        <v>94</v>
      </c>
      <c r="B16" s="61"/>
      <c r="C16" s="86">
        <f>SUM(C12:C15)</f>
        <v>9733</v>
      </c>
      <c r="D16" s="87">
        <f>SUM(D12:D15)</f>
        <v>12809</v>
      </c>
      <c r="E16" s="81"/>
      <c r="F16" s="85" t="s">
        <v>116</v>
      </c>
    </row>
    <row r="17" spans="1:6" ht="15.75">
      <c r="A17" s="64"/>
      <c r="B17" s="33"/>
      <c r="C17" s="53"/>
      <c r="D17" s="65"/>
      <c r="F17" s="82"/>
    </row>
    <row r="18" spans="1:6" ht="15.75">
      <c r="A18" s="64" t="s">
        <v>90</v>
      </c>
      <c r="B18" s="33"/>
      <c r="C18" s="53">
        <v>152</v>
      </c>
      <c r="D18" s="65">
        <v>121</v>
      </c>
      <c r="F18" s="82"/>
    </row>
    <row r="19" spans="1:6" ht="16.5" thickBot="1">
      <c r="A19" s="64" t="s">
        <v>91</v>
      </c>
      <c r="B19" s="33"/>
      <c r="C19" s="53">
        <v>-771</v>
      </c>
      <c r="D19" s="65">
        <v>-758</v>
      </c>
      <c r="F19" s="82"/>
    </row>
    <row r="20" spans="1:6" ht="16.5" thickBot="1">
      <c r="A20" s="60" t="s">
        <v>95</v>
      </c>
      <c r="B20" s="61"/>
      <c r="C20" s="86">
        <f>SUM(C16:C19)</f>
        <v>9114</v>
      </c>
      <c r="D20" s="87">
        <f>SUM(D16:D19)</f>
        <v>12172</v>
      </c>
      <c r="E20" s="81"/>
      <c r="F20" s="85" t="s">
        <v>117</v>
      </c>
    </row>
    <row r="21" spans="1:6" ht="15.75">
      <c r="A21" s="64"/>
      <c r="B21" s="33"/>
      <c r="C21" s="53"/>
      <c r="D21" s="65"/>
      <c r="F21" s="82"/>
    </row>
    <row r="22" spans="1:6" ht="15.75">
      <c r="A22" s="64" t="s">
        <v>92</v>
      </c>
      <c r="B22" s="33"/>
      <c r="C22" s="53">
        <v>-2779</v>
      </c>
      <c r="D22" s="65">
        <v>-4413</v>
      </c>
      <c r="F22" s="82"/>
    </row>
    <row r="23" spans="1:6" ht="16.5" thickBot="1">
      <c r="A23" s="64"/>
      <c r="B23" s="33"/>
      <c r="C23" s="53"/>
      <c r="D23" s="65"/>
      <c r="F23" s="82"/>
    </row>
    <row r="24" spans="1:6" ht="18.75" thickBot="1">
      <c r="A24" s="68" t="s">
        <v>96</v>
      </c>
      <c r="B24" s="69"/>
      <c r="C24" s="83">
        <f>SUM(C20:C23)</f>
        <v>6335</v>
      </c>
      <c r="D24" s="84">
        <f>SUM(D20:D23)</f>
        <v>7759</v>
      </c>
      <c r="E24" s="81"/>
      <c r="F24" s="85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zoomScale="70" zoomScaleNormal="70" workbookViewId="0">
      <selection activeCell="Q17" sqref="Q17"/>
    </sheetView>
  </sheetViews>
  <sheetFormatPr defaultColWidth="11.42578125" defaultRowHeight="15"/>
  <cols>
    <col min="1" max="1" width="39.5703125" bestFit="1" customWidth="1"/>
    <col min="5" max="5" width="15.28515625" bestFit="1" customWidth="1"/>
    <col min="9" max="9" width="12.42578125" bestFit="1" customWidth="1"/>
  </cols>
  <sheetData>
    <row r="1" spans="1:11">
      <c r="F1">
        <v>2017</v>
      </c>
      <c r="G1">
        <v>2018</v>
      </c>
      <c r="J1" s="71"/>
      <c r="K1" s="71"/>
    </row>
    <row r="2" spans="1:11">
      <c r="E2" s="71" t="s">
        <v>98</v>
      </c>
      <c r="F2" s="97">
        <f>+'income statement'!D16/'balance sheet'!D26</f>
        <v>9.6156444711358008E-2</v>
      </c>
      <c r="G2" s="97">
        <f>'income statement'!C16/'balance sheet'!C26</f>
        <v>7.1036017954238584E-2</v>
      </c>
      <c r="I2" s="72" t="s">
        <v>103</v>
      </c>
      <c r="J2" s="71" t="s">
        <v>102</v>
      </c>
    </row>
    <row r="3" spans="1:11">
      <c r="E3" s="71" t="s">
        <v>99</v>
      </c>
      <c r="F3" s="97">
        <f>+'income statement'!D24/'balance sheet'!J34</f>
        <v>5.824637789955709E-2</v>
      </c>
      <c r="G3" s="97">
        <f>'income statement'!C24/'balance sheet'!I32</f>
        <v>0.10847045528483126</v>
      </c>
      <c r="H3">
        <v>1</v>
      </c>
      <c r="I3" s="73">
        <v>0</v>
      </c>
      <c r="J3" s="75">
        <f>NPV(I3, $C$12:$G$12)+$B$11</f>
        <v>6751</v>
      </c>
    </row>
    <row r="4" spans="1:11">
      <c r="E4" s="71"/>
      <c r="F4" s="97"/>
      <c r="G4" s="97"/>
      <c r="H4">
        <v>2</v>
      </c>
      <c r="I4" s="73">
        <v>0.05</v>
      </c>
      <c r="J4" s="75">
        <f t="shared" ref="J4:J13" si="0">NPV(I4, $C$12:$G$12)+$B$11</f>
        <v>4610.3020713738451</v>
      </c>
    </row>
    <row r="5" spans="1:11">
      <c r="E5" s="71" t="s">
        <v>100</v>
      </c>
      <c r="H5">
        <v>3</v>
      </c>
      <c r="I5" s="73">
        <v>0.1</v>
      </c>
      <c r="J5" s="75">
        <f t="shared" si="0"/>
        <v>3022.7083346269164</v>
      </c>
    </row>
    <row r="6" spans="1:11">
      <c r="E6" s="71" t="s">
        <v>101</v>
      </c>
      <c r="H6">
        <v>4</v>
      </c>
      <c r="I6" s="73">
        <v>0.15</v>
      </c>
      <c r="J6" s="75">
        <f t="shared" si="0"/>
        <v>1833.485303688758</v>
      </c>
    </row>
    <row r="7" spans="1:11">
      <c r="E7" s="71"/>
      <c r="H7">
        <v>5</v>
      </c>
      <c r="I7" s="73">
        <v>0.2</v>
      </c>
      <c r="J7" s="75">
        <f t="shared" si="0"/>
        <v>935.06944444444434</v>
      </c>
    </row>
    <row r="8" spans="1:11">
      <c r="E8" s="71"/>
      <c r="H8">
        <v>6</v>
      </c>
      <c r="I8" s="73">
        <v>0.25</v>
      </c>
      <c r="J8" s="75">
        <f t="shared" si="0"/>
        <v>251.52639999999997</v>
      </c>
    </row>
    <row r="9" spans="1:11" ht="15.75" thickBot="1">
      <c r="E9" s="71"/>
      <c r="H9">
        <v>7</v>
      </c>
      <c r="I9" s="73">
        <v>0.3</v>
      </c>
      <c r="J9" s="75">
        <f t="shared" si="0"/>
        <v>-271.50686923804221</v>
      </c>
    </row>
    <row r="10" spans="1:11" ht="15.75">
      <c r="A10" s="117" t="s">
        <v>106</v>
      </c>
      <c r="B10" s="126">
        <v>2019</v>
      </c>
      <c r="C10" s="118">
        <v>2020</v>
      </c>
      <c r="D10" s="118">
        <v>2021</v>
      </c>
      <c r="E10" s="118">
        <v>2022</v>
      </c>
      <c r="F10" s="118">
        <v>2023</v>
      </c>
      <c r="G10" s="119">
        <v>2024</v>
      </c>
      <c r="H10">
        <v>8</v>
      </c>
      <c r="I10" s="73">
        <v>0.35</v>
      </c>
      <c r="J10" s="75">
        <f t="shared" si="0"/>
        <v>-673.45172005087284</v>
      </c>
    </row>
    <row r="11" spans="1:11">
      <c r="A11" s="120"/>
      <c r="B11" s="127">
        <v>-700</v>
      </c>
      <c r="C11" s="121"/>
      <c r="D11" s="121"/>
      <c r="E11" s="121"/>
      <c r="F11" s="121"/>
      <c r="G11" s="122"/>
      <c r="H11">
        <v>9</v>
      </c>
      <c r="I11" s="73">
        <v>0.4</v>
      </c>
      <c r="J11" s="75">
        <f t="shared" si="0"/>
        <v>-983.23168917712792</v>
      </c>
      <c r="K11" s="76"/>
    </row>
    <row r="12" spans="1:11" ht="15.75" thickBot="1">
      <c r="A12" s="123" t="s">
        <v>31</v>
      </c>
      <c r="B12" s="128"/>
      <c r="C12" s="124">
        <v>-2720</v>
      </c>
      <c r="D12" s="124">
        <v>-719</v>
      </c>
      <c r="E12" s="124">
        <v>-1420</v>
      </c>
      <c r="F12" s="124">
        <v>3430</v>
      </c>
      <c r="G12" s="125">
        <v>8880</v>
      </c>
      <c r="H12">
        <v>10</v>
      </c>
      <c r="I12" s="73">
        <v>0.45</v>
      </c>
      <c r="J12" s="75">
        <f t="shared" si="0"/>
        <v>-1222.297546568454</v>
      </c>
    </row>
    <row r="13" spans="1:11">
      <c r="H13">
        <v>11</v>
      </c>
      <c r="I13" s="73">
        <v>0.5</v>
      </c>
      <c r="J13" s="75">
        <f t="shared" si="0"/>
        <v>-1406.7160493827159</v>
      </c>
    </row>
    <row r="14" spans="1:11">
      <c r="J14" s="75"/>
    </row>
    <row r="15" spans="1:11" ht="15.75" thickBot="1">
      <c r="I15" t="s">
        <v>112</v>
      </c>
      <c r="J15" s="75"/>
    </row>
    <row r="16" spans="1:11" ht="20.25" thickBot="1">
      <c r="H16" s="78" t="s">
        <v>105</v>
      </c>
      <c r="I16" s="129">
        <f>IRR(B11:G12)</f>
        <v>0.27240007083056406</v>
      </c>
      <c r="J16" s="79">
        <f>NPV(I16, $C$12:$G$12)+$B$11</f>
        <v>7.2256852945429273E-8</v>
      </c>
      <c r="K16" s="80" t="s">
        <v>102</v>
      </c>
    </row>
    <row r="18" spans="5:13">
      <c r="I18" s="70" t="s">
        <v>104</v>
      </c>
    </row>
    <row r="21" spans="5:13" ht="15.75">
      <c r="H21" s="8"/>
      <c r="J21" s="8"/>
    </row>
    <row r="23" spans="5:13">
      <c r="E23" s="71"/>
    </row>
    <row r="25" spans="5:13">
      <c r="K25" s="75"/>
      <c r="M25" s="7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CD2-E0EE-4D53-8132-C8268813CFB6}">
  <dimension ref="A1:N32"/>
  <sheetViews>
    <sheetView tabSelected="1" zoomScale="70" zoomScaleNormal="70" workbookViewId="0">
      <selection activeCell="F41" sqref="F41"/>
    </sheetView>
  </sheetViews>
  <sheetFormatPr defaultRowHeight="15"/>
  <cols>
    <col min="1" max="1" width="39.5703125" bestFit="1" customWidth="1"/>
    <col min="2" max="4" width="13.42578125" customWidth="1"/>
    <col min="5" max="5" width="21.5703125" bestFit="1" customWidth="1"/>
    <col min="6" max="14" width="13.42578125" customWidth="1"/>
  </cols>
  <sheetData>
    <row r="1" spans="2:13">
      <c r="F1">
        <v>2017</v>
      </c>
      <c r="G1">
        <v>2018</v>
      </c>
      <c r="K1" s="71"/>
      <c r="L1" s="71"/>
    </row>
    <row r="2" spans="2:13">
      <c r="E2" s="71" t="s">
        <v>98</v>
      </c>
      <c r="J2" s="72" t="s">
        <v>103</v>
      </c>
      <c r="K2" s="113" t="s">
        <v>108</v>
      </c>
      <c r="L2" s="111" t="s">
        <v>109</v>
      </c>
      <c r="M2" s="111" t="s">
        <v>122</v>
      </c>
    </row>
    <row r="3" spans="2:13">
      <c r="E3" s="71" t="s">
        <v>99</v>
      </c>
      <c r="I3">
        <v>1</v>
      </c>
      <c r="J3" s="73">
        <v>0</v>
      </c>
      <c r="K3" s="114">
        <f>NPV(J3, $C$22:$G$22)+$B$21</f>
        <v>6751</v>
      </c>
      <c r="L3" s="112">
        <f>+NPV(J3, $C$27:$G$27)+$B$26</f>
        <v>11900</v>
      </c>
      <c r="M3" s="112">
        <f>+NPV(J3, $C$32:$G$32)+$B$31</f>
        <v>5610</v>
      </c>
    </row>
    <row r="4" spans="2:13">
      <c r="E4" s="71"/>
      <c r="I4">
        <v>2</v>
      </c>
      <c r="J4" s="73">
        <v>0.05</v>
      </c>
      <c r="K4" s="114">
        <f t="shared" ref="K4:K13" si="0">NPV(J4, $C$22:$G$22)+$B$21</f>
        <v>4610.3020713738451</v>
      </c>
      <c r="L4" s="112">
        <f t="shared" ref="L4:L13" si="1">+NPV(J4, $C$27:$G$27)+$B$26</f>
        <v>9115.1980080806006</v>
      </c>
      <c r="M4" s="112">
        <f t="shared" ref="M4:M13" si="2">+NPV(J4, $C$32:$G$32)+$B$31</f>
        <v>3543.462637187472</v>
      </c>
    </row>
    <row r="5" spans="2:13">
      <c r="E5" s="71" t="s">
        <v>100</v>
      </c>
      <c r="I5">
        <v>3</v>
      </c>
      <c r="J5" s="73">
        <v>0.1</v>
      </c>
      <c r="K5" s="114">
        <f t="shared" si="0"/>
        <v>3022.7083346269164</v>
      </c>
      <c r="L5" s="112">
        <f t="shared" si="1"/>
        <v>7009.1107785732438</v>
      </c>
      <c r="M5" s="112">
        <f t="shared" si="2"/>
        <v>2021.2808365052033</v>
      </c>
    </row>
    <row r="6" spans="2:13">
      <c r="E6" s="71" t="s">
        <v>101</v>
      </c>
      <c r="I6">
        <v>4</v>
      </c>
      <c r="J6" s="73">
        <v>0.15</v>
      </c>
      <c r="K6" s="114">
        <f t="shared" si="0"/>
        <v>1833.485303688758</v>
      </c>
      <c r="L6" s="112">
        <f t="shared" si="1"/>
        <v>5396.6203945314928</v>
      </c>
      <c r="M6" s="112">
        <f t="shared" si="2"/>
        <v>890.14676501858503</v>
      </c>
    </row>
    <row r="7" spans="2:13">
      <c r="E7" s="71"/>
      <c r="I7">
        <v>5</v>
      </c>
      <c r="J7" s="73">
        <v>0.2</v>
      </c>
      <c r="K7" s="114">
        <f t="shared" si="0"/>
        <v>935.06944444444434</v>
      </c>
      <c r="L7" s="112">
        <f t="shared" si="1"/>
        <v>4148.2510288065841</v>
      </c>
      <c r="M7" s="112">
        <f t="shared" si="2"/>
        <v>43.634259259259466</v>
      </c>
    </row>
    <row r="8" spans="2:13">
      <c r="E8" s="71"/>
      <c r="I8">
        <v>6</v>
      </c>
      <c r="J8" s="73">
        <v>0.25</v>
      </c>
      <c r="K8" s="114">
        <f t="shared" si="0"/>
        <v>251.52639999999997</v>
      </c>
      <c r="L8" s="112">
        <f t="shared" si="1"/>
        <v>3172</v>
      </c>
      <c r="M8" s="112">
        <f t="shared" si="2"/>
        <v>-593.2736000000001</v>
      </c>
    </row>
    <row r="9" spans="2:13">
      <c r="E9" s="71"/>
      <c r="I9">
        <v>7</v>
      </c>
      <c r="J9" s="73">
        <v>0.3</v>
      </c>
      <c r="K9" s="114">
        <f t="shared" si="0"/>
        <v>-271.50686923804221</v>
      </c>
      <c r="L9" s="112">
        <f t="shared" si="1"/>
        <v>2401.5397543180175</v>
      </c>
      <c r="M9" s="112">
        <f t="shared" si="2"/>
        <v>-1074.1923494383159</v>
      </c>
    </row>
    <row r="10" spans="2:13">
      <c r="C10" t="s">
        <v>115</v>
      </c>
      <c r="I10">
        <v>8</v>
      </c>
      <c r="J10" s="73">
        <v>0.35</v>
      </c>
      <c r="K10" s="114">
        <f t="shared" si="0"/>
        <v>-673.45172005087284</v>
      </c>
      <c r="L10" s="112">
        <f t="shared" si="1"/>
        <v>1788.413925882995</v>
      </c>
      <c r="M10" s="112">
        <f t="shared" si="2"/>
        <v>-1437.9286798639091</v>
      </c>
    </row>
    <row r="11" spans="2:13">
      <c r="B11" t="s">
        <v>113</v>
      </c>
      <c r="C11" t="s">
        <v>114</v>
      </c>
      <c r="G11" t="s">
        <v>111</v>
      </c>
      <c r="I11">
        <v>9</v>
      </c>
      <c r="J11" s="73">
        <v>0.4</v>
      </c>
      <c r="K11" s="114">
        <f t="shared" si="0"/>
        <v>-983.23168917712792</v>
      </c>
      <c r="L11" s="112">
        <f t="shared" si="1"/>
        <v>1296.7870530136265</v>
      </c>
      <c r="M11" s="112">
        <f t="shared" si="2"/>
        <v>-1712.8964122091982</v>
      </c>
    </row>
    <row r="12" spans="2:13">
      <c r="I12">
        <v>10</v>
      </c>
      <c r="J12" s="73">
        <v>0.45</v>
      </c>
      <c r="K12" s="114">
        <f t="shared" si="0"/>
        <v>-1222.297546568454</v>
      </c>
      <c r="L12" s="112">
        <f t="shared" si="1"/>
        <v>899.85674132638837</v>
      </c>
      <c r="M12" s="112">
        <f t="shared" si="2"/>
        <v>-1920.1203355306914</v>
      </c>
    </row>
    <row r="13" spans="2:13">
      <c r="I13">
        <v>11</v>
      </c>
      <c r="J13" s="73">
        <v>0.5</v>
      </c>
      <c r="K13" s="114">
        <f t="shared" si="0"/>
        <v>-1406.7160493827159</v>
      </c>
      <c r="L13" s="112">
        <f t="shared" si="1"/>
        <v>577.36625514403295</v>
      </c>
      <c r="M13" s="112">
        <f t="shared" si="2"/>
        <v>-2075.308641975309</v>
      </c>
    </row>
    <row r="14" spans="2:13">
      <c r="K14" s="75"/>
    </row>
    <row r="15" spans="2:13" ht="15.75" thickBot="1">
      <c r="K15" s="75" t="s">
        <v>112</v>
      </c>
    </row>
    <row r="16" spans="2:13" ht="15.75" thickBot="1">
      <c r="I16" s="78" t="s">
        <v>105</v>
      </c>
      <c r="J16" s="81"/>
      <c r="K16" s="115">
        <f>IRR(B21:G22)</f>
        <v>0.27240007083056406</v>
      </c>
      <c r="L16" s="116">
        <f>IRR(B26:G27)</f>
        <v>0.62609264229362593</v>
      </c>
      <c r="M16" s="116">
        <f>IRR(B31:G32)</f>
        <v>0.20300909645125653</v>
      </c>
    </row>
    <row r="18" spans="1:14">
      <c r="J18" s="70" t="s">
        <v>104</v>
      </c>
      <c r="K18" t="s">
        <v>121</v>
      </c>
      <c r="L18" t="s">
        <v>119</v>
      </c>
      <c r="M18" t="s">
        <v>120</v>
      </c>
    </row>
    <row r="19" spans="1:14" ht="15.75" thickBot="1"/>
    <row r="20" spans="1:14" ht="16.5" thickBot="1">
      <c r="A20" s="110" t="s">
        <v>106</v>
      </c>
      <c r="B20" s="102" t="s">
        <v>110</v>
      </c>
      <c r="C20" s="102">
        <v>2020</v>
      </c>
      <c r="D20" s="102">
        <v>2021</v>
      </c>
      <c r="E20" s="102">
        <v>2022</v>
      </c>
      <c r="F20" s="102">
        <v>2023</v>
      </c>
      <c r="G20" s="103">
        <v>2024</v>
      </c>
    </row>
    <row r="21" spans="1:14" ht="15.75">
      <c r="A21" s="104"/>
      <c r="B21" s="105">
        <v>-700</v>
      </c>
      <c r="C21" s="105"/>
      <c r="D21" s="105"/>
      <c r="E21" s="105"/>
      <c r="F21" s="105"/>
      <c r="G21" s="106"/>
      <c r="I21" s="8"/>
      <c r="K21" s="8"/>
    </row>
    <row r="22" spans="1:14" ht="15.75" thickBot="1">
      <c r="A22" s="107" t="s">
        <v>31</v>
      </c>
      <c r="B22" s="108"/>
      <c r="C22" s="108">
        <v>-2720</v>
      </c>
      <c r="D22" s="108">
        <v>-719</v>
      </c>
      <c r="E22" s="108">
        <v>-1420</v>
      </c>
      <c r="F22" s="108">
        <v>3430</v>
      </c>
      <c r="G22" s="109">
        <v>8880</v>
      </c>
    </row>
    <row r="23" spans="1:14">
      <c r="E23" s="71"/>
    </row>
    <row r="24" spans="1:14" ht="15.75" thickBot="1"/>
    <row r="25" spans="1:14" ht="16.5" thickBot="1">
      <c r="A25" s="110" t="s">
        <v>107</v>
      </c>
      <c r="B25" s="102" t="s">
        <v>110</v>
      </c>
      <c r="C25" s="102">
        <v>2020</v>
      </c>
      <c r="D25" s="102">
        <v>2021</v>
      </c>
      <c r="E25" s="102">
        <v>2022</v>
      </c>
      <c r="F25" s="102">
        <v>2023</v>
      </c>
      <c r="G25" s="103">
        <v>2024</v>
      </c>
      <c r="H25" t="s">
        <v>119</v>
      </c>
      <c r="L25" s="75"/>
      <c r="N25" s="77"/>
    </row>
    <row r="26" spans="1:14">
      <c r="A26" s="104"/>
      <c r="B26" s="105">
        <v>-700</v>
      </c>
      <c r="C26" s="98"/>
      <c r="D26" s="98"/>
      <c r="E26" s="98"/>
      <c r="F26" s="98"/>
      <c r="G26" s="99"/>
    </row>
    <row r="27" spans="1:14" ht="15.75" thickBot="1">
      <c r="A27" s="107" t="s">
        <v>31</v>
      </c>
      <c r="B27" s="100"/>
      <c r="C27" s="100">
        <v>-1000</v>
      </c>
      <c r="D27" s="100">
        <v>-300</v>
      </c>
      <c r="E27" s="100">
        <v>-100</v>
      </c>
      <c r="F27" s="100">
        <v>4000</v>
      </c>
      <c r="G27" s="101">
        <v>10000</v>
      </c>
    </row>
    <row r="29" spans="1:14" ht="15.75" thickBot="1"/>
    <row r="30" spans="1:14" ht="16.5" thickBot="1">
      <c r="A30" s="110" t="s">
        <v>123</v>
      </c>
      <c r="B30" s="102" t="s">
        <v>110</v>
      </c>
      <c r="C30" s="102">
        <v>2020</v>
      </c>
      <c r="D30" s="102">
        <v>2021</v>
      </c>
      <c r="E30" s="102">
        <v>2022</v>
      </c>
      <c r="F30" s="102">
        <v>2023</v>
      </c>
      <c r="G30" s="103">
        <v>2024</v>
      </c>
    </row>
    <row r="31" spans="1:14">
      <c r="A31" s="104"/>
      <c r="B31" s="105">
        <v>-700</v>
      </c>
      <c r="C31" s="98"/>
      <c r="D31" s="98"/>
      <c r="E31" s="98"/>
      <c r="F31" s="98"/>
      <c r="G31" s="99"/>
    </row>
    <row r="32" spans="1:14" ht="15.75" thickBot="1">
      <c r="A32" s="107" t="s">
        <v>31</v>
      </c>
      <c r="B32" s="100"/>
      <c r="C32" s="100">
        <v>-3500</v>
      </c>
      <c r="D32" s="100">
        <v>-1000</v>
      </c>
      <c r="E32" s="100">
        <v>-1500</v>
      </c>
      <c r="F32" s="100">
        <v>3430</v>
      </c>
      <c r="G32" s="101">
        <v>8880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 flows</vt:lpstr>
      <vt:lpstr>balance sheet</vt:lpstr>
      <vt:lpstr>income statement</vt:lpstr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2021-10-18T08:47:58Z</dcterms:modified>
</cp:coreProperties>
</file>